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0" yWindow="580" windowWidth="18880" windowHeight="7990" activeTab="1"/>
  </bookViews>
  <sheets>
    <sheet name="Фінансування" sheetId="1" r:id="rId1"/>
    <sheet name="Кошторис  витрат" sheetId="2" r:id="rId2"/>
    <sheet name="Реєстр документів" sheetId="3" state="hidden" r:id="rId3"/>
  </sheets>
  <calcPr calcId="145621"/>
  <extLst>
    <ext uri="GoogleSheetsCustomDataVersion2">
      <go:sheetsCustomData xmlns:go="http://customooxmlschemas.google.com/" r:id="rId7" roundtripDataChecksum="VNVNgMcmVx2j9yBHKtjLWufQKFiVUAyORwGjEf+n4Tg="/>
    </ext>
  </extLst>
</workbook>
</file>

<file path=xl/calcChain.xml><?xml version="1.0" encoding="utf-8"?>
<calcChain xmlns="http://schemas.openxmlformats.org/spreadsheetml/2006/main">
  <c r="F217" i="3" l="1"/>
  <c r="D217" i="3"/>
  <c r="I216" i="3"/>
  <c r="I215" i="3"/>
  <c r="I214" i="3"/>
  <c r="I172" i="3"/>
  <c r="I169" i="3"/>
  <c r="I168" i="3"/>
  <c r="I217" i="3" s="1"/>
  <c r="F144" i="3"/>
  <c r="D144" i="3"/>
  <c r="I143" i="3"/>
  <c r="I142" i="3"/>
  <c r="I130" i="3"/>
  <c r="I129" i="3"/>
  <c r="I128" i="3"/>
  <c r="I127" i="3"/>
  <c r="I126" i="3"/>
  <c r="I125" i="3"/>
  <c r="I124" i="3"/>
  <c r="I123" i="3"/>
  <c r="I122" i="3"/>
  <c r="I121" i="3"/>
  <c r="I120" i="3"/>
  <c r="I98" i="3"/>
  <c r="I97" i="3"/>
  <c r="I96" i="3"/>
  <c r="I95" i="3"/>
  <c r="I94" i="3"/>
  <c r="I91" i="3"/>
  <c r="I90" i="3"/>
  <c r="I89" i="3"/>
  <c r="I85" i="3"/>
  <c r="I79" i="3"/>
  <c r="I78" i="3"/>
  <c r="I77" i="3"/>
  <c r="I76" i="3"/>
  <c r="I75" i="3"/>
  <c r="I74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44" i="3" s="1"/>
  <c r="Y200" i="2"/>
  <c r="N200" i="2"/>
  <c r="I200" i="2"/>
  <c r="H200" i="2"/>
  <c r="X200" i="2" s="1"/>
  <c r="Z200" i="2" s="1"/>
  <c r="AA200" i="2" s="1"/>
  <c r="Q199" i="2"/>
  <c r="N199" i="2"/>
  <c r="K199" i="2"/>
  <c r="Y199" i="2" s="1"/>
  <c r="H199" i="2"/>
  <c r="X199" i="2" s="1"/>
  <c r="Z199" i="2" s="1"/>
  <c r="AA199" i="2" s="1"/>
  <c r="Q198" i="2"/>
  <c r="N198" i="2"/>
  <c r="K198" i="2"/>
  <c r="Y198" i="2" s="1"/>
  <c r="H198" i="2"/>
  <c r="X198" i="2" s="1"/>
  <c r="Z198" i="2" s="1"/>
  <c r="AA198" i="2" s="1"/>
  <c r="Q197" i="2"/>
  <c r="N197" i="2"/>
  <c r="K197" i="2"/>
  <c r="Y197" i="2" s="1"/>
  <c r="H197" i="2"/>
  <c r="X197" i="2" s="1"/>
  <c r="Z197" i="2" s="1"/>
  <c r="AA197" i="2" s="1"/>
  <c r="Q196" i="2"/>
  <c r="N196" i="2"/>
  <c r="K196" i="2"/>
  <c r="Y196" i="2" s="1"/>
  <c r="H196" i="2"/>
  <c r="X196" i="2" s="1"/>
  <c r="Z196" i="2" s="1"/>
  <c r="AA196" i="2" s="1"/>
  <c r="Q195" i="2"/>
  <c r="N195" i="2"/>
  <c r="K195" i="2"/>
  <c r="Y195" i="2" s="1"/>
  <c r="H195" i="2"/>
  <c r="X195" i="2" s="1"/>
  <c r="Z195" i="2" s="1"/>
  <c r="AA195" i="2" s="1"/>
  <c r="Q194" i="2"/>
  <c r="N194" i="2"/>
  <c r="K194" i="2"/>
  <c r="Y194" i="2" s="1"/>
  <c r="H194" i="2"/>
  <c r="X194" i="2" s="1"/>
  <c r="Z194" i="2" s="1"/>
  <c r="AA194" i="2" s="1"/>
  <c r="Q193" i="2"/>
  <c r="N193" i="2"/>
  <c r="K193" i="2"/>
  <c r="Y193" i="2" s="1"/>
  <c r="H193" i="2"/>
  <c r="X193" i="2" s="1"/>
  <c r="Z193" i="2" s="1"/>
  <c r="AA193" i="2" s="1"/>
  <c r="Q192" i="2"/>
  <c r="N192" i="2"/>
  <c r="K192" i="2"/>
  <c r="Y192" i="2" s="1"/>
  <c r="H192" i="2"/>
  <c r="X192" i="2" s="1"/>
  <c r="Z192" i="2" s="1"/>
  <c r="AA192" i="2" s="1"/>
  <c r="P191" i="2"/>
  <c r="Q191" i="2" s="1"/>
  <c r="N191" i="2"/>
  <c r="K191" i="2"/>
  <c r="Y191" i="2" s="1"/>
  <c r="H191" i="2"/>
  <c r="X191" i="2" s="1"/>
  <c r="Z191" i="2" s="1"/>
  <c r="AA191" i="2" s="1"/>
  <c r="Q190" i="2"/>
  <c r="N190" i="2"/>
  <c r="K190" i="2"/>
  <c r="Y190" i="2" s="1"/>
  <c r="H190" i="2"/>
  <c r="X190" i="2" s="1"/>
  <c r="Z190" i="2" s="1"/>
  <c r="AA190" i="2" s="1"/>
  <c r="Q189" i="2"/>
  <c r="N189" i="2"/>
  <c r="K189" i="2"/>
  <c r="Y189" i="2" s="1"/>
  <c r="H189" i="2"/>
  <c r="X189" i="2" s="1"/>
  <c r="Z189" i="2" s="1"/>
  <c r="AA189" i="2" s="1"/>
  <c r="Q188" i="2"/>
  <c r="N188" i="2"/>
  <c r="K188" i="2"/>
  <c r="Y188" i="2" s="1"/>
  <c r="H188" i="2"/>
  <c r="X188" i="2" s="1"/>
  <c r="Z188" i="2" s="1"/>
  <c r="AA188" i="2" s="1"/>
  <c r="Q187" i="2"/>
  <c r="N187" i="2"/>
  <c r="K187" i="2"/>
  <c r="Y187" i="2" s="1"/>
  <c r="H187" i="2"/>
  <c r="X187" i="2" s="1"/>
  <c r="Z187" i="2" s="1"/>
  <c r="AA187" i="2" s="1"/>
  <c r="Q186" i="2"/>
  <c r="N186" i="2"/>
  <c r="K186" i="2"/>
  <c r="Y186" i="2" s="1"/>
  <c r="H186" i="2"/>
  <c r="X186" i="2" s="1"/>
  <c r="Z186" i="2" s="1"/>
  <c r="AA186" i="2" s="1"/>
  <c r="W185" i="2"/>
  <c r="T185" i="2"/>
  <c r="Q185" i="2"/>
  <c r="N185" i="2"/>
  <c r="K185" i="2"/>
  <c r="Y185" i="2" s="1"/>
  <c r="H185" i="2"/>
  <c r="X185" i="2" s="1"/>
  <c r="Z185" i="2" s="1"/>
  <c r="AA185" i="2" s="1"/>
  <c r="W184" i="2"/>
  <c r="T184" i="2"/>
  <c r="Q184" i="2"/>
  <c r="Y184" i="2" s="1"/>
  <c r="N184" i="2"/>
  <c r="X184" i="2" s="1"/>
  <c r="Z184" i="2" s="1"/>
  <c r="AA184" i="2" s="1"/>
  <c r="K184" i="2"/>
  <c r="H184" i="2"/>
  <c r="W183" i="2"/>
  <c r="T183" i="2"/>
  <c r="Q183" i="2"/>
  <c r="N183" i="2"/>
  <c r="K183" i="2"/>
  <c r="Y183" i="2" s="1"/>
  <c r="H183" i="2"/>
  <c r="X183" i="2" s="1"/>
  <c r="Z183" i="2" s="1"/>
  <c r="AA183" i="2" s="1"/>
  <c r="W182" i="2"/>
  <c r="T182" i="2"/>
  <c r="Q182" i="2"/>
  <c r="Y182" i="2" s="1"/>
  <c r="N182" i="2"/>
  <c r="K182" i="2"/>
  <c r="H182" i="2"/>
  <c r="X182" i="2" s="1"/>
  <c r="Z182" i="2" s="1"/>
  <c r="AA182" i="2" s="1"/>
  <c r="W181" i="2"/>
  <c r="T181" i="2"/>
  <c r="Q181" i="2"/>
  <c r="N181" i="2"/>
  <c r="K181" i="2"/>
  <c r="Y181" i="2" s="1"/>
  <c r="H181" i="2"/>
  <c r="X181" i="2" s="1"/>
  <c r="Z181" i="2" s="1"/>
  <c r="AA181" i="2" s="1"/>
  <c r="W180" i="2"/>
  <c r="T180" i="2"/>
  <c r="Q180" i="2"/>
  <c r="Y180" i="2" s="1"/>
  <c r="N180" i="2"/>
  <c r="J180" i="2"/>
  <c r="H180" i="2"/>
  <c r="X180" i="2" s="1"/>
  <c r="Z180" i="2" s="1"/>
  <c r="AA180" i="2" s="1"/>
  <c r="W179" i="2"/>
  <c r="T179" i="2"/>
  <c r="Q179" i="2"/>
  <c r="N179" i="2"/>
  <c r="K179" i="2"/>
  <c r="Y179" i="2" s="1"/>
  <c r="H179" i="2"/>
  <c r="X179" i="2" s="1"/>
  <c r="Z179" i="2" s="1"/>
  <c r="AA179" i="2" s="1"/>
  <c r="W178" i="2"/>
  <c r="T178" i="2"/>
  <c r="Q178" i="2"/>
  <c r="N178" i="2"/>
  <c r="K178" i="2"/>
  <c r="Y178" i="2" s="1"/>
  <c r="Y177" i="2" s="1"/>
  <c r="H178" i="2"/>
  <c r="X178" i="2" s="1"/>
  <c r="W177" i="2"/>
  <c r="W201" i="2" s="1"/>
  <c r="U177" i="2"/>
  <c r="U201" i="2" s="1"/>
  <c r="T177" i="2"/>
  <c r="R177" i="2"/>
  <c r="R201" i="2" s="1"/>
  <c r="O177" i="2"/>
  <c r="O201" i="2" s="1"/>
  <c r="N177" i="2"/>
  <c r="L177" i="2"/>
  <c r="L201" i="2" s="1"/>
  <c r="K177" i="2"/>
  <c r="K201" i="2" s="1"/>
  <c r="I177" i="2"/>
  <c r="I201" i="2" s="1"/>
  <c r="H177" i="2"/>
  <c r="W176" i="2"/>
  <c r="T176" i="2"/>
  <c r="Q176" i="2"/>
  <c r="N176" i="2"/>
  <c r="K176" i="2"/>
  <c r="Y176" i="2" s="1"/>
  <c r="H176" i="2"/>
  <c r="X176" i="2" s="1"/>
  <c r="Z176" i="2" s="1"/>
  <c r="AA176" i="2" s="1"/>
  <c r="W175" i="2"/>
  <c r="T175" i="2"/>
  <c r="Q175" i="2"/>
  <c r="N175" i="2"/>
  <c r="K175" i="2"/>
  <c r="Y175" i="2" s="1"/>
  <c r="H175" i="2"/>
  <c r="X175" i="2" s="1"/>
  <c r="Z175" i="2" s="1"/>
  <c r="AA175" i="2" s="1"/>
  <c r="W174" i="2"/>
  <c r="T174" i="2"/>
  <c r="T173" i="2" s="1"/>
  <c r="Q174" i="2"/>
  <c r="N174" i="2"/>
  <c r="N173" i="2" s="1"/>
  <c r="K174" i="2"/>
  <c r="Y174" i="2" s="1"/>
  <c r="Y173" i="2" s="1"/>
  <c r="H174" i="2"/>
  <c r="X174" i="2" s="1"/>
  <c r="W173" i="2"/>
  <c r="U173" i="2"/>
  <c r="R173" i="2"/>
  <c r="Q173" i="2"/>
  <c r="O173" i="2"/>
  <c r="L173" i="2"/>
  <c r="K173" i="2"/>
  <c r="I173" i="2"/>
  <c r="F173" i="2"/>
  <c r="F201" i="2" s="1"/>
  <c r="W172" i="2"/>
  <c r="T172" i="2"/>
  <c r="Q172" i="2"/>
  <c r="N172" i="2"/>
  <c r="K172" i="2"/>
  <c r="Y172" i="2" s="1"/>
  <c r="H172" i="2"/>
  <c r="X172" i="2" s="1"/>
  <c r="W171" i="2"/>
  <c r="T171" i="2"/>
  <c r="Q171" i="2"/>
  <c r="N171" i="2"/>
  <c r="K171" i="2"/>
  <c r="Y171" i="2" s="1"/>
  <c r="H171" i="2"/>
  <c r="X171" i="2" s="1"/>
  <c r="W170" i="2"/>
  <c r="T170" i="2"/>
  <c r="Q170" i="2"/>
  <c r="N170" i="2"/>
  <c r="K170" i="2"/>
  <c r="Y170" i="2" s="1"/>
  <c r="H170" i="2"/>
  <c r="X170" i="2" s="1"/>
  <c r="W169" i="2"/>
  <c r="T169" i="2"/>
  <c r="T168" i="2" s="1"/>
  <c r="Q169" i="2"/>
  <c r="N169" i="2"/>
  <c r="N168" i="2" s="1"/>
  <c r="K169" i="2"/>
  <c r="Y169" i="2" s="1"/>
  <c r="Y168" i="2" s="1"/>
  <c r="H169" i="2"/>
  <c r="X169" i="2" s="1"/>
  <c r="W168" i="2"/>
  <c r="U168" i="2"/>
  <c r="R168" i="2"/>
  <c r="Q168" i="2"/>
  <c r="O168" i="2"/>
  <c r="L168" i="2"/>
  <c r="K168" i="2"/>
  <c r="I168" i="2"/>
  <c r="F168" i="2"/>
  <c r="W167" i="2"/>
  <c r="T167" i="2"/>
  <c r="Q167" i="2"/>
  <c r="N167" i="2"/>
  <c r="K167" i="2"/>
  <c r="Y167" i="2" s="1"/>
  <c r="H167" i="2"/>
  <c r="X167" i="2" s="1"/>
  <c r="Z167" i="2" s="1"/>
  <c r="AA167" i="2" s="1"/>
  <c r="W166" i="2"/>
  <c r="T166" i="2"/>
  <c r="Q166" i="2"/>
  <c r="N166" i="2"/>
  <c r="K166" i="2"/>
  <c r="Y166" i="2" s="1"/>
  <c r="H166" i="2"/>
  <c r="X166" i="2" s="1"/>
  <c r="Z166" i="2" s="1"/>
  <c r="AA166" i="2" s="1"/>
  <c r="W165" i="2"/>
  <c r="T165" i="2"/>
  <c r="Q165" i="2"/>
  <c r="N165" i="2"/>
  <c r="K165" i="2"/>
  <c r="Y165" i="2" s="1"/>
  <c r="H165" i="2"/>
  <c r="X165" i="2" s="1"/>
  <c r="Z165" i="2" s="1"/>
  <c r="AA165" i="2" s="1"/>
  <c r="W164" i="2"/>
  <c r="T164" i="2"/>
  <c r="T163" i="2" s="1"/>
  <c r="Q164" i="2"/>
  <c r="N164" i="2"/>
  <c r="N163" i="2" s="1"/>
  <c r="K164" i="2"/>
  <c r="Y164" i="2" s="1"/>
  <c r="H164" i="2"/>
  <c r="X164" i="2" s="1"/>
  <c r="W163" i="2"/>
  <c r="U163" i="2"/>
  <c r="R163" i="2"/>
  <c r="Q163" i="2"/>
  <c r="O163" i="2"/>
  <c r="L163" i="2"/>
  <c r="K163" i="2"/>
  <c r="I163" i="2"/>
  <c r="F163" i="2"/>
  <c r="U161" i="2"/>
  <c r="R161" i="2"/>
  <c r="O161" i="2"/>
  <c r="L161" i="2"/>
  <c r="I161" i="2"/>
  <c r="F161" i="2"/>
  <c r="W160" i="2"/>
  <c r="T160" i="2"/>
  <c r="Q160" i="2"/>
  <c r="N160" i="2"/>
  <c r="K160" i="2"/>
  <c r="Y160" i="2" s="1"/>
  <c r="H160" i="2"/>
  <c r="X160" i="2" s="1"/>
  <c r="W159" i="2"/>
  <c r="T159" i="2"/>
  <c r="Q159" i="2"/>
  <c r="N159" i="2"/>
  <c r="K159" i="2"/>
  <c r="Y159" i="2" s="1"/>
  <c r="H159" i="2"/>
  <c r="X159" i="2" s="1"/>
  <c r="W158" i="2"/>
  <c r="T158" i="2"/>
  <c r="Q158" i="2"/>
  <c r="N158" i="2"/>
  <c r="K158" i="2"/>
  <c r="Y158" i="2" s="1"/>
  <c r="H158" i="2"/>
  <c r="X158" i="2" s="1"/>
  <c r="W157" i="2"/>
  <c r="W161" i="2" s="1"/>
  <c r="T157" i="2"/>
  <c r="T161" i="2" s="1"/>
  <c r="Q157" i="2"/>
  <c r="Q161" i="2" s="1"/>
  <c r="N157" i="2"/>
  <c r="N161" i="2" s="1"/>
  <c r="K157" i="2"/>
  <c r="K161" i="2" s="1"/>
  <c r="H157" i="2"/>
  <c r="X157" i="2" s="1"/>
  <c r="U155" i="2"/>
  <c r="R155" i="2"/>
  <c r="O155" i="2"/>
  <c r="L155" i="2"/>
  <c r="I155" i="2"/>
  <c r="F155" i="2"/>
  <c r="W154" i="2"/>
  <c r="T154" i="2"/>
  <c r="Q154" i="2"/>
  <c r="N154" i="2"/>
  <c r="K154" i="2"/>
  <c r="Y154" i="2" s="1"/>
  <c r="H154" i="2"/>
  <c r="X154" i="2" s="1"/>
  <c r="W153" i="2"/>
  <c r="W155" i="2" s="1"/>
  <c r="T153" i="2"/>
  <c r="T155" i="2" s="1"/>
  <c r="Q153" i="2"/>
  <c r="Q155" i="2" s="1"/>
  <c r="N153" i="2"/>
  <c r="N155" i="2" s="1"/>
  <c r="K153" i="2"/>
  <c r="K155" i="2" s="1"/>
  <c r="H153" i="2"/>
  <c r="X153" i="2" s="1"/>
  <c r="U151" i="2"/>
  <c r="R151" i="2"/>
  <c r="O151" i="2"/>
  <c r="L151" i="2"/>
  <c r="I151" i="2"/>
  <c r="F151" i="2"/>
  <c r="W150" i="2"/>
  <c r="T150" i="2"/>
  <c r="Q150" i="2"/>
  <c r="N150" i="2"/>
  <c r="K150" i="2"/>
  <c r="Y150" i="2" s="1"/>
  <c r="H150" i="2"/>
  <c r="X150" i="2" s="1"/>
  <c r="W149" i="2"/>
  <c r="T149" i="2"/>
  <c r="Q149" i="2"/>
  <c r="N149" i="2"/>
  <c r="K149" i="2"/>
  <c r="Y149" i="2" s="1"/>
  <c r="H149" i="2"/>
  <c r="X149" i="2" s="1"/>
  <c r="W148" i="2"/>
  <c r="T148" i="2"/>
  <c r="Q148" i="2"/>
  <c r="N148" i="2"/>
  <c r="K148" i="2"/>
  <c r="Y148" i="2" s="1"/>
  <c r="H148" i="2"/>
  <c r="X148" i="2" s="1"/>
  <c r="Z148" i="2" s="1"/>
  <c r="AA148" i="2" s="1"/>
  <c r="W147" i="2"/>
  <c r="T147" i="2"/>
  <c r="Q147" i="2"/>
  <c r="N147" i="2"/>
  <c r="K147" i="2"/>
  <c r="Y147" i="2" s="1"/>
  <c r="H147" i="2"/>
  <c r="X147" i="2" s="1"/>
  <c r="Z147" i="2" s="1"/>
  <c r="AA147" i="2" s="1"/>
  <c r="W146" i="2"/>
  <c r="W151" i="2" s="1"/>
  <c r="T146" i="2"/>
  <c r="T151" i="2" s="1"/>
  <c r="Q146" i="2"/>
  <c r="Q151" i="2" s="1"/>
  <c r="N146" i="2"/>
  <c r="N151" i="2" s="1"/>
  <c r="M146" i="2"/>
  <c r="K146" i="2"/>
  <c r="J146" i="2"/>
  <c r="H146" i="2"/>
  <c r="U144" i="2"/>
  <c r="R144" i="2"/>
  <c r="O144" i="2"/>
  <c r="L144" i="2"/>
  <c r="I144" i="2"/>
  <c r="F144" i="2"/>
  <c r="W143" i="2"/>
  <c r="T143" i="2"/>
  <c r="Q143" i="2"/>
  <c r="Y143" i="2" s="1"/>
  <c r="N143" i="2"/>
  <c r="K143" i="2"/>
  <c r="H143" i="2"/>
  <c r="X143" i="2" s="1"/>
  <c r="W142" i="2"/>
  <c r="T142" i="2"/>
  <c r="Q142" i="2"/>
  <c r="N142" i="2"/>
  <c r="X142" i="2" s="1"/>
  <c r="Z142" i="2" s="1"/>
  <c r="AA142" i="2" s="1"/>
  <c r="K142" i="2"/>
  <c r="Y142" i="2" s="1"/>
  <c r="H142" i="2"/>
  <c r="Y141" i="2"/>
  <c r="W141" i="2"/>
  <c r="T141" i="2"/>
  <c r="Q141" i="2"/>
  <c r="N141" i="2"/>
  <c r="K141" i="2"/>
  <c r="H141" i="2"/>
  <c r="X141" i="2" s="1"/>
  <c r="W140" i="2"/>
  <c r="T140" i="2"/>
  <c r="Q140" i="2"/>
  <c r="N140" i="2"/>
  <c r="X140" i="2" s="1"/>
  <c r="J140" i="2"/>
  <c r="H140" i="2"/>
  <c r="W139" i="2"/>
  <c r="T139" i="2"/>
  <c r="Q139" i="2"/>
  <c r="Y139" i="2" s="1"/>
  <c r="N139" i="2"/>
  <c r="K139" i="2"/>
  <c r="H139" i="2"/>
  <c r="X139" i="2" s="1"/>
  <c r="W138" i="2"/>
  <c r="T138" i="2"/>
  <c r="Q138" i="2"/>
  <c r="N138" i="2"/>
  <c r="N144" i="2" s="1"/>
  <c r="K138" i="2"/>
  <c r="H138" i="2"/>
  <c r="U136" i="2"/>
  <c r="T136" i="2"/>
  <c r="R136" i="2"/>
  <c r="O136" i="2"/>
  <c r="N136" i="2"/>
  <c r="L136" i="2"/>
  <c r="I136" i="2"/>
  <c r="H136" i="2"/>
  <c r="F136" i="2"/>
  <c r="W135" i="2"/>
  <c r="T135" i="2"/>
  <c r="Q135" i="2"/>
  <c r="Y135" i="2" s="1"/>
  <c r="N135" i="2"/>
  <c r="K135" i="2"/>
  <c r="H135" i="2"/>
  <c r="X135" i="2" s="1"/>
  <c r="W134" i="2"/>
  <c r="T134" i="2"/>
  <c r="Q134" i="2"/>
  <c r="N134" i="2"/>
  <c r="X134" i="2" s="1"/>
  <c r="Z134" i="2" s="1"/>
  <c r="AA134" i="2" s="1"/>
  <c r="K134" i="2"/>
  <c r="Y134" i="2" s="1"/>
  <c r="H134" i="2"/>
  <c r="Y133" i="2"/>
  <c r="W133" i="2"/>
  <c r="T133" i="2"/>
  <c r="Q133" i="2"/>
  <c r="N133" i="2"/>
  <c r="K133" i="2"/>
  <c r="H133" i="2"/>
  <c r="X133" i="2" s="1"/>
  <c r="W132" i="2"/>
  <c r="T132" i="2"/>
  <c r="Q132" i="2"/>
  <c r="N132" i="2"/>
  <c r="X132" i="2" s="1"/>
  <c r="K132" i="2"/>
  <c r="Y132" i="2" s="1"/>
  <c r="H132" i="2"/>
  <c r="W131" i="2"/>
  <c r="T131" i="2"/>
  <c r="Q131" i="2"/>
  <c r="Y131" i="2" s="1"/>
  <c r="N131" i="2"/>
  <c r="K131" i="2"/>
  <c r="H131" i="2"/>
  <c r="X131" i="2" s="1"/>
  <c r="W130" i="2"/>
  <c r="T130" i="2"/>
  <c r="Q130" i="2"/>
  <c r="N130" i="2"/>
  <c r="X130" i="2" s="1"/>
  <c r="K130" i="2"/>
  <c r="H130" i="2"/>
  <c r="U128" i="2"/>
  <c r="T128" i="2"/>
  <c r="R128" i="2"/>
  <c r="O128" i="2"/>
  <c r="N128" i="2"/>
  <c r="L128" i="2"/>
  <c r="I128" i="2"/>
  <c r="H128" i="2"/>
  <c r="F128" i="2"/>
  <c r="W127" i="2"/>
  <c r="T127" i="2"/>
  <c r="Q127" i="2"/>
  <c r="Y127" i="2" s="1"/>
  <c r="N127" i="2"/>
  <c r="K127" i="2"/>
  <c r="H127" i="2"/>
  <c r="X127" i="2" s="1"/>
  <c r="W126" i="2"/>
  <c r="T126" i="2"/>
  <c r="Q126" i="2"/>
  <c r="N126" i="2"/>
  <c r="K126" i="2"/>
  <c r="Y126" i="2" s="1"/>
  <c r="H126" i="2"/>
  <c r="X126" i="2" s="1"/>
  <c r="Y125" i="2"/>
  <c r="W125" i="2"/>
  <c r="T125" i="2"/>
  <c r="Q125" i="2"/>
  <c r="N125" i="2"/>
  <c r="K125" i="2"/>
  <c r="H125" i="2"/>
  <c r="X125" i="2" s="1"/>
  <c r="W124" i="2"/>
  <c r="T124" i="2"/>
  <c r="Q124" i="2"/>
  <c r="N124" i="2"/>
  <c r="K124" i="2"/>
  <c r="Y124" i="2" s="1"/>
  <c r="H124" i="2"/>
  <c r="X124" i="2" s="1"/>
  <c r="Z124" i="2" s="1"/>
  <c r="AA124" i="2" s="1"/>
  <c r="W123" i="2"/>
  <c r="T123" i="2"/>
  <c r="Q123" i="2"/>
  <c r="Y123" i="2" s="1"/>
  <c r="N123" i="2"/>
  <c r="K123" i="2"/>
  <c r="H123" i="2"/>
  <c r="X123" i="2" s="1"/>
  <c r="W122" i="2"/>
  <c r="T122" i="2"/>
  <c r="Q122" i="2"/>
  <c r="N122" i="2"/>
  <c r="K122" i="2"/>
  <c r="Y122" i="2" s="1"/>
  <c r="H122" i="2"/>
  <c r="X122" i="2" s="1"/>
  <c r="Y121" i="2"/>
  <c r="W121" i="2"/>
  <c r="T121" i="2"/>
  <c r="Q121" i="2"/>
  <c r="N121" i="2"/>
  <c r="X121" i="2" s="1"/>
  <c r="Z121" i="2" s="1"/>
  <c r="AA121" i="2" s="1"/>
  <c r="K121" i="2"/>
  <c r="H121" i="2"/>
  <c r="W120" i="2"/>
  <c r="T120" i="2"/>
  <c r="Q120" i="2"/>
  <c r="N120" i="2"/>
  <c r="K120" i="2"/>
  <c r="Y120" i="2" s="1"/>
  <c r="H120" i="2"/>
  <c r="X120" i="2" s="1"/>
  <c r="Z120" i="2" s="1"/>
  <c r="AA120" i="2" s="1"/>
  <c r="W119" i="2"/>
  <c r="T119" i="2"/>
  <c r="Q119" i="2"/>
  <c r="Y119" i="2" s="1"/>
  <c r="N119" i="2"/>
  <c r="X119" i="2" s="1"/>
  <c r="K119" i="2"/>
  <c r="H119" i="2"/>
  <c r="W118" i="2"/>
  <c r="T118" i="2"/>
  <c r="Q118" i="2"/>
  <c r="N118" i="2"/>
  <c r="K118" i="2"/>
  <c r="Y118" i="2" s="1"/>
  <c r="H118" i="2"/>
  <c r="X118" i="2" s="1"/>
  <c r="Y117" i="2"/>
  <c r="W117" i="2"/>
  <c r="W128" i="2" s="1"/>
  <c r="T117" i="2"/>
  <c r="Q117" i="2"/>
  <c r="N117" i="2"/>
  <c r="X117" i="2" s="1"/>
  <c r="K117" i="2"/>
  <c r="K128" i="2" s="1"/>
  <c r="H117" i="2"/>
  <c r="W114" i="2"/>
  <c r="T114" i="2"/>
  <c r="Q114" i="2"/>
  <c r="N114" i="2"/>
  <c r="K114" i="2"/>
  <c r="Y114" i="2" s="1"/>
  <c r="H114" i="2"/>
  <c r="X114" i="2" s="1"/>
  <c r="Z114" i="2" s="1"/>
  <c r="AA114" i="2" s="1"/>
  <c r="W113" i="2"/>
  <c r="T113" i="2"/>
  <c r="Q113" i="2"/>
  <c r="N113" i="2"/>
  <c r="X113" i="2" s="1"/>
  <c r="K113" i="2"/>
  <c r="H113" i="2"/>
  <c r="W112" i="2"/>
  <c r="T112" i="2"/>
  <c r="Q112" i="2"/>
  <c r="N112" i="2"/>
  <c r="K112" i="2"/>
  <c r="H112" i="2"/>
  <c r="X112" i="2" s="1"/>
  <c r="U111" i="2"/>
  <c r="U115" i="2" s="1"/>
  <c r="T111" i="2"/>
  <c r="T115" i="2" s="1"/>
  <c r="R111" i="2"/>
  <c r="R115" i="2" s="1"/>
  <c r="O111" i="2"/>
  <c r="O115" i="2" s="1"/>
  <c r="N111" i="2"/>
  <c r="N115" i="2" s="1"/>
  <c r="L111" i="2"/>
  <c r="L115" i="2" s="1"/>
  <c r="I111" i="2"/>
  <c r="I115" i="2" s="1"/>
  <c r="H111" i="2"/>
  <c r="F111" i="2"/>
  <c r="F115" i="2" s="1"/>
  <c r="W110" i="2"/>
  <c r="T110" i="2"/>
  <c r="Q110" i="2"/>
  <c r="N110" i="2"/>
  <c r="X110" i="2" s="1"/>
  <c r="K110" i="2"/>
  <c r="H110" i="2"/>
  <c r="W109" i="2"/>
  <c r="T109" i="2"/>
  <c r="Q109" i="2"/>
  <c r="N109" i="2"/>
  <c r="K109" i="2"/>
  <c r="Y109" i="2" s="1"/>
  <c r="H109" i="2"/>
  <c r="X109" i="2" s="1"/>
  <c r="Y108" i="2"/>
  <c r="W108" i="2"/>
  <c r="T108" i="2"/>
  <c r="Q108" i="2"/>
  <c r="N108" i="2"/>
  <c r="X108" i="2" s="1"/>
  <c r="J108" i="2"/>
  <c r="H108" i="2"/>
  <c r="W107" i="2"/>
  <c r="U107" i="2"/>
  <c r="T107" i="2"/>
  <c r="R107" i="2"/>
  <c r="O107" i="2"/>
  <c r="N107" i="2"/>
  <c r="L107" i="2"/>
  <c r="K107" i="2"/>
  <c r="I107" i="2"/>
  <c r="H107" i="2"/>
  <c r="F107" i="2"/>
  <c r="W106" i="2"/>
  <c r="W103" i="2" s="1"/>
  <c r="T106" i="2"/>
  <c r="Q106" i="2"/>
  <c r="N106" i="2"/>
  <c r="K106" i="2"/>
  <c r="H106" i="2"/>
  <c r="X106" i="2" s="1"/>
  <c r="W105" i="2"/>
  <c r="T105" i="2"/>
  <c r="Q105" i="2"/>
  <c r="Y105" i="2" s="1"/>
  <c r="N105" i="2"/>
  <c r="K105" i="2"/>
  <c r="J105" i="2" s="1"/>
  <c r="H105" i="2"/>
  <c r="W104" i="2"/>
  <c r="T104" i="2"/>
  <c r="Q104" i="2"/>
  <c r="N104" i="2"/>
  <c r="N103" i="2" s="1"/>
  <c r="K104" i="2"/>
  <c r="Y104" i="2" s="1"/>
  <c r="J104" i="2"/>
  <c r="H104" i="2"/>
  <c r="U103" i="2"/>
  <c r="T103" i="2"/>
  <c r="R103" i="2"/>
  <c r="O103" i="2"/>
  <c r="L103" i="2"/>
  <c r="I103" i="2"/>
  <c r="F103" i="2"/>
  <c r="Y100" i="2"/>
  <c r="W100" i="2"/>
  <c r="T100" i="2"/>
  <c r="Q100" i="2"/>
  <c r="N100" i="2"/>
  <c r="X100" i="2" s="1"/>
  <c r="Z100" i="2" s="1"/>
  <c r="AA100" i="2" s="1"/>
  <c r="K100" i="2"/>
  <c r="H100" i="2"/>
  <c r="W99" i="2"/>
  <c r="W97" i="2" s="1"/>
  <c r="T99" i="2"/>
  <c r="Q99" i="2"/>
  <c r="N99" i="2"/>
  <c r="K99" i="2"/>
  <c r="Y99" i="2" s="1"/>
  <c r="H99" i="2"/>
  <c r="X99" i="2" s="1"/>
  <c r="Z99" i="2" s="1"/>
  <c r="AA99" i="2" s="1"/>
  <c r="W98" i="2"/>
  <c r="T98" i="2"/>
  <c r="Q98" i="2"/>
  <c r="N98" i="2"/>
  <c r="X98" i="2" s="1"/>
  <c r="K98" i="2"/>
  <c r="H98" i="2"/>
  <c r="U97" i="2"/>
  <c r="T97" i="2"/>
  <c r="R97" i="2"/>
  <c r="O97" i="2"/>
  <c r="N97" i="2"/>
  <c r="L97" i="2"/>
  <c r="I97" i="2"/>
  <c r="H97" i="2"/>
  <c r="F97" i="2"/>
  <c r="W96" i="2"/>
  <c r="T96" i="2"/>
  <c r="Q96" i="2"/>
  <c r="N96" i="2"/>
  <c r="K96" i="2"/>
  <c r="Y96" i="2" s="1"/>
  <c r="H96" i="2"/>
  <c r="X96" i="2" s="1"/>
  <c r="Z96" i="2" s="1"/>
  <c r="AA96" i="2" s="1"/>
  <c r="Y95" i="2"/>
  <c r="W95" i="2"/>
  <c r="T95" i="2"/>
  <c r="Q95" i="2"/>
  <c r="Q93" i="2" s="1"/>
  <c r="N95" i="2"/>
  <c r="X95" i="2" s="1"/>
  <c r="Z95" i="2" s="1"/>
  <c r="AA95" i="2" s="1"/>
  <c r="K95" i="2"/>
  <c r="H95" i="2"/>
  <c r="W94" i="2"/>
  <c r="W93" i="2" s="1"/>
  <c r="T94" i="2"/>
  <c r="Q94" i="2"/>
  <c r="N94" i="2"/>
  <c r="K94" i="2"/>
  <c r="H94" i="2"/>
  <c r="X94" i="2" s="1"/>
  <c r="U93" i="2"/>
  <c r="T93" i="2"/>
  <c r="R93" i="2"/>
  <c r="O93" i="2"/>
  <c r="N93" i="2"/>
  <c r="L93" i="2"/>
  <c r="I93" i="2"/>
  <c r="H93" i="2"/>
  <c r="F93" i="2"/>
  <c r="Y92" i="2"/>
  <c r="W92" i="2"/>
  <c r="T92" i="2"/>
  <c r="Q92" i="2"/>
  <c r="N92" i="2"/>
  <c r="X92" i="2" s="1"/>
  <c r="Z92" i="2" s="1"/>
  <c r="AA92" i="2" s="1"/>
  <c r="K92" i="2"/>
  <c r="H92" i="2"/>
  <c r="W91" i="2"/>
  <c r="W89" i="2" s="1"/>
  <c r="W101" i="2" s="1"/>
  <c r="T91" i="2"/>
  <c r="Q91" i="2"/>
  <c r="N91" i="2"/>
  <c r="K91" i="2"/>
  <c r="Y91" i="2" s="1"/>
  <c r="H91" i="2"/>
  <c r="X91" i="2" s="1"/>
  <c r="W90" i="2"/>
  <c r="T90" i="2"/>
  <c r="Q90" i="2"/>
  <c r="Y90" i="2" s="1"/>
  <c r="N90" i="2"/>
  <c r="K90" i="2"/>
  <c r="H90" i="2"/>
  <c r="U89" i="2"/>
  <c r="T89" i="2"/>
  <c r="T101" i="2" s="1"/>
  <c r="R89" i="2"/>
  <c r="O89" i="2"/>
  <c r="N89" i="2"/>
  <c r="N101" i="2" s="1"/>
  <c r="L89" i="2"/>
  <c r="I89" i="2"/>
  <c r="F89" i="2"/>
  <c r="L87" i="2"/>
  <c r="W86" i="2"/>
  <c r="T86" i="2"/>
  <c r="Q86" i="2"/>
  <c r="N86" i="2"/>
  <c r="X86" i="2" s="1"/>
  <c r="Z86" i="2" s="1"/>
  <c r="AA86" i="2" s="1"/>
  <c r="K86" i="2"/>
  <c r="Y86" i="2" s="1"/>
  <c r="H86" i="2"/>
  <c r="W85" i="2"/>
  <c r="T85" i="2"/>
  <c r="Q85" i="2"/>
  <c r="N85" i="2"/>
  <c r="X85" i="2" s="1"/>
  <c r="Z85" i="2" s="1"/>
  <c r="AA85" i="2" s="1"/>
  <c r="K85" i="2"/>
  <c r="Y85" i="2" s="1"/>
  <c r="H85" i="2"/>
  <c r="W84" i="2"/>
  <c r="T84" i="2"/>
  <c r="T83" i="2" s="1"/>
  <c r="Q84" i="2"/>
  <c r="N84" i="2"/>
  <c r="K84" i="2"/>
  <c r="Y84" i="2" s="1"/>
  <c r="Y83" i="2" s="1"/>
  <c r="H84" i="2"/>
  <c r="H83" i="2" s="1"/>
  <c r="W83" i="2"/>
  <c r="U83" i="2"/>
  <c r="R83" i="2"/>
  <c r="R87" i="2" s="1"/>
  <c r="Q83" i="2"/>
  <c r="O83" i="2"/>
  <c r="O87" i="2" s="1"/>
  <c r="L83" i="2"/>
  <c r="K83" i="2"/>
  <c r="I83" i="2"/>
  <c r="I87" i="2" s="1"/>
  <c r="F83" i="2"/>
  <c r="F87" i="2" s="1"/>
  <c r="W82" i="2"/>
  <c r="T82" i="2"/>
  <c r="Q82" i="2"/>
  <c r="Y82" i="2" s="1"/>
  <c r="N82" i="2"/>
  <c r="X82" i="2" s="1"/>
  <c r="Z82" i="2" s="1"/>
  <c r="AA82" i="2" s="1"/>
  <c r="K82" i="2"/>
  <c r="H82" i="2"/>
  <c r="W81" i="2"/>
  <c r="T81" i="2"/>
  <c r="Q81" i="2"/>
  <c r="N81" i="2"/>
  <c r="X81" i="2" s="1"/>
  <c r="K81" i="2"/>
  <c r="Y81" i="2" s="1"/>
  <c r="H81" i="2"/>
  <c r="W80" i="2"/>
  <c r="T80" i="2"/>
  <c r="T79" i="2" s="1"/>
  <c r="Q80" i="2"/>
  <c r="Y80" i="2" s="1"/>
  <c r="N80" i="2"/>
  <c r="N79" i="2" s="1"/>
  <c r="K80" i="2"/>
  <c r="H80" i="2"/>
  <c r="X80" i="2" s="1"/>
  <c r="W79" i="2"/>
  <c r="U79" i="2"/>
  <c r="U87" i="2" s="1"/>
  <c r="R79" i="2"/>
  <c r="Q79" i="2"/>
  <c r="O79" i="2"/>
  <c r="L79" i="2"/>
  <c r="K79" i="2"/>
  <c r="I79" i="2"/>
  <c r="H79" i="2"/>
  <c r="F79" i="2"/>
  <c r="Y78" i="2"/>
  <c r="W78" i="2"/>
  <c r="T78" i="2"/>
  <c r="Q78" i="2"/>
  <c r="Q75" i="2" s="1"/>
  <c r="N78" i="2"/>
  <c r="K78" i="2"/>
  <c r="H78" i="2"/>
  <c r="X78" i="2" s="1"/>
  <c r="W77" i="2"/>
  <c r="W75" i="2" s="1"/>
  <c r="T77" i="2"/>
  <c r="Q77" i="2"/>
  <c r="N77" i="2"/>
  <c r="X77" i="2" s="1"/>
  <c r="K77" i="2"/>
  <c r="Y77" i="2" s="1"/>
  <c r="H77" i="2"/>
  <c r="Y76" i="2"/>
  <c r="W76" i="2"/>
  <c r="T76" i="2"/>
  <c r="T75" i="2" s="1"/>
  <c r="Q76" i="2"/>
  <c r="N76" i="2"/>
  <c r="N75" i="2" s="1"/>
  <c r="K76" i="2"/>
  <c r="H76" i="2"/>
  <c r="X76" i="2" s="1"/>
  <c r="U75" i="2"/>
  <c r="R75" i="2"/>
  <c r="O75" i="2"/>
  <c r="L75" i="2"/>
  <c r="I75" i="2"/>
  <c r="F75" i="2"/>
  <c r="Q74" i="2"/>
  <c r="N74" i="2"/>
  <c r="K74" i="2"/>
  <c r="H74" i="2"/>
  <c r="X74" i="2" s="1"/>
  <c r="Q73" i="2"/>
  <c r="N73" i="2"/>
  <c r="K73" i="2"/>
  <c r="Y73" i="2" s="1"/>
  <c r="H73" i="2"/>
  <c r="X73" i="2" s="1"/>
  <c r="Z73" i="2" s="1"/>
  <c r="AA73" i="2" s="1"/>
  <c r="Q72" i="2"/>
  <c r="N72" i="2"/>
  <c r="K72" i="2"/>
  <c r="Y72" i="2" s="1"/>
  <c r="H72" i="2"/>
  <c r="X72" i="2" s="1"/>
  <c r="Q71" i="2"/>
  <c r="N71" i="2"/>
  <c r="K71" i="2"/>
  <c r="H71" i="2"/>
  <c r="X71" i="2" s="1"/>
  <c r="Q70" i="2"/>
  <c r="N70" i="2"/>
  <c r="K70" i="2"/>
  <c r="H70" i="2"/>
  <c r="X70" i="2" s="1"/>
  <c r="Q69" i="2"/>
  <c r="N69" i="2"/>
  <c r="K69" i="2"/>
  <c r="Y69" i="2" s="1"/>
  <c r="H69" i="2"/>
  <c r="X69" i="2" s="1"/>
  <c r="Z69" i="2" s="1"/>
  <c r="AA69" i="2" s="1"/>
  <c r="Q68" i="2"/>
  <c r="N68" i="2"/>
  <c r="K68" i="2"/>
  <c r="Y68" i="2" s="1"/>
  <c r="H68" i="2"/>
  <c r="X68" i="2" s="1"/>
  <c r="Q67" i="2"/>
  <c r="N67" i="2"/>
  <c r="K67" i="2"/>
  <c r="H67" i="2"/>
  <c r="X67" i="2" s="1"/>
  <c r="W66" i="2"/>
  <c r="T66" i="2"/>
  <c r="Q66" i="2"/>
  <c r="N66" i="2"/>
  <c r="K66" i="2"/>
  <c r="Y66" i="2" s="1"/>
  <c r="H66" i="2"/>
  <c r="X66" i="2" s="1"/>
  <c r="Y65" i="2"/>
  <c r="W65" i="2"/>
  <c r="T65" i="2"/>
  <c r="Q65" i="2"/>
  <c r="N65" i="2"/>
  <c r="K65" i="2"/>
  <c r="H65" i="2"/>
  <c r="X65" i="2" s="1"/>
  <c r="Z65" i="2" s="1"/>
  <c r="AA65" i="2" s="1"/>
  <c r="W64" i="2"/>
  <c r="T64" i="2"/>
  <c r="Q64" i="2"/>
  <c r="N64" i="2"/>
  <c r="K64" i="2"/>
  <c r="H64" i="2"/>
  <c r="X64" i="2" s="1"/>
  <c r="U63" i="2"/>
  <c r="T63" i="2"/>
  <c r="R63" i="2"/>
  <c r="O63" i="2"/>
  <c r="N63" i="2"/>
  <c r="L63" i="2"/>
  <c r="I63" i="2"/>
  <c r="H63" i="2"/>
  <c r="F63" i="2"/>
  <c r="Y62" i="2"/>
  <c r="W62" i="2"/>
  <c r="T62" i="2"/>
  <c r="Q62" i="2"/>
  <c r="N62" i="2"/>
  <c r="K62" i="2"/>
  <c r="H62" i="2"/>
  <c r="X62" i="2" s="1"/>
  <c r="Z62" i="2" s="1"/>
  <c r="AA62" i="2" s="1"/>
  <c r="W61" i="2"/>
  <c r="T61" i="2"/>
  <c r="Q61" i="2"/>
  <c r="N61" i="2"/>
  <c r="K61" i="2"/>
  <c r="Y61" i="2" s="1"/>
  <c r="H61" i="2"/>
  <c r="X61" i="2" s="1"/>
  <c r="Z61" i="2" s="1"/>
  <c r="AA61" i="2" s="1"/>
  <c r="Y60" i="2"/>
  <c r="Y59" i="2" s="1"/>
  <c r="W60" i="2"/>
  <c r="T60" i="2"/>
  <c r="Q60" i="2"/>
  <c r="N60" i="2"/>
  <c r="K60" i="2"/>
  <c r="H60" i="2"/>
  <c r="X60" i="2" s="1"/>
  <c r="W59" i="2"/>
  <c r="U59" i="2"/>
  <c r="T59" i="2"/>
  <c r="R59" i="2"/>
  <c r="Q59" i="2"/>
  <c r="O59" i="2"/>
  <c r="N59" i="2"/>
  <c r="L59" i="2"/>
  <c r="K59" i="2"/>
  <c r="I59" i="2"/>
  <c r="H59" i="2"/>
  <c r="F59" i="2"/>
  <c r="W56" i="2"/>
  <c r="T56" i="2"/>
  <c r="Q56" i="2"/>
  <c r="Y56" i="2" s="1"/>
  <c r="N56" i="2"/>
  <c r="X56" i="2" s="1"/>
  <c r="Z56" i="2" s="1"/>
  <c r="AA56" i="2" s="1"/>
  <c r="W55" i="2"/>
  <c r="T55" i="2"/>
  <c r="Q55" i="2"/>
  <c r="Y55" i="2" s="1"/>
  <c r="Y54" i="2" s="1"/>
  <c r="N55" i="2"/>
  <c r="X55" i="2" s="1"/>
  <c r="W54" i="2"/>
  <c r="U54" i="2"/>
  <c r="U57" i="2" s="1"/>
  <c r="T54" i="2"/>
  <c r="R54" i="2"/>
  <c r="R57" i="2" s="1"/>
  <c r="Q54" i="2"/>
  <c r="Q57" i="2" s="1"/>
  <c r="O54" i="2"/>
  <c r="O57" i="2" s="1"/>
  <c r="N54" i="2"/>
  <c r="L54" i="2"/>
  <c r="L57" i="2" s="1"/>
  <c r="W53" i="2"/>
  <c r="T53" i="2"/>
  <c r="Q53" i="2"/>
  <c r="N53" i="2"/>
  <c r="K53" i="2"/>
  <c r="Y53" i="2" s="1"/>
  <c r="H53" i="2"/>
  <c r="X53" i="2" s="1"/>
  <c r="Y52" i="2"/>
  <c r="W52" i="2"/>
  <c r="T52" i="2"/>
  <c r="Q52" i="2"/>
  <c r="Q50" i="2" s="1"/>
  <c r="N52" i="2"/>
  <c r="K52" i="2"/>
  <c r="H52" i="2"/>
  <c r="X52" i="2" s="1"/>
  <c r="Z52" i="2" s="1"/>
  <c r="AA52" i="2" s="1"/>
  <c r="W51" i="2"/>
  <c r="T51" i="2"/>
  <c r="Q51" i="2"/>
  <c r="N51" i="2"/>
  <c r="K51" i="2"/>
  <c r="H51" i="2"/>
  <c r="X51" i="2" s="1"/>
  <c r="U50" i="2"/>
  <c r="T50" i="2"/>
  <c r="R50" i="2"/>
  <c r="O50" i="2"/>
  <c r="N50" i="2"/>
  <c r="L50" i="2"/>
  <c r="I50" i="2"/>
  <c r="I57" i="2" s="1"/>
  <c r="H50" i="2"/>
  <c r="H57" i="2" s="1"/>
  <c r="F50" i="2"/>
  <c r="F57" i="2" s="1"/>
  <c r="N48" i="2"/>
  <c r="Y47" i="2"/>
  <c r="W47" i="2"/>
  <c r="T47" i="2"/>
  <c r="Q47" i="2"/>
  <c r="N47" i="2"/>
  <c r="K47" i="2"/>
  <c r="H47" i="2"/>
  <c r="X47" i="2" s="1"/>
  <c r="Z47" i="2" s="1"/>
  <c r="AA47" i="2" s="1"/>
  <c r="W46" i="2"/>
  <c r="T46" i="2"/>
  <c r="Q46" i="2"/>
  <c r="N46" i="2"/>
  <c r="K46" i="2"/>
  <c r="Y46" i="2" s="1"/>
  <c r="H46" i="2"/>
  <c r="X46" i="2" s="1"/>
  <c r="Z46" i="2" s="1"/>
  <c r="AA46" i="2" s="1"/>
  <c r="Y45" i="2"/>
  <c r="Y44" i="2" s="1"/>
  <c r="W45" i="2"/>
  <c r="T45" i="2"/>
  <c r="Q45" i="2"/>
  <c r="N45" i="2"/>
  <c r="K45" i="2"/>
  <c r="H45" i="2"/>
  <c r="X45" i="2" s="1"/>
  <c r="W44" i="2"/>
  <c r="U44" i="2"/>
  <c r="U48" i="2" s="1"/>
  <c r="T44" i="2"/>
  <c r="R44" i="2"/>
  <c r="R48" i="2" s="1"/>
  <c r="Q44" i="2"/>
  <c r="O44" i="2"/>
  <c r="O48" i="2" s="1"/>
  <c r="N44" i="2"/>
  <c r="L44" i="2"/>
  <c r="L48" i="2" s="1"/>
  <c r="K44" i="2"/>
  <c r="I44" i="2"/>
  <c r="I48" i="2" s="1"/>
  <c r="H44" i="2"/>
  <c r="F44" i="2"/>
  <c r="F48" i="2" s="1"/>
  <c r="AA43" i="2"/>
  <c r="W43" i="2"/>
  <c r="T43" i="2"/>
  <c r="Q43" i="2"/>
  <c r="N43" i="2"/>
  <c r="K43" i="2"/>
  <c r="Y43" i="2" s="1"/>
  <c r="H43" i="2"/>
  <c r="X43" i="2" s="1"/>
  <c r="Z43" i="2" s="1"/>
  <c r="Y42" i="2"/>
  <c r="W42" i="2"/>
  <c r="T42" i="2"/>
  <c r="Q42" i="2"/>
  <c r="Q40" i="2" s="1"/>
  <c r="N42" i="2"/>
  <c r="K42" i="2"/>
  <c r="H42" i="2"/>
  <c r="X42" i="2" s="1"/>
  <c r="W41" i="2"/>
  <c r="W40" i="2" s="1"/>
  <c r="T41" i="2"/>
  <c r="Q41" i="2"/>
  <c r="N41" i="2"/>
  <c r="K41" i="2"/>
  <c r="H41" i="2"/>
  <c r="X41" i="2" s="1"/>
  <c r="U40" i="2"/>
  <c r="T40" i="2"/>
  <c r="T48" i="2" s="1"/>
  <c r="R40" i="2"/>
  <c r="O40" i="2"/>
  <c r="N40" i="2"/>
  <c r="L40" i="2"/>
  <c r="I40" i="2"/>
  <c r="H40" i="2"/>
  <c r="H48" i="2" s="1"/>
  <c r="F40" i="2"/>
  <c r="Y39" i="2"/>
  <c r="W39" i="2"/>
  <c r="T39" i="2"/>
  <c r="Q39" i="2"/>
  <c r="N39" i="2"/>
  <c r="K39" i="2"/>
  <c r="H39" i="2"/>
  <c r="X39" i="2" s="1"/>
  <c r="W38" i="2"/>
  <c r="W36" i="2" s="1"/>
  <c r="T38" i="2"/>
  <c r="Q38" i="2"/>
  <c r="N38" i="2"/>
  <c r="K38" i="2"/>
  <c r="Y38" i="2" s="1"/>
  <c r="H38" i="2"/>
  <c r="X38" i="2" s="1"/>
  <c r="Z38" i="2" s="1"/>
  <c r="AA38" i="2" s="1"/>
  <c r="W37" i="2"/>
  <c r="T37" i="2"/>
  <c r="Q37" i="2"/>
  <c r="Y37" i="2" s="1"/>
  <c r="Y36" i="2" s="1"/>
  <c r="N37" i="2"/>
  <c r="K37" i="2"/>
  <c r="H37" i="2"/>
  <c r="X37" i="2" s="1"/>
  <c r="U36" i="2"/>
  <c r="T36" i="2"/>
  <c r="R36" i="2"/>
  <c r="O36" i="2"/>
  <c r="N36" i="2"/>
  <c r="L36" i="2"/>
  <c r="I36" i="2"/>
  <c r="H36" i="2"/>
  <c r="F36" i="2"/>
  <c r="Y33" i="2"/>
  <c r="W33" i="2"/>
  <c r="T33" i="2"/>
  <c r="Q33" i="2"/>
  <c r="N33" i="2"/>
  <c r="K33" i="2"/>
  <c r="J33" i="2" s="1"/>
  <c r="H33" i="2"/>
  <c r="X33" i="2" s="1"/>
  <c r="W32" i="2"/>
  <c r="T32" i="2"/>
  <c r="Q32" i="2"/>
  <c r="N32" i="2"/>
  <c r="N29" i="2" s="1"/>
  <c r="K32" i="2"/>
  <c r="Y32" i="2" s="1"/>
  <c r="J32" i="2"/>
  <c r="H32" i="2"/>
  <c r="W31" i="2"/>
  <c r="T31" i="2"/>
  <c r="Q31" i="2"/>
  <c r="Q29" i="2" s="1"/>
  <c r="N31" i="2"/>
  <c r="K31" i="2"/>
  <c r="J31" i="2" s="1"/>
  <c r="H31" i="2"/>
  <c r="X31" i="2" s="1"/>
  <c r="W30" i="2"/>
  <c r="T30" i="2"/>
  <c r="T29" i="2" s="1"/>
  <c r="Q30" i="2"/>
  <c r="N30" i="2"/>
  <c r="X30" i="2" s="1"/>
  <c r="K30" i="2"/>
  <c r="Y30" i="2" s="1"/>
  <c r="J30" i="2"/>
  <c r="H30" i="2"/>
  <c r="W29" i="2"/>
  <c r="U29" i="2"/>
  <c r="R29" i="2"/>
  <c r="O29" i="2"/>
  <c r="L29" i="2"/>
  <c r="K29" i="2"/>
  <c r="I29" i="2"/>
  <c r="F29" i="2"/>
  <c r="U27" i="2"/>
  <c r="W27" i="2" s="1"/>
  <c r="O27" i="2"/>
  <c r="Q27" i="2" s="1"/>
  <c r="I27" i="2"/>
  <c r="K27" i="2" s="1"/>
  <c r="Y27" i="2" s="1"/>
  <c r="W24" i="2"/>
  <c r="T24" i="2"/>
  <c r="Q24" i="2"/>
  <c r="N24" i="2"/>
  <c r="K24" i="2"/>
  <c r="Y24" i="2" s="1"/>
  <c r="H24" i="2"/>
  <c r="X24" i="2" s="1"/>
  <c r="W23" i="2"/>
  <c r="T23" i="2"/>
  <c r="Q23" i="2"/>
  <c r="Q21" i="2" s="1"/>
  <c r="O28" i="2" s="1"/>
  <c r="Q28" i="2" s="1"/>
  <c r="N23" i="2"/>
  <c r="N21" i="2" s="1"/>
  <c r="L28" i="2" s="1"/>
  <c r="N28" i="2" s="1"/>
  <c r="K23" i="2"/>
  <c r="H23" i="2"/>
  <c r="W22" i="2"/>
  <c r="W21" i="2" s="1"/>
  <c r="U28" i="2" s="1"/>
  <c r="W28" i="2" s="1"/>
  <c r="T22" i="2"/>
  <c r="T21" i="2" s="1"/>
  <c r="R28" i="2" s="1"/>
  <c r="T28" i="2" s="1"/>
  <c r="Q22" i="2"/>
  <c r="N22" i="2"/>
  <c r="K22" i="2"/>
  <c r="Y22" i="2" s="1"/>
  <c r="H22" i="2"/>
  <c r="X22" i="2" s="1"/>
  <c r="U21" i="2"/>
  <c r="R21" i="2"/>
  <c r="O21" i="2"/>
  <c r="L21" i="2"/>
  <c r="I21" i="2"/>
  <c r="F21" i="2"/>
  <c r="W20" i="2"/>
  <c r="T20" i="2"/>
  <c r="Q20" i="2"/>
  <c r="Y20" i="2" s="1"/>
  <c r="N20" i="2"/>
  <c r="X20" i="2" s="1"/>
  <c r="Z20" i="2" s="1"/>
  <c r="AA20" i="2" s="1"/>
  <c r="K20" i="2"/>
  <c r="H20" i="2"/>
  <c r="W19" i="2"/>
  <c r="T19" i="2"/>
  <c r="Q19" i="2"/>
  <c r="N19" i="2"/>
  <c r="K19" i="2"/>
  <c r="Y19" i="2" s="1"/>
  <c r="H19" i="2"/>
  <c r="X19" i="2" s="1"/>
  <c r="Z19" i="2" s="1"/>
  <c r="AA19" i="2" s="1"/>
  <c r="W18" i="2"/>
  <c r="T18" i="2"/>
  <c r="T17" i="2" s="1"/>
  <c r="R27" i="2" s="1"/>
  <c r="T27" i="2" s="1"/>
  <c r="Q18" i="2"/>
  <c r="Y18" i="2" s="1"/>
  <c r="Y17" i="2" s="1"/>
  <c r="N18" i="2"/>
  <c r="N17" i="2" s="1"/>
  <c r="L27" i="2" s="1"/>
  <c r="N27" i="2" s="1"/>
  <c r="K18" i="2"/>
  <c r="H18" i="2"/>
  <c r="H17" i="2" s="1"/>
  <c r="F27" i="2" s="1"/>
  <c r="H27" i="2" s="1"/>
  <c r="W17" i="2"/>
  <c r="U17" i="2"/>
  <c r="R17" i="2"/>
  <c r="Q17" i="2"/>
  <c r="O17" i="2"/>
  <c r="L17" i="2"/>
  <c r="K17" i="2"/>
  <c r="I17" i="2"/>
  <c r="F17" i="2"/>
  <c r="W16" i="2"/>
  <c r="T16" i="2"/>
  <c r="Q16" i="2"/>
  <c r="N16" i="2"/>
  <c r="K16" i="2"/>
  <c r="Y16" i="2" s="1"/>
  <c r="H16" i="2"/>
  <c r="X16" i="2" s="1"/>
  <c r="W15" i="2"/>
  <c r="T15" i="2"/>
  <c r="Q15" i="2"/>
  <c r="Q13" i="2" s="1"/>
  <c r="N15" i="2"/>
  <c r="N13" i="2" s="1"/>
  <c r="K15" i="2"/>
  <c r="H15" i="2"/>
  <c r="W14" i="2"/>
  <c r="W13" i="2" s="1"/>
  <c r="T14" i="2"/>
  <c r="T13" i="2" s="1"/>
  <c r="Q14" i="2"/>
  <c r="Y14" i="2" s="1"/>
  <c r="N14" i="2"/>
  <c r="J14" i="2"/>
  <c r="H14" i="2"/>
  <c r="X14" i="2" s="1"/>
  <c r="U13" i="2"/>
  <c r="R13" i="2"/>
  <c r="O13" i="2"/>
  <c r="L13" i="2"/>
  <c r="I13" i="2"/>
  <c r="F13" i="2"/>
  <c r="B5" i="2"/>
  <c r="B4" i="2"/>
  <c r="B3" i="2"/>
  <c r="B2" i="2"/>
  <c r="H30" i="1"/>
  <c r="G30" i="1"/>
  <c r="F30" i="1"/>
  <c r="E30" i="1"/>
  <c r="D30" i="1"/>
  <c r="J29" i="1"/>
  <c r="I29" i="1" s="1"/>
  <c r="C29" i="1"/>
  <c r="N29" i="1" s="1"/>
  <c r="J28" i="1"/>
  <c r="J27" i="1"/>
  <c r="U26" i="2" l="1"/>
  <c r="O26" i="2"/>
  <c r="K29" i="1"/>
  <c r="B29" i="1"/>
  <c r="X27" i="2"/>
  <c r="Z27" i="2" s="1"/>
  <c r="AA27" i="2" s="1"/>
  <c r="Z22" i="2"/>
  <c r="AA22" i="2" s="1"/>
  <c r="X21" i="2"/>
  <c r="Z24" i="2"/>
  <c r="AA24" i="2" s="1"/>
  <c r="Z30" i="2"/>
  <c r="AA30" i="2" s="1"/>
  <c r="X13" i="2"/>
  <c r="Z14" i="2"/>
  <c r="AA14" i="2" s="1"/>
  <c r="R26" i="2"/>
  <c r="L26" i="2"/>
  <c r="Z16" i="2"/>
  <c r="AA16" i="2" s="1"/>
  <c r="X15" i="2"/>
  <c r="X18" i="2"/>
  <c r="X23" i="2"/>
  <c r="X32" i="2"/>
  <c r="Z32" i="2" s="1"/>
  <c r="AA32" i="2" s="1"/>
  <c r="Y15" i="2"/>
  <c r="Y13" i="2" s="1"/>
  <c r="H21" i="2"/>
  <c r="F28" i="2" s="1"/>
  <c r="H28" i="2" s="1"/>
  <c r="X28" i="2" s="1"/>
  <c r="Y23" i="2"/>
  <c r="Y21" i="2" s="1"/>
  <c r="Z31" i="2"/>
  <c r="AA31" i="2" s="1"/>
  <c r="Z37" i="2"/>
  <c r="AA37" i="2" s="1"/>
  <c r="X36" i="2"/>
  <c r="Z36" i="2" s="1"/>
  <c r="AA36" i="2" s="1"/>
  <c r="Y41" i="2"/>
  <c r="Y40" i="2" s="1"/>
  <c r="Y48" i="2" s="1"/>
  <c r="K40" i="2"/>
  <c r="K48" i="2" s="1"/>
  <c r="X50" i="2"/>
  <c r="X63" i="2"/>
  <c r="Z77" i="2"/>
  <c r="AA77" i="2" s="1"/>
  <c r="N83" i="2"/>
  <c r="N87" i="2" s="1"/>
  <c r="X84" i="2"/>
  <c r="Y89" i="2"/>
  <c r="X105" i="2"/>
  <c r="Z105" i="2" s="1"/>
  <c r="AA105" i="2" s="1"/>
  <c r="H103" i="2"/>
  <c r="H115" i="2" s="1"/>
  <c r="Y110" i="2"/>
  <c r="Q107" i="2"/>
  <c r="Z41" i="2"/>
  <c r="AA41" i="2" s="1"/>
  <c r="X40" i="2"/>
  <c r="Z40" i="2" s="1"/>
  <c r="AA40" i="2" s="1"/>
  <c r="W48" i="2"/>
  <c r="Z76" i="2"/>
  <c r="AA76" i="2" s="1"/>
  <c r="X75" i="2"/>
  <c r="Z75" i="2" s="1"/>
  <c r="AA75" i="2" s="1"/>
  <c r="Y106" i="2"/>
  <c r="K103" i="2"/>
  <c r="Z174" i="2"/>
  <c r="AA174" i="2" s="1"/>
  <c r="X173" i="2"/>
  <c r="Z173" i="2" s="1"/>
  <c r="AA173" i="2" s="1"/>
  <c r="H13" i="2"/>
  <c r="Z33" i="2"/>
  <c r="AA33" i="2" s="1"/>
  <c r="Z45" i="2"/>
  <c r="AA45" i="2" s="1"/>
  <c r="X44" i="2"/>
  <c r="Y51" i="2"/>
  <c r="Y50" i="2" s="1"/>
  <c r="K50" i="2"/>
  <c r="K57" i="2" s="1"/>
  <c r="W50" i="2"/>
  <c r="W57" i="2" s="1"/>
  <c r="Z60" i="2"/>
  <c r="AA60" i="2" s="1"/>
  <c r="X59" i="2"/>
  <c r="Z59" i="2" s="1"/>
  <c r="AA59" i="2" s="1"/>
  <c r="Y64" i="2"/>
  <c r="K63" i="2"/>
  <c r="W63" i="2"/>
  <c r="Y70" i="2"/>
  <c r="Z70" i="2" s="1"/>
  <c r="AA70" i="2" s="1"/>
  <c r="Y74" i="2"/>
  <c r="Z74" i="2" s="1"/>
  <c r="AA74" i="2" s="1"/>
  <c r="Y75" i="2"/>
  <c r="Z78" i="2"/>
  <c r="AA78" i="2" s="1"/>
  <c r="X90" i="2"/>
  <c r="H89" i="2"/>
  <c r="H101" i="2" s="1"/>
  <c r="Y98" i="2"/>
  <c r="Y97" i="2" s="1"/>
  <c r="Q97" i="2"/>
  <c r="Y57" i="2"/>
  <c r="K75" i="2"/>
  <c r="K87" i="2" s="1"/>
  <c r="X136" i="2"/>
  <c r="Z178" i="2"/>
  <c r="X177" i="2"/>
  <c r="J30" i="1"/>
  <c r="K13" i="2"/>
  <c r="K21" i="2"/>
  <c r="I28" i="2" s="1"/>
  <c r="K28" i="2" s="1"/>
  <c r="Y28" i="2" s="1"/>
  <c r="H29" i="2"/>
  <c r="Y31" i="2"/>
  <c r="Y29" i="2" s="1"/>
  <c r="K36" i="2"/>
  <c r="Q36" i="2"/>
  <c r="Q48" i="2" s="1"/>
  <c r="Z39" i="2"/>
  <c r="AA39" i="2" s="1"/>
  <c r="Z42" i="2"/>
  <c r="AA42" i="2" s="1"/>
  <c r="Z53" i="2"/>
  <c r="AA53" i="2" s="1"/>
  <c r="N57" i="2"/>
  <c r="T57" i="2"/>
  <c r="Z55" i="2"/>
  <c r="AA55" i="2" s="1"/>
  <c r="X54" i="2"/>
  <c r="Q63" i="2"/>
  <c r="Q87" i="2" s="1"/>
  <c r="Z66" i="2"/>
  <c r="AA66" i="2" s="1"/>
  <c r="Y67" i="2"/>
  <c r="Z67" i="2" s="1"/>
  <c r="AA67" i="2" s="1"/>
  <c r="Z68" i="2"/>
  <c r="AA68" i="2" s="1"/>
  <c r="Y71" i="2"/>
  <c r="Z71" i="2" s="1"/>
  <c r="AA71" i="2" s="1"/>
  <c r="Z72" i="2"/>
  <c r="AA72" i="2" s="1"/>
  <c r="Z80" i="2"/>
  <c r="AA80" i="2" s="1"/>
  <c r="X79" i="2"/>
  <c r="Z81" i="2"/>
  <c r="AA81" i="2" s="1"/>
  <c r="Y94" i="2"/>
  <c r="Y93" i="2" s="1"/>
  <c r="K93" i="2"/>
  <c r="Q111" i="2"/>
  <c r="Y113" i="2"/>
  <c r="Z113" i="2" s="1"/>
  <c r="AA113" i="2" s="1"/>
  <c r="Y128" i="2"/>
  <c r="K89" i="2"/>
  <c r="Z108" i="2"/>
  <c r="AA108" i="2" s="1"/>
  <c r="X107" i="2"/>
  <c r="Y107" i="2"/>
  <c r="X128" i="2"/>
  <c r="Z128" i="2" s="1"/>
  <c r="AA128" i="2" s="1"/>
  <c r="Z117" i="2"/>
  <c r="AA117" i="2" s="1"/>
  <c r="Z123" i="2"/>
  <c r="AA123" i="2" s="1"/>
  <c r="Z127" i="2"/>
  <c r="AA127" i="2" s="1"/>
  <c r="Q136" i="2"/>
  <c r="Z131" i="2"/>
  <c r="AA131" i="2" s="1"/>
  <c r="Z135" i="2"/>
  <c r="AA135" i="2" s="1"/>
  <c r="Z139" i="2"/>
  <c r="AA139" i="2" s="1"/>
  <c r="Z143" i="2"/>
  <c r="AA143" i="2" s="1"/>
  <c r="Y146" i="2"/>
  <c r="Y151" i="2" s="1"/>
  <c r="K151" i="2"/>
  <c r="H75" i="2"/>
  <c r="H87" i="2" s="1"/>
  <c r="Y79" i="2"/>
  <c r="T87" i="2"/>
  <c r="Q103" i="2"/>
  <c r="Y103" i="2"/>
  <c r="Z109" i="2"/>
  <c r="AA109" i="2" s="1"/>
  <c r="X111" i="2"/>
  <c r="Q128" i="2"/>
  <c r="Z118" i="2"/>
  <c r="AA118" i="2" s="1"/>
  <c r="Z122" i="2"/>
  <c r="AA122" i="2" s="1"/>
  <c r="Z126" i="2"/>
  <c r="AA126" i="2" s="1"/>
  <c r="Z132" i="2"/>
  <c r="AA132" i="2" s="1"/>
  <c r="W87" i="2"/>
  <c r="Q89" i="2"/>
  <c r="Q101" i="2" s="1"/>
  <c r="Z91" i="2"/>
  <c r="AA91" i="2" s="1"/>
  <c r="Z94" i="2"/>
  <c r="AA94" i="2" s="1"/>
  <c r="X93" i="2"/>
  <c r="Z93" i="2" s="1"/>
  <c r="AA93" i="2" s="1"/>
  <c r="K97" i="2"/>
  <c r="Z98" i="2"/>
  <c r="AA98" i="2" s="1"/>
  <c r="X97" i="2"/>
  <c r="Z97" i="2" s="1"/>
  <c r="AA97" i="2" s="1"/>
  <c r="X104" i="2"/>
  <c r="Z106" i="2"/>
  <c r="AA106" i="2" s="1"/>
  <c r="Z110" i="2"/>
  <c r="AA110" i="2" s="1"/>
  <c r="Y112" i="2"/>
  <c r="K111" i="2"/>
  <c r="K115" i="2" s="1"/>
  <c r="W111" i="2"/>
  <c r="W115" i="2" s="1"/>
  <c r="Z119" i="2"/>
  <c r="AA119" i="2" s="1"/>
  <c r="Z125" i="2"/>
  <c r="AA125" i="2" s="1"/>
  <c r="K136" i="2"/>
  <c r="Y130" i="2"/>
  <c r="Y136" i="2" s="1"/>
  <c r="W136" i="2"/>
  <c r="Z133" i="2"/>
  <c r="AA133" i="2" s="1"/>
  <c r="K144" i="2"/>
  <c r="Y138" i="2"/>
  <c r="W144" i="2"/>
  <c r="Y140" i="2"/>
  <c r="Z140" i="2" s="1"/>
  <c r="AA140" i="2" s="1"/>
  <c r="Z141" i="2"/>
  <c r="AA141" i="2" s="1"/>
  <c r="J90" i="2"/>
  <c r="X138" i="2"/>
  <c r="Z150" i="2"/>
  <c r="AA150" i="2" s="1"/>
  <c r="X155" i="2"/>
  <c r="Z155" i="2" s="1"/>
  <c r="AA155" i="2" s="1"/>
  <c r="Z158" i="2"/>
  <c r="AA158" i="2" s="1"/>
  <c r="Z160" i="2"/>
  <c r="AA160" i="2" s="1"/>
  <c r="Z170" i="2"/>
  <c r="AA170" i="2" s="1"/>
  <c r="Z172" i="2"/>
  <c r="AA172" i="2" s="1"/>
  <c r="T201" i="2"/>
  <c r="Y201" i="2"/>
  <c r="Q144" i="2"/>
  <c r="H151" i="2"/>
  <c r="X146" i="2"/>
  <c r="Z164" i="2"/>
  <c r="AA164" i="2" s="1"/>
  <c r="X163" i="2"/>
  <c r="Z163" i="2" s="1"/>
  <c r="AA163" i="2" s="1"/>
  <c r="N201" i="2"/>
  <c r="H144" i="2"/>
  <c r="T144" i="2"/>
  <c r="Z149" i="2"/>
  <c r="AA149" i="2" s="1"/>
  <c r="Z154" i="2"/>
  <c r="AA154" i="2" s="1"/>
  <c r="X161" i="2"/>
  <c r="Z161" i="2" s="1"/>
  <c r="AA161" i="2" s="1"/>
  <c r="Z157" i="2"/>
  <c r="AA157" i="2" s="1"/>
  <c r="Z159" i="2"/>
  <c r="AA159" i="2" s="1"/>
  <c r="Y163" i="2"/>
  <c r="Z169" i="2"/>
  <c r="AA169" i="2" s="1"/>
  <c r="X168" i="2"/>
  <c r="Z168" i="2" s="1"/>
  <c r="AA168" i="2" s="1"/>
  <c r="Z171" i="2"/>
  <c r="AA171" i="2" s="1"/>
  <c r="O200" i="2"/>
  <c r="Q177" i="2"/>
  <c r="Q201" i="2" s="1"/>
  <c r="K144" i="3"/>
  <c r="Y153" i="2"/>
  <c r="Y155" i="2" s="1"/>
  <c r="Y157" i="2"/>
  <c r="Y161" i="2" s="1"/>
  <c r="H155" i="2"/>
  <c r="H161" i="2"/>
  <c r="H163" i="2"/>
  <c r="H168" i="2"/>
  <c r="H173" i="2"/>
  <c r="H201" i="2" s="1"/>
  <c r="Y87" i="2" l="1"/>
  <c r="Z21" i="2"/>
  <c r="AA21" i="2" s="1"/>
  <c r="Z104" i="2"/>
  <c r="AA104" i="2" s="1"/>
  <c r="X103" i="2"/>
  <c r="Z103" i="2" s="1"/>
  <c r="AA103" i="2" s="1"/>
  <c r="X115" i="2"/>
  <c r="K101" i="2"/>
  <c r="Q115" i="2"/>
  <c r="Z79" i="2"/>
  <c r="AA79" i="2" s="1"/>
  <c r="Z54" i="2"/>
  <c r="AA54" i="2" s="1"/>
  <c r="X57" i="2"/>
  <c r="Z57" i="2" s="1"/>
  <c r="AA57" i="2" s="1"/>
  <c r="I26" i="2"/>
  <c r="AA178" i="2"/>
  <c r="Z177" i="2"/>
  <c r="AA177" i="2" s="1"/>
  <c r="Y63" i="2"/>
  <c r="Z64" i="2"/>
  <c r="AA64" i="2" s="1"/>
  <c r="Z23" i="2"/>
  <c r="AA23" i="2" s="1"/>
  <c r="T26" i="2"/>
  <c r="T25" i="2" s="1"/>
  <c r="T34" i="2" s="1"/>
  <c r="T202" i="2" s="1"/>
  <c r="L27" i="1" s="1"/>
  <c r="R25" i="2"/>
  <c r="X201" i="2"/>
  <c r="Z201" i="2" s="1"/>
  <c r="AA201" i="2" s="1"/>
  <c r="X151" i="2"/>
  <c r="Z151" i="2" s="1"/>
  <c r="AA151" i="2" s="1"/>
  <c r="Z146" i="2"/>
  <c r="AA146" i="2" s="1"/>
  <c r="Z138" i="2"/>
  <c r="AA138" i="2" s="1"/>
  <c r="X144" i="2"/>
  <c r="Y111" i="2"/>
  <c r="Y115" i="2" s="1"/>
  <c r="Z112" i="2"/>
  <c r="AA112" i="2" s="1"/>
  <c r="Z130" i="2"/>
  <c r="AA130" i="2" s="1"/>
  <c r="F26" i="2"/>
  <c r="Y101" i="2"/>
  <c r="Z50" i="2"/>
  <c r="AA50" i="2" s="1"/>
  <c r="Z28" i="2"/>
  <c r="AA28" i="2" s="1"/>
  <c r="Z18" i="2"/>
  <c r="AA18" i="2" s="1"/>
  <c r="X17" i="2"/>
  <c r="Z17" i="2" s="1"/>
  <c r="AA17" i="2" s="1"/>
  <c r="X29" i="2"/>
  <c r="Z29" i="2" s="1"/>
  <c r="AA29" i="2" s="1"/>
  <c r="W26" i="2"/>
  <c r="W25" i="2" s="1"/>
  <c r="W34" i="2" s="1"/>
  <c r="W202" i="2" s="1"/>
  <c r="L28" i="1" s="1"/>
  <c r="U25" i="2"/>
  <c r="Z63" i="2"/>
  <c r="AA63" i="2" s="1"/>
  <c r="Z13" i="2"/>
  <c r="AA13" i="2" s="1"/>
  <c r="Z153" i="2"/>
  <c r="AA153" i="2" s="1"/>
  <c r="Y144" i="2"/>
  <c r="Z107" i="2"/>
  <c r="AA107" i="2" s="1"/>
  <c r="Z136" i="2"/>
  <c r="AA136" i="2" s="1"/>
  <c r="Z90" i="2"/>
  <c r="AA90" i="2" s="1"/>
  <c r="X89" i="2"/>
  <c r="X48" i="2"/>
  <c r="Z48" i="2" s="1"/>
  <c r="AA48" i="2" s="1"/>
  <c r="Z44" i="2"/>
  <c r="AA44" i="2" s="1"/>
  <c r="Z84" i="2"/>
  <c r="AA84" i="2" s="1"/>
  <c r="X83" i="2"/>
  <c r="Z51" i="2"/>
  <c r="AA51" i="2" s="1"/>
  <c r="Z15" i="2"/>
  <c r="AA15" i="2" s="1"/>
  <c r="N26" i="2"/>
  <c r="N25" i="2" s="1"/>
  <c r="N34" i="2" s="1"/>
  <c r="N202" i="2" s="1"/>
  <c r="N204" i="2" s="1"/>
  <c r="L25" i="2"/>
  <c r="Q26" i="2"/>
  <c r="Q25" i="2" s="1"/>
  <c r="Q34" i="2" s="1"/>
  <c r="Q202" i="2" s="1"/>
  <c r="Q204" i="2" s="1"/>
  <c r="O25" i="2"/>
  <c r="X101" i="2" l="1"/>
  <c r="Z101" i="2" s="1"/>
  <c r="AA101" i="2" s="1"/>
  <c r="Z89" i="2"/>
  <c r="AA89" i="2" s="1"/>
  <c r="Z83" i="2"/>
  <c r="AA83" i="2" s="1"/>
  <c r="X87" i="2"/>
  <c r="Z87" i="2" s="1"/>
  <c r="AA87" i="2" s="1"/>
  <c r="T204" i="2"/>
  <c r="H26" i="2"/>
  <c r="F25" i="2"/>
  <c r="Z111" i="2"/>
  <c r="AA111" i="2" s="1"/>
  <c r="W204" i="2"/>
  <c r="L30" i="1"/>
  <c r="Z144" i="2"/>
  <c r="AA144" i="2" s="1"/>
  <c r="Z115" i="2"/>
  <c r="AA115" i="2" s="1"/>
  <c r="K26" i="2"/>
  <c r="I25" i="2"/>
  <c r="H25" i="2" l="1"/>
  <c r="H34" i="2" s="1"/>
  <c r="H202" i="2" s="1"/>
  <c r="C27" i="1" s="1"/>
  <c r="X26" i="2"/>
  <c r="Y26" i="2"/>
  <c r="Y25" i="2" s="1"/>
  <c r="Y34" i="2" s="1"/>
  <c r="Y202" i="2" s="1"/>
  <c r="K25" i="2"/>
  <c r="K34" i="2" s="1"/>
  <c r="K202" i="2" s="1"/>
  <c r="C28" i="1" s="1"/>
  <c r="K204" i="2" l="1"/>
  <c r="N28" i="1"/>
  <c r="B28" i="1"/>
  <c r="B30" i="1" s="1"/>
  <c r="C30" i="1"/>
  <c r="Z26" i="2"/>
  <c r="AA26" i="2" s="1"/>
  <c r="X25" i="2"/>
  <c r="H204" i="2"/>
  <c r="B27" i="1"/>
  <c r="N27" i="1"/>
  <c r="Y204" i="2" l="1"/>
  <c r="N30" i="1"/>
  <c r="I28" i="1"/>
  <c r="I30" i="1" s="1"/>
  <c r="M29" i="1"/>
  <c r="M30" i="1" s="1"/>
  <c r="K28" i="1"/>
  <c r="K30" i="1" s="1"/>
  <c r="Z25" i="2"/>
  <c r="AA25" i="2" s="1"/>
  <c r="X34" i="2"/>
  <c r="I27" i="1"/>
  <c r="K27" i="1"/>
  <c r="X202" i="2" l="1"/>
  <c r="X204" i="2" s="1"/>
  <c r="Z34" i="2"/>
  <c r="Z202" i="2" l="1"/>
  <c r="AA202" i="2" s="1"/>
  <c r="AA34" i="2"/>
</calcChain>
</file>

<file path=xl/sharedStrings.xml><?xml version="1.0" encoding="utf-8"?>
<sst xmlns="http://schemas.openxmlformats.org/spreadsheetml/2006/main" count="1509" uniqueCount="723">
  <si>
    <t xml:space="preserve">
</t>
  </si>
  <si>
    <t>Додаток № 4</t>
  </si>
  <si>
    <t>до Договору про надання гранту № 8CUH21-26831</t>
  </si>
  <si>
    <t>від "16" червня 2025 року</t>
  </si>
  <si>
    <t>Назва конкурсної програми: Культурна спадщина</t>
  </si>
  <si>
    <t>Назва ЛОТ-у: Лот 2. Кроссекторальні проєкти зі збереження культурної спадщини</t>
  </si>
  <si>
    <t>Назва Грантоотримувача: ГО "Алгоритм дій"</t>
  </si>
  <si>
    <t>Назва проєкту: Сарцевич: віртуальне повернення луцького генія наївного мистецтва»</t>
  </si>
  <si>
    <t>Дата початку проєкту: 16 червня 2025 року</t>
  </si>
  <si>
    <t>Дата завершення проєкту: 24 листопада 2025 року</t>
  </si>
  <si>
    <t xml:space="preserve">  ЗВІТ</t>
  </si>
  <si>
    <t xml:space="preserve">про надходження та використання коштів для реалізації проєкту </t>
  </si>
  <si>
    <t>за період з 16 червня 2025 року по 24 листопада 2025 року</t>
  </si>
  <si>
    <t>Загальна сума гранту</t>
  </si>
  <si>
    <t>Загальна сума співфінансування</t>
  </si>
  <si>
    <t>Загальна сума реінвестицій
(дохід отриманий від реалізації книг, квитків, програм та інше)</t>
  </si>
  <si>
    <t>Загальна сума всього проєкту</t>
  </si>
  <si>
    <t>Кошти організацій-партнерів 
(Благодійна організація
«МБФ «Фонд Адама Харбера»)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</si>
  <si>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</si>
  <si>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</si>
  <si>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</si>
  <si>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</si>
  <si>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</si>
  <si>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</si>
  <si>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</si>
  <si>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</si>
  <si>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</si>
  <si>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</si>
  <si>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</si>
  <si>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</si>
  <si>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</si>
  <si>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</si>
  <si>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</si>
  <si>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</si>
  <si>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</si>
  <si>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</si>
  <si>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</si>
  <si>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</si>
  <si>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</si>
  <si>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</si>
  <si>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</si>
  <si>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</si>
  <si>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</si>
  <si>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</si>
  <si>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</si>
  <si>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Голова Організації</t>
  </si>
  <si>
    <t>Яцута Ельвіра Олегівна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</si>
  <si>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</si>
  <si>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</si>
  <si>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</si>
  <si>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</si>
  <si>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</si>
  <si>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</si>
  <si>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</si>
  <si>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</si>
  <si>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</si>
  <si>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</si>
  <si>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</si>
  <si>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</si>
  <si>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</si>
  <si>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</si>
  <si>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</si>
  <si>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</si>
  <si>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</si>
  <si>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</si>
  <si>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</si>
  <si>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</si>
  <si>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</si>
  <si>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</si>
  <si>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</si>
  <si>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</si>
  <si>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</si>
  <si>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</si>
  <si>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</si>
  <si>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</si>
  <si>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</si>
  <si>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</si>
  <si>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</si>
  <si>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</si>
  <si>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</si>
  <si>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</si>
  <si>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</si>
  <si>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</si>
  <si>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</si>
  <si>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>Яцута Ельвіра Олегівна, Голова Організації, керівниця проєкту</t>
  </si>
  <si>
    <t>місяців</t>
  </si>
  <si>
    <t>1.1.2</t>
  </si>
  <si>
    <t xml:space="preserve"> Повне ПІБ, посада (роль у проєкті)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</si>
  <si>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</si>
  <si>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</si>
  <si>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</si>
  <si>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</si>
  <si>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</si>
  <si>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</si>
  <si>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</si>
  <si>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</si>
  <si>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</si>
  <si>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</si>
  <si>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</si>
  <si>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</si>
  <si>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</si>
  <si>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</si>
  <si>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</si>
  <si>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</si>
  <si>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</si>
  <si>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</si>
  <si>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</si>
  <si>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</si>
  <si>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</si>
  <si>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</si>
  <si>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Зубрик Тетяна Богданівна, координаторка заходів</t>
  </si>
  <si>
    <t>1.5.2</t>
  </si>
  <si>
    <t>Порицька Руслана Вячеславівна, кураторка дослідження</t>
  </si>
  <si>
    <t>1.5.3</t>
  </si>
  <si>
    <t>Шепель Наталія Іванівна, комунікаційна менеджерка</t>
  </si>
  <si>
    <t>1.5.4</t>
  </si>
  <si>
    <t>Савчук Оксана Вікторівна, менеджерка з моніторингу та оцінки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</si>
  <si>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</si>
  <si>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</si>
  <si>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</si>
  <si>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</si>
  <si>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</si>
  <si>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</si>
  <si>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</si>
  <si>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</si>
  <si>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</si>
  <si>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</si>
  <si>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</si>
  <si>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</si>
  <si>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</si>
  <si>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</si>
  <si>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</si>
  <si>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</si>
  <si>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</si>
  <si>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</si>
  <si>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</si>
  <si>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</si>
  <si>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</si>
  <si>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</si>
  <si>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</si>
  <si>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</si>
  <si>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</si>
  <si>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</si>
  <si>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</si>
  <si>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</si>
  <si>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</si>
  <si>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</si>
  <si>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</si>
  <si>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</si>
  <si>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</si>
  <si>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</si>
  <si>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</si>
  <si>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</si>
  <si>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</si>
  <si>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</si>
  <si>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</si>
  <si>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</si>
  <si>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</si>
  <si>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</si>
  <si>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</si>
  <si>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</si>
  <si>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</si>
  <si>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</si>
  <si>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</si>
  <si>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</si>
  <si>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</si>
  <si>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</si>
  <si>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</si>
  <si>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</si>
  <si>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</si>
  <si>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Кейс Novastar vx4s + комутація (1 шт.)</t>
  </si>
  <si>
    <t>4.2.2</t>
  </si>
  <si>
    <t>Модуль led екрану 0.5x0.5m (1 шт.)</t>
  </si>
  <si>
    <t>4.2.3</t>
  </si>
  <si>
    <t>Ферма Mtk Truss 3m 390x390 (2 шт.)</t>
  </si>
  <si>
    <t>4.2.4</t>
  </si>
  <si>
    <t>Основа Хресто-подібна 1,4м (2 шт. )</t>
  </si>
  <si>
    <t>4.2.5</t>
  </si>
  <si>
    <t>Конструктив Layher 4x2x3m (1 шт.)</t>
  </si>
  <si>
    <t>4.2.6</t>
  </si>
  <si>
    <t>Акустична система MAG VERA IV (1 шт.)</t>
  </si>
  <si>
    <t>4.2.7</t>
  </si>
  <si>
    <t>Цифрова мікшерна консоль Behringer X32 + S16 (1 шт.)</t>
  </si>
  <si>
    <t>4.2.8</t>
  </si>
  <si>
    <t>Мікрофонна радіосистема Shure UR 4D + UR2 + SM 56 (2 шт.)</t>
  </si>
  <si>
    <t>4.2.9</t>
  </si>
  <si>
    <t>Камера PTZ Birddog X1 (3 шт.)</t>
  </si>
  <si>
    <t>4.2.10</t>
  </si>
  <si>
    <t>Пульт управління PTZ Optics Superjoy (1 шт.)</t>
  </si>
  <si>
    <t>4.2.11</t>
  </si>
  <si>
    <t>Мережева оптична інфораструктура: світч UNIFY 16 PRO MAX POE - (2 шт.); SFP - (2 шт.); кабель оптичний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</si>
  <si>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</si>
  <si>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</si>
  <si>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</si>
  <si>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</si>
  <si>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</si>
  <si>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</si>
  <si>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</si>
  <si>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</si>
  <si>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</si>
  <si>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</si>
  <si>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</si>
  <si>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</si>
  <si>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</si>
  <si>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</si>
  <si>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</si>
  <si>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</si>
  <si>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</si>
  <si>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</si>
  <si>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</si>
  <si>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</si>
  <si>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</si>
  <si>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</si>
  <si>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</si>
  <si>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</si>
  <si>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</si>
  <si>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</si>
  <si>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</si>
  <si>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</si>
  <si>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</si>
  <si>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</si>
  <si>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</si>
  <si>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</si>
  <si>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</si>
  <si>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</si>
  <si>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</si>
  <si>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</si>
  <si>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</si>
  <si>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</si>
  <si>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</si>
  <si>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</si>
  <si>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</si>
  <si>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</si>
  <si>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</si>
  <si>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</si>
  <si>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</si>
  <si>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Намет розсувний 3х3м</t>
  </si>
  <si>
    <t>6.1.2</t>
  </si>
  <si>
    <t>Стілець складаний, чорний</t>
  </si>
  <si>
    <t>6.1.3</t>
  </si>
  <si>
    <t>Найменування</t>
  </si>
  <si>
    <t>6.2</t>
  </si>
  <si>
    <t>Носії, накопичувачі</t>
  </si>
  <si>
    <t>6.2.1</t>
  </si>
  <si>
    <t>Жорсткий диск Transcend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</si>
  <si>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</si>
  <si>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</si>
  <si>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</si>
  <si>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</si>
  <si>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</si>
  <si>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</si>
  <si>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</si>
  <si>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</si>
  <si>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</si>
  <si>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</si>
  <si>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</si>
  <si>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</si>
  <si>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</si>
  <si>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</si>
  <si>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</si>
  <si>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</si>
  <si>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</si>
  <si>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</si>
  <si>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</si>
  <si>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</si>
  <si>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</si>
  <si>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</si>
  <si>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</si>
  <si>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</si>
  <si>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</si>
  <si>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</si>
  <si>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</si>
  <si>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</si>
  <si>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</si>
  <si>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</si>
  <si>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</si>
  <si>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</si>
  <si>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</si>
  <si>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</si>
  <si>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</si>
  <si>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</si>
  <si>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</si>
  <si>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</si>
  <si>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</si>
  <si>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</si>
  <si>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</si>
  <si>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</si>
  <si>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</si>
  <si>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</si>
  <si>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</si>
  <si>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</si>
  <si>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</si>
  <si>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</si>
  <si>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</si>
  <si>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</si>
  <si>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година</t>
  </si>
  <si>
    <t>Відеофіксація</t>
  </si>
  <si>
    <t>SMM, SO (SEO)</t>
  </si>
  <si>
    <t>Розробка айдентики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</si>
  <si>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</si>
  <si>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</si>
  <si>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</si>
  <si>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</si>
  <si>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Створення лендингу - цифрового архіву, що включатиме фотографії, документи, аналітичні статті, інтерв'ю, відеофільми, відскановані 3D-моделі збережених скульптур та цифрові реконструкції знищених скульптур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</si>
  <si>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</si>
  <si>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</si>
  <si>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</si>
  <si>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</si>
  <si>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</si>
  <si>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</si>
  <si>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</si>
  <si>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</si>
  <si>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</si>
  <si>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Письмовий переклад з української на англійську мову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</si>
  <si>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</si>
  <si>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</si>
  <si>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</si>
  <si>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</si>
  <si>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</si>
  <si>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</si>
  <si>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</si>
  <si>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</si>
  <si>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</si>
  <si>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</si>
  <si>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</si>
  <si>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</si>
  <si>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</si>
  <si>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</si>
  <si>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</si>
  <si>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</si>
  <si>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</si>
  <si>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</si>
  <si>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</si>
  <si>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</si>
  <si>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</si>
  <si>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</si>
  <si>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</si>
  <si>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</si>
  <si>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</si>
  <si>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</si>
  <si>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</si>
  <si>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</si>
  <si>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</si>
  <si>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</si>
  <si>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</si>
  <si>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</si>
  <si>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</si>
  <si>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</si>
  <si>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</si>
  <si>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</si>
  <si>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</si>
  <si>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</si>
  <si>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Оцифрування скульптур</t>
  </si>
  <si>
    <t>13.4.6</t>
  </si>
  <si>
    <t>Створення 3D моделей скульптур (3D-скульптинг)</t>
  </si>
  <si>
    <t>13.4.7</t>
  </si>
  <si>
    <t>Послуги експертки, Зоя Навроцька</t>
  </si>
  <si>
    <t>13.4.8</t>
  </si>
  <si>
    <t>Послуги спікера, Павло Гудімов</t>
  </si>
  <si>
    <t>13.4.9</t>
  </si>
  <si>
    <t>Послуги спікера, Сергій Корсай</t>
  </si>
  <si>
    <t>13.4.10</t>
  </si>
  <si>
    <t>Послуги спікера, Гончар Петро</t>
  </si>
  <si>
    <t>13.4.11</t>
  </si>
  <si>
    <t>Послуги спікера, Наталія Столярчук</t>
  </si>
  <si>
    <t>13.4.12</t>
  </si>
  <si>
    <t>Послуги спікера, Володимир Марчук</t>
  </si>
  <si>
    <t>13.4.13</t>
  </si>
  <si>
    <t>Послуги модератора</t>
  </si>
  <si>
    <t>13.4.14</t>
  </si>
  <si>
    <t>Послуги зі створення мистецького перформансу</t>
  </si>
  <si>
    <t>13.4.15</t>
  </si>
  <si>
    <t xml:space="preserve">Акторські послуги з участі у мистецькому перформансі
</t>
  </si>
  <si>
    <t>13.4.16</t>
  </si>
  <si>
    <t>Художнє оформлення сценічного простору та реквізиту</t>
  </si>
  <si>
    <t>13.4.17</t>
  </si>
  <si>
    <t>Організаційно-технічне забезпечення перформансу</t>
  </si>
  <si>
    <t>13.4.18</t>
  </si>
  <si>
    <t>Послуги технічного персоналу для монтажу та супроводу екрану</t>
  </si>
  <si>
    <t>13.4.19</t>
  </si>
  <si>
    <t>Логістичні послуги (доставка екрану)</t>
  </si>
  <si>
    <t>13.4.20</t>
  </si>
  <si>
    <t>Послуги технічного персоналу (звукорежисура та інженерне забезпечення трансляції)</t>
  </si>
  <si>
    <t>13.4.21</t>
  </si>
  <si>
    <t>Логістичні послуги (звук та трансляція)</t>
  </si>
  <si>
    <t>13.4.22</t>
  </si>
  <si>
    <t>Створення міні -фільму та відео  інтерв’ю про життя та творчість Станіслава Сарцевича</t>
  </si>
  <si>
    <t>13.4.23</t>
  </si>
  <si>
    <t>Соціальні внески за договорами ЦПХ з підрядниками  підстатті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</si>
  <si>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</si>
  <si>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</si>
  <si>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</si>
  <si>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</si>
  <si>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</si>
  <si>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</si>
  <si>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</si>
  <si>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</si>
  <si>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*Реєстр документів, що підтверджують достовірність витрат та цільове використання коштів</t>
  </si>
  <si>
    <t>за проєктом "Сарцевич: віртуальне повернення луцького генія наївного мистецтва"</t>
  </si>
  <si>
    <t>(назва проєкту)</t>
  </si>
  <si>
    <t>у період з 16 червня 2025 року по 24 листопада 2025 року</t>
  </si>
  <si>
    <t>Витрати за даними звіту про використання гранту</t>
  </si>
  <si>
    <t>Документально підтверджено</t>
  </si>
  <si>
    <t>Досягнуті на етапі звітування цілі проекту</t>
  </si>
  <si>
    <t>Розділ/
Підрозділ/
Стаття/
Пункт</t>
  </si>
  <si>
    <t>Сума, грн.</t>
  </si>
  <si>
    <t>Назва контрагента (код ЄДРПОУ) /    Виконавець (ІПН)</t>
  </si>
  <si>
    <t>Договір, додатки до договору   
(номер та дата)</t>
  </si>
  <si>
    <t>Акт/Видаткова накладна/Акт списання 
(номер, дата)</t>
  </si>
  <si>
    <t>Сума оплати, грн.</t>
  </si>
  <si>
    <t>Платіжне доручення (номер п/д, дата списання коштів з рахунку)</t>
  </si>
  <si>
    <t>Яцута Ельвіра Олегівна (3435512967)</t>
  </si>
  <si>
    <t>Наказ № 2-К від 16.06.2025; Платіжна відомість №АД000000013 від 30.06.2025</t>
  </si>
  <si>
    <t>Відомість на виплату №13 від 14.08.2025; Табель обіку робочого часу за Червень 2025</t>
  </si>
  <si>
    <t>48 від 14.08.2025</t>
  </si>
  <si>
    <t>1.1.1 Яцута Ельвіра Олегівна, Голова Організації, керівниця проєкту.pdf</t>
  </si>
  <si>
    <t>ОДВ, ГУ ДКСУ У ВОЛИНСЬКIЙ ОБЛАСТI (38009371)</t>
  </si>
  <si>
    <t>44 від 14.08.2025</t>
  </si>
  <si>
    <t>46 від 14.08.2025</t>
  </si>
  <si>
    <t>45 від 14.08.2025</t>
  </si>
  <si>
    <t>Наказ № 2-К від 16.06.2025; Платіжна відомість №АД000000016 від 31.07.2025</t>
  </si>
  <si>
    <t>Відомість на виплату №16 від 14.08.2025; Табель обіку робочого часу за Липень 2025</t>
  </si>
  <si>
    <t>49 від 14.08.2025</t>
  </si>
  <si>
    <t>51 від 14.08.2025</t>
  </si>
  <si>
    <t>50 від 14.08.2025</t>
  </si>
  <si>
    <t>52 від 14.08.2025</t>
  </si>
  <si>
    <t>Наказ № 2-К від 16.06.2025; Платіжна відомість №АД000000019 від 31.08.2025</t>
  </si>
  <si>
    <t>Відомість на виплату №19 від 09.09.2025; Табель обіку робочого часу за Серпень 2025</t>
  </si>
  <si>
    <t>65 від 09.09.2025</t>
  </si>
  <si>
    <t>63 від 09.09.2025</t>
  </si>
  <si>
    <t>64 від 09.09.2025</t>
  </si>
  <si>
    <t>Наказ № 2-К від 16.06.2025; Платіжна відомість №АД000000022 від 30.09.2025</t>
  </si>
  <si>
    <t>Відомість на виплату №22 від 06.10.2025; Табель обіку робочого часу за Вересень 2025</t>
  </si>
  <si>
    <t>88 від 06.10.2025</t>
  </si>
  <si>
    <t>86 від 06.10.2025</t>
  </si>
  <si>
    <t>87 від 06.10.2025</t>
  </si>
  <si>
    <t>Наказ № 2-К від 16.06.2025; Платіжна відомість №АД000000025 від 31.10.2025</t>
  </si>
  <si>
    <t>Відомість на виплату №25 від 06.11.2025; Табель обіку робочого часу за Жовтень 2025</t>
  </si>
  <si>
    <t>128 від 06.11.2025</t>
  </si>
  <si>
    <t>125 від 06.11.2025</t>
  </si>
  <si>
    <t>127 від 06.11.2025</t>
  </si>
  <si>
    <t>Ф-Л, ГУ ДПС У ВОЛИНСЬКIЙ ОБЛАСТI (44106679)</t>
  </si>
  <si>
    <t>-</t>
  </si>
  <si>
    <t>42 від 14.08.2025</t>
  </si>
  <si>
    <t>1.4.1 Штатні працівники.pdf</t>
  </si>
  <si>
    <t>43 від 14.08.2025</t>
  </si>
  <si>
    <t>47 від 14.08.2025</t>
  </si>
  <si>
    <t>62 від 09.09.2025</t>
  </si>
  <si>
    <t>85 від 06.10.2025</t>
  </si>
  <si>
    <t>126 від 06.11.2025</t>
  </si>
  <si>
    <t>ФОП Зубрик Тетяна Богданівна (3173608123)</t>
  </si>
  <si>
    <t>Договір №16/06/2025-ЗТ вiд 16.06.2025</t>
  </si>
  <si>
    <t>Акт приймання-передачі наданих послуг № 1 від 31.07.2025</t>
  </si>
  <si>
    <t>34 від 07.08.2025</t>
  </si>
  <si>
    <t>Акт приймання-передачі наданих послуг № 2 від 29.08.2025</t>
  </si>
  <si>
    <t>59 від 10.09.2025</t>
  </si>
  <si>
    <t>Акт приймання-передачі наданих послуг № 3 від 30.09.2025</t>
  </si>
  <si>
    <t>81 від 06.10.2025</t>
  </si>
  <si>
    <t>Акт приймання-передачі наданих послуг № 4 від 31.10.2025</t>
  </si>
  <si>
    <t>129 від 06.11.2025</t>
  </si>
  <si>
    <t>ФОП Порицька Руслана Вячеславівна (3016503407)</t>
  </si>
  <si>
    <t>Договір №16/06/2025-ПР вiд 16.06.2025</t>
  </si>
  <si>
    <t>35 від 07.08.2025</t>
  </si>
  <si>
    <t>57 від 09.09.2025</t>
  </si>
  <si>
    <t>83 від 06.10.2025</t>
  </si>
  <si>
    <r>
      <rPr>
        <sz val="11"/>
        <color rgb="FF000000"/>
        <rFont val="Calibri"/>
      </rPr>
      <t>123</t>
    </r>
    <r>
      <rPr>
        <sz val="11"/>
        <color rgb="FF000000"/>
        <rFont val="Calibri"/>
      </rPr>
      <t xml:space="preserve"> від 06.11.2025</t>
    </r>
  </si>
  <si>
    <t>ФОП Шепель Наталія Іванівна (2766010669)</t>
  </si>
  <si>
    <t>Договір №16/06/2025-ШН вiд 16.06.2025</t>
  </si>
  <si>
    <t>36 від 07.08.2025</t>
  </si>
  <si>
    <t>тільки акт, платіжки немає</t>
  </si>
  <si>
    <t>1.5.3 Шепель Наталія, комунікаційна менеджерка.pdf</t>
  </si>
  <si>
    <t>58 від 09.09.2025</t>
  </si>
  <si>
    <t>немає акту і платіжки</t>
  </si>
  <si>
    <t>82 від 06.10.2025</t>
  </si>
  <si>
    <t>124 від 06.11.2025</t>
  </si>
  <si>
    <t>ФОП Савчук Оксана Вікторівна</t>
  </si>
  <si>
    <t>Договір №16/06/2025-СО вiд 16.06.2025</t>
  </si>
  <si>
    <t>37 від 07.08.2025</t>
  </si>
  <si>
    <t>61 від 10.09.2025</t>
  </si>
  <si>
    <t>80 від 06.10.2025</t>
  </si>
  <si>
    <t>акт є, платіжки немає</t>
  </si>
  <si>
    <t>Кредиторська заборгованість 11 110,00</t>
  </si>
  <si>
    <t>ФОП Матiюк Володимир Анатолiйович (3129703158)</t>
  </si>
  <si>
    <t>Договір № 4.2.1-11/13.4.18/MB від 28.08.2025</t>
  </si>
  <si>
    <t>Акт приймання-передачі наданих послуг № 2 від 04.09.2025</t>
  </si>
  <si>
    <t>54 від 04.09.2025</t>
  </si>
  <si>
    <t>Акт приймання-передачі наданих послуг № 5 від 18.09.2025</t>
  </si>
  <si>
    <t>69 від 18.09.2025</t>
  </si>
  <si>
    <t>4.2 Оренда обладнання.pdf</t>
  </si>
  <si>
    <t>Акт приймання-передачі наданих послуг № 7 від 16.10.2025</t>
  </si>
  <si>
    <t>103 від 16.10.2025</t>
  </si>
  <si>
    <t>Акт приймання-передачі наданих послуг № 8 від 03.10.2025</t>
  </si>
  <si>
    <t>107 від 27.10.2025</t>
  </si>
  <si>
    <t>Акт приймання-передачі наданих послуг № 10 від 10.10.2025</t>
  </si>
  <si>
    <t>108 від 27.10.2025</t>
  </si>
  <si>
    <t>ФОП Майбродська Анна Олександрівна (3837308284)</t>
  </si>
  <si>
    <t>Договір №5.1.1/МА вiд 25.08.2025</t>
  </si>
  <si>
    <t>Акт приймання-передачі наданих послуг №1 вiд 02.09.2025</t>
  </si>
  <si>
    <t>53 від 03.09.2025</t>
  </si>
  <si>
    <t>Акт приймання-передачі наданих послуг №2 вiд 18.09.2025</t>
  </si>
  <si>
    <t>70 від 18.09.2025</t>
  </si>
  <si>
    <t>Акт приймання-передачі наданих послуг №3 вiд 14.10.2025</t>
  </si>
  <si>
    <t>95 від 14.10.2025</t>
  </si>
  <si>
    <t>ФОП Ташева Анастасія Вікторівна (3038512448)</t>
  </si>
  <si>
    <t>Договір №19_25 вiд 06.08.2025; Рахунок №164 вiд 06.08.2025</t>
  </si>
  <si>
    <t>Видаткова накладна №49 від 20.08.2025</t>
  </si>
  <si>
    <t>38 від 07.08.2025</t>
  </si>
  <si>
    <t>ФОП Радзік Оксана Вікторівна (3444802141)</t>
  </si>
  <si>
    <t>Договір №55719 вiд 25.07.2025; Рахунок №25548 вiд 25.07.2025</t>
  </si>
  <si>
    <t>Видаткова накладна №21101 від 05.08.2025</t>
  </si>
  <si>
    <t>31 від 25.07.2025</t>
  </si>
  <si>
    <t>Жорсткий диск</t>
  </si>
  <si>
    <t>ТОВ "ПРИВАТIНВЕСТ" (21550555)</t>
  </si>
  <si>
    <t>Договір поставки №б/н від 21.07.2025; Рахунок №72-00332421 вiд 21.07.2025</t>
  </si>
  <si>
    <t>Видаткова накладна №РТУР00326593 від 01.08.2025</t>
  </si>
  <si>
    <t>32 від 30.07.2025</t>
  </si>
  <si>
    <t>відсутні накладна та договір</t>
  </si>
  <si>
    <t>6.2.1 Жорсткий диск.pdf</t>
  </si>
  <si>
    <t>ФОП Герасимюк Людмила Володимирівна (3467111502)</t>
  </si>
  <si>
    <t>Договір №01/07/2025-ГЛ вiд 01.07.2025</t>
  </si>
  <si>
    <t>Акт приймання-передачі наданих послуг №1 вiд 31.07.2025</t>
  </si>
  <si>
    <t>41 від 08.08.2025</t>
  </si>
  <si>
    <t>9.1 Фотофіксація_Герасимюк.pdf</t>
  </si>
  <si>
    <t>Акт приймання-передачі наданих послуг №2 вiд 24.09.2025</t>
  </si>
  <si>
    <t>79 від 25.09.2025</t>
  </si>
  <si>
    <t>ФОП Сац Руслан Святославович (3167505895)</t>
  </si>
  <si>
    <t>Договір №4.2.9-11/СР вiд 28.08.2025</t>
  </si>
  <si>
    <t>Акт приймання-передачі наданих послуг № 1 від 04.09.2025</t>
  </si>
  <si>
    <t>55 від 04.09.2025</t>
  </si>
  <si>
    <t>оплата разом за ячейку 82 та 86</t>
  </si>
  <si>
    <t>9.1 Фотофіксація_Сац.pdf</t>
  </si>
  <si>
    <t>Акт приймання-передачі наданих послуг № 2 від 18.09.2025</t>
  </si>
  <si>
    <t>78 від 25.09.2025</t>
  </si>
  <si>
    <t>оплата разом за ячейку 83 та 87</t>
  </si>
  <si>
    <t>Акт приймання-передачі наданих послуг № 3 від 27.10.2025</t>
  </si>
  <si>
    <t>109 від 27.10.2025</t>
  </si>
  <si>
    <t>ФОП Дмитрук Андрiй Григорович (3029409473)</t>
  </si>
  <si>
    <t>Договір № 9.2/ДА вiд 10.07.2025</t>
  </si>
  <si>
    <t>Акт приймання-передачі наданих послуг №1 вiд 19.09.2025</t>
  </si>
  <si>
    <t>76 від 19.09.2025</t>
  </si>
  <si>
    <t>9.2 Відеофіксація_Дмитрук.pdf</t>
  </si>
  <si>
    <t>Договір № 4.2.9-11/СР вiд 28.08.2025</t>
  </si>
  <si>
    <t>9.2 Відеофіксація_Сац.pdf</t>
  </si>
  <si>
    <t>Акт приймання-передачі наданих послуг № 4 від 30.10.2025</t>
  </si>
  <si>
    <t>є акт на 42900, платіж відсутній</t>
  </si>
  <si>
    <t>Кредиторська заборгованість 
7 205,00</t>
  </si>
  <si>
    <t>ФОП Панченко Ганна Ігорівна (3668811341)</t>
  </si>
  <si>
    <t>Договір №16/06/2025-ГП вiд 16.06.2025</t>
  </si>
  <si>
    <t>39 від 08.08.2025</t>
  </si>
  <si>
    <t>Акт приймання-передачі наданих послуг №2 вiд 29.08.2025</t>
  </si>
  <si>
    <t>60 від 10.09.2025</t>
  </si>
  <si>
    <t>Акт приймання-передачі наданих послуг №3 вiд 31.10.2025</t>
  </si>
  <si>
    <t>121 від 31.10.2025</t>
  </si>
  <si>
    <t>ФОП Москалюк Лідія Леонтіївна (2282620909)</t>
  </si>
  <si>
    <t>Договір №221025/01 від 22.10.2025</t>
  </si>
  <si>
    <t>Акт прийому-передачі наданих послуг № 103 від 18 листопада 2025</t>
  </si>
  <si>
    <t>Акт на 275884,67</t>
  </si>
  <si>
    <t>10.1 Створення лендингу УКФ.pdf
Кредиторська заборгованість 138 258,39</t>
  </si>
  <si>
    <t>ФОП Дерев’янчук Юлія Михайлівна (3114708326)</t>
  </si>
  <si>
    <t>Договір №10-10-25/ДЮ від 10.10.2025</t>
  </si>
  <si>
    <t>Акт прийому-передачі наданих послуг № 1 від 16.11.2025</t>
  </si>
  <si>
    <t>12.2 Письмовий переклад з української на англійську мову.pdf
Кредиторська заборгованість 4 145,00</t>
  </si>
  <si>
    <t>ФОП Бодня Катерина Володимирівна (3371103461)</t>
  </si>
  <si>
    <t>Договір №16/06/2025-БК вiд 16.06.2025</t>
  </si>
  <si>
    <t>Акт приймання-передачі наданих послуг № 1 від 30.07.2025</t>
  </si>
  <si>
    <t>33 від 30.07.2025</t>
  </si>
  <si>
    <t>56 від 09.09.2025</t>
  </si>
  <si>
    <t>84 від 06.10.2025</t>
  </si>
  <si>
    <t>162 від 16.11.2025</t>
  </si>
  <si>
    <t>акт на 20 тис.</t>
  </si>
  <si>
    <t>Кредиторську заборгованість 19 560,49</t>
  </si>
  <si>
    <t>ФОП Гарбрук Юлія Сергіїна (3400103908)</t>
  </si>
  <si>
    <t>Договір №б/н від 16.06.2025</t>
  </si>
  <si>
    <t>Акт приймання-передачі консультаційних послуг №1 від 08.07.2025</t>
  </si>
  <si>
    <t>30 від 08.07.2025</t>
  </si>
  <si>
    <t>Акт приймання-передачі консультаційних послуг №2 від 07.11.2025</t>
  </si>
  <si>
    <t>акт ок, платіжка відсутня</t>
  </si>
  <si>
    <t>Кредиторську заборгованість 20 000,00</t>
  </si>
  <si>
    <t>АТ КБ Приватбанк</t>
  </si>
  <si>
    <t xml:space="preserve">ARБ/Н від 13.08.2025 </t>
  </si>
  <si>
    <t xml:space="preserve">ARБ/Н від 15.08.2025 </t>
  </si>
  <si>
    <t>ARБ/Н від 03.09.2025</t>
  </si>
  <si>
    <t>ARБ/Н від 05.09.2025</t>
  </si>
  <si>
    <t>ARБ/Н від 12.09.2025</t>
  </si>
  <si>
    <t>ARБ/Н від 19.09.2026</t>
  </si>
  <si>
    <t>ARБ/Н від 24.09.2025</t>
  </si>
  <si>
    <t>ARБ/Н від 26.09.2025</t>
  </si>
  <si>
    <t>ARБ/Н від 01.10.2025</t>
  </si>
  <si>
    <t>ARБ/Н від 08.10.2025</t>
  </si>
  <si>
    <t>ARБ/Н від 10.10.2025</t>
  </si>
  <si>
    <t>ARБ/Н від 15.10.2025</t>
  </si>
  <si>
    <t>ARБ/Н від 17.10.2026</t>
  </si>
  <si>
    <t>ARБ/Н від 22.10.2025</t>
  </si>
  <si>
    <t>ARБ/Н від 24.10.2025</t>
  </si>
  <si>
    <t>ARБ/Н від 31.10.2025</t>
  </si>
  <si>
    <t>ARБ/Н від 05.11.2025</t>
  </si>
  <si>
    <t>ФОП Гривняк Андрій Ігорович (3326806767)</t>
  </si>
  <si>
    <t>Договір №14-07-2025/ГА вiд 14.07.2025; рахунок №14 від 04.11.2025</t>
  </si>
  <si>
    <t>Акт прийому-передачі наданих послуг № 14
від 04.11.2025</t>
  </si>
  <si>
    <t>133 від 06.11.2025</t>
  </si>
  <si>
    <t>платіжка ок, Загальний акт на 285900</t>
  </si>
  <si>
    <t>Акт загальний під договір. В додатку розписано суми по статтях</t>
  </si>
  <si>
    <t>Кредиторська заборгованість 53 000,00</t>
  </si>
  <si>
    <t>131 від 06.11.2025</t>
  </si>
  <si>
    <t>Навроцька Зоя Михайлівна (2095719408)</t>
  </si>
  <si>
    <t>Цивільно-правовий договір №24/06/25-1 вiд 24.06.2025, розрахунково-платіжна відомість</t>
  </si>
  <si>
    <t>Акт приймання-передачі консультаційних послуг №1 від 15.10.2025</t>
  </si>
  <si>
    <t>110 від 29.10.2025</t>
  </si>
  <si>
    <t>112 від 29.10.2025</t>
  </si>
  <si>
    <t>113 від 29.10.2025</t>
  </si>
  <si>
    <t>ФОП Гудімов Павло Володимирович (2694815714)</t>
  </si>
  <si>
    <t>Договір №15/09/2025-ГП вiд 15.09.2025</t>
  </si>
  <si>
    <t>Акт приймання-передачі консультаційних послуг №1 від 22.09.2025</t>
  </si>
  <si>
    <t>77 від 25.09.2025</t>
  </si>
  <si>
    <t>Гончар Петро Іванович (1807802871)</t>
  </si>
  <si>
    <t>Цивільно-правовий договір №01/10/25-ГП вiд 01.10.2025, розрахунково-платіжна відомість</t>
  </si>
  <si>
    <t>Акт приймання-передачі консультаційних послуг №1 від 08.10.2025</t>
  </si>
  <si>
    <t>161 від 16.11.2025</t>
  </si>
  <si>
    <t>101 від 16.10.2025</t>
  </si>
  <si>
    <t>102 від 16.10.2025</t>
  </si>
  <si>
    <t>відсутні документи</t>
  </si>
  <si>
    <t>Стаття не використовувалися</t>
  </si>
  <si>
    <t>Акт приймання-передачі наданих послуг № 4 від 10.09.2025</t>
  </si>
  <si>
    <t>68 від 10.09.2025</t>
  </si>
  <si>
    <t>Тут питання як краще відобразити це в реєстрі. Бо статті витрат різні, а акти під події під декілька статтей</t>
  </si>
  <si>
    <t>сума акту та платіжки 29480, ця сума включена в загальний акт</t>
  </si>
  <si>
    <t>Акт та платіжка на 16580, дана сума там включена</t>
  </si>
  <si>
    <t xml:space="preserve">сума акту та платіжки 29480, ця сума включена в загальний акт </t>
  </si>
  <si>
    <t>Створення міні-фільму та відео  інтерв’ю про життя та творчість Станіслава Сарцевича</t>
  </si>
  <si>
    <t>ФОП Громик Дарина Олегівна (3706308762)</t>
  </si>
  <si>
    <t>Договір №13-09-25-ГД від 13.09.2025</t>
  </si>
  <si>
    <t>Акт приймання-передачі консультаційних послуг №1 від 21.11.2025</t>
  </si>
  <si>
    <t>13.4.22 Створення міні-фільму та відео інтерв’ю.pdf
кредиторська заборгованість 43 000,00</t>
  </si>
  <si>
    <t>100 від 16.10.2025</t>
  </si>
  <si>
    <t>111 від 29.10.2025</t>
  </si>
  <si>
    <t>ЗАГАЛЬНА СУМА:</t>
  </si>
  <si>
    <t>кредиторська заборгованість 296 278,88</t>
  </si>
  <si>
    <t>Витрати за даними звіту за рахунок співфінансування</t>
  </si>
  <si>
    <t>Договір №4.2.1-11/13.4.18/MB-BB від 25.08.2025</t>
  </si>
  <si>
    <t>66 від 10.09.2025</t>
  </si>
  <si>
    <t>Акт приймання-передачі наданих послуг № 6 від 18.09.2025</t>
  </si>
  <si>
    <t>152 від 13.11.2025</t>
  </si>
  <si>
    <t>Акт приймання-передачі наданих послуг № 4 від 09.10.2025</t>
  </si>
  <si>
    <t>153 від 13.11.2025</t>
  </si>
  <si>
    <t>170 від 23.11.2025</t>
  </si>
  <si>
    <t>171 від 23.11.2025</t>
  </si>
  <si>
    <t>172 від 23.11.2025</t>
  </si>
  <si>
    <t>173 від 23.11.2025</t>
  </si>
  <si>
    <t>ФОП Сафулько Яніна Сергіївна (3780607123)</t>
  </si>
  <si>
    <t>Договір №01-08-25/СЯ вiд 01.08.2025</t>
  </si>
  <si>
    <t>Акт приймання-передачі наданих послуг № 1 від 21.11.2025</t>
  </si>
  <si>
    <t>168 від 23.11.2025</t>
  </si>
  <si>
    <t>9.2 Відеофіксація Cафулько.pdf</t>
  </si>
  <si>
    <t>ФОП Бачинська Олеся Сергіївна (3326806767)</t>
  </si>
  <si>
    <t>Договір №19/06/2025-БО від 19.06.2025</t>
  </si>
  <si>
    <t xml:space="preserve">Акт приймання-передачі наданих послуг №1 від 10.09.2025 </t>
  </si>
  <si>
    <t>75 від 18.09.2025</t>
  </si>
  <si>
    <t xml:space="preserve">Акт приймання-передачі наданих послуг №2 від 06.11.2025 </t>
  </si>
  <si>
    <r>
      <rPr>
        <sz val="11"/>
        <color rgb="FF000000"/>
        <rFont val="Calibri"/>
      </rPr>
      <t>134</t>
    </r>
    <r>
      <rPr>
        <sz val="11"/>
        <color rgb="FF000000"/>
        <rFont val="Calibri"/>
      </rPr>
      <t xml:space="preserve"> від 06.11.2025</t>
    </r>
  </si>
  <si>
    <t>164 від 21.11.2025</t>
  </si>
  <si>
    <t>10.1 Створення лендингу.pdf</t>
  </si>
  <si>
    <t>ТОВ «КОНСАЛТИНГ ЦЕНТР АУДИТ» (45829401)</t>
  </si>
  <si>
    <t>Договір про надання аудиторських  послуг №07-А/25 від 30.10.2025</t>
  </si>
  <si>
    <t>Акт здачі-приймання робіт (надання послуг) № 10 від 21.11.2025</t>
  </si>
  <si>
    <t>165 від 21.11.2025</t>
  </si>
  <si>
    <t>Підпишемо в паперовому форматі</t>
  </si>
  <si>
    <t>Акт прийому-передачі наданих послуг № 14 від 04.11.2025</t>
  </si>
  <si>
    <t>132 від 06.11.2025</t>
  </si>
  <si>
    <t>Це той самий пакет документів, що і на 13.4.5 13.4.5 Оцифрування скульптур, 13.1.6 Створення 3D моделей скульптур.pdf</t>
  </si>
  <si>
    <t>Кратко Юлія Володимирівна (3435512967)</t>
  </si>
  <si>
    <t>Договір ЦПХ № 01-08-25/КЮ вiд 01.08.2025; Розрахунково-платіжна відомість</t>
  </si>
  <si>
    <t>Акт приймання-передачі наданих послуг № 1 від 18.09.2025</t>
  </si>
  <si>
    <t>74 від 18.09.2025</t>
  </si>
  <si>
    <t>72 від 18.09.2025</t>
  </si>
  <si>
    <t>73 від 18.09.2025</t>
  </si>
  <si>
    <t>Акторські послуги з участі у мистецькому перформансі</t>
  </si>
  <si>
    <t>Смоловик Вероніка Сергіївна (3825706242)</t>
  </si>
  <si>
    <t>Цивільно-правовий договір №01/09/25-5 від 01.09.2025, Розрахунково-платіжна відомість</t>
  </si>
  <si>
    <t>Акт приймання-передачі наданих послуг № 1 від 30.09.2025</t>
  </si>
  <si>
    <t>137 від 12.11.2025</t>
  </si>
  <si>
    <t>Перегляньте, будь ласка, ще раз, платіжка є 13.4.15 Акторські послуги_Смоловик_13.4.23 ЄСВ.pdf</t>
  </si>
  <si>
    <t>139 від 12.11.2025</t>
  </si>
  <si>
    <t>136 від 12.11.2025</t>
  </si>
  <si>
    <t>Акт приймання-передачі наданих послуг № 2 від 06.10.2025</t>
  </si>
  <si>
    <t>143 від 12.11.2025</t>
  </si>
  <si>
    <t>141 від 12.11.2025</t>
  </si>
  <si>
    <t>142 від 12.11.2025</t>
  </si>
  <si>
    <t>Редчиць Катерина Артурівна (3802512201)</t>
  </si>
  <si>
    <t>Цивільно-правовий договір №01/09/25-4 від 01.09.2025, Розрахунково-платіжна відомість</t>
  </si>
  <si>
    <t>144 від 12.11.2025</t>
  </si>
  <si>
    <t>Перегляньте, будь ласка, ще раз, платіжка є 13.4.15 Акторські послуги_Редчицьт_13.4.23 ЄСВ.pdf</t>
  </si>
  <si>
    <t>145 від 12.11.2025</t>
  </si>
  <si>
    <t>Князь Вероніка Ігорівна (3841909949)</t>
  </si>
  <si>
    <t>Цивільно-правовий договір №01/09/25-3 від 01.09.2025, Розрахунково-платіжна відомість</t>
  </si>
  <si>
    <t>146 від 12.11.2025</t>
  </si>
  <si>
    <t>147 від 12.11.2025</t>
  </si>
  <si>
    <t>Ейсмонт Тетяна Анатоліївна (3337314081)</t>
  </si>
  <si>
    <t>Цивільно-правовий договір №01/09/25-2 від 01.09.2025, Розрахунково-платіжна відомість</t>
  </si>
  <si>
    <t>148 від 12.11.2025</t>
  </si>
  <si>
    <t>149 від 12.11.2025</t>
  </si>
  <si>
    <t>Горяйнова Марія Романівна (3857912162)</t>
  </si>
  <si>
    <t>Цивільно-правовий договір №01/09/25-1 від 01.09.2025, Розрахунково-платіжна відомість</t>
  </si>
  <si>
    <t>150 від 12.11.2025</t>
  </si>
  <si>
    <t>151 від 12.11.2025</t>
  </si>
  <si>
    <t>ФОП Чуйко Юлія Сергіївна (3276717788)</t>
  </si>
  <si>
    <t>Договір № 01-08-25/ЧЮ вiд 01.08.2025</t>
  </si>
  <si>
    <t>Акт приймання-передачі наданих послуг № 1 від 06.10.2025</t>
  </si>
  <si>
    <t>167 від 23.11.2025</t>
  </si>
  <si>
    <t>13.4.16 Художнє оформлення сценічного простору та реквізиту.pdf</t>
  </si>
  <si>
    <t>ФОП Роговський Андрій Віталійович (3494102213)</t>
  </si>
  <si>
    <t>Договір № 15-09-25/РА вiд 15.09.2025</t>
  </si>
  <si>
    <t>Акт приймання-передачі наданих послуг № 1 від 23.11.2025</t>
  </si>
  <si>
    <t>166 від 23.11.2025</t>
  </si>
  <si>
    <t>13.4.17 Організаційно-технічне забезпечення перформансу.pdf</t>
  </si>
  <si>
    <t>Акт приймання-передачі наданих послуг № 3 від 10.09.2025</t>
  </si>
  <si>
    <t>67 від 10.09.2025</t>
  </si>
  <si>
    <t>154 від 13.11.2025</t>
  </si>
  <si>
    <t>Акт приймання-передачі наданих послуг № 6.1 від 09.10.2025</t>
  </si>
  <si>
    <t>155 від 13.11.2025</t>
  </si>
  <si>
    <t>71 від 18.09.2025</t>
  </si>
  <si>
    <t>138 від 12.11.2025</t>
  </si>
  <si>
    <t>140 від 12.11.2025</t>
  </si>
  <si>
    <t>Директор ТОВ “КОНСАЛТИНГ ЦЕНТР АУДИТ”  ________________________ Ольга ІВАНКІВ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</si>
</sst>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"/>
    <numFmt numFmtId="165" formatCode="_-* #,##0.00\ _₴_-;\-* #,##0.00\ _₴_-;_-* &quot;-&quot;??\ _₴_-;_-@"/>
    <numFmt numFmtId="166" formatCode="d\.m"/>
  </numFmts>
  <fonts count="46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sz val="11"/>
      <color theme="1"/>
      <name val="Calibri"/>
      <scheme val="minor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FF0000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sz val="10"/>
      <color rgb="FFFF0000"/>
      <name val="Arial"/>
    </font>
    <font>
      <i/>
      <sz val="11"/>
      <color theme="1"/>
      <name val="Calibri"/>
    </font>
    <font>
      <b/>
      <sz val="14"/>
      <color theme="1"/>
      <name val="Calibri"/>
    </font>
    <font>
      <vertAlign val="superscript"/>
      <sz val="14"/>
      <color theme="1"/>
      <name val="Calibri"/>
    </font>
    <font>
      <b/>
      <u/>
      <sz val="11"/>
      <color theme="1"/>
      <name val="Calibri"/>
    </font>
    <font>
      <sz val="11"/>
      <color rgb="FF000000"/>
      <name val="Calibri"/>
    </font>
    <font>
      <u/>
      <sz val="11"/>
      <color theme="1"/>
      <name val="Calibri"/>
    </font>
    <font>
      <u/>
      <sz val="11"/>
      <color theme="1"/>
      <name val="Calibri"/>
    </font>
    <font>
      <strike/>
      <sz val="11"/>
      <color theme="1"/>
      <name val="Calibri"/>
    </font>
    <font>
      <u/>
      <sz val="11"/>
      <color rgb="FF000000"/>
      <name val="Calibri"/>
    </font>
    <font>
      <u/>
      <sz val="11"/>
      <color rgb="FF000000"/>
      <name val="Calibri"/>
    </font>
    <font>
      <i/>
      <sz val="10"/>
      <color theme="1"/>
      <name val="Calibri"/>
    </font>
    <font>
      <sz val="12"/>
      <color rgb="FF000000"/>
      <name val="'Times New Roman'"/>
    </font>
    <font>
      <b/>
      <sz val="11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rgb="FFFF0000"/>
        <bgColor rgb="FFFF0000"/>
      </patternFill>
    </fill>
  </fills>
  <borders count="12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95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10" fontId="7" fillId="0" borderId="0" xfId="0" applyNumberFormat="1" applyFont="1"/>
    <xf numFmtId="4" fontId="7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0" fontId="5" fillId="0" borderId="0" xfId="0" applyFont="1"/>
    <xf numFmtId="10" fontId="9" fillId="0" borderId="0" xfId="0" applyNumberFormat="1" applyFont="1"/>
    <xf numFmtId="4" fontId="9" fillId="0" borderId="0" xfId="0" applyNumberFormat="1" applyFont="1"/>
    <xf numFmtId="0" fontId="10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0" fontId="9" fillId="0" borderId="11" xfId="0" applyNumberFormat="1" applyFont="1" applyBorder="1" applyAlignment="1">
      <alignment horizontal="center" vertical="center" wrapText="1"/>
    </xf>
    <xf numFmtId="14" fontId="5" fillId="0" borderId="0" xfId="0" applyNumberFormat="1" applyFont="1"/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10" fontId="9" fillId="0" borderId="11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 wrapText="1"/>
    </xf>
    <xf numFmtId="10" fontId="10" fillId="0" borderId="10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4" fontId="9" fillId="0" borderId="20" xfId="0" applyNumberFormat="1" applyFont="1" applyBorder="1" applyAlignment="1">
      <alignment horizontal="center" vertical="center"/>
    </xf>
    <xf numFmtId="4" fontId="9" fillId="0" borderId="22" xfId="0" applyNumberFormat="1" applyFont="1" applyBorder="1" applyAlignment="1">
      <alignment horizontal="center" vertical="center"/>
    </xf>
    <xf numFmtId="10" fontId="9" fillId="0" borderId="22" xfId="0" applyNumberFormat="1" applyFont="1" applyBorder="1" applyAlignment="1">
      <alignment horizontal="center" vertical="center"/>
    </xf>
    <xf numFmtId="10" fontId="10" fillId="0" borderId="20" xfId="0" applyNumberFormat="1" applyFont="1" applyBorder="1" applyAlignment="1">
      <alignment horizontal="center" vertical="center"/>
    </xf>
    <xf numFmtId="4" fontId="10" fillId="0" borderId="21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10" fontId="9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4" fontId="9" fillId="0" borderId="24" xfId="0" applyNumberFormat="1" applyFont="1" applyBorder="1" applyAlignment="1">
      <alignment horizontal="center" vertical="center"/>
    </xf>
    <xf numFmtId="4" fontId="9" fillId="0" borderId="26" xfId="0" applyNumberFormat="1" applyFont="1" applyBorder="1" applyAlignment="1">
      <alignment horizontal="center" vertical="center"/>
    </xf>
    <xf numFmtId="10" fontId="9" fillId="0" borderId="26" xfId="0" applyNumberFormat="1" applyFont="1" applyBorder="1" applyAlignment="1">
      <alignment horizontal="center" vertical="center"/>
    </xf>
    <xf numFmtId="10" fontId="14" fillId="0" borderId="24" xfId="0" applyNumberFormat="1" applyFont="1" applyBorder="1" applyAlignment="1">
      <alignment horizontal="center" vertical="center"/>
    </xf>
    <xf numFmtId="4" fontId="10" fillId="0" borderId="25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10" fontId="9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4" fontId="9" fillId="0" borderId="28" xfId="0" applyNumberFormat="1" applyFont="1" applyBorder="1" applyAlignment="1">
      <alignment horizontal="center" vertical="center"/>
    </xf>
    <xf numFmtId="4" fontId="9" fillId="0" borderId="30" xfId="0" applyNumberFormat="1" applyFont="1" applyBorder="1" applyAlignment="1">
      <alignment horizontal="center" vertical="center"/>
    </xf>
    <xf numFmtId="10" fontId="9" fillId="0" borderId="30" xfId="0" applyNumberFormat="1" applyFont="1" applyBorder="1" applyAlignment="1">
      <alignment horizontal="center" vertical="center"/>
    </xf>
    <xf numFmtId="10" fontId="14" fillId="0" borderId="28" xfId="0" applyNumberFormat="1" applyFont="1" applyBorder="1" applyAlignment="1">
      <alignment horizontal="center" vertical="center"/>
    </xf>
    <xf numFmtId="4" fontId="10" fillId="0" borderId="29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10" fontId="9" fillId="0" borderId="31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4" fontId="9" fillId="0" borderId="16" xfId="0" applyNumberFormat="1" applyFont="1" applyBorder="1" applyAlignment="1">
      <alignment horizontal="center" vertical="center"/>
    </xf>
    <xf numFmtId="4" fontId="9" fillId="0" borderId="18" xfId="0" applyNumberFormat="1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16" xfId="0" applyNumberFormat="1" applyFont="1" applyBorder="1" applyAlignment="1">
      <alignment horizontal="center" vertical="center"/>
    </xf>
    <xf numFmtId="10" fontId="14" fillId="0" borderId="16" xfId="0" applyNumberFormat="1" applyFont="1" applyBorder="1" applyAlignment="1">
      <alignment horizontal="center" vertical="center"/>
    </xf>
    <xf numFmtId="4" fontId="10" fillId="0" borderId="17" xfId="0" applyNumberFormat="1" applyFont="1" applyBorder="1" applyAlignment="1">
      <alignment horizontal="center" vertical="center"/>
    </xf>
    <xf numFmtId="0" fontId="13" fillId="0" borderId="0" xfId="0" applyFont="1"/>
    <xf numFmtId="0" fontId="13" fillId="0" borderId="32" xfId="0" applyFont="1" applyBorder="1"/>
    <xf numFmtId="10" fontId="13" fillId="0" borderId="0" xfId="0" applyNumberFormat="1" applyFont="1"/>
    <xf numFmtId="0" fontId="9" fillId="0" borderId="0" xfId="0" applyFont="1"/>
    <xf numFmtId="0" fontId="15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7" fillId="0" borderId="0" xfId="0" applyNumberFormat="1" applyFont="1" applyAlignment="1">
      <alignment horizontal="right" vertical="center" wrapText="1"/>
    </xf>
    <xf numFmtId="4" fontId="18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4" borderId="45" xfId="0" applyFont="1" applyFill="1" applyBorder="1" applyAlignment="1">
      <alignment vertical="center"/>
    </xf>
    <xf numFmtId="0" fontId="19" fillId="4" borderId="46" xfId="0" applyFont="1" applyFill="1" applyBorder="1" applyAlignment="1">
      <alignment horizontal="center" vertical="center"/>
    </xf>
    <xf numFmtId="0" fontId="19" fillId="4" borderId="47" xfId="0" applyFont="1" applyFill="1" applyBorder="1" applyAlignment="1">
      <alignment vertical="center" wrapText="1"/>
    </xf>
    <xf numFmtId="0" fontId="5" fillId="4" borderId="47" xfId="0" applyFont="1" applyFill="1" applyBorder="1" applyAlignment="1">
      <alignment horizontal="center" vertical="center"/>
    </xf>
    <xf numFmtId="4" fontId="5" fillId="4" borderId="47" xfId="0" applyNumberFormat="1" applyFont="1" applyFill="1" applyBorder="1" applyAlignment="1">
      <alignment horizontal="right" vertical="center"/>
    </xf>
    <xf numFmtId="4" fontId="20" fillId="4" borderId="47" xfId="0" applyNumberFormat="1" applyFont="1" applyFill="1" applyBorder="1" applyAlignment="1">
      <alignment horizontal="right" vertical="center"/>
    </xf>
    <xf numFmtId="0" fontId="5" fillId="4" borderId="42" xfId="0" applyFont="1" applyFill="1" applyBorder="1" applyAlignment="1">
      <alignment vertical="center" wrapText="1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4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6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0" borderId="0" xfId="0" applyNumberFormat="1" applyFont="1" applyAlignment="1">
      <alignment vertical="top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21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2" fillId="6" borderId="57" xfId="0" applyNumberFormat="1" applyFont="1" applyFill="1" applyBorder="1" applyAlignment="1">
      <alignment horizontal="right" vertical="top"/>
    </xf>
    <xf numFmtId="4" fontId="16" fillId="6" borderId="58" xfId="0" applyNumberFormat="1" applyFont="1" applyFill="1" applyBorder="1" applyAlignment="1">
      <alignment horizontal="right" vertical="top"/>
    </xf>
    <xf numFmtId="10" fontId="16" fillId="6" borderId="59" xfId="0" applyNumberFormat="1" applyFont="1" applyFill="1" applyBorder="1" applyAlignment="1">
      <alignment horizontal="right" vertical="top"/>
    </xf>
    <xf numFmtId="0" fontId="2" fillId="6" borderId="60" xfId="0" applyFont="1" applyFill="1" applyBorder="1" applyAlignment="1">
      <alignment vertical="top" wrapText="1"/>
    </xf>
    <xf numFmtId="165" fontId="2" fillId="0" borderId="61" xfId="0" applyNumberFormat="1" applyFont="1" applyBorder="1" applyAlignment="1">
      <alignment vertical="top"/>
    </xf>
    <xf numFmtId="49" fontId="4" fillId="0" borderId="23" xfId="0" applyNumberFormat="1" applyFont="1" applyBorder="1" applyAlignment="1">
      <alignment horizontal="center" vertical="top"/>
    </xf>
    <xf numFmtId="0" fontId="6" fillId="0" borderId="62" xfId="0" applyFont="1" applyBorder="1" applyAlignment="1">
      <alignment vertical="top" wrapText="1"/>
    </xf>
    <xf numFmtId="0" fontId="1" fillId="0" borderId="61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" fillId="0" borderId="24" xfId="0" applyNumberFormat="1" applyFont="1" applyBorder="1" applyAlignment="1">
      <alignment horizontal="right" vertical="top"/>
    </xf>
    <xf numFmtId="4" fontId="16" fillId="0" borderId="63" xfId="0" applyNumberFormat="1" applyFont="1" applyBorder="1" applyAlignment="1">
      <alignment horizontal="right" vertical="top"/>
    </xf>
    <xf numFmtId="4" fontId="16" fillId="0" borderId="22" xfId="0" applyNumberFormat="1" applyFont="1" applyBorder="1" applyAlignment="1">
      <alignment horizontal="right" vertical="top"/>
    </xf>
    <xf numFmtId="4" fontId="16" fillId="0" borderId="64" xfId="0" applyNumberFormat="1" applyFont="1" applyBorder="1" applyAlignment="1">
      <alignment horizontal="right" vertical="top"/>
    </xf>
    <xf numFmtId="10" fontId="16" fillId="0" borderId="65" xfId="0" applyNumberFormat="1" applyFont="1" applyBorder="1" applyAlignment="1">
      <alignment horizontal="right" vertical="top"/>
    </xf>
    <xf numFmtId="0" fontId="1" fillId="0" borderId="66" xfId="0" applyFont="1" applyBorder="1" applyAlignment="1">
      <alignment vertical="top" wrapText="1"/>
    </xf>
    <xf numFmtId="165" fontId="2" fillId="0" borderId="67" xfId="0" applyNumberFormat="1" applyFont="1" applyBorder="1" applyAlignment="1">
      <alignment vertical="top"/>
    </xf>
    <xf numFmtId="49" fontId="4" fillId="0" borderId="27" xfId="0" applyNumberFormat="1" applyFont="1" applyBorder="1" applyAlignment="1">
      <alignment horizontal="center" vertical="top"/>
    </xf>
    <xf numFmtId="0" fontId="1" fillId="0" borderId="67" xfId="0" applyFont="1" applyBorder="1" applyAlignment="1">
      <alignment horizontal="center" vertical="top"/>
    </xf>
    <xf numFmtId="4" fontId="1" fillId="0" borderId="68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6" fillId="0" borderId="71" xfId="0" applyNumberFormat="1" applyFont="1" applyBorder="1" applyAlignment="1">
      <alignment horizontal="right" vertical="top"/>
    </xf>
    <xf numFmtId="0" fontId="1" fillId="0" borderId="72" xfId="0" applyFont="1" applyBorder="1" applyAlignment="1">
      <alignment vertical="top" wrapText="1"/>
    </xf>
    <xf numFmtId="0" fontId="21" fillId="6" borderId="73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74" xfId="0" applyNumberFormat="1" applyFont="1" applyFill="1" applyBorder="1" applyAlignment="1">
      <alignment horizontal="right" vertical="top"/>
    </xf>
    <xf numFmtId="4" fontId="2" fillId="6" borderId="75" xfId="0" applyNumberFormat="1" applyFont="1" applyFill="1" applyBorder="1" applyAlignment="1">
      <alignment horizontal="right" vertical="top"/>
    </xf>
    <xf numFmtId="4" fontId="2" fillId="6" borderId="76" xfId="0" applyNumberFormat="1" applyFont="1" applyFill="1" applyBorder="1" applyAlignment="1">
      <alignment horizontal="right" vertical="top"/>
    </xf>
    <xf numFmtId="4" fontId="2" fillId="6" borderId="77" xfId="0" applyNumberFormat="1" applyFont="1" applyFill="1" applyBorder="1" applyAlignment="1">
      <alignment horizontal="right" vertical="top"/>
    </xf>
    <xf numFmtId="4" fontId="1" fillId="6" borderId="75" xfId="0" applyNumberFormat="1" applyFont="1" applyFill="1" applyBorder="1" applyAlignment="1">
      <alignment horizontal="right" vertical="top"/>
    </xf>
    <xf numFmtId="4" fontId="1" fillId="6" borderId="76" xfId="0" applyNumberFormat="1" applyFont="1" applyFill="1" applyBorder="1" applyAlignment="1">
      <alignment horizontal="right" vertical="top"/>
    </xf>
    <xf numFmtId="0" fontId="2" fillId="6" borderId="78" xfId="0" applyFont="1" applyFill="1" applyBorder="1" applyAlignment="1">
      <alignment vertical="top" wrapText="1"/>
    </xf>
    <xf numFmtId="165" fontId="2" fillId="0" borderId="79" xfId="0" applyNumberFormat="1" applyFont="1" applyBorder="1" applyAlignment="1">
      <alignment vertical="top"/>
    </xf>
    <xf numFmtId="0" fontId="1" fillId="0" borderId="79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80" xfId="0" applyFont="1" applyBorder="1" applyAlignment="1">
      <alignment vertical="top" wrapText="1"/>
    </xf>
    <xf numFmtId="0" fontId="22" fillId="6" borderId="73" xfId="0" applyFont="1" applyFill="1" applyBorder="1" applyAlignment="1">
      <alignment vertical="top" wrapText="1"/>
    </xf>
    <xf numFmtId="49" fontId="4" fillId="0" borderId="81" xfId="0" applyNumberFormat="1" applyFont="1" applyBorder="1" applyAlignment="1">
      <alignment horizontal="center" vertical="top"/>
    </xf>
    <xf numFmtId="49" fontId="4" fillId="6" borderId="51" xfId="0" applyNumberFormat="1" applyFont="1" applyFill="1" applyBorder="1" applyAlignment="1">
      <alignment horizontal="center" vertical="top"/>
    </xf>
    <xf numFmtId="165" fontId="2" fillId="0" borderId="82" xfId="0" applyNumberFormat="1" applyFont="1" applyBorder="1" applyAlignment="1">
      <alignment vertical="top"/>
    </xf>
    <xf numFmtId="49" fontId="4" fillId="0" borderId="19" xfId="0" applyNumberFormat="1" applyFont="1" applyBorder="1" applyAlignment="1">
      <alignment horizontal="center" vertical="top"/>
    </xf>
    <xf numFmtId="0" fontId="1" fillId="0" borderId="82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1" fillId="0" borderId="83" xfId="0" applyFont="1" applyBorder="1" applyAlignment="1">
      <alignment vertical="top" wrapText="1"/>
    </xf>
    <xf numFmtId="0" fontId="6" fillId="0" borderId="83" xfId="0" applyFont="1" applyBorder="1" applyAlignment="1">
      <alignment vertical="top" wrapText="1"/>
    </xf>
    <xf numFmtId="4" fontId="16" fillId="0" borderId="84" xfId="0" applyNumberFormat="1" applyFont="1" applyBorder="1" applyAlignment="1">
      <alignment horizontal="right" vertical="top"/>
    </xf>
    <xf numFmtId="165" fontId="21" fillId="0" borderId="0" xfId="0" applyNumberFormat="1" applyFont="1" applyAlignment="1">
      <alignment vertical="center"/>
    </xf>
    <xf numFmtId="165" fontId="21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85" xfId="0" applyNumberFormat="1" applyFont="1" applyFill="1" applyBorder="1" applyAlignment="1">
      <alignment horizontal="right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2" fillId="7" borderId="88" xfId="0" applyNumberFormat="1" applyFont="1" applyFill="1" applyBorder="1" applyAlignment="1">
      <alignment horizontal="right" vertical="center"/>
    </xf>
    <xf numFmtId="4" fontId="2" fillId="7" borderId="6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89" xfId="0" applyFont="1" applyFill="1" applyBorder="1" applyAlignment="1">
      <alignment vertical="center"/>
    </xf>
    <xf numFmtId="0" fontId="4" fillId="5" borderId="90" xfId="0" applyFont="1" applyFill="1" applyBorder="1" applyAlignment="1">
      <alignment horizontal="center" vertical="center"/>
    </xf>
    <xf numFmtId="0" fontId="2" fillId="5" borderId="91" xfId="0" applyFont="1" applyFill="1" applyBorder="1" applyAlignment="1">
      <alignment vertical="center"/>
    </xf>
    <xf numFmtId="0" fontId="1" fillId="5" borderId="91" xfId="0" applyFont="1" applyFill="1" applyBorder="1" applyAlignment="1">
      <alignment horizontal="center" vertical="center"/>
    </xf>
    <xf numFmtId="4" fontId="16" fillId="5" borderId="92" xfId="0" applyNumberFormat="1" applyFont="1" applyFill="1" applyBorder="1" applyAlignment="1">
      <alignment horizontal="right" vertical="center"/>
    </xf>
    <xf numFmtId="4" fontId="16" fillId="5" borderId="18" xfId="0" applyNumberFormat="1" applyFont="1" applyFill="1" applyBorder="1" applyAlignment="1">
      <alignment horizontal="right" vertical="center"/>
    </xf>
    <xf numFmtId="4" fontId="16" fillId="5" borderId="93" xfId="0" applyNumberFormat="1" applyFont="1" applyFill="1" applyBorder="1" applyAlignment="1">
      <alignment horizontal="right" vertical="top"/>
    </xf>
    <xf numFmtId="4" fontId="16" fillId="5" borderId="49" xfId="0" applyNumberFormat="1" applyFont="1" applyFill="1" applyBorder="1" applyAlignment="1">
      <alignment horizontal="right" vertical="center"/>
    </xf>
    <xf numFmtId="0" fontId="1" fillId="5" borderId="6" xfId="0" applyFont="1" applyFill="1" applyBorder="1" applyAlignment="1">
      <alignment vertical="center"/>
    </xf>
    <xf numFmtId="4" fontId="2" fillId="6" borderId="59" xfId="0" applyNumberFormat="1" applyFont="1" applyFill="1" applyBorder="1" applyAlignment="1">
      <alignment horizontal="right" vertical="top"/>
    </xf>
    <xf numFmtId="4" fontId="16" fillId="6" borderId="75" xfId="0" applyNumberFormat="1" applyFont="1" applyFill="1" applyBorder="1" applyAlignment="1">
      <alignment horizontal="right" vertical="top"/>
    </xf>
    <xf numFmtId="4" fontId="16" fillId="6" borderId="76" xfId="0" applyNumberFormat="1" applyFont="1" applyFill="1" applyBorder="1" applyAlignment="1">
      <alignment horizontal="right" vertical="top"/>
    </xf>
    <xf numFmtId="0" fontId="1" fillId="0" borderId="62" xfId="0" applyFont="1" applyBorder="1" applyAlignment="1">
      <alignment vertical="top" wrapText="1"/>
    </xf>
    <xf numFmtId="0" fontId="6" fillId="0" borderId="94" xfId="0" applyFont="1" applyBorder="1" applyAlignment="1">
      <alignment vertical="top" wrapText="1"/>
    </xf>
    <xf numFmtId="4" fontId="2" fillId="7" borderId="95" xfId="0" applyNumberFormat="1" applyFont="1" applyFill="1" applyBorder="1" applyAlignment="1">
      <alignment horizontal="right" vertical="center"/>
    </xf>
    <xf numFmtId="4" fontId="16" fillId="7" borderId="96" xfId="0" applyNumberFormat="1" applyFont="1" applyFill="1" applyBorder="1" applyAlignment="1">
      <alignment horizontal="right" vertical="center"/>
    </xf>
    <xf numFmtId="4" fontId="16" fillId="7" borderId="88" xfId="0" applyNumberFormat="1" applyFont="1" applyFill="1" applyBorder="1" applyAlignment="1">
      <alignment horizontal="right" vertical="center"/>
    </xf>
    <xf numFmtId="4" fontId="16" fillId="7" borderId="97" xfId="0" applyNumberFormat="1" applyFont="1" applyFill="1" applyBorder="1" applyAlignment="1">
      <alignment horizontal="right" vertical="center"/>
    </xf>
    <xf numFmtId="4" fontId="16" fillId="7" borderId="42" xfId="0" applyNumberFormat="1" applyFont="1" applyFill="1" applyBorder="1" applyAlignment="1">
      <alignment horizontal="right" vertical="center"/>
    </xf>
    <xf numFmtId="4" fontId="16" fillId="5" borderId="98" xfId="0" applyNumberFormat="1" applyFont="1" applyFill="1" applyBorder="1" applyAlignment="1">
      <alignment horizontal="right" vertical="center"/>
    </xf>
    <xf numFmtId="4" fontId="16" fillId="5" borderId="100" xfId="0" applyNumberFormat="1" applyFont="1" applyFill="1" applyBorder="1" applyAlignment="1">
      <alignment horizontal="right" vertical="top"/>
    </xf>
    <xf numFmtId="0" fontId="22" fillId="6" borderId="52" xfId="0" applyFont="1" applyFill="1" applyBorder="1" applyAlignment="1">
      <alignment vertical="top" wrapText="1"/>
    </xf>
    <xf numFmtId="0" fontId="6" fillId="0" borderId="61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8" xfId="0" applyNumberFormat="1" applyFont="1" applyBorder="1" applyAlignment="1">
      <alignment horizontal="right" vertical="top" wrapText="1"/>
    </xf>
    <xf numFmtId="4" fontId="1" fillId="0" borderId="69" xfId="0" applyNumberFormat="1" applyFont="1" applyBorder="1" applyAlignment="1">
      <alignment horizontal="right" vertical="top" wrapText="1"/>
    </xf>
    <xf numFmtId="4" fontId="1" fillId="0" borderId="70" xfId="0" applyNumberFormat="1" applyFont="1" applyBorder="1" applyAlignment="1">
      <alignment horizontal="right" vertical="top" wrapText="1"/>
    </xf>
    <xf numFmtId="0" fontId="1" fillId="0" borderId="62" xfId="0" applyFont="1" applyBorder="1" applyAlignment="1">
      <alignment horizontal="left" vertical="top" wrapText="1"/>
    </xf>
    <xf numFmtId="0" fontId="6" fillId="0" borderId="61" xfId="0" applyFont="1" applyBorder="1" applyAlignment="1">
      <alignment horizontal="center" vertical="top"/>
    </xf>
    <xf numFmtId="0" fontId="1" fillId="0" borderId="83" xfId="0" applyFont="1" applyBorder="1" applyAlignment="1">
      <alignment horizontal="left" vertical="top" wrapText="1"/>
    </xf>
    <xf numFmtId="0" fontId="6" fillId="0" borderId="67" xfId="0" applyFont="1" applyBorder="1" applyAlignment="1">
      <alignment horizontal="center" vertical="top"/>
    </xf>
    <xf numFmtId="4" fontId="16" fillId="7" borderId="6" xfId="0" applyNumberFormat="1" applyFont="1" applyFill="1" applyBorder="1" applyAlignment="1">
      <alignment horizontal="right" vertical="top"/>
    </xf>
    <xf numFmtId="4" fontId="16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4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6" fillId="5" borderId="58" xfId="0" applyNumberFormat="1" applyFont="1" applyFill="1" applyBorder="1" applyAlignment="1">
      <alignment horizontal="right" vertical="top"/>
    </xf>
    <xf numFmtId="4" fontId="16" fillId="6" borderId="101" xfId="0" applyNumberFormat="1" applyFont="1" applyFill="1" applyBorder="1" applyAlignment="1">
      <alignment horizontal="right" vertical="top"/>
    </xf>
    <xf numFmtId="4" fontId="16" fillId="6" borderId="102" xfId="0" applyNumberFormat="1" applyFont="1" applyFill="1" applyBorder="1" applyAlignment="1">
      <alignment horizontal="right" vertical="top"/>
    </xf>
    <xf numFmtId="0" fontId="6" fillId="0" borderId="103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101" xfId="0" applyNumberFormat="1" applyFont="1" applyFill="1" applyBorder="1" applyAlignment="1">
      <alignment horizontal="right" vertical="top"/>
    </xf>
    <xf numFmtId="4" fontId="16" fillId="6" borderId="104" xfId="0" applyNumberFormat="1" applyFont="1" applyFill="1" applyBorder="1" applyAlignment="1">
      <alignment horizontal="right" vertical="top"/>
    </xf>
    <xf numFmtId="0" fontId="6" fillId="0" borderId="82" xfId="0" applyFont="1" applyBorder="1" applyAlignment="1">
      <alignment horizontal="center" vertical="top"/>
    </xf>
    <xf numFmtId="0" fontId="21" fillId="6" borderId="51" xfId="0" applyFont="1" applyFill="1" applyBorder="1" applyAlignment="1">
      <alignment vertical="top" wrapText="1"/>
    </xf>
    <xf numFmtId="0" fontId="2" fillId="6" borderId="73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6" fillId="0" borderId="62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165" fontId="21" fillId="0" borderId="0" xfId="0" applyNumberFormat="1" applyFont="1" applyAlignment="1">
      <alignment horizontal="left" vertical="center" wrapText="1"/>
    </xf>
    <xf numFmtId="0" fontId="22" fillId="6" borderId="52" xfId="0" applyFont="1" applyFill="1" applyBorder="1" applyAlignment="1">
      <alignment horizontal="left" vertical="top" wrapText="1"/>
    </xf>
    <xf numFmtId="0" fontId="22" fillId="6" borderId="73" xfId="0" applyFont="1" applyFill="1" applyBorder="1" applyAlignment="1">
      <alignment horizontal="left" vertical="top" wrapText="1"/>
    </xf>
    <xf numFmtId="4" fontId="16" fillId="0" borderId="105" xfId="0" applyNumberFormat="1" applyFont="1" applyBorder="1" applyAlignment="1">
      <alignment horizontal="right" vertical="top"/>
    </xf>
    <xf numFmtId="10" fontId="16" fillId="0" borderId="106" xfId="0" applyNumberFormat="1" applyFont="1" applyBorder="1" applyAlignment="1">
      <alignment horizontal="right" vertical="top"/>
    </xf>
    <xf numFmtId="4" fontId="2" fillId="7" borderId="107" xfId="0" applyNumberFormat="1" applyFont="1" applyFill="1" applyBorder="1" applyAlignment="1">
      <alignment horizontal="right" vertical="center"/>
    </xf>
    <xf numFmtId="4" fontId="16" fillId="7" borderId="4" xfId="0" applyNumberFormat="1" applyFont="1" applyFill="1" applyBorder="1" applyAlignment="1">
      <alignment horizontal="right" vertical="center"/>
    </xf>
    <xf numFmtId="4" fontId="16" fillId="7" borderId="18" xfId="0" applyNumberFormat="1" applyFont="1" applyFill="1" applyBorder="1" applyAlignment="1">
      <alignment horizontal="right" vertical="center"/>
    </xf>
    <xf numFmtId="4" fontId="16" fillId="7" borderId="6" xfId="0" applyNumberFormat="1" applyFont="1" applyFill="1" applyBorder="1" applyAlignment="1">
      <alignment horizontal="right" vertical="center"/>
    </xf>
    <xf numFmtId="4" fontId="16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6" fillId="5" borderId="108" xfId="0" applyNumberFormat="1" applyFont="1" applyFill="1" applyBorder="1" applyAlignment="1">
      <alignment horizontal="right" vertical="center"/>
    </xf>
    <xf numFmtId="4" fontId="16" fillId="5" borderId="109" xfId="0" applyNumberFormat="1" applyFont="1" applyFill="1" applyBorder="1" applyAlignment="1">
      <alignment horizontal="right" vertical="center"/>
    </xf>
    <xf numFmtId="4" fontId="16" fillId="5" borderId="43" xfId="0" applyNumberFormat="1" applyFont="1" applyFill="1" applyBorder="1" applyAlignment="1">
      <alignment horizontal="right" vertical="center"/>
    </xf>
    <xf numFmtId="0" fontId="1" fillId="5" borderId="110" xfId="0" applyFont="1" applyFill="1" applyBorder="1" applyAlignment="1">
      <alignment vertical="center"/>
    </xf>
    <xf numFmtId="4" fontId="1" fillId="0" borderId="103" xfId="0" applyNumberFormat="1" applyFont="1" applyBorder="1" applyAlignment="1">
      <alignment horizontal="right" vertical="top"/>
    </xf>
    <xf numFmtId="4" fontId="16" fillId="0" borderId="74" xfId="0" applyNumberFormat="1" applyFont="1" applyBorder="1" applyAlignment="1">
      <alignment horizontal="right" vertical="top"/>
    </xf>
    <xf numFmtId="4" fontId="16" fillId="0" borderId="75" xfId="0" applyNumberFormat="1" applyFont="1" applyBorder="1" applyAlignment="1">
      <alignment horizontal="right" vertical="top"/>
    </xf>
    <xf numFmtId="4" fontId="16" fillId="0" borderId="102" xfId="0" applyNumberFormat="1" applyFont="1" applyBorder="1" applyAlignment="1">
      <alignment horizontal="right" vertical="top"/>
    </xf>
    <xf numFmtId="10" fontId="16" fillId="0" borderId="78" xfId="0" applyNumberFormat="1" applyFont="1" applyBorder="1" applyAlignment="1">
      <alignment horizontal="right" vertical="top"/>
    </xf>
    <xf numFmtId="0" fontId="1" fillId="0" borderId="78" xfId="0" applyFont="1" applyBorder="1" applyAlignment="1">
      <alignment vertical="top" wrapText="1"/>
    </xf>
    <xf numFmtId="4" fontId="16" fillId="0" borderId="24" xfId="0" applyNumberFormat="1" applyFont="1" applyBorder="1" applyAlignment="1">
      <alignment horizontal="right" vertical="top"/>
    </xf>
    <xf numFmtId="0" fontId="6" fillId="0" borderId="111" xfId="0" applyFont="1" applyBorder="1" applyAlignment="1">
      <alignment vertical="top" wrapText="1"/>
    </xf>
    <xf numFmtId="4" fontId="1" fillId="0" borderId="112" xfId="0" applyNumberFormat="1" applyFont="1" applyBorder="1" applyAlignment="1">
      <alignment horizontal="right" vertical="top"/>
    </xf>
    <xf numFmtId="4" fontId="16" fillId="0" borderId="28" xfId="0" applyNumberFormat="1" applyFont="1" applyBorder="1" applyAlignment="1">
      <alignment horizontal="right" vertical="top"/>
    </xf>
    <xf numFmtId="4" fontId="16" fillId="0" borderId="11" xfId="0" applyNumberFormat="1" applyFont="1" applyBorder="1" applyAlignment="1">
      <alignment horizontal="right" vertical="top"/>
    </xf>
    <xf numFmtId="4" fontId="16" fillId="0" borderId="113" xfId="0" applyNumberFormat="1" applyFont="1" applyBorder="1" applyAlignment="1">
      <alignment horizontal="right" vertical="top"/>
    </xf>
    <xf numFmtId="10" fontId="16" fillId="0" borderId="9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4" fillId="5" borderId="91" xfId="0" applyFont="1" applyFill="1" applyBorder="1" applyAlignment="1">
      <alignment vertical="center"/>
    </xf>
    <xf numFmtId="4" fontId="6" fillId="0" borderId="24" xfId="0" applyNumberFormat="1" applyFont="1" applyBorder="1" applyAlignment="1">
      <alignment horizontal="right" vertical="top"/>
    </xf>
    <xf numFmtId="4" fontId="6" fillId="0" borderId="26" xfId="0" applyNumberFormat="1" applyFont="1" applyBorder="1" applyAlignment="1">
      <alignment horizontal="right" vertical="top"/>
    </xf>
    <xf numFmtId="4" fontId="16" fillId="0" borderId="68" xfId="0" applyNumberFormat="1" applyFont="1" applyBorder="1" applyAlignment="1">
      <alignment horizontal="right" vertical="top"/>
    </xf>
    <xf numFmtId="165" fontId="2" fillId="7" borderId="91" xfId="0" applyNumberFormat="1" applyFont="1" applyFill="1" applyBorder="1" applyAlignment="1">
      <alignment horizontal="center" vertical="center"/>
    </xf>
    <xf numFmtId="4" fontId="16" fillId="5" borderId="114" xfId="0" applyNumberFormat="1" applyFont="1" applyFill="1" applyBorder="1" applyAlignment="1">
      <alignment horizontal="right" vertical="center"/>
    </xf>
    <xf numFmtId="4" fontId="16" fillId="5" borderId="115" xfId="0" applyNumberFormat="1" applyFont="1" applyFill="1" applyBorder="1" applyAlignment="1">
      <alignment horizontal="right" vertical="center"/>
    </xf>
    <xf numFmtId="4" fontId="16" fillId="5" borderId="116" xfId="0" applyNumberFormat="1" applyFont="1" applyFill="1" applyBorder="1" applyAlignment="1">
      <alignment horizontal="right" vertical="center"/>
    </xf>
    <xf numFmtId="0" fontId="1" fillId="5" borderId="117" xfId="0" applyFont="1" applyFill="1" applyBorder="1" applyAlignment="1">
      <alignment vertical="center"/>
    </xf>
    <xf numFmtId="165" fontId="2" fillId="0" borderId="118" xfId="0" applyNumberFormat="1" applyFont="1" applyBorder="1" applyAlignment="1">
      <alignment vertical="top"/>
    </xf>
    <xf numFmtId="166" fontId="4" fillId="0" borderId="51" xfId="0" applyNumberFormat="1" applyFont="1" applyBorder="1" applyAlignment="1">
      <alignment horizontal="center" vertical="top"/>
    </xf>
    <xf numFmtId="0" fontId="1" fillId="0" borderId="119" xfId="0" applyFont="1" applyBorder="1" applyAlignment="1">
      <alignment vertical="top" wrapText="1"/>
    </xf>
    <xf numFmtId="0" fontId="1" fillId="0" borderId="51" xfId="0" applyFont="1" applyBorder="1" applyAlignment="1">
      <alignment horizontal="center" vertical="top"/>
    </xf>
    <xf numFmtId="4" fontId="1" fillId="0" borderId="102" xfId="0" applyNumberFormat="1" applyFont="1" applyBorder="1" applyAlignment="1">
      <alignment horizontal="right" vertical="top"/>
    </xf>
    <xf numFmtId="4" fontId="1" fillId="0" borderId="75" xfId="0" applyNumberFormat="1" applyFont="1" applyBorder="1" applyAlignment="1">
      <alignment horizontal="right" vertical="top"/>
    </xf>
    <xf numFmtId="4" fontId="1" fillId="0" borderId="76" xfId="0" applyNumberFormat="1" applyFont="1" applyBorder="1" applyAlignment="1">
      <alignment horizontal="right" vertical="top"/>
    </xf>
    <xf numFmtId="4" fontId="1" fillId="0" borderId="74" xfId="0" applyNumberFormat="1" applyFont="1" applyBorder="1" applyAlignment="1">
      <alignment horizontal="right" vertical="top"/>
    </xf>
    <xf numFmtId="166" fontId="4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71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4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120" xfId="0" applyNumberFormat="1" applyFont="1" applyBorder="1" applyAlignment="1">
      <alignment horizontal="right" vertical="top"/>
    </xf>
    <xf numFmtId="4" fontId="16" fillId="0" borderId="118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4" fillId="0" borderId="27" xfId="0" applyNumberFormat="1" applyFont="1" applyBorder="1" applyAlignment="1">
      <alignment horizontal="center" vertical="top"/>
    </xf>
    <xf numFmtId="4" fontId="16" fillId="0" borderId="67" xfId="0" applyNumberFormat="1" applyFont="1" applyBorder="1" applyAlignment="1">
      <alignment horizontal="right" vertical="top"/>
    </xf>
    <xf numFmtId="166" fontId="4" fillId="0" borderId="81" xfId="0" applyNumberFormat="1" applyFont="1" applyBorder="1" applyAlignment="1">
      <alignment horizontal="center" vertical="top"/>
    </xf>
    <xf numFmtId="0" fontId="1" fillId="0" borderId="81" xfId="0" applyFont="1" applyBorder="1" applyAlignment="1">
      <alignment horizontal="center" vertical="top"/>
    </xf>
    <xf numFmtId="0" fontId="1" fillId="0" borderId="81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6" fillId="0" borderId="79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top"/>
    </xf>
    <xf numFmtId="0" fontId="1" fillId="0" borderId="118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4" fontId="16" fillId="0" borderId="2" xfId="0" applyNumberFormat="1" applyFont="1" applyBorder="1" applyAlignment="1">
      <alignment horizontal="right" vertical="top"/>
    </xf>
    <xf numFmtId="4" fontId="16" fillId="0" borderId="123" xfId="0" applyNumberFormat="1" applyFont="1" applyBorder="1" applyAlignment="1">
      <alignment horizontal="right" vertical="top"/>
    </xf>
    <xf numFmtId="4" fontId="16" fillId="0" borderId="124" xfId="0" applyNumberFormat="1" applyFont="1" applyBorder="1" applyAlignment="1">
      <alignment horizontal="right" vertical="top"/>
    </xf>
    <xf numFmtId="10" fontId="16" fillId="0" borderId="3" xfId="0" applyNumberFormat="1" applyFont="1" applyBorder="1" applyAlignment="1">
      <alignment horizontal="right" vertical="top"/>
    </xf>
    <xf numFmtId="0" fontId="1" fillId="0" borderId="15" xfId="0" applyFont="1" applyBorder="1" applyAlignment="1">
      <alignment horizontal="center" vertical="top"/>
    </xf>
    <xf numFmtId="4" fontId="1" fillId="0" borderId="26" xfId="0" applyNumberFormat="1" applyFont="1" applyBorder="1" applyAlignment="1">
      <alignment horizontal="right" vertical="top"/>
    </xf>
    <xf numFmtId="0" fontId="1" fillId="0" borderId="7" xfId="0" applyFont="1" applyBorder="1" applyAlignment="1">
      <alignment horizontal="center" vertical="top"/>
    </xf>
    <xf numFmtId="0" fontId="2" fillId="7" borderId="116" xfId="0" applyFont="1" applyFill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/>
    </xf>
    <xf numFmtId="0" fontId="22" fillId="6" borderId="104" xfId="0" applyFont="1" applyFill="1" applyBorder="1" applyAlignment="1">
      <alignment horizontal="left" vertical="top" wrapText="1"/>
    </xf>
    <xf numFmtId="4" fontId="2" fillId="6" borderId="125" xfId="0" applyNumberFormat="1" applyFont="1" applyFill="1" applyBorder="1" applyAlignment="1">
      <alignment horizontal="right" vertical="top"/>
    </xf>
    <xf numFmtId="4" fontId="2" fillId="6" borderId="118" xfId="0" applyNumberFormat="1" applyFont="1" applyFill="1" applyBorder="1" applyAlignment="1">
      <alignment horizontal="right" vertical="top"/>
    </xf>
    <xf numFmtId="0" fontId="1" fillId="0" borderId="64" xfId="0" applyFont="1" applyBorder="1" applyAlignment="1">
      <alignment vertical="top" wrapText="1"/>
    </xf>
    <xf numFmtId="0" fontId="1" fillId="0" borderId="63" xfId="0" applyFont="1" applyBorder="1" applyAlignment="1">
      <alignment vertical="top" wrapText="1"/>
    </xf>
    <xf numFmtId="4" fontId="1" fillId="0" borderId="111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4" fillId="6" borderId="126" xfId="0" applyNumberFormat="1" applyFont="1" applyFill="1" applyBorder="1" applyAlignment="1">
      <alignment horizontal="center" vertical="top"/>
    </xf>
    <xf numFmtId="4" fontId="2" fillId="6" borderId="60" xfId="0" applyNumberFormat="1" applyFont="1" applyFill="1" applyBorder="1" applyAlignment="1">
      <alignment horizontal="right" vertical="top"/>
    </xf>
    <xf numFmtId="0" fontId="21" fillId="6" borderId="73" xfId="0" applyFont="1" applyFill="1" applyBorder="1" applyAlignment="1">
      <alignment horizontal="left" vertical="top" wrapText="1"/>
    </xf>
    <xf numFmtId="4" fontId="2" fillId="6" borderId="51" xfId="0" applyNumberFormat="1" applyFont="1" applyFill="1" applyBorder="1" applyAlignment="1">
      <alignment horizontal="right" vertical="top"/>
    </xf>
    <xf numFmtId="4" fontId="2" fillId="6" borderId="78" xfId="0" applyNumberFormat="1" applyFont="1" applyFill="1" applyBorder="1" applyAlignment="1">
      <alignment horizontal="right" vertical="top"/>
    </xf>
    <xf numFmtId="0" fontId="6" fillId="0" borderId="83" xfId="0" applyFont="1" applyBorder="1" applyAlignment="1">
      <alignment vertical="top" wrapText="1"/>
    </xf>
    <xf numFmtId="4" fontId="1" fillId="0" borderId="68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165" fontId="21" fillId="7" borderId="40" xfId="0" applyNumberFormat="1" applyFont="1" applyFill="1" applyBorder="1" applyAlignment="1">
      <alignment vertical="center"/>
    </xf>
    <xf numFmtId="165" fontId="2" fillId="7" borderId="127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0" borderId="0" xfId="0" applyNumberFormat="1" applyFont="1" applyAlignment="1">
      <alignment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116" xfId="0" applyNumberFormat="1" applyFont="1" applyFill="1" applyBorder="1" applyAlignment="1">
      <alignment horizontal="right" vertical="center"/>
    </xf>
    <xf numFmtId="10" fontId="16" fillId="4" borderId="116" xfId="0" applyNumberFormat="1" applyFont="1" applyFill="1" applyBorder="1" applyAlignment="1">
      <alignment horizontal="right" vertical="center"/>
    </xf>
    <xf numFmtId="0" fontId="2" fillId="4" borderId="90" xfId="0" applyFont="1" applyFill="1" applyBorder="1" applyAlignment="1">
      <alignment vertical="center" wrapText="1"/>
    </xf>
    <xf numFmtId="165" fontId="1" fillId="0" borderId="0" xfId="0" applyNumberFormat="1" applyFont="1" applyAlignment="1">
      <alignment horizontal="center" vertical="center"/>
    </xf>
    <xf numFmtId="4" fontId="16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lef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6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 wrapText="1"/>
    </xf>
    <xf numFmtId="0" fontId="26" fillId="0" borderId="0" xfId="0" applyFont="1" applyAlignment="1">
      <alignment horizontal="center"/>
    </xf>
    <xf numFmtId="4" fontId="27" fillId="0" borderId="0" xfId="0" applyNumberFormat="1" applyFont="1" applyAlignment="1">
      <alignment horizontal="left"/>
    </xf>
    <xf numFmtId="4" fontId="28" fillId="0" borderId="0" xfId="0" applyNumberFormat="1" applyFont="1" applyAlignment="1">
      <alignment horizontal="right"/>
    </xf>
    <xf numFmtId="4" fontId="29" fillId="0" borderId="0" xfId="0" applyNumberFormat="1" applyFont="1" applyAlignment="1">
      <alignment horizontal="right"/>
    </xf>
    <xf numFmtId="0" fontId="30" fillId="0" borderId="0" xfId="0" applyFont="1" applyAlignment="1">
      <alignment horizontal="center" wrapText="1"/>
    </xf>
    <xf numFmtId="4" fontId="18" fillId="0" borderId="0" xfId="0" applyNumberFormat="1" applyFont="1" applyAlignment="1">
      <alignment horizontal="right"/>
    </xf>
    <xf numFmtId="0" fontId="31" fillId="0" borderId="0" xfId="0" applyFont="1" applyAlignment="1">
      <alignment wrapText="1"/>
    </xf>
    <xf numFmtId="4" fontId="32" fillId="0" borderId="0" xfId="0" applyNumberFormat="1" applyFont="1" applyAlignment="1">
      <alignment horizontal="right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0" fontId="33" fillId="0" borderId="0" xfId="0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0" fillId="0" borderId="26" xfId="0" applyFont="1" applyBorder="1" applyAlignment="1">
      <alignment horizontal="center" vertical="center" wrapText="1"/>
    </xf>
    <xf numFmtId="4" fontId="10" fillId="0" borderId="26" xfId="0" applyNumberFormat="1" applyFont="1" applyBorder="1" applyAlignment="1">
      <alignment horizontal="center" vertical="center" wrapText="1"/>
    </xf>
    <xf numFmtId="49" fontId="5" fillId="0" borderId="26" xfId="0" applyNumberFormat="1" applyFont="1" applyBorder="1" applyAlignment="1">
      <alignment horizontal="right" vertical="center" wrapText="1"/>
    </xf>
    <xf numFmtId="0" fontId="9" fillId="0" borderId="69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4" fontId="9" fillId="0" borderId="26" xfId="0" applyNumberFormat="1" applyFont="1" applyBorder="1" applyAlignment="1">
      <alignment horizontal="right" vertical="center" wrapText="1"/>
    </xf>
    <xf numFmtId="0" fontId="9" fillId="0" borderId="69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3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9" fillId="0" borderId="26" xfId="0" applyFont="1" applyBorder="1" applyAlignment="1">
      <alignment vertical="center" wrapText="1"/>
    </xf>
    <xf numFmtId="4" fontId="9" fillId="0" borderId="26" xfId="0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8" fillId="0" borderId="0" xfId="0" applyFont="1" applyAlignment="1">
      <alignment vertical="center" wrapText="1"/>
    </xf>
    <xf numFmtId="0" fontId="9" fillId="0" borderId="26" xfId="0" applyFont="1" applyBorder="1" applyAlignment="1">
      <alignment vertical="center" wrapText="1"/>
    </xf>
    <xf numFmtId="4" fontId="9" fillId="0" borderId="69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9" fontId="9" fillId="0" borderId="26" xfId="0" applyNumberFormat="1" applyFont="1" applyBorder="1" applyAlignment="1">
      <alignment horizontal="right" vertical="center" wrapText="1"/>
    </xf>
    <xf numFmtId="4" fontId="9" fillId="0" borderId="26" xfId="0" applyNumberFormat="1" applyFont="1" applyBorder="1" applyAlignment="1">
      <alignment horizontal="right" vertical="center" wrapText="1"/>
    </xf>
    <xf numFmtId="0" fontId="39" fillId="0" borderId="0" xfId="0" applyFont="1" applyAlignment="1">
      <alignment vertical="center"/>
    </xf>
    <xf numFmtId="49" fontId="5" fillId="8" borderId="26" xfId="0" applyNumberFormat="1" applyFont="1" applyFill="1" applyBorder="1" applyAlignment="1">
      <alignment horizontal="right" vertical="center" wrapText="1"/>
    </xf>
    <xf numFmtId="4" fontId="37" fillId="0" borderId="26" xfId="0" applyNumberFormat="1" applyFont="1" applyBorder="1" applyAlignment="1">
      <alignment vertical="center" wrapText="1"/>
    </xf>
    <xf numFmtId="166" fontId="9" fillId="0" borderId="26" xfId="0" applyNumberFormat="1" applyFont="1" applyBorder="1" applyAlignment="1">
      <alignment horizontal="right" vertical="center" wrapText="1"/>
    </xf>
    <xf numFmtId="0" fontId="9" fillId="0" borderId="83" xfId="0" applyFont="1" applyBorder="1" applyAlignment="1">
      <alignment vertical="center" wrapText="1"/>
    </xf>
    <xf numFmtId="49" fontId="9" fillId="0" borderId="26" xfId="0" applyNumberFormat="1" applyFont="1" applyBorder="1" applyAlignment="1">
      <alignment horizontal="right" vertical="center" wrapText="1"/>
    </xf>
    <xf numFmtId="4" fontId="9" fillId="0" borderId="26" xfId="0" applyNumberFormat="1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4" fontId="10" fillId="0" borderId="26" xfId="0" applyNumberFormat="1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4" fontId="10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7" fillId="0" borderId="0" xfId="0" applyFont="1" applyAlignment="1">
      <alignment vertical="center" wrapText="1"/>
    </xf>
    <xf numFmtId="0" fontId="37" fillId="0" borderId="0" xfId="0" applyFont="1" applyAlignment="1">
      <alignment vertical="center" wrapText="1"/>
    </xf>
    <xf numFmtId="0" fontId="37" fillId="0" borderId="0" xfId="0" applyFont="1" applyAlignment="1">
      <alignment vertical="center" wrapText="1"/>
    </xf>
    <xf numFmtId="0" fontId="41" fillId="0" borderId="0" xfId="0" applyFont="1" applyAlignment="1">
      <alignment vertical="center" wrapText="1"/>
    </xf>
    <xf numFmtId="4" fontId="37" fillId="0" borderId="26" xfId="0" applyNumberFormat="1" applyFont="1" applyBorder="1" applyAlignment="1">
      <alignment horizontal="right" vertical="center" wrapText="1"/>
    </xf>
    <xf numFmtId="0" fontId="37" fillId="0" borderId="26" xfId="0" applyFont="1" applyBorder="1" applyAlignment="1">
      <alignment vertical="center" wrapText="1"/>
    </xf>
    <xf numFmtId="0" fontId="37" fillId="4" borderId="0" xfId="0" applyFont="1" applyFill="1" applyAlignment="1">
      <alignment vertical="center" wrapText="1"/>
    </xf>
    <xf numFmtId="0" fontId="37" fillId="4" borderId="0" xfId="0" applyFont="1" applyFill="1" applyAlignment="1">
      <alignment vertical="center" wrapText="1"/>
    </xf>
    <xf numFmtId="0" fontId="42" fillId="0" borderId="0" xfId="0" applyFont="1" applyAlignment="1">
      <alignment vertical="center" wrapText="1"/>
    </xf>
    <xf numFmtId="0" fontId="37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right" vertical="center" wrapText="1"/>
    </xf>
    <xf numFmtId="0" fontId="43" fillId="0" borderId="0" xfId="0" applyFont="1" applyAlignment="1">
      <alignment vertical="center" wrapText="1"/>
    </xf>
    <xf numFmtId="4" fontId="43" fillId="0" borderId="0" xfId="0" applyNumberFormat="1" applyFont="1" applyAlignment="1">
      <alignment vertical="center" wrapText="1"/>
    </xf>
    <xf numFmtId="0" fontId="44" fillId="0" borderId="0" xfId="0" applyFont="1" applyAlignment="1"/>
    <xf numFmtId="4" fontId="45" fillId="0" borderId="0" xfId="0" applyNumberFormat="1" applyFont="1" applyAlignment="1"/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/>
    <xf numFmtId="0" fontId="12" fillId="0" borderId="8" xfId="0" applyFont="1" applyBorder="1"/>
    <xf numFmtId="0" fontId="12" fillId="0" borderId="9" xfId="0" applyFont="1" applyBorder="1"/>
    <xf numFmtId="0" fontId="11" fillId="0" borderId="4" xfId="0" applyFont="1" applyBorder="1" applyAlignment="1">
      <alignment horizontal="center" vertical="center" wrapText="1"/>
    </xf>
    <xf numFmtId="0" fontId="12" fillId="0" borderId="5" xfId="0" applyFont="1" applyBorder="1"/>
    <xf numFmtId="0" fontId="12" fillId="0" borderId="6" xfId="0" applyFont="1" applyBorder="1"/>
    <xf numFmtId="10" fontId="13" fillId="0" borderId="12" xfId="0" applyNumberFormat="1" applyFont="1" applyBorder="1" applyAlignment="1">
      <alignment horizontal="center" vertical="center"/>
    </xf>
    <xf numFmtId="0" fontId="13" fillId="0" borderId="32" xfId="0" applyFont="1" applyBorder="1" applyAlignment="1">
      <alignment horizontal="center"/>
    </xf>
    <xf numFmtId="0" fontId="12" fillId="0" borderId="32" xfId="0" applyFont="1" applyBorder="1"/>
    <xf numFmtId="0" fontId="9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7" xfId="0" applyFont="1" applyBorder="1"/>
    <xf numFmtId="0" fontId="12" fillId="0" borderId="13" xfId="0" applyFont="1" applyBorder="1"/>
    <xf numFmtId="4" fontId="2" fillId="2" borderId="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2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2" fillId="0" borderId="35" xfId="0" applyFont="1" applyBorder="1"/>
    <xf numFmtId="0" fontId="12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2" fillId="0" borderId="36" xfId="0" applyFont="1" applyBorder="1"/>
    <xf numFmtId="0" fontId="12" fillId="0" borderId="39" xfId="0" applyFont="1" applyBorder="1"/>
    <xf numFmtId="165" fontId="4" fillId="4" borderId="4" xfId="0" applyNumberFormat="1" applyFont="1" applyFill="1" applyBorder="1" applyAlignment="1">
      <alignment horizontal="left" vertical="center"/>
    </xf>
    <xf numFmtId="0" fontId="12" fillId="0" borderId="98" xfId="0" applyFont="1" applyBorder="1"/>
    <xf numFmtId="0" fontId="1" fillId="0" borderId="32" xfId="0" applyFont="1" applyBorder="1" applyAlignment="1">
      <alignment horizontal="center" wrapText="1"/>
    </xf>
    <xf numFmtId="4" fontId="2" fillId="0" borderId="32" xfId="0" applyNumberFormat="1" applyFont="1" applyBorder="1" applyAlignment="1">
      <alignment horizontal="center" vertical="center"/>
    </xf>
    <xf numFmtId="4" fontId="6" fillId="0" borderId="67" xfId="0" applyNumberFormat="1" applyFont="1" applyBorder="1" applyAlignment="1">
      <alignment horizontal="right" vertical="center"/>
    </xf>
    <xf numFmtId="0" fontId="12" fillId="0" borderId="83" xfId="0" applyFont="1" applyBorder="1"/>
    <xf numFmtId="0" fontId="12" fillId="0" borderId="72" xfId="0" applyFont="1" applyBorder="1"/>
    <xf numFmtId="0" fontId="12" fillId="0" borderId="99" xfId="0" applyFont="1" applyBorder="1"/>
    <xf numFmtId="165" fontId="21" fillId="7" borderId="4" xfId="0" applyNumberFormat="1" applyFont="1" applyFill="1" applyBorder="1" applyAlignment="1">
      <alignment horizontal="left" vertical="center" wrapText="1"/>
    </xf>
    <xf numFmtId="165" fontId="21" fillId="7" borderId="121" xfId="0" applyNumberFormat="1" applyFont="1" applyFill="1" applyBorder="1" applyAlignment="1">
      <alignment horizontal="left" vertical="center" wrapText="1"/>
    </xf>
    <xf numFmtId="0" fontId="12" fillId="0" borderId="122" xfId="0" applyFont="1" applyBorder="1"/>
    <xf numFmtId="0" fontId="12" fillId="0" borderId="97" xfId="0" applyFont="1" applyBorder="1"/>
    <xf numFmtId="165" fontId="1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right" vertical="center" wrapText="1"/>
    </xf>
    <xf numFmtId="0" fontId="34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10" fillId="5" borderId="103" xfId="0" applyFont="1" applyFill="1" applyBorder="1" applyAlignment="1">
      <alignment horizontal="center" vertical="center" wrapText="1"/>
    </xf>
    <xf numFmtId="0" fontId="12" fillId="0" borderId="62" xfId="0" applyFont="1" applyBorder="1"/>
    <xf numFmtId="0" fontId="12" fillId="0" borderId="63" xfId="0" applyFont="1" applyBorder="1"/>
    <xf numFmtId="4" fontId="10" fillId="5" borderId="103" xfId="0" applyNumberFormat="1" applyFont="1" applyFill="1" applyBorder="1" applyAlignment="1">
      <alignment horizontal="center" vertical="center" wrapText="1"/>
    </xf>
    <xf numFmtId="0" fontId="9" fillId="0" borderId="69" xfId="0" applyFont="1" applyBorder="1" applyAlignment="1">
      <alignment vertical="center" wrapText="1"/>
    </xf>
    <xf numFmtId="0" fontId="12" fillId="0" borderId="105" xfId="0" applyFont="1" applyBorder="1"/>
    <xf numFmtId="0" fontId="12" fillId="0" borderId="22" xfId="0" applyFont="1" applyBorder="1"/>
    <xf numFmtId="49" fontId="9" fillId="0" borderId="69" xfId="0" applyNumberFormat="1" applyFont="1" applyBorder="1" applyAlignment="1">
      <alignment horizontal="right" vertical="center" wrapText="1"/>
    </xf>
    <xf numFmtId="4" fontId="9" fillId="0" borderId="69" xfId="0" applyNumberFormat="1" applyFont="1" applyBorder="1" applyAlignment="1">
      <alignment horizontal="right" vertical="center" wrapText="1"/>
    </xf>
    <xf numFmtId="4" fontId="37" fillId="0" borderId="69" xfId="0" applyNumberFormat="1" applyFont="1" applyBorder="1" applyAlignment="1">
      <alignment horizontal="right" vertical="center" wrapText="1"/>
    </xf>
    <xf numFmtId="0" fontId="10" fillId="0" borderId="103" xfId="0" applyFont="1" applyBorder="1" applyAlignment="1">
      <alignment horizontal="right" vertical="center" wrapText="1"/>
    </xf>
    <xf numFmtId="166" fontId="9" fillId="0" borderId="69" xfId="0" applyNumberFormat="1" applyFont="1" applyBorder="1" applyAlignment="1">
      <alignment horizontal="right" vertical="center" wrapText="1"/>
    </xf>
    <xf numFmtId="0" fontId="9" fillId="0" borderId="83" xfId="0" applyFont="1" applyBorder="1" applyAlignment="1">
      <alignment vertical="center" wrapText="1"/>
    </xf>
    <xf numFmtId="49" fontId="9" fillId="0" borderId="112" xfId="0" applyNumberFormat="1" applyFont="1" applyBorder="1" applyAlignment="1">
      <alignment horizontal="right" vertical="center" wrapText="1"/>
    </xf>
    <xf numFmtId="0" fontId="12" fillId="0" borderId="128" xfId="0" applyFont="1" applyBorder="1"/>
    <xf numFmtId="0" fontId="12" fillId="0" borderId="120" xfId="0" applyFont="1" applyBorder="1"/>
    <xf numFmtId="0" fontId="9" fillId="0" borderId="112" xfId="0" applyFont="1" applyBorder="1" applyAlignment="1">
      <alignment vertical="center" wrapText="1"/>
    </xf>
    <xf numFmtId="4" fontId="9" fillId="0" borderId="69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RD1srMIIiZHxb73rK33V4LPTkK4MT0ks/view?usp=sharing" TargetMode="External"/><Relationship Id="rId18" Type="http://schemas.openxmlformats.org/officeDocument/2006/relationships/hyperlink" Target="https://drive.google.com/file/d/1RD1srMIIiZHxb73rK33V4LPTkK4MT0ks/view?usp=sharing" TargetMode="External"/><Relationship Id="rId26" Type="http://schemas.openxmlformats.org/officeDocument/2006/relationships/hyperlink" Target="https://drive.google.com/file/d/1RD1srMIIiZHxb73rK33V4LPTkK4MT0ks/view?usp=sharing" TargetMode="External"/><Relationship Id="rId39" Type="http://schemas.openxmlformats.org/officeDocument/2006/relationships/hyperlink" Target="https://drive.google.com/file/d/17RqrLlbvJhlgfHHShuMjO1ih4a69R86L/view?usp=sharing" TargetMode="External"/><Relationship Id="rId3" Type="http://schemas.openxmlformats.org/officeDocument/2006/relationships/hyperlink" Target="https://drive.google.com/file/d/1PxfIm5hB8adwGc_MRIjk_feARukOwg7m/view?usp=sharing" TargetMode="External"/><Relationship Id="rId21" Type="http://schemas.openxmlformats.org/officeDocument/2006/relationships/hyperlink" Target="https://drive.google.com/file/d/1RD1srMIIiZHxb73rK33V4LPTkK4MT0ks/view?usp=sharing" TargetMode="External"/><Relationship Id="rId34" Type="http://schemas.openxmlformats.org/officeDocument/2006/relationships/hyperlink" Target="https://drive.google.com/file/d/1G1wgoZMWyc14uAQjYFYyenq4rbm32o5c/view?usp=sharing" TargetMode="External"/><Relationship Id="rId42" Type="http://schemas.openxmlformats.org/officeDocument/2006/relationships/hyperlink" Target="https://drive.google.com/file/d/1yb9BgK5MKahnDohim_FW8TTCT3x1U8lI/view?usp=sharing" TargetMode="External"/><Relationship Id="rId47" Type="http://schemas.openxmlformats.org/officeDocument/2006/relationships/hyperlink" Target="https://drive.google.com/file/d/1KiTdmGq4Czzk0ok6QwwPtAm1KpVO4l9I/view?usp=sharing" TargetMode="External"/><Relationship Id="rId50" Type="http://schemas.openxmlformats.org/officeDocument/2006/relationships/hyperlink" Target="https://drive.google.com/file/d/1aqL5mijYpFWWh8Liaamtg-4xZhDt2j-G/view?usp=sharing" TargetMode="External"/><Relationship Id="rId7" Type="http://schemas.openxmlformats.org/officeDocument/2006/relationships/hyperlink" Target="https://drive.google.com/file/d/1RD1srMIIiZHxb73rK33V4LPTkK4MT0ks/view?usp=sharing" TargetMode="External"/><Relationship Id="rId12" Type="http://schemas.openxmlformats.org/officeDocument/2006/relationships/hyperlink" Target="https://drive.google.com/file/d/1RD1srMIIiZHxb73rK33V4LPTkK4MT0ks/view?usp=sharing" TargetMode="External"/><Relationship Id="rId17" Type="http://schemas.openxmlformats.org/officeDocument/2006/relationships/hyperlink" Target="https://drive.google.com/file/d/1RD1srMIIiZHxb73rK33V4LPTkK4MT0ks/view?usp=sharing" TargetMode="External"/><Relationship Id="rId25" Type="http://schemas.openxmlformats.org/officeDocument/2006/relationships/hyperlink" Target="https://drive.google.com/file/d/1RD1srMIIiZHxb73rK33V4LPTkK4MT0ks/view?usp=sharing" TargetMode="External"/><Relationship Id="rId33" Type="http://schemas.openxmlformats.org/officeDocument/2006/relationships/hyperlink" Target="https://drive.google.com/file/d/1G1wgoZMWyc14uAQjYFYyenq4rbm32o5c/view?usp=sharing" TargetMode="External"/><Relationship Id="rId38" Type="http://schemas.openxmlformats.org/officeDocument/2006/relationships/hyperlink" Target="https://drive.google.com/file/d/1rG0K-zX82wqqd7ZZ44_V5ZViTFkaexTz/view?usp=sharing" TargetMode="External"/><Relationship Id="rId46" Type="http://schemas.openxmlformats.org/officeDocument/2006/relationships/hyperlink" Target="https://drive.google.com/file/d/1KiTdmGq4Czzk0ok6QwwPtAm1KpVO4l9I/view?usp=sharing" TargetMode="External"/><Relationship Id="rId2" Type="http://schemas.openxmlformats.org/officeDocument/2006/relationships/hyperlink" Target="https://drive.google.com/file/d/1oeR4bKZZxUMxmp02Cm9a0Or7LKo1ZN4F/view?usp=sharing" TargetMode="External"/><Relationship Id="rId16" Type="http://schemas.openxmlformats.org/officeDocument/2006/relationships/hyperlink" Target="https://drive.google.com/file/d/1RD1srMIIiZHxb73rK33V4LPTkK4MT0ks/view?usp=sharing" TargetMode="External"/><Relationship Id="rId20" Type="http://schemas.openxmlformats.org/officeDocument/2006/relationships/hyperlink" Target="https://drive.google.com/file/d/1RD1srMIIiZHxb73rK33V4LPTkK4MT0ks/view?usp=sharing" TargetMode="External"/><Relationship Id="rId29" Type="http://schemas.openxmlformats.org/officeDocument/2006/relationships/hyperlink" Target="https://drive.google.com/file/d/1RD1srMIIiZHxb73rK33V4LPTkK4MT0ks/view?usp=sharing" TargetMode="External"/><Relationship Id="rId41" Type="http://schemas.openxmlformats.org/officeDocument/2006/relationships/hyperlink" Target="https://drive.google.com/file/d/1I2nU_KI3UON7lnW30mdh-16hfskLvY08/view?usp=sharing" TargetMode="External"/><Relationship Id="rId1" Type="http://schemas.openxmlformats.org/officeDocument/2006/relationships/hyperlink" Target="https://drive.google.com/file/d/1rC1x44li_R2F8RRP_RnGLtsnojZ0SNaH/view?usp=sharing" TargetMode="External"/><Relationship Id="rId6" Type="http://schemas.openxmlformats.org/officeDocument/2006/relationships/hyperlink" Target="https://drive.google.com/file/d/1PxfIm5hB8adwGc_MRIjk_feARukOwg7m/view?usp=sharing" TargetMode="External"/><Relationship Id="rId11" Type="http://schemas.openxmlformats.org/officeDocument/2006/relationships/hyperlink" Target="https://drive.google.com/file/d/1RD1srMIIiZHxb73rK33V4LPTkK4MT0ks/view?usp=sharing" TargetMode="External"/><Relationship Id="rId24" Type="http://schemas.openxmlformats.org/officeDocument/2006/relationships/hyperlink" Target="https://drive.google.com/file/d/1RD1srMIIiZHxb73rK33V4LPTkK4MT0ks/view?usp=sharing" TargetMode="External"/><Relationship Id="rId32" Type="http://schemas.openxmlformats.org/officeDocument/2006/relationships/hyperlink" Target="https://drive.google.com/file/d/1vO80D5GAKLnbPGvqeC88NeehBP1I1vFp/view?usp=sharing" TargetMode="External"/><Relationship Id="rId37" Type="http://schemas.openxmlformats.org/officeDocument/2006/relationships/hyperlink" Target="https://drive.google.com/file/d/1rG0K-zX82wqqd7ZZ44_V5ZViTFkaexTz/view?usp=sharing" TargetMode="External"/><Relationship Id="rId40" Type="http://schemas.openxmlformats.org/officeDocument/2006/relationships/hyperlink" Target="https://drive.google.com/file/d/1paqytjsc1SLa_WVeAU9_-RiezOqOxTVh/view?usp=sharing" TargetMode="External"/><Relationship Id="rId45" Type="http://schemas.openxmlformats.org/officeDocument/2006/relationships/hyperlink" Target="https://drive.google.com/file/d/1PXtAMyi2PH6ASpakYPr29q6RNSj0sm5R/view?usp=sharing" TargetMode="External"/><Relationship Id="rId5" Type="http://schemas.openxmlformats.org/officeDocument/2006/relationships/hyperlink" Target="https://drive.google.com/file/d/1PxfIm5hB8adwGc_MRIjk_feARukOwg7m/view?usp=sharing" TargetMode="External"/><Relationship Id="rId15" Type="http://schemas.openxmlformats.org/officeDocument/2006/relationships/hyperlink" Target="https://drive.google.com/file/d/1RD1srMIIiZHxb73rK33V4LPTkK4MT0ks/view?usp=sharing" TargetMode="External"/><Relationship Id="rId23" Type="http://schemas.openxmlformats.org/officeDocument/2006/relationships/hyperlink" Target="https://drive.google.com/file/d/1RD1srMIIiZHxb73rK33V4LPTkK4MT0ks/view?usp=sharing" TargetMode="External"/><Relationship Id="rId28" Type="http://schemas.openxmlformats.org/officeDocument/2006/relationships/hyperlink" Target="https://drive.google.com/file/d/1RD1srMIIiZHxb73rK33V4LPTkK4MT0ks/view?usp=sharing" TargetMode="External"/><Relationship Id="rId36" Type="http://schemas.openxmlformats.org/officeDocument/2006/relationships/hyperlink" Target="https://drive.google.com/file/d/1bhmiRv_3-ISP0GHkxrTN5-R6UJuyxLNl/view?usp=sharing" TargetMode="External"/><Relationship Id="rId49" Type="http://schemas.openxmlformats.org/officeDocument/2006/relationships/hyperlink" Target="https://drive.google.com/file/d/1qXSDfcUbqDHyPPd80S8TDq26fLUDNsWN/view?usp=sharing" TargetMode="External"/><Relationship Id="rId10" Type="http://schemas.openxmlformats.org/officeDocument/2006/relationships/hyperlink" Target="https://drive.google.com/file/d/1RD1srMIIiZHxb73rK33V4LPTkK4MT0ks/view?usp=sharing" TargetMode="External"/><Relationship Id="rId19" Type="http://schemas.openxmlformats.org/officeDocument/2006/relationships/hyperlink" Target="https://drive.google.com/file/d/1RD1srMIIiZHxb73rK33V4LPTkK4MT0ks/view?usp=sharing" TargetMode="External"/><Relationship Id="rId31" Type="http://schemas.openxmlformats.org/officeDocument/2006/relationships/hyperlink" Target="https://drive.google.com/file/d/1vO80D5GAKLnbPGvqeC88NeehBP1I1vFp/view?usp=sharing" TargetMode="External"/><Relationship Id="rId44" Type="http://schemas.openxmlformats.org/officeDocument/2006/relationships/hyperlink" Target="https://drive.google.com/file/d/1LYQ5Rj61FUF2nT32zRVDVSZa0vbh-ubJ/view?usp=sharing" TargetMode="External"/><Relationship Id="rId4" Type="http://schemas.openxmlformats.org/officeDocument/2006/relationships/hyperlink" Target="https://drive.google.com/file/d/1PxfIm5hB8adwGc_MRIjk_feARukOwg7m/view?usp=sharing" TargetMode="External"/><Relationship Id="rId9" Type="http://schemas.openxmlformats.org/officeDocument/2006/relationships/hyperlink" Target="https://drive.google.com/file/d/1RD1srMIIiZHxb73rK33V4LPTkK4MT0ks/view?usp=sharing" TargetMode="External"/><Relationship Id="rId14" Type="http://schemas.openxmlformats.org/officeDocument/2006/relationships/hyperlink" Target="https://drive.google.com/file/d/1RD1srMIIiZHxb73rK33V4LPTkK4MT0ks/view?usp=sharing" TargetMode="External"/><Relationship Id="rId22" Type="http://schemas.openxmlformats.org/officeDocument/2006/relationships/hyperlink" Target="https://drive.google.com/file/d/1RD1srMIIiZHxb73rK33V4LPTkK4MT0ks/view?usp=sharing" TargetMode="External"/><Relationship Id="rId27" Type="http://schemas.openxmlformats.org/officeDocument/2006/relationships/hyperlink" Target="https://drive.google.com/file/d/1RD1srMIIiZHxb73rK33V4LPTkK4MT0ks/view?usp=sharing" TargetMode="External"/><Relationship Id="rId30" Type="http://schemas.openxmlformats.org/officeDocument/2006/relationships/hyperlink" Target="https://drive.google.com/file/d/1xQ7B6Dq25EULuvaKPnSCQ7i8wbysmHgx/view?usp=sharing" TargetMode="External"/><Relationship Id="rId35" Type="http://schemas.openxmlformats.org/officeDocument/2006/relationships/hyperlink" Target="https://drive.google.com/file/d/1G1wgoZMWyc14uAQjYFYyenq4rbm32o5c/view?usp=sharing" TargetMode="External"/><Relationship Id="rId43" Type="http://schemas.openxmlformats.org/officeDocument/2006/relationships/hyperlink" Target="https://drive.google.com/file/d/1vP1H5apCtkg6Cf1s6fxKaR0-pGa60K2x/view?usp=sharing" TargetMode="External"/><Relationship Id="rId48" Type="http://schemas.openxmlformats.org/officeDocument/2006/relationships/hyperlink" Target="https://drive.google.com/file/d/1qXSDfcUbqDHyPPd80S8TDq26fLUDNsWN/view?usp=sharing" TargetMode="External"/><Relationship Id="rId8" Type="http://schemas.openxmlformats.org/officeDocument/2006/relationships/hyperlink" Target="https://drive.google.com/file/d/1RD1srMIIiZHxb73rK33V4LPTkK4MT0ks/view?usp=sharing" TargetMode="External"/><Relationship Id="rId51" Type="http://schemas.openxmlformats.org/officeDocument/2006/relationships/hyperlink" Target="https://drive.google.com/file/d/1cL_RomKOqbDSLYfwrCG9uVQomkRSkmc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E1000"/>
  <sheetViews>
    <sheetView topLeftCell="A28" workbookViewId="0">
      <selection sqref="A1:B1"/>
    </sheetView>
  </sheetViews>
  <sheetFormatPr defaultColWidth="14.453125" defaultRowHeight="15" customHeight="1"/>
  <cols>
    <col min="1" max="1" width="16" customWidth="1"/>
    <col min="2" max="2" width="16.453125" customWidth="1"/>
    <col min="3" max="3" width="20.453125" customWidth="1"/>
    <col min="4" max="4" width="21.26953125" customWidth="1"/>
    <col min="5" max="8" width="20.453125" customWidth="1"/>
    <col min="9" max="9" width="12.54296875" customWidth="1"/>
    <col min="10" max="10" width="20.453125" customWidth="1"/>
    <col min="11" max="11" width="12.54296875" customWidth="1"/>
    <col min="12" max="12" width="20.453125" customWidth="1"/>
    <col min="13" max="13" width="12.54296875" customWidth="1"/>
    <col min="14" max="14" width="20.453125" customWidth="1"/>
    <col min="15" max="23" width="4.81640625" customWidth="1"/>
    <col min="24" max="26" width="9.54296875" customWidth="1"/>
    <col min="27" max="31" width="11" customWidth="1"/>
  </cols>
  <sheetData>
    <row r="1" spans="1:31" ht="15" customHeight="1">
      <c r="A1" s="442" t="s">
        <v>0</v>
      </c>
      <c r="B1" s="441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>
      <c r="A2" s="3"/>
      <c r="B2" s="1"/>
      <c r="C2" s="1"/>
      <c r="D2" s="2"/>
      <c r="E2" s="1"/>
      <c r="F2" s="1"/>
      <c r="G2" s="1"/>
      <c r="H2" s="442" t="s">
        <v>2</v>
      </c>
      <c r="I2" s="441"/>
      <c r="J2" s="44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>
      <c r="A3" s="3"/>
      <c r="B3" s="1"/>
      <c r="C3" s="1"/>
      <c r="D3" s="2"/>
      <c r="E3" s="1"/>
      <c r="F3" s="1"/>
      <c r="G3" s="1"/>
      <c r="H3" s="442" t="s">
        <v>3</v>
      </c>
      <c r="I3" s="441"/>
      <c r="J3" s="44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ht="14.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ht="14.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ht="14.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6"/>
      <c r="AB9" s="6"/>
      <c r="AC9" s="6"/>
      <c r="AD9" s="6"/>
      <c r="AE9" s="6"/>
    </row>
    <row r="10" spans="1:31" ht="14.5">
      <c r="A10" s="7" t="s">
        <v>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8"/>
      <c r="AB10" s="8"/>
      <c r="AC10" s="8"/>
      <c r="AD10" s="8"/>
      <c r="AE10" s="8"/>
    </row>
    <row r="11" spans="1:31" ht="14.5">
      <c r="A11" s="9" t="s">
        <v>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8"/>
      <c r="AB11" s="8"/>
      <c r="AC11" s="8"/>
      <c r="AD11" s="8"/>
      <c r="AE11" s="8"/>
    </row>
    <row r="12" spans="1:31" ht="14.5">
      <c r="A12" s="9" t="s">
        <v>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8"/>
      <c r="AB12" s="8"/>
      <c r="AC12" s="8"/>
      <c r="AD12" s="8"/>
      <c r="AE12" s="8"/>
    </row>
    <row r="13" spans="1:31" ht="14.5">
      <c r="A13" s="9" t="s">
        <v>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8"/>
      <c r="AB13" s="8"/>
      <c r="AC13" s="8"/>
      <c r="AD13" s="8"/>
      <c r="AE13" s="8"/>
    </row>
    <row r="14" spans="1:31" ht="14.5">
      <c r="A14" s="9" t="s">
        <v>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8"/>
      <c r="AB14" s="8"/>
      <c r="AC14" s="8"/>
      <c r="AD14" s="8"/>
      <c r="AE14" s="8"/>
    </row>
    <row r="15" spans="1:31" ht="14.5">
      <c r="A15" s="9" t="s">
        <v>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8"/>
      <c r="AB15" s="8"/>
      <c r="AC15" s="8"/>
      <c r="AD15" s="8"/>
      <c r="AE15" s="8"/>
    </row>
    <row r="16" spans="1:31" ht="15.7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6"/>
      <c r="AB16" s="6"/>
      <c r="AC16" s="6"/>
      <c r="AD16" s="6"/>
      <c r="AE16" s="6"/>
    </row>
    <row r="17" spans="1:31" ht="15.75" customHeight="1">
      <c r="E17" s="1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31" ht="15.5">
      <c r="A18" s="11"/>
      <c r="B18" s="443" t="s">
        <v>10</v>
      </c>
      <c r="C18" s="441"/>
      <c r="D18" s="441"/>
      <c r="E18" s="441"/>
      <c r="F18" s="441"/>
      <c r="G18" s="441"/>
      <c r="H18" s="441"/>
      <c r="I18" s="441"/>
      <c r="J18" s="441"/>
      <c r="K18" s="441"/>
      <c r="L18" s="441"/>
      <c r="M18" s="441"/>
      <c r="N18" s="441"/>
      <c r="O18" s="12"/>
      <c r="P18" s="13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</row>
    <row r="19" spans="1:31" ht="15.5">
      <c r="A19" s="11"/>
      <c r="B19" s="443" t="s">
        <v>11</v>
      </c>
      <c r="C19" s="441"/>
      <c r="D19" s="441"/>
      <c r="E19" s="441"/>
      <c r="F19" s="441"/>
      <c r="G19" s="441"/>
      <c r="H19" s="441"/>
      <c r="I19" s="441"/>
      <c r="J19" s="441"/>
      <c r="K19" s="441"/>
      <c r="L19" s="441"/>
      <c r="M19" s="441"/>
      <c r="N19" s="441"/>
      <c r="O19" s="12"/>
      <c r="P19" s="13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</row>
    <row r="20" spans="1:31" ht="15.5">
      <c r="A20" s="11"/>
      <c r="B20" s="444" t="s">
        <v>12</v>
      </c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1"/>
      <c r="N20" s="441"/>
      <c r="O20" s="12"/>
      <c r="P20" s="13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</row>
    <row r="21" spans="1:31" ht="15.75" customHeight="1">
      <c r="A21" s="11"/>
      <c r="B21" s="3"/>
      <c r="C21" s="1"/>
      <c r="D21" s="14"/>
      <c r="E21" s="14"/>
      <c r="F21" s="14"/>
      <c r="G21" s="14"/>
      <c r="H21" s="14"/>
      <c r="I21" s="14"/>
      <c r="J21" s="15"/>
      <c r="K21" s="14"/>
      <c r="L21" s="15"/>
      <c r="M21" s="14"/>
      <c r="N21" s="15"/>
      <c r="O21" s="12"/>
      <c r="P21" s="13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</row>
    <row r="22" spans="1:31" ht="15.75" customHeight="1">
      <c r="A22" s="16"/>
      <c r="B22" s="16"/>
      <c r="C22" s="16"/>
      <c r="D22" s="17"/>
      <c r="E22" s="17"/>
      <c r="F22" s="17"/>
      <c r="G22" s="17"/>
      <c r="H22" s="17"/>
      <c r="I22" s="17"/>
      <c r="J22" s="18"/>
      <c r="K22" s="17"/>
      <c r="L22" s="18"/>
      <c r="M22" s="17"/>
      <c r="N22" s="18"/>
      <c r="O22" s="17"/>
      <c r="P22" s="18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30" customHeight="1">
      <c r="A23" s="445"/>
      <c r="B23" s="430" t="s">
        <v>13</v>
      </c>
      <c r="C23" s="431"/>
      <c r="D23" s="434" t="s">
        <v>14</v>
      </c>
      <c r="E23" s="435"/>
      <c r="F23" s="435"/>
      <c r="G23" s="435"/>
      <c r="H23" s="435"/>
      <c r="I23" s="435"/>
      <c r="J23" s="436"/>
      <c r="K23" s="430" t="s">
        <v>15</v>
      </c>
      <c r="L23" s="431"/>
      <c r="M23" s="430" t="s">
        <v>16</v>
      </c>
      <c r="N23" s="431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</row>
    <row r="24" spans="1:31" ht="135" customHeight="1">
      <c r="A24" s="446"/>
      <c r="B24" s="432"/>
      <c r="C24" s="433"/>
      <c r="D24" s="20" t="s">
        <v>17</v>
      </c>
      <c r="E24" s="21" t="s">
        <v>18</v>
      </c>
      <c r="F24" s="21" t="s">
        <v>19</v>
      </c>
      <c r="G24" s="21" t="s">
        <v>20</v>
      </c>
      <c r="H24" s="21" t="s">
        <v>21</v>
      </c>
      <c r="I24" s="437" t="s">
        <v>22</v>
      </c>
      <c r="J24" s="433"/>
      <c r="K24" s="432"/>
      <c r="L24" s="433"/>
      <c r="M24" s="432"/>
      <c r="N24" s="433"/>
      <c r="O24" s="16"/>
      <c r="P24" s="16"/>
      <c r="Q24" s="22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37.5" customHeight="1">
      <c r="A25" s="447"/>
      <c r="B25" s="23" t="s">
        <v>23</v>
      </c>
      <c r="C25" s="24" t="s">
        <v>24</v>
      </c>
      <c r="D25" s="23" t="s">
        <v>24</v>
      </c>
      <c r="E25" s="25" t="s">
        <v>24</v>
      </c>
      <c r="F25" s="25" t="s">
        <v>24</v>
      </c>
      <c r="G25" s="25" t="s">
        <v>24</v>
      </c>
      <c r="H25" s="25" t="s">
        <v>24</v>
      </c>
      <c r="I25" s="25" t="s">
        <v>23</v>
      </c>
      <c r="J25" s="26" t="s">
        <v>25</v>
      </c>
      <c r="K25" s="23" t="s">
        <v>23</v>
      </c>
      <c r="L25" s="24" t="s">
        <v>24</v>
      </c>
      <c r="M25" s="27" t="s">
        <v>23</v>
      </c>
      <c r="N25" s="28" t="s">
        <v>24</v>
      </c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ht="30" customHeight="1">
      <c r="A26" s="30" t="s">
        <v>26</v>
      </c>
      <c r="B26" s="31" t="s">
        <v>27</v>
      </c>
      <c r="C26" s="32" t="s">
        <v>28</v>
      </c>
      <c r="D26" s="31" t="s">
        <v>29</v>
      </c>
      <c r="E26" s="33" t="s">
        <v>30</v>
      </c>
      <c r="F26" s="33" t="s">
        <v>31</v>
      </c>
      <c r="G26" s="33" t="s">
        <v>32</v>
      </c>
      <c r="H26" s="33" t="s">
        <v>33</v>
      </c>
      <c r="I26" s="33" t="s">
        <v>34</v>
      </c>
      <c r="J26" s="32" t="s">
        <v>35</v>
      </c>
      <c r="K26" s="31" t="s">
        <v>36</v>
      </c>
      <c r="L26" s="32" t="s">
        <v>37</v>
      </c>
      <c r="M26" s="31" t="s">
        <v>38</v>
      </c>
      <c r="N26" s="32" t="s">
        <v>39</v>
      </c>
      <c r="O26" s="34"/>
      <c r="P26" s="34"/>
      <c r="Q26" s="35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ht="30" customHeight="1">
      <c r="A27" s="36" t="s">
        <v>40</v>
      </c>
      <c r="B27" s="37">
        <f t="shared" ref="B27:B29" si="0">C27/N27</f>
        <v>0.74765246704827615</v>
      </c>
      <c r="C27" s="38">
        <f>'Кошторис  витрат'!H202</f>
        <v>1481394.4450000001</v>
      </c>
      <c r="D27" s="39">
        <v>500000</v>
      </c>
      <c r="E27" s="40">
        <v>0</v>
      </c>
      <c r="F27" s="40">
        <v>0</v>
      </c>
      <c r="G27" s="40">
        <v>0</v>
      </c>
      <c r="H27" s="40">
        <v>0</v>
      </c>
      <c r="I27" s="41">
        <f t="shared" ref="I27:I29" si="1">J27/N27</f>
        <v>0.2523475329517238</v>
      </c>
      <c r="J27" s="38">
        <f t="shared" ref="J27:J29" si="2">D27+E27+F27+G27+H27</f>
        <v>500000</v>
      </c>
      <c r="K27" s="37">
        <f t="shared" ref="K27:K29" si="3">L27/N27</f>
        <v>0</v>
      </c>
      <c r="L27" s="38">
        <f>'Кошторис  витрат'!T202</f>
        <v>0</v>
      </c>
      <c r="M27" s="42">
        <v>1</v>
      </c>
      <c r="N27" s="43">
        <f t="shared" ref="N27:N29" si="4">C27+J27+L27</f>
        <v>1981394.4450000001</v>
      </c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ht="30" customHeight="1">
      <c r="A28" s="44" t="s">
        <v>41</v>
      </c>
      <c r="B28" s="45">
        <f t="shared" si="0"/>
        <v>0.74765246816903153</v>
      </c>
      <c r="C28" s="46">
        <f>'Кошторис  витрат'!K202</f>
        <v>1481394.4538</v>
      </c>
      <c r="D28" s="47">
        <v>500000</v>
      </c>
      <c r="E28" s="48">
        <v>0</v>
      </c>
      <c r="F28" s="48">
        <v>0</v>
      </c>
      <c r="G28" s="48">
        <v>0</v>
      </c>
      <c r="H28" s="48">
        <v>0</v>
      </c>
      <c r="I28" s="49">
        <f t="shared" si="1"/>
        <v>0.25234753183096853</v>
      </c>
      <c r="J28" s="46">
        <f t="shared" si="2"/>
        <v>500000</v>
      </c>
      <c r="K28" s="45">
        <f t="shared" si="3"/>
        <v>0</v>
      </c>
      <c r="L28" s="46">
        <f>'Кошторис  витрат'!W202</f>
        <v>0</v>
      </c>
      <c r="M28" s="50">
        <v>1</v>
      </c>
      <c r="N28" s="51">
        <f t="shared" si="4"/>
        <v>1981394.4538</v>
      </c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ht="30" customHeight="1">
      <c r="A29" s="52" t="s">
        <v>42</v>
      </c>
      <c r="B29" s="53">
        <f t="shared" si="0"/>
        <v>0.70328444594455919</v>
      </c>
      <c r="C29" s="54">
        <f>444418.34+740697.23</f>
        <v>1185115.57</v>
      </c>
      <c r="D29" s="55">
        <v>500000</v>
      </c>
      <c r="E29" s="56">
        <v>0</v>
      </c>
      <c r="F29" s="56">
        <v>0</v>
      </c>
      <c r="G29" s="56">
        <v>0</v>
      </c>
      <c r="H29" s="56">
        <v>0</v>
      </c>
      <c r="I29" s="57">
        <f t="shared" si="1"/>
        <v>0.29671555405544081</v>
      </c>
      <c r="J29" s="54">
        <f t="shared" si="2"/>
        <v>500000</v>
      </c>
      <c r="K29" s="53">
        <f t="shared" si="3"/>
        <v>0</v>
      </c>
      <c r="L29" s="54">
        <v>0</v>
      </c>
      <c r="M29" s="58">
        <f>(N29*M28)/N28</f>
        <v>0.85046950987887138</v>
      </c>
      <c r="N29" s="59">
        <f t="shared" si="4"/>
        <v>1685115.57</v>
      </c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ht="30" customHeight="1">
      <c r="A30" s="60" t="s">
        <v>43</v>
      </c>
      <c r="B30" s="61">
        <f t="shared" ref="B30:N30" si="5">B28-B29</f>
        <v>4.4368022224472337E-2</v>
      </c>
      <c r="C30" s="62">
        <f t="shared" si="5"/>
        <v>296278.88379999995</v>
      </c>
      <c r="D30" s="63">
        <f t="shared" si="5"/>
        <v>0</v>
      </c>
      <c r="E30" s="64">
        <f t="shared" si="5"/>
        <v>0</v>
      </c>
      <c r="F30" s="64">
        <f t="shared" si="5"/>
        <v>0</v>
      </c>
      <c r="G30" s="64">
        <f t="shared" si="5"/>
        <v>0</v>
      </c>
      <c r="H30" s="64">
        <f t="shared" si="5"/>
        <v>0</v>
      </c>
      <c r="I30" s="65">
        <f t="shared" si="5"/>
        <v>-4.4368022224472281E-2</v>
      </c>
      <c r="J30" s="62">
        <f t="shared" si="5"/>
        <v>0</v>
      </c>
      <c r="K30" s="66">
        <f t="shared" si="5"/>
        <v>0</v>
      </c>
      <c r="L30" s="62">
        <f t="shared" si="5"/>
        <v>0</v>
      </c>
      <c r="M30" s="67">
        <f t="shared" si="5"/>
        <v>0.14953049012112862</v>
      </c>
      <c r="N30" s="68">
        <f t="shared" si="5"/>
        <v>296278.88379999995</v>
      </c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ht="15.75" customHeight="1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>
      <c r="A32" s="69"/>
      <c r="B32" s="69" t="s">
        <v>44</v>
      </c>
      <c r="C32" s="438" t="s">
        <v>45</v>
      </c>
      <c r="D32" s="439"/>
      <c r="E32" s="439"/>
      <c r="F32" s="69"/>
      <c r="G32" s="70"/>
      <c r="H32" s="70"/>
      <c r="I32" s="71"/>
      <c r="J32" s="438" t="s">
        <v>46</v>
      </c>
      <c r="K32" s="439"/>
      <c r="L32" s="439"/>
      <c r="M32" s="439"/>
      <c r="N32" s="43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</row>
    <row r="33" spans="1:31" ht="15.75" customHeight="1">
      <c r="A33" s="16"/>
      <c r="B33" s="16"/>
      <c r="C33" s="440" t="s">
        <v>47</v>
      </c>
      <c r="D33" s="441"/>
      <c r="E33" s="441"/>
      <c r="F33" s="72"/>
      <c r="G33" s="440" t="s">
        <v>48</v>
      </c>
      <c r="H33" s="441"/>
      <c r="I33" s="17"/>
      <c r="J33" s="440" t="s">
        <v>49</v>
      </c>
      <c r="K33" s="441"/>
      <c r="L33" s="441"/>
      <c r="M33" s="441"/>
      <c r="N33" s="441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B20:N20"/>
    <mergeCell ref="A23:A25"/>
    <mergeCell ref="A1:B1"/>
    <mergeCell ref="H2:J2"/>
    <mergeCell ref="H3:J3"/>
    <mergeCell ref="B18:N18"/>
    <mergeCell ref="B19:N19"/>
    <mergeCell ref="C33:E33"/>
    <mergeCell ref="G33:H33"/>
    <mergeCell ref="J33:N33"/>
    <mergeCell ref="K23:L24"/>
    <mergeCell ref="M23:N24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B220"/>
  <sheetViews>
    <sheetView tabSelected="1" topLeftCell="C197" workbookViewId="0">
      <selection activeCell="I13" sqref="I13"/>
    </sheetView>
  </sheetViews>
  <sheetFormatPr defaultColWidth="14.453125" defaultRowHeight="15" customHeight="1" outlineLevelCol="1"/>
  <cols>
    <col min="1" max="1" width="4.08984375" customWidth="1"/>
    <col min="2" max="2" width="13.26953125" customWidth="1"/>
    <col min="3" max="3" width="7.81640625" customWidth="1"/>
    <col min="4" max="4" width="49" customWidth="1"/>
    <col min="5" max="5" width="12.7265625" customWidth="1"/>
    <col min="6" max="6" width="11.81640625" customWidth="1"/>
    <col min="7" max="7" width="13" customWidth="1"/>
    <col min="8" max="8" width="17.7265625" customWidth="1"/>
    <col min="9" max="9" width="11.81640625" customWidth="1"/>
    <col min="10" max="10" width="13" customWidth="1"/>
    <col min="11" max="11" width="17.7265625" customWidth="1"/>
    <col min="12" max="12" width="11.81640625" customWidth="1" outlineLevel="1"/>
    <col min="13" max="13" width="13" customWidth="1" outlineLevel="1"/>
    <col min="14" max="14" width="17.7265625" customWidth="1" outlineLevel="1"/>
    <col min="15" max="15" width="12.08984375" customWidth="1" outlineLevel="1"/>
    <col min="16" max="16" width="13" customWidth="1" outlineLevel="1"/>
    <col min="17" max="17" width="16.7265625" customWidth="1" outlineLevel="1"/>
    <col min="18" max="18" width="12.08984375" hidden="1" customWidth="1" outlineLevel="1"/>
    <col min="19" max="19" width="13" hidden="1" customWidth="1" outlineLevel="1"/>
    <col min="20" max="20" width="16.7265625" hidden="1" customWidth="1" outlineLevel="1"/>
    <col min="21" max="21" width="12.08984375" hidden="1" customWidth="1" outlineLevel="1"/>
    <col min="22" max="22" width="13" hidden="1" customWidth="1" outlineLevel="1"/>
    <col min="23" max="23" width="16.7265625" hidden="1" customWidth="1" outlineLevel="1"/>
    <col min="24" max="24" width="16.7265625" customWidth="1" collapsed="1"/>
    <col min="25" max="25" width="16.7265625" customWidth="1"/>
    <col min="26" max="26" width="11" customWidth="1"/>
    <col min="27" max="27" width="11.81640625" customWidth="1"/>
    <col min="28" max="28" width="16.7265625" customWidth="1"/>
  </cols>
  <sheetData>
    <row r="1" spans="1:28" ht="18" customHeight="1">
      <c r="A1" s="73"/>
      <c r="B1" s="452" t="s">
        <v>50</v>
      </c>
      <c r="C1" s="441"/>
      <c r="D1" s="441"/>
      <c r="E1" s="441"/>
      <c r="F1" s="441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5"/>
      <c r="Y1" s="75"/>
      <c r="Z1" s="75"/>
      <c r="AA1" s="75"/>
      <c r="AB1" s="2"/>
    </row>
    <row r="2" spans="1:28" ht="18" customHeight="1">
      <c r="A2" s="4"/>
      <c r="B2" s="4" t="str">
        <f>Фінансування!A12</f>
        <v>Назва Грантоотримувача: ГО "Алгоритм дій"</v>
      </c>
      <c r="C2" s="76"/>
      <c r="D2" s="4"/>
      <c r="E2" s="77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9"/>
      <c r="Y2" s="79"/>
      <c r="Z2" s="79"/>
      <c r="AA2" s="79"/>
      <c r="AB2" s="5"/>
    </row>
    <row r="3" spans="1:28" ht="18" customHeight="1">
      <c r="A3" s="4"/>
      <c r="B3" s="4" t="str">
        <f>Фінансування!A13</f>
        <v>Назва проєкту: Сарцевич: віртуальне повернення луцького генія наївного мистецтва»</v>
      </c>
      <c r="C3" s="76"/>
      <c r="D3" s="4"/>
      <c r="E3" s="77"/>
      <c r="F3" s="78"/>
      <c r="G3" s="78"/>
      <c r="H3" s="78"/>
      <c r="I3" s="78"/>
      <c r="J3" s="78"/>
      <c r="K3" s="78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1"/>
      <c r="Y3" s="81"/>
      <c r="Z3" s="81"/>
      <c r="AA3" s="81"/>
      <c r="AB3" s="5"/>
    </row>
    <row r="4" spans="1:28" ht="18" customHeight="1">
      <c r="A4" s="4"/>
      <c r="B4" s="4" t="str">
        <f>Фінансування!A14</f>
        <v>Дата початку проєкту: 16 червня 2025 року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18" customHeight="1">
      <c r="A5" s="4"/>
      <c r="B5" s="4" t="str">
        <f>Фінансування!A15</f>
        <v>Дата завершення проєкту: 24 листопада 2025 року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8" ht="14.5">
      <c r="A6" s="4"/>
      <c r="B6" s="4"/>
      <c r="C6" s="76"/>
      <c r="D6" s="82"/>
      <c r="E6" s="77"/>
      <c r="F6" s="83"/>
      <c r="G6" s="83"/>
      <c r="H6" s="83"/>
      <c r="I6" s="83"/>
      <c r="J6" s="83"/>
      <c r="K6" s="83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5"/>
      <c r="Y6" s="85"/>
      <c r="Z6" s="85"/>
      <c r="AA6" s="85"/>
      <c r="AB6" s="86"/>
    </row>
    <row r="7" spans="1:28" ht="26.25" customHeight="1">
      <c r="A7" s="87"/>
      <c r="B7" s="453" t="s">
        <v>51</v>
      </c>
      <c r="C7" s="455" t="s">
        <v>52</v>
      </c>
      <c r="D7" s="458" t="s">
        <v>53</v>
      </c>
      <c r="E7" s="458" t="s">
        <v>54</v>
      </c>
      <c r="F7" s="448" t="s">
        <v>55</v>
      </c>
      <c r="G7" s="435"/>
      <c r="H7" s="435"/>
      <c r="I7" s="435"/>
      <c r="J7" s="435"/>
      <c r="K7" s="436"/>
      <c r="L7" s="448" t="s">
        <v>56</v>
      </c>
      <c r="M7" s="435"/>
      <c r="N7" s="435"/>
      <c r="O7" s="435"/>
      <c r="P7" s="435"/>
      <c r="Q7" s="436"/>
      <c r="R7" s="448" t="s">
        <v>57</v>
      </c>
      <c r="S7" s="435"/>
      <c r="T7" s="435"/>
      <c r="U7" s="435"/>
      <c r="V7" s="435"/>
      <c r="W7" s="436"/>
      <c r="X7" s="449" t="s">
        <v>58</v>
      </c>
      <c r="Y7" s="435"/>
      <c r="Z7" s="435"/>
      <c r="AA7" s="436"/>
      <c r="AB7" s="450" t="s">
        <v>59</v>
      </c>
    </row>
    <row r="8" spans="1:28" ht="42" customHeight="1">
      <c r="A8" s="87"/>
      <c r="B8" s="446"/>
      <c r="C8" s="456"/>
      <c r="D8" s="459"/>
      <c r="E8" s="459"/>
      <c r="F8" s="451" t="s">
        <v>60</v>
      </c>
      <c r="G8" s="435"/>
      <c r="H8" s="436"/>
      <c r="I8" s="451" t="s">
        <v>61</v>
      </c>
      <c r="J8" s="435"/>
      <c r="K8" s="436"/>
      <c r="L8" s="451" t="s">
        <v>60</v>
      </c>
      <c r="M8" s="435"/>
      <c r="N8" s="436"/>
      <c r="O8" s="451" t="s">
        <v>61</v>
      </c>
      <c r="P8" s="435"/>
      <c r="Q8" s="436"/>
      <c r="R8" s="451" t="s">
        <v>60</v>
      </c>
      <c r="S8" s="435"/>
      <c r="T8" s="436"/>
      <c r="U8" s="451" t="s">
        <v>61</v>
      </c>
      <c r="V8" s="435"/>
      <c r="W8" s="436"/>
      <c r="X8" s="450" t="s">
        <v>62</v>
      </c>
      <c r="Y8" s="450" t="s">
        <v>63</v>
      </c>
      <c r="Z8" s="449" t="s">
        <v>64</v>
      </c>
      <c r="AA8" s="436"/>
      <c r="AB8" s="446"/>
    </row>
    <row r="9" spans="1:28" ht="30" customHeight="1">
      <c r="A9" s="87"/>
      <c r="B9" s="454"/>
      <c r="C9" s="457"/>
      <c r="D9" s="460"/>
      <c r="E9" s="460"/>
      <c r="F9" s="88" t="s">
        <v>65</v>
      </c>
      <c r="G9" s="89" t="s">
        <v>66</v>
      </c>
      <c r="H9" s="90" t="s">
        <v>67</v>
      </c>
      <c r="I9" s="88" t="s">
        <v>65</v>
      </c>
      <c r="J9" s="89" t="s">
        <v>66</v>
      </c>
      <c r="K9" s="90" t="s">
        <v>68</v>
      </c>
      <c r="L9" s="88" t="s">
        <v>65</v>
      </c>
      <c r="M9" s="89" t="s">
        <v>69</v>
      </c>
      <c r="N9" s="90" t="s">
        <v>70</v>
      </c>
      <c r="O9" s="88" t="s">
        <v>65</v>
      </c>
      <c r="P9" s="89" t="s">
        <v>69</v>
      </c>
      <c r="Q9" s="90" t="s">
        <v>71</v>
      </c>
      <c r="R9" s="88" t="s">
        <v>65</v>
      </c>
      <c r="S9" s="89" t="s">
        <v>69</v>
      </c>
      <c r="T9" s="90" t="s">
        <v>72</v>
      </c>
      <c r="U9" s="88" t="s">
        <v>65</v>
      </c>
      <c r="V9" s="89" t="s">
        <v>69</v>
      </c>
      <c r="W9" s="90" t="s">
        <v>73</v>
      </c>
      <c r="X9" s="447"/>
      <c r="Y9" s="447"/>
      <c r="Z9" s="91" t="s">
        <v>74</v>
      </c>
      <c r="AA9" s="92" t="s">
        <v>23</v>
      </c>
      <c r="AB9" s="447"/>
    </row>
    <row r="10" spans="1:28" ht="24.75" customHeight="1">
      <c r="A10" s="76"/>
      <c r="B10" s="93">
        <v>1</v>
      </c>
      <c r="C10" s="93">
        <v>2</v>
      </c>
      <c r="D10" s="94">
        <v>3</v>
      </c>
      <c r="E10" s="94">
        <v>4</v>
      </c>
      <c r="F10" s="95">
        <v>5</v>
      </c>
      <c r="G10" s="95">
        <v>6</v>
      </c>
      <c r="H10" s="95">
        <v>7</v>
      </c>
      <c r="I10" s="95">
        <v>8</v>
      </c>
      <c r="J10" s="95">
        <v>9</v>
      </c>
      <c r="K10" s="95">
        <v>10</v>
      </c>
      <c r="L10" s="95">
        <v>11</v>
      </c>
      <c r="M10" s="95">
        <v>12</v>
      </c>
      <c r="N10" s="95">
        <v>13</v>
      </c>
      <c r="O10" s="95">
        <v>14</v>
      </c>
      <c r="P10" s="95">
        <v>15</v>
      </c>
      <c r="Q10" s="95">
        <v>16</v>
      </c>
      <c r="R10" s="95">
        <v>17</v>
      </c>
      <c r="S10" s="95">
        <v>18</v>
      </c>
      <c r="T10" s="95">
        <v>19</v>
      </c>
      <c r="U10" s="95">
        <v>20</v>
      </c>
      <c r="V10" s="95">
        <v>21</v>
      </c>
      <c r="W10" s="95">
        <v>22</v>
      </c>
      <c r="X10" s="95">
        <v>23</v>
      </c>
      <c r="Y10" s="95">
        <v>24</v>
      </c>
      <c r="Z10" s="95">
        <v>25</v>
      </c>
      <c r="AA10" s="95">
        <v>26</v>
      </c>
      <c r="AB10" s="96">
        <v>27</v>
      </c>
    </row>
    <row r="11" spans="1:28" ht="23.25" customHeight="1">
      <c r="A11" s="97"/>
      <c r="B11" s="98" t="s">
        <v>75</v>
      </c>
      <c r="C11" s="99"/>
      <c r="D11" s="100" t="s">
        <v>76</v>
      </c>
      <c r="E11" s="101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3"/>
      <c r="Y11" s="103"/>
      <c r="Z11" s="103"/>
      <c r="AA11" s="103"/>
      <c r="AB11" s="104"/>
    </row>
    <row r="12" spans="1:28" ht="30" customHeight="1">
      <c r="A12" s="4"/>
      <c r="B12" s="105" t="s">
        <v>77</v>
      </c>
      <c r="C12" s="106">
        <v>1</v>
      </c>
      <c r="D12" s="107" t="s">
        <v>78</v>
      </c>
      <c r="E12" s="108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10"/>
      <c r="Y12" s="110"/>
      <c r="Z12" s="110"/>
      <c r="AA12" s="110"/>
      <c r="AB12" s="111"/>
    </row>
    <row r="13" spans="1:28" ht="30" customHeight="1">
      <c r="A13" s="112"/>
      <c r="B13" s="113" t="s">
        <v>79</v>
      </c>
      <c r="C13" s="114" t="s">
        <v>80</v>
      </c>
      <c r="D13" s="115" t="s">
        <v>81</v>
      </c>
      <c r="E13" s="116"/>
      <c r="F13" s="117">
        <f>SUM(F14:F16)</f>
        <v>4.5</v>
      </c>
      <c r="G13" s="118"/>
      <c r="H13" s="119">
        <f t="shared" ref="H13:I13" si="0">SUM(H14:H16)</f>
        <v>91937.25</v>
      </c>
      <c r="I13" s="117">
        <f t="shared" si="0"/>
        <v>4.5</v>
      </c>
      <c r="J13" s="118"/>
      <c r="K13" s="119">
        <f t="shared" ref="K13:L13" si="1">SUM(K14:K16)</f>
        <v>91937.290000000008</v>
      </c>
      <c r="L13" s="117">
        <f t="shared" si="1"/>
        <v>0</v>
      </c>
      <c r="M13" s="118"/>
      <c r="N13" s="119">
        <f t="shared" ref="N13:O13" si="2">SUM(N14:N16)</f>
        <v>0</v>
      </c>
      <c r="O13" s="117">
        <f t="shared" si="2"/>
        <v>0</v>
      </c>
      <c r="P13" s="118"/>
      <c r="Q13" s="119">
        <f t="shared" ref="Q13:R13" si="3">SUM(Q14:Q16)</f>
        <v>0</v>
      </c>
      <c r="R13" s="117">
        <f t="shared" si="3"/>
        <v>0</v>
      </c>
      <c r="S13" s="118"/>
      <c r="T13" s="119">
        <f t="shared" ref="T13:U13" si="4">SUM(T14:T16)</f>
        <v>0</v>
      </c>
      <c r="U13" s="117">
        <f t="shared" si="4"/>
        <v>0</v>
      </c>
      <c r="V13" s="118"/>
      <c r="W13" s="119">
        <f t="shared" ref="W13:Y13" si="5">SUM(W14:W16)</f>
        <v>0</v>
      </c>
      <c r="X13" s="120">
        <f t="shared" si="5"/>
        <v>91937.25</v>
      </c>
      <c r="Y13" s="118">
        <f t="shared" si="5"/>
        <v>91937.290000000008</v>
      </c>
      <c r="Z13" s="121">
        <f t="shared" ref="Z13:Z34" si="6">X13-Y13</f>
        <v>-4.0000000008149073E-2</v>
      </c>
      <c r="AA13" s="122">
        <f t="shared" ref="AA13:AA34" si="7">Z13/X13</f>
        <v>-4.3507936128336525E-7</v>
      </c>
      <c r="AB13" s="123"/>
    </row>
    <row r="14" spans="1:28" ht="30" customHeight="1">
      <c r="A14" s="112"/>
      <c r="B14" s="124" t="s">
        <v>82</v>
      </c>
      <c r="C14" s="125" t="s">
        <v>83</v>
      </c>
      <c r="D14" s="126" t="s">
        <v>84</v>
      </c>
      <c r="E14" s="127" t="s">
        <v>85</v>
      </c>
      <c r="F14" s="128">
        <v>4.5</v>
      </c>
      <c r="G14" s="129">
        <v>20430.5</v>
      </c>
      <c r="H14" s="130">
        <f t="shared" ref="H14:H16" si="8">F14*G14</f>
        <v>91937.25</v>
      </c>
      <c r="I14" s="131">
        <v>4.5</v>
      </c>
      <c r="J14" s="129">
        <f>K14/I14</f>
        <v>20430.508888888889</v>
      </c>
      <c r="K14" s="130">
        <v>91937.290000000008</v>
      </c>
      <c r="L14" s="128"/>
      <c r="M14" s="129"/>
      <c r="N14" s="130">
        <f t="shared" ref="N14:N16" si="9">L14*M14</f>
        <v>0</v>
      </c>
      <c r="O14" s="128"/>
      <c r="P14" s="129"/>
      <c r="Q14" s="130">
        <f t="shared" ref="Q14:Q16" si="10">O14*P14</f>
        <v>0</v>
      </c>
      <c r="R14" s="128"/>
      <c r="S14" s="129"/>
      <c r="T14" s="130">
        <f t="shared" ref="T14:T16" si="11">R14*S14</f>
        <v>0</v>
      </c>
      <c r="U14" s="128"/>
      <c r="V14" s="129"/>
      <c r="W14" s="130">
        <f t="shared" ref="W14:W16" si="12">U14*V14</f>
        <v>0</v>
      </c>
      <c r="X14" s="132">
        <f t="shared" ref="X14:X16" si="13">H14+N14+T14</f>
        <v>91937.25</v>
      </c>
      <c r="Y14" s="133">
        <f t="shared" ref="Y14:Y16" si="14">K14+Q14+W14</f>
        <v>91937.290000000008</v>
      </c>
      <c r="Z14" s="134">
        <f t="shared" si="6"/>
        <v>-4.0000000008149073E-2</v>
      </c>
      <c r="AA14" s="135">
        <f t="shared" si="7"/>
        <v>-4.3507936128336525E-7</v>
      </c>
      <c r="AB14" s="136"/>
    </row>
    <row r="15" spans="1:28" ht="30" customHeight="1">
      <c r="A15" s="112"/>
      <c r="B15" s="124" t="s">
        <v>82</v>
      </c>
      <c r="C15" s="125" t="s">
        <v>86</v>
      </c>
      <c r="D15" s="126" t="s">
        <v>87</v>
      </c>
      <c r="E15" s="127" t="s">
        <v>85</v>
      </c>
      <c r="F15" s="128"/>
      <c r="G15" s="129"/>
      <c r="H15" s="130">
        <f t="shared" si="8"/>
        <v>0</v>
      </c>
      <c r="I15" s="128"/>
      <c r="J15" s="129"/>
      <c r="K15" s="130">
        <f t="shared" ref="K15:K16" si="15">I15*J15</f>
        <v>0</v>
      </c>
      <c r="L15" s="128"/>
      <c r="M15" s="129"/>
      <c r="N15" s="130">
        <f t="shared" si="9"/>
        <v>0</v>
      </c>
      <c r="O15" s="128"/>
      <c r="P15" s="129"/>
      <c r="Q15" s="130">
        <f t="shared" si="10"/>
        <v>0</v>
      </c>
      <c r="R15" s="128"/>
      <c r="S15" s="129"/>
      <c r="T15" s="130">
        <f t="shared" si="11"/>
        <v>0</v>
      </c>
      <c r="U15" s="128"/>
      <c r="V15" s="129"/>
      <c r="W15" s="130">
        <f t="shared" si="12"/>
        <v>0</v>
      </c>
      <c r="X15" s="132">
        <f t="shared" si="13"/>
        <v>0</v>
      </c>
      <c r="Y15" s="133">
        <f t="shared" si="14"/>
        <v>0</v>
      </c>
      <c r="Z15" s="134">
        <f t="shared" si="6"/>
        <v>0</v>
      </c>
      <c r="AA15" s="135" t="e">
        <f t="shared" si="7"/>
        <v>#DIV/0!</v>
      </c>
      <c r="AB15" s="136"/>
    </row>
    <row r="16" spans="1:28" ht="30" customHeight="1">
      <c r="A16" s="112"/>
      <c r="B16" s="137" t="s">
        <v>82</v>
      </c>
      <c r="C16" s="138" t="s">
        <v>88</v>
      </c>
      <c r="D16" s="126" t="s">
        <v>87</v>
      </c>
      <c r="E16" s="139" t="s">
        <v>85</v>
      </c>
      <c r="F16" s="140"/>
      <c r="G16" s="141"/>
      <c r="H16" s="142">
        <f t="shared" si="8"/>
        <v>0</v>
      </c>
      <c r="I16" s="140"/>
      <c r="J16" s="141"/>
      <c r="K16" s="142">
        <f t="shared" si="15"/>
        <v>0</v>
      </c>
      <c r="L16" s="140"/>
      <c r="M16" s="141"/>
      <c r="N16" s="142">
        <f t="shared" si="9"/>
        <v>0</v>
      </c>
      <c r="O16" s="140"/>
      <c r="P16" s="141"/>
      <c r="Q16" s="142">
        <f t="shared" si="10"/>
        <v>0</v>
      </c>
      <c r="R16" s="140"/>
      <c r="S16" s="129"/>
      <c r="T16" s="142">
        <f t="shared" si="11"/>
        <v>0</v>
      </c>
      <c r="U16" s="140"/>
      <c r="V16" s="129"/>
      <c r="W16" s="142">
        <f t="shared" si="12"/>
        <v>0</v>
      </c>
      <c r="X16" s="143">
        <f t="shared" si="13"/>
        <v>0</v>
      </c>
      <c r="Y16" s="133">
        <f t="shared" si="14"/>
        <v>0</v>
      </c>
      <c r="Z16" s="134">
        <f t="shared" si="6"/>
        <v>0</v>
      </c>
      <c r="AA16" s="135" t="e">
        <f t="shared" si="7"/>
        <v>#DIV/0!</v>
      </c>
      <c r="AB16" s="144"/>
    </row>
    <row r="17" spans="1:28" ht="30" customHeight="1">
      <c r="A17" s="112"/>
      <c r="B17" s="113" t="s">
        <v>79</v>
      </c>
      <c r="C17" s="114" t="s">
        <v>89</v>
      </c>
      <c r="D17" s="145" t="s">
        <v>90</v>
      </c>
      <c r="E17" s="146"/>
      <c r="F17" s="147">
        <f>SUM(F18:F20)</f>
        <v>0</v>
      </c>
      <c r="G17" s="148"/>
      <c r="H17" s="149">
        <f t="shared" ref="H17:I17" si="16">SUM(H18:H20)</f>
        <v>0</v>
      </c>
      <c r="I17" s="147">
        <f t="shared" si="16"/>
        <v>0</v>
      </c>
      <c r="J17" s="148"/>
      <c r="K17" s="149">
        <f t="shared" ref="K17:L17" si="17">SUM(K18:K20)</f>
        <v>0</v>
      </c>
      <c r="L17" s="147">
        <f t="shared" si="17"/>
        <v>0</v>
      </c>
      <c r="M17" s="148"/>
      <c r="N17" s="149">
        <f t="shared" ref="N17:O17" si="18">SUM(N18:N20)</f>
        <v>0</v>
      </c>
      <c r="O17" s="147">
        <f t="shared" si="18"/>
        <v>0</v>
      </c>
      <c r="P17" s="148"/>
      <c r="Q17" s="149">
        <f t="shared" ref="Q17:R17" si="19">SUM(Q18:Q20)</f>
        <v>0</v>
      </c>
      <c r="R17" s="147">
        <f t="shared" si="19"/>
        <v>0</v>
      </c>
      <c r="S17" s="148"/>
      <c r="T17" s="149">
        <f t="shared" ref="T17:U17" si="20">SUM(T18:T20)</f>
        <v>0</v>
      </c>
      <c r="U17" s="147">
        <f t="shared" si="20"/>
        <v>0</v>
      </c>
      <c r="V17" s="148"/>
      <c r="W17" s="149">
        <f t="shared" ref="W17:Y17" si="21">SUM(W18:W20)</f>
        <v>0</v>
      </c>
      <c r="X17" s="150">
        <f t="shared" si="21"/>
        <v>0</v>
      </c>
      <c r="Y17" s="151">
        <f t="shared" si="21"/>
        <v>0</v>
      </c>
      <c r="Z17" s="152">
        <f t="shared" si="6"/>
        <v>0</v>
      </c>
      <c r="AA17" s="152" t="e">
        <f t="shared" si="7"/>
        <v>#DIV/0!</v>
      </c>
      <c r="AB17" s="153"/>
    </row>
    <row r="18" spans="1:28" ht="30" customHeight="1">
      <c r="A18" s="112"/>
      <c r="B18" s="124" t="s">
        <v>82</v>
      </c>
      <c r="C18" s="125" t="s">
        <v>91</v>
      </c>
      <c r="D18" s="126" t="s">
        <v>87</v>
      </c>
      <c r="E18" s="127" t="s">
        <v>85</v>
      </c>
      <c r="F18" s="128"/>
      <c r="G18" s="129"/>
      <c r="H18" s="130">
        <f t="shared" ref="H18:H20" si="22">F18*G18</f>
        <v>0</v>
      </c>
      <c r="I18" s="128"/>
      <c r="J18" s="129"/>
      <c r="K18" s="130">
        <f t="shared" ref="K18:K20" si="23">I18*J18</f>
        <v>0</v>
      </c>
      <c r="L18" s="128"/>
      <c r="M18" s="129"/>
      <c r="N18" s="130">
        <f t="shared" ref="N18:N20" si="24">L18*M18</f>
        <v>0</v>
      </c>
      <c r="O18" s="128"/>
      <c r="P18" s="129"/>
      <c r="Q18" s="130">
        <f t="shared" ref="Q18:Q20" si="25">O18*P18</f>
        <v>0</v>
      </c>
      <c r="R18" s="128"/>
      <c r="S18" s="129"/>
      <c r="T18" s="130">
        <f t="shared" ref="T18:T20" si="26">R18*S18</f>
        <v>0</v>
      </c>
      <c r="U18" s="128"/>
      <c r="V18" s="129"/>
      <c r="W18" s="130">
        <f t="shared" ref="W18:W20" si="27">U18*V18</f>
        <v>0</v>
      </c>
      <c r="X18" s="132">
        <f t="shared" ref="X18:X20" si="28">H18+N18+T18</f>
        <v>0</v>
      </c>
      <c r="Y18" s="133">
        <f t="shared" ref="Y18:Y20" si="29">K18+Q18+W18</f>
        <v>0</v>
      </c>
      <c r="Z18" s="134">
        <f t="shared" si="6"/>
        <v>0</v>
      </c>
      <c r="AA18" s="135" t="e">
        <f t="shared" si="7"/>
        <v>#DIV/0!</v>
      </c>
      <c r="AB18" s="136"/>
    </row>
    <row r="19" spans="1:28" ht="30" customHeight="1">
      <c r="A19" s="112"/>
      <c r="B19" s="124" t="s">
        <v>82</v>
      </c>
      <c r="C19" s="125" t="s">
        <v>92</v>
      </c>
      <c r="D19" s="126" t="s">
        <v>87</v>
      </c>
      <c r="E19" s="127" t="s">
        <v>85</v>
      </c>
      <c r="F19" s="128"/>
      <c r="G19" s="129"/>
      <c r="H19" s="130">
        <f t="shared" si="22"/>
        <v>0</v>
      </c>
      <c r="I19" s="128"/>
      <c r="J19" s="129"/>
      <c r="K19" s="130">
        <f t="shared" si="23"/>
        <v>0</v>
      </c>
      <c r="L19" s="128"/>
      <c r="M19" s="129"/>
      <c r="N19" s="130">
        <f t="shared" si="24"/>
        <v>0</v>
      </c>
      <c r="O19" s="128"/>
      <c r="P19" s="129"/>
      <c r="Q19" s="130">
        <f t="shared" si="25"/>
        <v>0</v>
      </c>
      <c r="R19" s="128"/>
      <c r="S19" s="129"/>
      <c r="T19" s="130">
        <f t="shared" si="26"/>
        <v>0</v>
      </c>
      <c r="U19" s="128"/>
      <c r="V19" s="129"/>
      <c r="W19" s="130">
        <f t="shared" si="27"/>
        <v>0</v>
      </c>
      <c r="X19" s="132">
        <f t="shared" si="28"/>
        <v>0</v>
      </c>
      <c r="Y19" s="133">
        <f t="shared" si="29"/>
        <v>0</v>
      </c>
      <c r="Z19" s="134">
        <f t="shared" si="6"/>
        <v>0</v>
      </c>
      <c r="AA19" s="135" t="e">
        <f t="shared" si="7"/>
        <v>#DIV/0!</v>
      </c>
      <c r="AB19" s="136"/>
    </row>
    <row r="20" spans="1:28" ht="30" customHeight="1">
      <c r="A20" s="112"/>
      <c r="B20" s="154" t="s">
        <v>82</v>
      </c>
      <c r="C20" s="138" t="s">
        <v>93</v>
      </c>
      <c r="D20" s="126" t="s">
        <v>87</v>
      </c>
      <c r="E20" s="155" t="s">
        <v>85</v>
      </c>
      <c r="F20" s="156"/>
      <c r="G20" s="157"/>
      <c r="H20" s="158">
        <f t="shared" si="22"/>
        <v>0</v>
      </c>
      <c r="I20" s="156"/>
      <c r="J20" s="157"/>
      <c r="K20" s="158">
        <f t="shared" si="23"/>
        <v>0</v>
      </c>
      <c r="L20" s="156"/>
      <c r="M20" s="157"/>
      <c r="N20" s="158">
        <f t="shared" si="24"/>
        <v>0</v>
      </c>
      <c r="O20" s="156"/>
      <c r="P20" s="157"/>
      <c r="Q20" s="158">
        <f t="shared" si="25"/>
        <v>0</v>
      </c>
      <c r="R20" s="156"/>
      <c r="S20" s="157"/>
      <c r="T20" s="158">
        <f t="shared" si="26"/>
        <v>0</v>
      </c>
      <c r="U20" s="156"/>
      <c r="V20" s="157"/>
      <c r="W20" s="158">
        <f t="shared" si="27"/>
        <v>0</v>
      </c>
      <c r="X20" s="143">
        <f t="shared" si="28"/>
        <v>0</v>
      </c>
      <c r="Y20" s="133">
        <f t="shared" si="29"/>
        <v>0</v>
      </c>
      <c r="Z20" s="134">
        <f t="shared" si="6"/>
        <v>0</v>
      </c>
      <c r="AA20" s="135" t="e">
        <f t="shared" si="7"/>
        <v>#DIV/0!</v>
      </c>
      <c r="AB20" s="159"/>
    </row>
    <row r="21" spans="1:28" ht="30" customHeight="1">
      <c r="A21" s="112"/>
      <c r="B21" s="113" t="s">
        <v>79</v>
      </c>
      <c r="C21" s="114" t="s">
        <v>94</v>
      </c>
      <c r="D21" s="160" t="s">
        <v>95</v>
      </c>
      <c r="E21" s="146"/>
      <c r="F21" s="147">
        <f>SUM(F22:F24)</f>
        <v>0</v>
      </c>
      <c r="G21" s="148"/>
      <c r="H21" s="149">
        <f t="shared" ref="H21:I21" si="30">SUM(H22:H24)</f>
        <v>0</v>
      </c>
      <c r="I21" s="147">
        <f t="shared" si="30"/>
        <v>0</v>
      </c>
      <c r="J21" s="148"/>
      <c r="K21" s="149">
        <f t="shared" ref="K21:L21" si="31">SUM(K22:K24)</f>
        <v>0</v>
      </c>
      <c r="L21" s="147">
        <f t="shared" si="31"/>
        <v>0</v>
      </c>
      <c r="M21" s="148"/>
      <c r="N21" s="149">
        <f t="shared" ref="N21:O21" si="32">SUM(N22:N24)</f>
        <v>0</v>
      </c>
      <c r="O21" s="147">
        <f t="shared" si="32"/>
        <v>0</v>
      </c>
      <c r="P21" s="148"/>
      <c r="Q21" s="149">
        <f t="shared" ref="Q21:R21" si="33">SUM(Q22:Q24)</f>
        <v>0</v>
      </c>
      <c r="R21" s="147">
        <f t="shared" si="33"/>
        <v>0</v>
      </c>
      <c r="S21" s="148"/>
      <c r="T21" s="149">
        <f t="shared" ref="T21:U21" si="34">SUM(T22:T24)</f>
        <v>0</v>
      </c>
      <c r="U21" s="147">
        <f t="shared" si="34"/>
        <v>0</v>
      </c>
      <c r="V21" s="148"/>
      <c r="W21" s="149">
        <f t="shared" ref="W21:Y21" si="35">SUM(W22:W24)</f>
        <v>0</v>
      </c>
      <c r="X21" s="150">
        <f t="shared" si="35"/>
        <v>0</v>
      </c>
      <c r="Y21" s="148">
        <f t="shared" si="35"/>
        <v>0</v>
      </c>
      <c r="Z21" s="121">
        <f t="shared" si="6"/>
        <v>0</v>
      </c>
      <c r="AA21" s="122" t="e">
        <f t="shared" si="7"/>
        <v>#DIV/0!</v>
      </c>
      <c r="AB21" s="153"/>
    </row>
    <row r="22" spans="1:28" ht="30" customHeight="1">
      <c r="A22" s="112"/>
      <c r="B22" s="124" t="s">
        <v>82</v>
      </c>
      <c r="C22" s="125" t="s">
        <v>96</v>
      </c>
      <c r="D22" s="126" t="s">
        <v>97</v>
      </c>
      <c r="E22" s="127" t="s">
        <v>85</v>
      </c>
      <c r="F22" s="128"/>
      <c r="G22" s="129"/>
      <c r="H22" s="130">
        <f t="shared" ref="H22:H24" si="36">F22*G22</f>
        <v>0</v>
      </c>
      <c r="I22" s="128"/>
      <c r="J22" s="129"/>
      <c r="K22" s="130">
        <f t="shared" ref="K22:K24" si="37">I22*J22</f>
        <v>0</v>
      </c>
      <c r="L22" s="128"/>
      <c r="M22" s="129"/>
      <c r="N22" s="130">
        <f t="shared" ref="N22:N24" si="38">L22*M22</f>
        <v>0</v>
      </c>
      <c r="O22" s="128"/>
      <c r="P22" s="129"/>
      <c r="Q22" s="130">
        <f t="shared" ref="Q22:Q24" si="39">O22*P22</f>
        <v>0</v>
      </c>
      <c r="R22" s="128"/>
      <c r="S22" s="129"/>
      <c r="T22" s="130">
        <f t="shared" ref="T22:T24" si="40">R22*S22</f>
        <v>0</v>
      </c>
      <c r="U22" s="128"/>
      <c r="V22" s="129"/>
      <c r="W22" s="130">
        <f t="shared" ref="W22:W24" si="41">U22*V22</f>
        <v>0</v>
      </c>
      <c r="X22" s="132">
        <f t="shared" ref="X22:X24" si="42">H22+N22+T22</f>
        <v>0</v>
      </c>
      <c r="Y22" s="133">
        <f t="shared" ref="Y22:Y24" si="43">K22+Q22+W22</f>
        <v>0</v>
      </c>
      <c r="Z22" s="134">
        <f t="shared" si="6"/>
        <v>0</v>
      </c>
      <c r="AA22" s="135" t="e">
        <f t="shared" si="7"/>
        <v>#DIV/0!</v>
      </c>
      <c r="AB22" s="136"/>
    </row>
    <row r="23" spans="1:28" ht="30" customHeight="1">
      <c r="A23" s="112"/>
      <c r="B23" s="124" t="s">
        <v>82</v>
      </c>
      <c r="C23" s="125" t="s">
        <v>98</v>
      </c>
      <c r="D23" s="126" t="s">
        <v>97</v>
      </c>
      <c r="E23" s="127" t="s">
        <v>85</v>
      </c>
      <c r="F23" s="128"/>
      <c r="G23" s="129"/>
      <c r="H23" s="130">
        <f t="shared" si="36"/>
        <v>0</v>
      </c>
      <c r="I23" s="128"/>
      <c r="J23" s="129"/>
      <c r="K23" s="130">
        <f t="shared" si="37"/>
        <v>0</v>
      </c>
      <c r="L23" s="128"/>
      <c r="M23" s="129"/>
      <c r="N23" s="130">
        <f t="shared" si="38"/>
        <v>0</v>
      </c>
      <c r="O23" s="128"/>
      <c r="P23" s="129"/>
      <c r="Q23" s="130">
        <f t="shared" si="39"/>
        <v>0</v>
      </c>
      <c r="R23" s="128"/>
      <c r="S23" s="129"/>
      <c r="T23" s="130">
        <f t="shared" si="40"/>
        <v>0</v>
      </c>
      <c r="U23" s="128"/>
      <c r="V23" s="129"/>
      <c r="W23" s="130">
        <f t="shared" si="41"/>
        <v>0</v>
      </c>
      <c r="X23" s="132">
        <f t="shared" si="42"/>
        <v>0</v>
      </c>
      <c r="Y23" s="133">
        <f t="shared" si="43"/>
        <v>0</v>
      </c>
      <c r="Z23" s="134">
        <f t="shared" si="6"/>
        <v>0</v>
      </c>
      <c r="AA23" s="135" t="e">
        <f t="shared" si="7"/>
        <v>#DIV/0!</v>
      </c>
      <c r="AB23" s="136"/>
    </row>
    <row r="24" spans="1:28" ht="30" customHeight="1">
      <c r="A24" s="112"/>
      <c r="B24" s="137" t="s">
        <v>82</v>
      </c>
      <c r="C24" s="161" t="s">
        <v>99</v>
      </c>
      <c r="D24" s="126" t="s">
        <v>97</v>
      </c>
      <c r="E24" s="139" t="s">
        <v>85</v>
      </c>
      <c r="F24" s="140"/>
      <c r="G24" s="141"/>
      <c r="H24" s="142">
        <f t="shared" si="36"/>
        <v>0</v>
      </c>
      <c r="I24" s="140"/>
      <c r="J24" s="141"/>
      <c r="K24" s="142">
        <f t="shared" si="37"/>
        <v>0</v>
      </c>
      <c r="L24" s="156"/>
      <c r="M24" s="157"/>
      <c r="N24" s="158">
        <f t="shared" si="38"/>
        <v>0</v>
      </c>
      <c r="O24" s="156"/>
      <c r="P24" s="157"/>
      <c r="Q24" s="158">
        <f t="shared" si="39"/>
        <v>0</v>
      </c>
      <c r="R24" s="156"/>
      <c r="S24" s="157"/>
      <c r="T24" s="158">
        <f t="shared" si="40"/>
        <v>0</v>
      </c>
      <c r="U24" s="156"/>
      <c r="V24" s="157"/>
      <c r="W24" s="158">
        <f t="shared" si="41"/>
        <v>0</v>
      </c>
      <c r="X24" s="143">
        <f t="shared" si="42"/>
        <v>0</v>
      </c>
      <c r="Y24" s="133">
        <f t="shared" si="43"/>
        <v>0</v>
      </c>
      <c r="Z24" s="134">
        <f t="shared" si="6"/>
        <v>0</v>
      </c>
      <c r="AA24" s="135" t="e">
        <f t="shared" si="7"/>
        <v>#DIV/0!</v>
      </c>
      <c r="AB24" s="159"/>
    </row>
    <row r="25" spans="1:28" ht="30" customHeight="1">
      <c r="A25" s="112"/>
      <c r="B25" s="113" t="s">
        <v>77</v>
      </c>
      <c r="C25" s="162" t="s">
        <v>100</v>
      </c>
      <c r="D25" s="145" t="s">
        <v>101</v>
      </c>
      <c r="E25" s="146"/>
      <c r="F25" s="147">
        <f>SUM(F26:F28)</f>
        <v>91937.25</v>
      </c>
      <c r="G25" s="148"/>
      <c r="H25" s="149">
        <f t="shared" ref="H25:I25" si="44">SUM(H26:H28)</f>
        <v>20226.195</v>
      </c>
      <c r="I25" s="147">
        <f t="shared" si="44"/>
        <v>91937.290000000008</v>
      </c>
      <c r="J25" s="148"/>
      <c r="K25" s="149">
        <f t="shared" ref="K25:L25" si="45">SUM(K26:K28)</f>
        <v>20226.203800000003</v>
      </c>
      <c r="L25" s="147">
        <f t="shared" si="45"/>
        <v>0</v>
      </c>
      <c r="M25" s="148"/>
      <c r="N25" s="149">
        <f t="shared" ref="N25:O25" si="46">SUM(N26:N28)</f>
        <v>0</v>
      </c>
      <c r="O25" s="147">
        <f t="shared" si="46"/>
        <v>0</v>
      </c>
      <c r="P25" s="148"/>
      <c r="Q25" s="149">
        <f t="shared" ref="Q25:R25" si="47">SUM(Q26:Q28)</f>
        <v>0</v>
      </c>
      <c r="R25" s="147">
        <f t="shared" si="47"/>
        <v>0</v>
      </c>
      <c r="S25" s="148"/>
      <c r="T25" s="149">
        <f t="shared" ref="T25:U25" si="48">SUM(T26:T28)</f>
        <v>0</v>
      </c>
      <c r="U25" s="147">
        <f t="shared" si="48"/>
        <v>0</v>
      </c>
      <c r="V25" s="148"/>
      <c r="W25" s="149">
        <f t="shared" ref="W25:Y25" si="49">SUM(W26:W28)</f>
        <v>0</v>
      </c>
      <c r="X25" s="150">
        <f t="shared" si="49"/>
        <v>20226.195</v>
      </c>
      <c r="Y25" s="148">
        <f t="shared" si="49"/>
        <v>20226.203800000003</v>
      </c>
      <c r="Z25" s="121">
        <f t="shared" si="6"/>
        <v>-8.8000000032479875E-3</v>
      </c>
      <c r="AA25" s="122">
        <f t="shared" si="7"/>
        <v>-4.3507936135531117E-7</v>
      </c>
      <c r="AB25" s="153"/>
    </row>
    <row r="26" spans="1:28" ht="30" customHeight="1">
      <c r="A26" s="112"/>
      <c r="B26" s="163" t="s">
        <v>82</v>
      </c>
      <c r="C26" s="164" t="s">
        <v>102</v>
      </c>
      <c r="D26" s="126" t="s">
        <v>103</v>
      </c>
      <c r="E26" s="165"/>
      <c r="F26" s="166">
        <f>H13</f>
        <v>91937.25</v>
      </c>
      <c r="G26" s="167">
        <v>0.22</v>
      </c>
      <c r="H26" s="168">
        <f t="shared" ref="H26:H28" si="50">F26*G26</f>
        <v>20226.195</v>
      </c>
      <c r="I26" s="166">
        <f>K13</f>
        <v>91937.290000000008</v>
      </c>
      <c r="J26" s="167">
        <v>0.22</v>
      </c>
      <c r="K26" s="168">
        <f t="shared" ref="K26:K28" si="51">I26*J26</f>
        <v>20226.203800000003</v>
      </c>
      <c r="L26" s="166">
        <f>N13</f>
        <v>0</v>
      </c>
      <c r="M26" s="167"/>
      <c r="N26" s="168">
        <f t="shared" ref="N26:N28" si="52">L26*M26</f>
        <v>0</v>
      </c>
      <c r="O26" s="166">
        <f>Q13</f>
        <v>0</v>
      </c>
      <c r="P26" s="167"/>
      <c r="Q26" s="168">
        <f t="shared" ref="Q26:Q28" si="53">O26*P26</f>
        <v>0</v>
      </c>
      <c r="R26" s="166">
        <f>T13</f>
        <v>0</v>
      </c>
      <c r="S26" s="167">
        <v>0.22</v>
      </c>
      <c r="T26" s="168">
        <f t="shared" ref="T26:T28" si="54">R26*S26</f>
        <v>0</v>
      </c>
      <c r="U26" s="166">
        <f>W13</f>
        <v>0</v>
      </c>
      <c r="V26" s="167">
        <v>0.22</v>
      </c>
      <c r="W26" s="168">
        <f t="shared" ref="W26:W28" si="55">U26*V26</f>
        <v>0</v>
      </c>
      <c r="X26" s="134">
        <f t="shared" ref="X26:X28" si="56">H26+N26+T26</f>
        <v>20226.195</v>
      </c>
      <c r="Y26" s="133">
        <f t="shared" ref="Y26:Y28" si="57">K26+Q26+W26</f>
        <v>20226.203800000003</v>
      </c>
      <c r="Z26" s="134">
        <f t="shared" si="6"/>
        <v>-8.8000000032479875E-3</v>
      </c>
      <c r="AA26" s="135">
        <f t="shared" si="7"/>
        <v>-4.3507936135531117E-7</v>
      </c>
      <c r="AB26" s="169"/>
    </row>
    <row r="27" spans="1:28" ht="30" customHeight="1">
      <c r="A27" s="112"/>
      <c r="B27" s="124" t="s">
        <v>82</v>
      </c>
      <c r="C27" s="125" t="s">
        <v>104</v>
      </c>
      <c r="D27" s="126" t="s">
        <v>105</v>
      </c>
      <c r="E27" s="127"/>
      <c r="F27" s="128">
        <f>H17</f>
        <v>0</v>
      </c>
      <c r="G27" s="129">
        <v>0.22</v>
      </c>
      <c r="H27" s="130">
        <f t="shared" si="50"/>
        <v>0</v>
      </c>
      <c r="I27" s="128">
        <f>K17</f>
        <v>0</v>
      </c>
      <c r="J27" s="129">
        <v>0.22</v>
      </c>
      <c r="K27" s="130">
        <f t="shared" si="51"/>
        <v>0</v>
      </c>
      <c r="L27" s="128">
        <f>N17</f>
        <v>0</v>
      </c>
      <c r="M27" s="129">
        <v>0.22</v>
      </c>
      <c r="N27" s="130">
        <f t="shared" si="52"/>
        <v>0</v>
      </c>
      <c r="O27" s="128">
        <f>Q17</f>
        <v>0</v>
      </c>
      <c r="P27" s="129">
        <v>0.22</v>
      </c>
      <c r="Q27" s="130">
        <f t="shared" si="53"/>
        <v>0</v>
      </c>
      <c r="R27" s="128">
        <f>T17</f>
        <v>0</v>
      </c>
      <c r="S27" s="129">
        <v>0.22</v>
      </c>
      <c r="T27" s="130">
        <f t="shared" si="54"/>
        <v>0</v>
      </c>
      <c r="U27" s="128">
        <f>W17</f>
        <v>0</v>
      </c>
      <c r="V27" s="129">
        <v>0.22</v>
      </c>
      <c r="W27" s="130">
        <f t="shared" si="55"/>
        <v>0</v>
      </c>
      <c r="X27" s="132">
        <f t="shared" si="56"/>
        <v>0</v>
      </c>
      <c r="Y27" s="133">
        <f t="shared" si="57"/>
        <v>0</v>
      </c>
      <c r="Z27" s="134">
        <f t="shared" si="6"/>
        <v>0</v>
      </c>
      <c r="AA27" s="135" t="e">
        <f t="shared" si="7"/>
        <v>#DIV/0!</v>
      </c>
      <c r="AB27" s="136"/>
    </row>
    <row r="28" spans="1:28" ht="30" customHeight="1">
      <c r="A28" s="112"/>
      <c r="B28" s="137" t="s">
        <v>82</v>
      </c>
      <c r="C28" s="161" t="s">
        <v>106</v>
      </c>
      <c r="D28" s="170" t="s">
        <v>95</v>
      </c>
      <c r="E28" s="139"/>
      <c r="F28" s="140">
        <f>H21</f>
        <v>0</v>
      </c>
      <c r="G28" s="141">
        <v>0.22</v>
      </c>
      <c r="H28" s="142">
        <f t="shared" si="50"/>
        <v>0</v>
      </c>
      <c r="I28" s="140">
        <f>K21</f>
        <v>0</v>
      </c>
      <c r="J28" s="141">
        <v>0.22</v>
      </c>
      <c r="K28" s="142">
        <f t="shared" si="51"/>
        <v>0</v>
      </c>
      <c r="L28" s="140">
        <f>N21</f>
        <v>0</v>
      </c>
      <c r="M28" s="141">
        <v>0.22</v>
      </c>
      <c r="N28" s="142">
        <f t="shared" si="52"/>
        <v>0</v>
      </c>
      <c r="O28" s="140">
        <f>Q21</f>
        <v>0</v>
      </c>
      <c r="P28" s="141">
        <v>0.22</v>
      </c>
      <c r="Q28" s="142">
        <f t="shared" si="53"/>
        <v>0</v>
      </c>
      <c r="R28" s="140">
        <f>T21</f>
        <v>0</v>
      </c>
      <c r="S28" s="141">
        <v>0.22</v>
      </c>
      <c r="T28" s="142">
        <f t="shared" si="54"/>
        <v>0</v>
      </c>
      <c r="U28" s="140">
        <f>W21</f>
        <v>0</v>
      </c>
      <c r="V28" s="141">
        <v>0.22</v>
      </c>
      <c r="W28" s="142">
        <f t="shared" si="55"/>
        <v>0</v>
      </c>
      <c r="X28" s="143">
        <f t="shared" si="56"/>
        <v>0</v>
      </c>
      <c r="Y28" s="133">
        <f t="shared" si="57"/>
        <v>0</v>
      </c>
      <c r="Z28" s="134">
        <f t="shared" si="6"/>
        <v>0</v>
      </c>
      <c r="AA28" s="135" t="e">
        <f t="shared" si="7"/>
        <v>#DIV/0!</v>
      </c>
      <c r="AB28" s="144"/>
    </row>
    <row r="29" spans="1:28" ht="30" customHeight="1">
      <c r="A29" s="112"/>
      <c r="B29" s="113" t="s">
        <v>79</v>
      </c>
      <c r="C29" s="162" t="s">
        <v>107</v>
      </c>
      <c r="D29" s="145" t="s">
        <v>108</v>
      </c>
      <c r="E29" s="146"/>
      <c r="F29" s="147">
        <f>SUM(F30:F32)</f>
        <v>13.5</v>
      </c>
      <c r="G29" s="148"/>
      <c r="H29" s="149">
        <f>SUM(H30:H33)</f>
        <v>318960</v>
      </c>
      <c r="I29" s="147">
        <f>SUM(I30:I32)</f>
        <v>13.5</v>
      </c>
      <c r="J29" s="148"/>
      <c r="K29" s="149">
        <f>SUM(K30:K33)</f>
        <v>318960</v>
      </c>
      <c r="L29" s="147">
        <f>SUM(L30:L32)</f>
        <v>0</v>
      </c>
      <c r="M29" s="148"/>
      <c r="N29" s="149">
        <f>SUM(N30:N33)</f>
        <v>0</v>
      </c>
      <c r="O29" s="147">
        <f>SUM(O30:O32)</f>
        <v>0</v>
      </c>
      <c r="P29" s="148"/>
      <c r="Q29" s="149">
        <f>SUM(Q30:Q33)</f>
        <v>0</v>
      </c>
      <c r="R29" s="147">
        <f>SUM(R30:R32)</f>
        <v>0</v>
      </c>
      <c r="S29" s="148"/>
      <c r="T29" s="149">
        <f t="shared" ref="T29:U29" si="58">SUM(T30:T32)</f>
        <v>0</v>
      </c>
      <c r="U29" s="147">
        <f t="shared" si="58"/>
        <v>0</v>
      </c>
      <c r="V29" s="148"/>
      <c r="W29" s="149">
        <f>SUM(W30:W32)</f>
        <v>0</v>
      </c>
      <c r="X29" s="150">
        <f t="shared" ref="X29:Y29" si="59">SUM(X30:X33)</f>
        <v>318960</v>
      </c>
      <c r="Y29" s="148">
        <f t="shared" si="59"/>
        <v>318960</v>
      </c>
      <c r="Z29" s="149">
        <f t="shared" si="6"/>
        <v>0</v>
      </c>
      <c r="AA29" s="149">
        <f t="shared" si="7"/>
        <v>0</v>
      </c>
      <c r="AB29" s="153"/>
    </row>
    <row r="30" spans="1:28" ht="30" customHeight="1">
      <c r="A30" s="112"/>
      <c r="B30" s="124" t="s">
        <v>82</v>
      </c>
      <c r="C30" s="164" t="s">
        <v>109</v>
      </c>
      <c r="D30" s="126" t="s">
        <v>110</v>
      </c>
      <c r="E30" s="127" t="s">
        <v>85</v>
      </c>
      <c r="F30" s="128">
        <v>4.5</v>
      </c>
      <c r="G30" s="129">
        <v>21770</v>
      </c>
      <c r="H30" s="130">
        <f t="shared" ref="H30:H33" si="60">F30*G30</f>
        <v>97965</v>
      </c>
      <c r="I30" s="128">
        <v>4.5</v>
      </c>
      <c r="J30" s="129">
        <f t="shared" ref="J30:J33" si="61">K30/I30</f>
        <v>21770</v>
      </c>
      <c r="K30" s="130">
        <f>'Реєстр документів'!F34+'Реєстр документів'!F35+'Реєстр документів'!F36+'Реєстр документів'!F37</f>
        <v>97965</v>
      </c>
      <c r="L30" s="128"/>
      <c r="M30" s="129"/>
      <c r="N30" s="130">
        <f t="shared" ref="N30:N33" si="62">L30*M30</f>
        <v>0</v>
      </c>
      <c r="O30" s="128"/>
      <c r="P30" s="129"/>
      <c r="Q30" s="130">
        <f t="shared" ref="Q30:Q33" si="63">O30*P30</f>
        <v>0</v>
      </c>
      <c r="R30" s="128"/>
      <c r="S30" s="129"/>
      <c r="T30" s="130">
        <f t="shared" ref="T30:T33" si="64">R30*S30</f>
        <v>0</v>
      </c>
      <c r="U30" s="128"/>
      <c r="V30" s="129"/>
      <c r="W30" s="130">
        <f t="shared" ref="W30:W33" si="65">U30*V30</f>
        <v>0</v>
      </c>
      <c r="X30" s="132">
        <f t="shared" ref="X30:X33" si="66">H30+N30+T30</f>
        <v>97965</v>
      </c>
      <c r="Y30" s="133">
        <f t="shared" ref="Y30:Y33" si="67">K30+Q30+W30</f>
        <v>97965</v>
      </c>
      <c r="Z30" s="134">
        <f t="shared" si="6"/>
        <v>0</v>
      </c>
      <c r="AA30" s="135">
        <f t="shared" si="7"/>
        <v>0</v>
      </c>
      <c r="AB30" s="136"/>
    </row>
    <row r="31" spans="1:28" ht="30" customHeight="1">
      <c r="A31" s="112"/>
      <c r="B31" s="124" t="s">
        <v>82</v>
      </c>
      <c r="C31" s="125" t="s">
        <v>111</v>
      </c>
      <c r="D31" s="126" t="s">
        <v>112</v>
      </c>
      <c r="E31" s="127" t="s">
        <v>85</v>
      </c>
      <c r="F31" s="128">
        <v>4.5</v>
      </c>
      <c r="G31" s="129">
        <v>18000</v>
      </c>
      <c r="H31" s="130">
        <f t="shared" si="60"/>
        <v>81000</v>
      </c>
      <c r="I31" s="128">
        <v>4.5</v>
      </c>
      <c r="J31" s="129">
        <f t="shared" si="61"/>
        <v>18000</v>
      </c>
      <c r="K31" s="130">
        <f>'Реєстр документів'!F38+'Реєстр документів'!F39+'Реєстр документів'!F40+'Реєстр документів'!F41</f>
        <v>81000</v>
      </c>
      <c r="L31" s="128"/>
      <c r="M31" s="129"/>
      <c r="N31" s="130">
        <f t="shared" si="62"/>
        <v>0</v>
      </c>
      <c r="O31" s="128"/>
      <c r="P31" s="129"/>
      <c r="Q31" s="130">
        <f t="shared" si="63"/>
        <v>0</v>
      </c>
      <c r="R31" s="128"/>
      <c r="S31" s="129"/>
      <c r="T31" s="130">
        <f t="shared" si="64"/>
        <v>0</v>
      </c>
      <c r="U31" s="128"/>
      <c r="V31" s="129"/>
      <c r="W31" s="130">
        <f t="shared" si="65"/>
        <v>0</v>
      </c>
      <c r="X31" s="132">
        <f t="shared" si="66"/>
        <v>81000</v>
      </c>
      <c r="Y31" s="133">
        <f t="shared" si="67"/>
        <v>81000</v>
      </c>
      <c r="Z31" s="134">
        <f t="shared" si="6"/>
        <v>0</v>
      </c>
      <c r="AA31" s="135">
        <f t="shared" si="7"/>
        <v>0</v>
      </c>
      <c r="AB31" s="136"/>
    </row>
    <row r="32" spans="1:28" ht="30" customHeight="1">
      <c r="A32" s="112"/>
      <c r="B32" s="137" t="s">
        <v>82</v>
      </c>
      <c r="C32" s="138" t="s">
        <v>113</v>
      </c>
      <c r="D32" s="171" t="s">
        <v>114</v>
      </c>
      <c r="E32" s="139" t="s">
        <v>85</v>
      </c>
      <c r="F32" s="140">
        <v>4.5</v>
      </c>
      <c r="G32" s="141">
        <v>20000</v>
      </c>
      <c r="H32" s="142">
        <f t="shared" si="60"/>
        <v>90000</v>
      </c>
      <c r="I32" s="140">
        <v>4.5</v>
      </c>
      <c r="J32" s="129">
        <f t="shared" si="61"/>
        <v>20000</v>
      </c>
      <c r="K32" s="142">
        <f>'Реєстр документів'!F42+'Реєстр документів'!F43+'Реєстр документів'!F44+'Реєстр документів'!F45</f>
        <v>90000</v>
      </c>
      <c r="L32" s="140"/>
      <c r="M32" s="141"/>
      <c r="N32" s="142">
        <f t="shared" si="62"/>
        <v>0</v>
      </c>
      <c r="O32" s="140"/>
      <c r="P32" s="141"/>
      <c r="Q32" s="142">
        <f t="shared" si="63"/>
        <v>0</v>
      </c>
      <c r="R32" s="140"/>
      <c r="S32" s="141"/>
      <c r="T32" s="142">
        <f t="shared" si="64"/>
        <v>0</v>
      </c>
      <c r="U32" s="140"/>
      <c r="V32" s="141"/>
      <c r="W32" s="142">
        <f t="shared" si="65"/>
        <v>0</v>
      </c>
      <c r="X32" s="143">
        <f t="shared" si="66"/>
        <v>90000</v>
      </c>
      <c r="Y32" s="133">
        <f t="shared" si="67"/>
        <v>90000</v>
      </c>
      <c r="Z32" s="172">
        <f t="shared" si="6"/>
        <v>0</v>
      </c>
      <c r="AA32" s="135">
        <f t="shared" si="7"/>
        <v>0</v>
      </c>
      <c r="AB32" s="144"/>
    </row>
    <row r="33" spans="1:28" ht="30" customHeight="1">
      <c r="A33" s="112"/>
      <c r="B33" s="124" t="s">
        <v>82</v>
      </c>
      <c r="C33" s="125" t="s">
        <v>115</v>
      </c>
      <c r="D33" s="126" t="s">
        <v>116</v>
      </c>
      <c r="E33" s="139" t="s">
        <v>85</v>
      </c>
      <c r="F33" s="128">
        <v>4.5</v>
      </c>
      <c r="G33" s="129">
        <v>11110</v>
      </c>
      <c r="H33" s="142">
        <f t="shared" si="60"/>
        <v>49995</v>
      </c>
      <c r="I33" s="128">
        <v>4.5</v>
      </c>
      <c r="J33" s="129">
        <f t="shared" si="61"/>
        <v>11110</v>
      </c>
      <c r="K33" s="142">
        <f>'Реєстр документів'!F46+'Реєстр документів'!F47+'Реєстр документів'!F48+'Реєстр документів'!F49</f>
        <v>49995</v>
      </c>
      <c r="L33" s="140"/>
      <c r="M33" s="141"/>
      <c r="N33" s="142">
        <f t="shared" si="62"/>
        <v>0</v>
      </c>
      <c r="O33" s="140"/>
      <c r="P33" s="141"/>
      <c r="Q33" s="142">
        <f t="shared" si="63"/>
        <v>0</v>
      </c>
      <c r="R33" s="140"/>
      <c r="S33" s="141"/>
      <c r="T33" s="142">
        <f t="shared" si="64"/>
        <v>0</v>
      </c>
      <c r="U33" s="140"/>
      <c r="V33" s="141"/>
      <c r="W33" s="142">
        <f t="shared" si="65"/>
        <v>0</v>
      </c>
      <c r="X33" s="143">
        <f t="shared" si="66"/>
        <v>49995</v>
      </c>
      <c r="Y33" s="133">
        <f t="shared" si="67"/>
        <v>49995</v>
      </c>
      <c r="Z33" s="172">
        <f t="shared" si="6"/>
        <v>0</v>
      </c>
      <c r="AA33" s="135">
        <f t="shared" si="7"/>
        <v>0</v>
      </c>
      <c r="AB33" s="144"/>
    </row>
    <row r="34" spans="1:28" ht="30" customHeight="1">
      <c r="A34" s="173"/>
      <c r="B34" s="174" t="s">
        <v>117</v>
      </c>
      <c r="C34" s="175"/>
      <c r="D34" s="176"/>
      <c r="E34" s="177"/>
      <c r="F34" s="178"/>
      <c r="G34" s="179"/>
      <c r="H34" s="180">
        <f>H13+H17+H21+H25+H29</f>
        <v>431123.44500000001</v>
      </c>
      <c r="I34" s="178"/>
      <c r="J34" s="179"/>
      <c r="K34" s="180">
        <f>K13+K17+K21+K25+K29</f>
        <v>431123.4938</v>
      </c>
      <c r="L34" s="178"/>
      <c r="M34" s="179"/>
      <c r="N34" s="180">
        <f>N13+N17+N21+N25+N29</f>
        <v>0</v>
      </c>
      <c r="O34" s="178"/>
      <c r="P34" s="179"/>
      <c r="Q34" s="180">
        <f>Q13+Q17+Q21+Q25+Q29</f>
        <v>0</v>
      </c>
      <c r="R34" s="181"/>
      <c r="S34" s="182"/>
      <c r="T34" s="180">
        <f>T13+T17+T21+T25+T29</f>
        <v>0</v>
      </c>
      <c r="U34" s="181"/>
      <c r="V34" s="182"/>
      <c r="W34" s="180">
        <f t="shared" ref="W34:Y34" si="68">W13+W17+W21+W25+W29</f>
        <v>0</v>
      </c>
      <c r="X34" s="183">
        <f t="shared" si="68"/>
        <v>431123.44500000001</v>
      </c>
      <c r="Y34" s="184">
        <f t="shared" si="68"/>
        <v>431123.4938</v>
      </c>
      <c r="Z34" s="185">
        <f t="shared" si="6"/>
        <v>-4.8799999989569187E-2</v>
      </c>
      <c r="AA34" s="186">
        <f t="shared" si="7"/>
        <v>-1.1319263787560704E-7</v>
      </c>
      <c r="AB34" s="187"/>
    </row>
    <row r="35" spans="1:28" ht="30" customHeight="1">
      <c r="A35" s="4"/>
      <c r="B35" s="188" t="s">
        <v>77</v>
      </c>
      <c r="C35" s="189">
        <v>2</v>
      </c>
      <c r="D35" s="190" t="s">
        <v>118</v>
      </c>
      <c r="E35" s="191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92"/>
      <c r="Y35" s="193"/>
      <c r="Z35" s="194"/>
      <c r="AA35" s="195"/>
      <c r="AB35" s="196"/>
    </row>
    <row r="36" spans="1:28" ht="30" customHeight="1">
      <c r="A36" s="112"/>
      <c r="B36" s="113" t="s">
        <v>79</v>
      </c>
      <c r="C36" s="162" t="s">
        <v>119</v>
      </c>
      <c r="D36" s="115" t="s">
        <v>120</v>
      </c>
      <c r="E36" s="116"/>
      <c r="F36" s="117">
        <f>SUM(F37:F39)</f>
        <v>0</v>
      </c>
      <c r="G36" s="118"/>
      <c r="H36" s="119">
        <f t="shared" ref="H36:I36" si="69">SUM(H37:H39)</f>
        <v>0</v>
      </c>
      <c r="I36" s="117">
        <f t="shared" si="69"/>
        <v>0</v>
      </c>
      <c r="J36" s="118"/>
      <c r="K36" s="119">
        <f t="shared" ref="K36:L36" si="70">SUM(K37:K39)</f>
        <v>0</v>
      </c>
      <c r="L36" s="117">
        <f t="shared" si="70"/>
        <v>0</v>
      </c>
      <c r="M36" s="118"/>
      <c r="N36" s="119">
        <f t="shared" ref="N36:O36" si="71">SUM(N37:N39)</f>
        <v>0</v>
      </c>
      <c r="O36" s="117">
        <f t="shared" si="71"/>
        <v>0</v>
      </c>
      <c r="P36" s="118"/>
      <c r="Q36" s="119">
        <f t="shared" ref="Q36:R36" si="72">SUM(Q37:Q39)</f>
        <v>0</v>
      </c>
      <c r="R36" s="117">
        <f t="shared" si="72"/>
        <v>0</v>
      </c>
      <c r="S36" s="118"/>
      <c r="T36" s="119">
        <f t="shared" ref="T36:U36" si="73">SUM(T37:T39)</f>
        <v>0</v>
      </c>
      <c r="U36" s="117">
        <f t="shared" si="73"/>
        <v>0</v>
      </c>
      <c r="V36" s="118"/>
      <c r="W36" s="119">
        <f t="shared" ref="W36:Y36" si="74">SUM(W37:W39)</f>
        <v>0</v>
      </c>
      <c r="X36" s="120">
        <f t="shared" si="74"/>
        <v>0</v>
      </c>
      <c r="Y36" s="118">
        <f t="shared" si="74"/>
        <v>0</v>
      </c>
      <c r="Z36" s="148">
        <f t="shared" ref="Z36:Z48" si="75">X36-Y36</f>
        <v>0</v>
      </c>
      <c r="AA36" s="197" t="e">
        <f t="shared" ref="AA36:AA48" si="76">Z36/X36</f>
        <v>#DIV/0!</v>
      </c>
      <c r="AB36" s="123"/>
    </row>
    <row r="37" spans="1:28" ht="30" customHeight="1">
      <c r="A37" s="112"/>
      <c r="B37" s="124" t="s">
        <v>82</v>
      </c>
      <c r="C37" s="125" t="s">
        <v>121</v>
      </c>
      <c r="D37" s="126" t="s">
        <v>122</v>
      </c>
      <c r="E37" s="127" t="s">
        <v>123</v>
      </c>
      <c r="F37" s="128"/>
      <c r="G37" s="129"/>
      <c r="H37" s="130">
        <f t="shared" ref="H37:H39" si="77">F37*G37</f>
        <v>0</v>
      </c>
      <c r="I37" s="128"/>
      <c r="J37" s="129"/>
      <c r="K37" s="130">
        <f t="shared" ref="K37:K39" si="78">I37*J37</f>
        <v>0</v>
      </c>
      <c r="L37" s="128"/>
      <c r="M37" s="129"/>
      <c r="N37" s="130">
        <f t="shared" ref="N37:N39" si="79">L37*M37</f>
        <v>0</v>
      </c>
      <c r="O37" s="128"/>
      <c r="P37" s="129"/>
      <c r="Q37" s="130">
        <f t="shared" ref="Q37:Q39" si="80">O37*P37</f>
        <v>0</v>
      </c>
      <c r="R37" s="128"/>
      <c r="S37" s="129"/>
      <c r="T37" s="130">
        <f t="shared" ref="T37:T39" si="81">R37*S37</f>
        <v>0</v>
      </c>
      <c r="U37" s="128"/>
      <c r="V37" s="129"/>
      <c r="W37" s="130">
        <f t="shared" ref="W37:W39" si="82">U37*V37</f>
        <v>0</v>
      </c>
      <c r="X37" s="132">
        <f t="shared" ref="X37:X39" si="83">H37+N37+T37</f>
        <v>0</v>
      </c>
      <c r="Y37" s="133">
        <f t="shared" ref="Y37:Y39" si="84">K37+Q37+W37</f>
        <v>0</v>
      </c>
      <c r="Z37" s="134">
        <f t="shared" si="75"/>
        <v>0</v>
      </c>
      <c r="AA37" s="135" t="e">
        <f t="shared" si="76"/>
        <v>#DIV/0!</v>
      </c>
      <c r="AB37" s="136"/>
    </row>
    <row r="38" spans="1:28" ht="30" customHeight="1">
      <c r="A38" s="112"/>
      <c r="B38" s="124" t="s">
        <v>82</v>
      </c>
      <c r="C38" s="125" t="s">
        <v>124</v>
      </c>
      <c r="D38" s="126" t="s">
        <v>122</v>
      </c>
      <c r="E38" s="127" t="s">
        <v>123</v>
      </c>
      <c r="F38" s="128"/>
      <c r="G38" s="129"/>
      <c r="H38" s="130">
        <f t="shared" si="77"/>
        <v>0</v>
      </c>
      <c r="I38" s="128"/>
      <c r="J38" s="129"/>
      <c r="K38" s="130">
        <f t="shared" si="78"/>
        <v>0</v>
      </c>
      <c r="L38" s="128"/>
      <c r="M38" s="129"/>
      <c r="N38" s="130">
        <f t="shared" si="79"/>
        <v>0</v>
      </c>
      <c r="O38" s="128"/>
      <c r="P38" s="129"/>
      <c r="Q38" s="130">
        <f t="shared" si="80"/>
        <v>0</v>
      </c>
      <c r="R38" s="128"/>
      <c r="S38" s="129"/>
      <c r="T38" s="130">
        <f t="shared" si="81"/>
        <v>0</v>
      </c>
      <c r="U38" s="128"/>
      <c r="V38" s="129"/>
      <c r="W38" s="130">
        <f t="shared" si="82"/>
        <v>0</v>
      </c>
      <c r="X38" s="132">
        <f t="shared" si="83"/>
        <v>0</v>
      </c>
      <c r="Y38" s="133">
        <f t="shared" si="84"/>
        <v>0</v>
      </c>
      <c r="Z38" s="134">
        <f t="shared" si="75"/>
        <v>0</v>
      </c>
      <c r="AA38" s="135" t="e">
        <f t="shared" si="76"/>
        <v>#DIV/0!</v>
      </c>
      <c r="AB38" s="136"/>
    </row>
    <row r="39" spans="1:28" ht="30" customHeight="1">
      <c r="A39" s="112"/>
      <c r="B39" s="154" t="s">
        <v>82</v>
      </c>
      <c r="C39" s="161" t="s">
        <v>125</v>
      </c>
      <c r="D39" s="126" t="s">
        <v>122</v>
      </c>
      <c r="E39" s="155" t="s">
        <v>123</v>
      </c>
      <c r="F39" s="156"/>
      <c r="G39" s="157"/>
      <c r="H39" s="158">
        <f t="shared" si="77"/>
        <v>0</v>
      </c>
      <c r="I39" s="156"/>
      <c r="J39" s="157"/>
      <c r="K39" s="158">
        <f t="shared" si="78"/>
        <v>0</v>
      </c>
      <c r="L39" s="156"/>
      <c r="M39" s="157"/>
      <c r="N39" s="158">
        <f t="shared" si="79"/>
        <v>0</v>
      </c>
      <c r="O39" s="156"/>
      <c r="P39" s="157"/>
      <c r="Q39" s="158">
        <f t="shared" si="80"/>
        <v>0</v>
      </c>
      <c r="R39" s="156"/>
      <c r="S39" s="157"/>
      <c r="T39" s="158">
        <f t="shared" si="81"/>
        <v>0</v>
      </c>
      <c r="U39" s="156"/>
      <c r="V39" s="157"/>
      <c r="W39" s="158">
        <f t="shared" si="82"/>
        <v>0</v>
      </c>
      <c r="X39" s="143">
        <f t="shared" si="83"/>
        <v>0</v>
      </c>
      <c r="Y39" s="133">
        <f t="shared" si="84"/>
        <v>0</v>
      </c>
      <c r="Z39" s="134">
        <f t="shared" si="75"/>
        <v>0</v>
      </c>
      <c r="AA39" s="135" t="e">
        <f t="shared" si="76"/>
        <v>#DIV/0!</v>
      </c>
      <c r="AB39" s="159"/>
    </row>
    <row r="40" spans="1:28" ht="30" customHeight="1">
      <c r="A40" s="112"/>
      <c r="B40" s="113" t="s">
        <v>79</v>
      </c>
      <c r="C40" s="162" t="s">
        <v>126</v>
      </c>
      <c r="D40" s="160" t="s">
        <v>127</v>
      </c>
      <c r="E40" s="146"/>
      <c r="F40" s="147">
        <f>SUM(F41:F43)</f>
        <v>0</v>
      </c>
      <c r="G40" s="148"/>
      <c r="H40" s="149">
        <f t="shared" ref="H40:I40" si="85">SUM(H41:H43)</f>
        <v>0</v>
      </c>
      <c r="I40" s="147">
        <f t="shared" si="85"/>
        <v>0</v>
      </c>
      <c r="J40" s="148"/>
      <c r="K40" s="149">
        <f t="shared" ref="K40:L40" si="86">SUM(K41:K43)</f>
        <v>0</v>
      </c>
      <c r="L40" s="147">
        <f t="shared" si="86"/>
        <v>0</v>
      </c>
      <c r="M40" s="148"/>
      <c r="N40" s="149">
        <f t="shared" ref="N40:O40" si="87">SUM(N41:N43)</f>
        <v>0</v>
      </c>
      <c r="O40" s="147">
        <f t="shared" si="87"/>
        <v>0</v>
      </c>
      <c r="P40" s="148"/>
      <c r="Q40" s="149">
        <f t="shared" ref="Q40:R40" si="88">SUM(Q41:Q43)</f>
        <v>0</v>
      </c>
      <c r="R40" s="147">
        <f t="shared" si="88"/>
        <v>0</v>
      </c>
      <c r="S40" s="148"/>
      <c r="T40" s="149">
        <f t="shared" ref="T40:U40" si="89">SUM(T41:T43)</f>
        <v>0</v>
      </c>
      <c r="U40" s="147">
        <f t="shared" si="89"/>
        <v>0</v>
      </c>
      <c r="V40" s="148"/>
      <c r="W40" s="149">
        <f t="shared" ref="W40:Y40" si="90">SUM(W41:W43)</f>
        <v>0</v>
      </c>
      <c r="X40" s="150">
        <f t="shared" si="90"/>
        <v>0</v>
      </c>
      <c r="Y40" s="148">
        <f t="shared" si="90"/>
        <v>0</v>
      </c>
      <c r="Z40" s="198">
        <f t="shared" si="75"/>
        <v>0</v>
      </c>
      <c r="AA40" s="199" t="e">
        <f t="shared" si="76"/>
        <v>#DIV/0!</v>
      </c>
      <c r="AB40" s="153"/>
    </row>
    <row r="41" spans="1:28" ht="30" customHeight="1">
      <c r="A41" s="112"/>
      <c r="B41" s="124" t="s">
        <v>82</v>
      </c>
      <c r="C41" s="125" t="s">
        <v>128</v>
      </c>
      <c r="D41" s="126" t="s">
        <v>129</v>
      </c>
      <c r="E41" s="127" t="s">
        <v>130</v>
      </c>
      <c r="F41" s="128"/>
      <c r="G41" s="129"/>
      <c r="H41" s="130">
        <f t="shared" ref="H41:H43" si="91">F41*G41</f>
        <v>0</v>
      </c>
      <c r="I41" s="128"/>
      <c r="J41" s="129"/>
      <c r="K41" s="130">
        <f t="shared" ref="K41:K43" si="92">I41*J41</f>
        <v>0</v>
      </c>
      <c r="L41" s="128"/>
      <c r="M41" s="129"/>
      <c r="N41" s="130">
        <f t="shared" ref="N41:N43" si="93">L41*M41</f>
        <v>0</v>
      </c>
      <c r="O41" s="128"/>
      <c r="P41" s="129"/>
      <c r="Q41" s="130">
        <f t="shared" ref="Q41:Q43" si="94">O41*P41</f>
        <v>0</v>
      </c>
      <c r="R41" s="128"/>
      <c r="S41" s="129"/>
      <c r="T41" s="130">
        <f t="shared" ref="T41:T43" si="95">R41*S41</f>
        <v>0</v>
      </c>
      <c r="U41" s="128"/>
      <c r="V41" s="129"/>
      <c r="W41" s="130">
        <f t="shared" ref="W41:W43" si="96">U41*V41</f>
        <v>0</v>
      </c>
      <c r="X41" s="132">
        <f t="shared" ref="X41:X43" si="97">H41+N41+T41</f>
        <v>0</v>
      </c>
      <c r="Y41" s="133">
        <f t="shared" ref="Y41:Y43" si="98">K41+Q41+W41</f>
        <v>0</v>
      </c>
      <c r="Z41" s="134">
        <f t="shared" si="75"/>
        <v>0</v>
      </c>
      <c r="AA41" s="135" t="e">
        <f t="shared" si="76"/>
        <v>#DIV/0!</v>
      </c>
      <c r="AB41" s="136"/>
    </row>
    <row r="42" spans="1:28" ht="30" customHeight="1">
      <c r="A42" s="112"/>
      <c r="B42" s="124" t="s">
        <v>82</v>
      </c>
      <c r="C42" s="125" t="s">
        <v>131</v>
      </c>
      <c r="D42" s="200" t="s">
        <v>129</v>
      </c>
      <c r="E42" s="127" t="s">
        <v>130</v>
      </c>
      <c r="F42" s="128"/>
      <c r="G42" s="129"/>
      <c r="H42" s="130">
        <f t="shared" si="91"/>
        <v>0</v>
      </c>
      <c r="I42" s="128"/>
      <c r="J42" s="129"/>
      <c r="K42" s="130">
        <f t="shared" si="92"/>
        <v>0</v>
      </c>
      <c r="L42" s="128"/>
      <c r="M42" s="129"/>
      <c r="N42" s="130">
        <f t="shared" si="93"/>
        <v>0</v>
      </c>
      <c r="O42" s="128"/>
      <c r="P42" s="129"/>
      <c r="Q42" s="130">
        <f t="shared" si="94"/>
        <v>0</v>
      </c>
      <c r="R42" s="128"/>
      <c r="S42" s="129"/>
      <c r="T42" s="130">
        <f t="shared" si="95"/>
        <v>0</v>
      </c>
      <c r="U42" s="128"/>
      <c r="V42" s="129"/>
      <c r="W42" s="130">
        <f t="shared" si="96"/>
        <v>0</v>
      </c>
      <c r="X42" s="132">
        <f t="shared" si="97"/>
        <v>0</v>
      </c>
      <c r="Y42" s="133">
        <f t="shared" si="98"/>
        <v>0</v>
      </c>
      <c r="Z42" s="134">
        <f t="shared" si="75"/>
        <v>0</v>
      </c>
      <c r="AA42" s="135" t="e">
        <f t="shared" si="76"/>
        <v>#DIV/0!</v>
      </c>
      <c r="AB42" s="136"/>
    </row>
    <row r="43" spans="1:28" ht="30" customHeight="1">
      <c r="A43" s="112"/>
      <c r="B43" s="154" t="s">
        <v>82</v>
      </c>
      <c r="C43" s="161" t="s">
        <v>132</v>
      </c>
      <c r="D43" s="201" t="s">
        <v>129</v>
      </c>
      <c r="E43" s="155" t="s">
        <v>130</v>
      </c>
      <c r="F43" s="156"/>
      <c r="G43" s="157"/>
      <c r="H43" s="158">
        <f t="shared" si="91"/>
        <v>0</v>
      </c>
      <c r="I43" s="156"/>
      <c r="J43" s="157"/>
      <c r="K43" s="158">
        <f t="shared" si="92"/>
        <v>0</v>
      </c>
      <c r="L43" s="156"/>
      <c r="M43" s="157"/>
      <c r="N43" s="158">
        <f t="shared" si="93"/>
        <v>0</v>
      </c>
      <c r="O43" s="156"/>
      <c r="P43" s="157"/>
      <c r="Q43" s="158">
        <f t="shared" si="94"/>
        <v>0</v>
      </c>
      <c r="R43" s="156"/>
      <c r="S43" s="157"/>
      <c r="T43" s="158">
        <f t="shared" si="95"/>
        <v>0</v>
      </c>
      <c r="U43" s="156"/>
      <c r="V43" s="157"/>
      <c r="W43" s="158">
        <f t="shared" si="96"/>
        <v>0</v>
      </c>
      <c r="X43" s="143">
        <f t="shared" si="97"/>
        <v>0</v>
      </c>
      <c r="Y43" s="133">
        <f t="shared" si="98"/>
        <v>0</v>
      </c>
      <c r="Z43" s="134">
        <f t="shared" si="75"/>
        <v>0</v>
      </c>
      <c r="AA43" s="135" t="e">
        <f t="shared" si="76"/>
        <v>#DIV/0!</v>
      </c>
      <c r="AB43" s="159"/>
    </row>
    <row r="44" spans="1:28" ht="30" customHeight="1">
      <c r="A44" s="112"/>
      <c r="B44" s="113" t="s">
        <v>79</v>
      </c>
      <c r="C44" s="162" t="s">
        <v>133</v>
      </c>
      <c r="D44" s="160" t="s">
        <v>134</v>
      </c>
      <c r="E44" s="146"/>
      <c r="F44" s="147">
        <f>SUM(F45:F47)</f>
        <v>0</v>
      </c>
      <c r="G44" s="148"/>
      <c r="H44" s="149">
        <f t="shared" ref="H44:I44" si="99">SUM(H45:H47)</f>
        <v>0</v>
      </c>
      <c r="I44" s="147">
        <f t="shared" si="99"/>
        <v>0</v>
      </c>
      <c r="J44" s="148"/>
      <c r="K44" s="149">
        <f t="shared" ref="K44:L44" si="100">SUM(K45:K47)</f>
        <v>0</v>
      </c>
      <c r="L44" s="147">
        <f t="shared" si="100"/>
        <v>0</v>
      </c>
      <c r="M44" s="148"/>
      <c r="N44" s="149">
        <f t="shared" ref="N44:O44" si="101">SUM(N45:N47)</f>
        <v>0</v>
      </c>
      <c r="O44" s="147">
        <f t="shared" si="101"/>
        <v>0</v>
      </c>
      <c r="P44" s="148"/>
      <c r="Q44" s="149">
        <f t="shared" ref="Q44:R44" si="102">SUM(Q45:Q47)</f>
        <v>0</v>
      </c>
      <c r="R44" s="147">
        <f t="shared" si="102"/>
        <v>0</v>
      </c>
      <c r="S44" s="148"/>
      <c r="T44" s="149">
        <f t="shared" ref="T44:U44" si="103">SUM(T45:T47)</f>
        <v>0</v>
      </c>
      <c r="U44" s="147">
        <f t="shared" si="103"/>
        <v>0</v>
      </c>
      <c r="V44" s="148"/>
      <c r="W44" s="149">
        <f t="shared" ref="W44:Y44" si="104">SUM(W45:W47)</f>
        <v>0</v>
      </c>
      <c r="X44" s="150">
        <f t="shared" si="104"/>
        <v>0</v>
      </c>
      <c r="Y44" s="148">
        <f t="shared" si="104"/>
        <v>0</v>
      </c>
      <c r="Z44" s="148">
        <f t="shared" si="75"/>
        <v>0</v>
      </c>
      <c r="AA44" s="149" t="e">
        <f t="shared" si="76"/>
        <v>#DIV/0!</v>
      </c>
      <c r="AB44" s="153"/>
    </row>
    <row r="45" spans="1:28" ht="30" customHeight="1">
      <c r="A45" s="112"/>
      <c r="B45" s="124" t="s">
        <v>82</v>
      </c>
      <c r="C45" s="125" t="s">
        <v>135</v>
      </c>
      <c r="D45" s="126" t="s">
        <v>136</v>
      </c>
      <c r="E45" s="127" t="s">
        <v>130</v>
      </c>
      <c r="F45" s="128"/>
      <c r="G45" s="129"/>
      <c r="H45" s="130">
        <f t="shared" ref="H45:H47" si="105">F45*G45</f>
        <v>0</v>
      </c>
      <c r="I45" s="128"/>
      <c r="J45" s="129"/>
      <c r="K45" s="130">
        <f t="shared" ref="K45:K47" si="106">I45*J45</f>
        <v>0</v>
      </c>
      <c r="L45" s="128"/>
      <c r="M45" s="129"/>
      <c r="N45" s="130">
        <f t="shared" ref="N45:N47" si="107">L45*M45</f>
        <v>0</v>
      </c>
      <c r="O45" s="128"/>
      <c r="P45" s="129"/>
      <c r="Q45" s="130">
        <f t="shared" ref="Q45:Q47" si="108">O45*P45</f>
        <v>0</v>
      </c>
      <c r="R45" s="128"/>
      <c r="S45" s="129"/>
      <c r="T45" s="130">
        <f t="shared" ref="T45:T47" si="109">R45*S45</f>
        <v>0</v>
      </c>
      <c r="U45" s="128"/>
      <c r="V45" s="129"/>
      <c r="W45" s="130">
        <f t="shared" ref="W45:W47" si="110">U45*V45</f>
        <v>0</v>
      </c>
      <c r="X45" s="132">
        <f t="shared" ref="X45:X47" si="111">H45+N45+T45</f>
        <v>0</v>
      </c>
      <c r="Y45" s="133">
        <f t="shared" ref="Y45:Y47" si="112">K45+Q45+W45</f>
        <v>0</v>
      </c>
      <c r="Z45" s="134">
        <f t="shared" si="75"/>
        <v>0</v>
      </c>
      <c r="AA45" s="135" t="e">
        <f t="shared" si="76"/>
        <v>#DIV/0!</v>
      </c>
      <c r="AB45" s="136"/>
    </row>
    <row r="46" spans="1:28" ht="30" customHeight="1">
      <c r="A46" s="112"/>
      <c r="B46" s="124" t="s">
        <v>82</v>
      </c>
      <c r="C46" s="125" t="s">
        <v>137</v>
      </c>
      <c r="D46" s="126" t="s">
        <v>138</v>
      </c>
      <c r="E46" s="127" t="s">
        <v>130</v>
      </c>
      <c r="F46" s="128"/>
      <c r="G46" s="129"/>
      <c r="H46" s="130">
        <f t="shared" si="105"/>
        <v>0</v>
      </c>
      <c r="I46" s="128"/>
      <c r="J46" s="129"/>
      <c r="K46" s="130">
        <f t="shared" si="106"/>
        <v>0</v>
      </c>
      <c r="L46" s="128"/>
      <c r="M46" s="129"/>
      <c r="N46" s="130">
        <f t="shared" si="107"/>
        <v>0</v>
      </c>
      <c r="O46" s="128"/>
      <c r="P46" s="129"/>
      <c r="Q46" s="130">
        <f t="shared" si="108"/>
        <v>0</v>
      </c>
      <c r="R46" s="128"/>
      <c r="S46" s="129"/>
      <c r="T46" s="130">
        <f t="shared" si="109"/>
        <v>0</v>
      </c>
      <c r="U46" s="128"/>
      <c r="V46" s="129"/>
      <c r="W46" s="130">
        <f t="shared" si="110"/>
        <v>0</v>
      </c>
      <c r="X46" s="132">
        <f t="shared" si="111"/>
        <v>0</v>
      </c>
      <c r="Y46" s="133">
        <f t="shared" si="112"/>
        <v>0</v>
      </c>
      <c r="Z46" s="134">
        <f t="shared" si="75"/>
        <v>0</v>
      </c>
      <c r="AA46" s="135" t="e">
        <f t="shared" si="76"/>
        <v>#DIV/0!</v>
      </c>
      <c r="AB46" s="136"/>
    </row>
    <row r="47" spans="1:28" ht="30" customHeight="1">
      <c r="A47" s="112"/>
      <c r="B47" s="137" t="s">
        <v>82</v>
      </c>
      <c r="C47" s="138" t="s">
        <v>139</v>
      </c>
      <c r="D47" s="171" t="s">
        <v>136</v>
      </c>
      <c r="E47" s="139" t="s">
        <v>130</v>
      </c>
      <c r="F47" s="156"/>
      <c r="G47" s="157"/>
      <c r="H47" s="158">
        <f t="shared" si="105"/>
        <v>0</v>
      </c>
      <c r="I47" s="156"/>
      <c r="J47" s="157"/>
      <c r="K47" s="158">
        <f t="shared" si="106"/>
        <v>0</v>
      </c>
      <c r="L47" s="156"/>
      <c r="M47" s="157"/>
      <c r="N47" s="158">
        <f t="shared" si="107"/>
        <v>0</v>
      </c>
      <c r="O47" s="156"/>
      <c r="P47" s="157"/>
      <c r="Q47" s="158">
        <f t="shared" si="108"/>
        <v>0</v>
      </c>
      <c r="R47" s="156"/>
      <c r="S47" s="157"/>
      <c r="T47" s="158">
        <f t="shared" si="109"/>
        <v>0</v>
      </c>
      <c r="U47" s="156"/>
      <c r="V47" s="157"/>
      <c r="W47" s="158">
        <f t="shared" si="110"/>
        <v>0</v>
      </c>
      <c r="X47" s="143">
        <f t="shared" si="111"/>
        <v>0</v>
      </c>
      <c r="Y47" s="133">
        <f t="shared" si="112"/>
        <v>0</v>
      </c>
      <c r="Z47" s="134">
        <f t="shared" si="75"/>
        <v>0</v>
      </c>
      <c r="AA47" s="135" t="e">
        <f t="shared" si="76"/>
        <v>#DIV/0!</v>
      </c>
      <c r="AB47" s="159"/>
    </row>
    <row r="48" spans="1:28" ht="30" customHeight="1">
      <c r="A48" s="173"/>
      <c r="B48" s="174" t="s">
        <v>140</v>
      </c>
      <c r="C48" s="175"/>
      <c r="D48" s="176"/>
      <c r="E48" s="177"/>
      <c r="F48" s="182">
        <f>F44+F40+F36</f>
        <v>0</v>
      </c>
      <c r="G48" s="184"/>
      <c r="H48" s="180">
        <f t="shared" ref="H48:I48" si="113">H44+H40+H36</f>
        <v>0</v>
      </c>
      <c r="I48" s="182">
        <f t="shared" si="113"/>
        <v>0</v>
      </c>
      <c r="J48" s="184"/>
      <c r="K48" s="180">
        <f t="shared" ref="K48:L48" si="114">K44+K40+K36</f>
        <v>0</v>
      </c>
      <c r="L48" s="202">
        <f t="shared" si="114"/>
        <v>0</v>
      </c>
      <c r="M48" s="184"/>
      <c r="N48" s="180">
        <f t="shared" ref="N48:O48" si="115">N44+N40+N36</f>
        <v>0</v>
      </c>
      <c r="O48" s="202">
        <f t="shared" si="115"/>
        <v>0</v>
      </c>
      <c r="P48" s="184"/>
      <c r="Q48" s="180">
        <f t="shared" ref="Q48:R48" si="116">Q44+Q40+Q36</f>
        <v>0</v>
      </c>
      <c r="R48" s="202">
        <f t="shared" si="116"/>
        <v>0</v>
      </c>
      <c r="S48" s="184"/>
      <c r="T48" s="180">
        <f t="shared" ref="T48:U48" si="117">T44+T40+T36</f>
        <v>0</v>
      </c>
      <c r="U48" s="202">
        <f t="shared" si="117"/>
        <v>0</v>
      </c>
      <c r="V48" s="184"/>
      <c r="W48" s="180">
        <f t="shared" ref="W48:Y48" si="118">W44+W40+W36</f>
        <v>0</v>
      </c>
      <c r="X48" s="203">
        <f t="shared" si="118"/>
        <v>0</v>
      </c>
      <c r="Y48" s="204">
        <f t="shared" si="118"/>
        <v>0</v>
      </c>
      <c r="Z48" s="205">
        <f t="shared" si="75"/>
        <v>0</v>
      </c>
      <c r="AA48" s="206" t="e">
        <f t="shared" si="76"/>
        <v>#DIV/0!</v>
      </c>
      <c r="AB48" s="187"/>
    </row>
    <row r="49" spans="1:28" ht="30" customHeight="1">
      <c r="A49" s="4"/>
      <c r="B49" s="188" t="s">
        <v>77</v>
      </c>
      <c r="C49" s="189">
        <v>3</v>
      </c>
      <c r="D49" s="190" t="s">
        <v>141</v>
      </c>
      <c r="E49" s="191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92"/>
      <c r="Y49" s="193"/>
      <c r="Z49" s="207"/>
      <c r="AA49" s="195"/>
      <c r="AB49" s="196"/>
    </row>
    <row r="50" spans="1:28" ht="45" customHeight="1">
      <c r="A50" s="112"/>
      <c r="B50" s="113" t="s">
        <v>79</v>
      </c>
      <c r="C50" s="162" t="s">
        <v>142</v>
      </c>
      <c r="D50" s="115" t="s">
        <v>143</v>
      </c>
      <c r="E50" s="116"/>
      <c r="F50" s="117">
        <f>SUM(F51:F53)</f>
        <v>0</v>
      </c>
      <c r="G50" s="118"/>
      <c r="H50" s="119">
        <f t="shared" ref="H50:I50" si="119">SUM(H51:H53)</f>
        <v>0</v>
      </c>
      <c r="I50" s="117">
        <f t="shared" si="119"/>
        <v>0</v>
      </c>
      <c r="J50" s="118"/>
      <c r="K50" s="119">
        <f t="shared" ref="K50:L50" si="120">SUM(K51:K53)</f>
        <v>0</v>
      </c>
      <c r="L50" s="117">
        <f t="shared" si="120"/>
        <v>0</v>
      </c>
      <c r="M50" s="118"/>
      <c r="N50" s="119">
        <f t="shared" ref="N50:O50" si="121">SUM(N51:N53)</f>
        <v>0</v>
      </c>
      <c r="O50" s="117">
        <f t="shared" si="121"/>
        <v>0</v>
      </c>
      <c r="P50" s="118"/>
      <c r="Q50" s="119">
        <f t="shared" ref="Q50:R50" si="122">SUM(Q51:Q53)</f>
        <v>0</v>
      </c>
      <c r="R50" s="117">
        <f t="shared" si="122"/>
        <v>0</v>
      </c>
      <c r="S50" s="118"/>
      <c r="T50" s="119">
        <f t="shared" ref="T50:U50" si="123">SUM(T51:T53)</f>
        <v>0</v>
      </c>
      <c r="U50" s="117">
        <f t="shared" si="123"/>
        <v>0</v>
      </c>
      <c r="V50" s="118"/>
      <c r="W50" s="119">
        <f t="shared" ref="W50:Y50" si="124">SUM(W51:W53)</f>
        <v>0</v>
      </c>
      <c r="X50" s="120">
        <f t="shared" si="124"/>
        <v>0</v>
      </c>
      <c r="Y50" s="118">
        <f t="shared" si="124"/>
        <v>0</v>
      </c>
      <c r="Z50" s="121">
        <f t="shared" ref="Z50:Z57" si="125">X50-Y50</f>
        <v>0</v>
      </c>
      <c r="AA50" s="122" t="e">
        <f t="shared" ref="AA50:AA57" si="126">Z50/X50</f>
        <v>#DIV/0!</v>
      </c>
      <c r="AB50" s="123"/>
    </row>
    <row r="51" spans="1:28" ht="30" customHeight="1">
      <c r="A51" s="112"/>
      <c r="B51" s="124" t="s">
        <v>82</v>
      </c>
      <c r="C51" s="125" t="s">
        <v>144</v>
      </c>
      <c r="D51" s="200" t="s">
        <v>145</v>
      </c>
      <c r="E51" s="127" t="s">
        <v>123</v>
      </c>
      <c r="F51" s="128"/>
      <c r="G51" s="129"/>
      <c r="H51" s="130">
        <f t="shared" ref="H51:H53" si="127">F51*G51</f>
        <v>0</v>
      </c>
      <c r="I51" s="128"/>
      <c r="J51" s="129"/>
      <c r="K51" s="130">
        <f t="shared" ref="K51:K53" si="128">I51*J51</f>
        <v>0</v>
      </c>
      <c r="L51" s="128"/>
      <c r="M51" s="129"/>
      <c r="N51" s="130">
        <f t="shared" ref="N51:N53" si="129">L51*M51</f>
        <v>0</v>
      </c>
      <c r="O51" s="128"/>
      <c r="P51" s="129"/>
      <c r="Q51" s="130">
        <f t="shared" ref="Q51:Q53" si="130">O51*P51</f>
        <v>0</v>
      </c>
      <c r="R51" s="128"/>
      <c r="S51" s="129"/>
      <c r="T51" s="130">
        <f t="shared" ref="T51:T53" si="131">R51*S51</f>
        <v>0</v>
      </c>
      <c r="U51" s="128"/>
      <c r="V51" s="129"/>
      <c r="W51" s="130">
        <f t="shared" ref="W51:W53" si="132">U51*V51</f>
        <v>0</v>
      </c>
      <c r="X51" s="132">
        <f t="shared" ref="X51:X53" si="133">H51+N51+T51</f>
        <v>0</v>
      </c>
      <c r="Y51" s="133">
        <f t="shared" ref="Y51:Y53" si="134">K51+Q51+W51</f>
        <v>0</v>
      </c>
      <c r="Z51" s="134">
        <f t="shared" si="125"/>
        <v>0</v>
      </c>
      <c r="AA51" s="135" t="e">
        <f t="shared" si="126"/>
        <v>#DIV/0!</v>
      </c>
      <c r="AB51" s="136"/>
    </row>
    <row r="52" spans="1:28" ht="30" customHeight="1">
      <c r="A52" s="112"/>
      <c r="B52" s="124" t="s">
        <v>82</v>
      </c>
      <c r="C52" s="125" t="s">
        <v>146</v>
      </c>
      <c r="D52" s="200" t="s">
        <v>147</v>
      </c>
      <c r="E52" s="127" t="s">
        <v>123</v>
      </c>
      <c r="F52" s="128"/>
      <c r="G52" s="129"/>
      <c r="H52" s="130">
        <f t="shared" si="127"/>
        <v>0</v>
      </c>
      <c r="I52" s="128"/>
      <c r="J52" s="129"/>
      <c r="K52" s="130">
        <f t="shared" si="128"/>
        <v>0</v>
      </c>
      <c r="L52" s="128"/>
      <c r="M52" s="129"/>
      <c r="N52" s="130">
        <f t="shared" si="129"/>
        <v>0</v>
      </c>
      <c r="O52" s="128"/>
      <c r="P52" s="129"/>
      <c r="Q52" s="130">
        <f t="shared" si="130"/>
        <v>0</v>
      </c>
      <c r="R52" s="128"/>
      <c r="S52" s="129"/>
      <c r="T52" s="130">
        <f t="shared" si="131"/>
        <v>0</v>
      </c>
      <c r="U52" s="128"/>
      <c r="V52" s="129"/>
      <c r="W52" s="130">
        <f t="shared" si="132"/>
        <v>0</v>
      </c>
      <c r="X52" s="132">
        <f t="shared" si="133"/>
        <v>0</v>
      </c>
      <c r="Y52" s="133">
        <f t="shared" si="134"/>
        <v>0</v>
      </c>
      <c r="Z52" s="134">
        <f t="shared" si="125"/>
        <v>0</v>
      </c>
      <c r="AA52" s="135" t="e">
        <f t="shared" si="126"/>
        <v>#DIV/0!</v>
      </c>
      <c r="AB52" s="136"/>
    </row>
    <row r="53" spans="1:28" ht="30" customHeight="1">
      <c r="A53" s="112"/>
      <c r="B53" s="137" t="s">
        <v>82</v>
      </c>
      <c r="C53" s="138" t="s">
        <v>148</v>
      </c>
      <c r="D53" s="170" t="s">
        <v>149</v>
      </c>
      <c r="E53" s="139" t="s">
        <v>123</v>
      </c>
      <c r="F53" s="140"/>
      <c r="G53" s="141"/>
      <c r="H53" s="142">
        <f t="shared" si="127"/>
        <v>0</v>
      </c>
      <c r="I53" s="140"/>
      <c r="J53" s="141"/>
      <c r="K53" s="142">
        <f t="shared" si="128"/>
        <v>0</v>
      </c>
      <c r="L53" s="140"/>
      <c r="M53" s="141"/>
      <c r="N53" s="142">
        <f t="shared" si="129"/>
        <v>0</v>
      </c>
      <c r="O53" s="140"/>
      <c r="P53" s="141"/>
      <c r="Q53" s="142">
        <f t="shared" si="130"/>
        <v>0</v>
      </c>
      <c r="R53" s="140"/>
      <c r="S53" s="141"/>
      <c r="T53" s="142">
        <f t="shared" si="131"/>
        <v>0</v>
      </c>
      <c r="U53" s="140"/>
      <c r="V53" s="141"/>
      <c r="W53" s="142">
        <f t="shared" si="132"/>
        <v>0</v>
      </c>
      <c r="X53" s="143">
        <f t="shared" si="133"/>
        <v>0</v>
      </c>
      <c r="Y53" s="133">
        <f t="shared" si="134"/>
        <v>0</v>
      </c>
      <c r="Z53" s="134">
        <f t="shared" si="125"/>
        <v>0</v>
      </c>
      <c r="AA53" s="135" t="e">
        <f t="shared" si="126"/>
        <v>#DIV/0!</v>
      </c>
      <c r="AB53" s="144"/>
    </row>
    <row r="54" spans="1:28" ht="47.25" customHeight="1">
      <c r="A54" s="112"/>
      <c r="B54" s="113" t="s">
        <v>79</v>
      </c>
      <c r="C54" s="162" t="s">
        <v>150</v>
      </c>
      <c r="D54" s="145" t="s">
        <v>151</v>
      </c>
      <c r="E54" s="146"/>
      <c r="F54" s="147"/>
      <c r="G54" s="148"/>
      <c r="H54" s="149"/>
      <c r="I54" s="147"/>
      <c r="J54" s="148"/>
      <c r="K54" s="149"/>
      <c r="L54" s="147">
        <f>SUM(L55:L56)</f>
        <v>0</v>
      </c>
      <c r="M54" s="148"/>
      <c r="N54" s="149">
        <f t="shared" ref="N54:O54" si="135">SUM(N55:N56)</f>
        <v>0</v>
      </c>
      <c r="O54" s="147">
        <f t="shared" si="135"/>
        <v>0</v>
      </c>
      <c r="P54" s="148"/>
      <c r="Q54" s="149">
        <f t="shared" ref="Q54:R54" si="136">SUM(Q55:Q56)</f>
        <v>0</v>
      </c>
      <c r="R54" s="147">
        <f t="shared" si="136"/>
        <v>0</v>
      </c>
      <c r="S54" s="148"/>
      <c r="T54" s="149">
        <f t="shared" ref="T54:U54" si="137">SUM(T55:T56)</f>
        <v>0</v>
      </c>
      <c r="U54" s="147">
        <f t="shared" si="137"/>
        <v>0</v>
      </c>
      <c r="V54" s="148"/>
      <c r="W54" s="149">
        <f t="shared" ref="W54:Y54" si="138">SUM(W55:W56)</f>
        <v>0</v>
      </c>
      <c r="X54" s="150">
        <f t="shared" si="138"/>
        <v>0</v>
      </c>
      <c r="Y54" s="148">
        <f t="shared" si="138"/>
        <v>0</v>
      </c>
      <c r="Z54" s="149">
        <f t="shared" si="125"/>
        <v>0</v>
      </c>
      <c r="AA54" s="149" t="e">
        <f t="shared" si="126"/>
        <v>#DIV/0!</v>
      </c>
      <c r="AB54" s="153"/>
    </row>
    <row r="55" spans="1:28" ht="30" customHeight="1">
      <c r="A55" s="112"/>
      <c r="B55" s="124" t="s">
        <v>82</v>
      </c>
      <c r="C55" s="125" t="s">
        <v>152</v>
      </c>
      <c r="D55" s="200" t="s">
        <v>153</v>
      </c>
      <c r="E55" s="127" t="s">
        <v>154</v>
      </c>
      <c r="F55" s="465" t="s">
        <v>155</v>
      </c>
      <c r="G55" s="466"/>
      <c r="H55" s="467"/>
      <c r="I55" s="465" t="s">
        <v>155</v>
      </c>
      <c r="J55" s="466"/>
      <c r="K55" s="467"/>
      <c r="L55" s="128"/>
      <c r="M55" s="129"/>
      <c r="N55" s="130">
        <f t="shared" ref="N55:N56" si="139">L55*M55</f>
        <v>0</v>
      </c>
      <c r="O55" s="128"/>
      <c r="P55" s="129"/>
      <c r="Q55" s="130">
        <f t="shared" ref="Q55:Q56" si="140">O55*P55</f>
        <v>0</v>
      </c>
      <c r="R55" s="128"/>
      <c r="S55" s="129"/>
      <c r="T55" s="130">
        <f t="shared" ref="T55:T56" si="141">R55*S55</f>
        <v>0</v>
      </c>
      <c r="U55" s="128"/>
      <c r="V55" s="129"/>
      <c r="W55" s="130">
        <f t="shared" ref="W55:W56" si="142">U55*V55</f>
        <v>0</v>
      </c>
      <c r="X55" s="143">
        <f t="shared" ref="X55:X56" si="143">H55+N55+T55</f>
        <v>0</v>
      </c>
      <c r="Y55" s="133">
        <f t="shared" ref="Y55:Y56" si="144">K55+Q55+W55</f>
        <v>0</v>
      </c>
      <c r="Z55" s="134">
        <f t="shared" si="125"/>
        <v>0</v>
      </c>
      <c r="AA55" s="135" t="e">
        <f t="shared" si="126"/>
        <v>#DIV/0!</v>
      </c>
      <c r="AB55" s="136"/>
    </row>
    <row r="56" spans="1:28" ht="30" customHeight="1">
      <c r="A56" s="112"/>
      <c r="B56" s="137" t="s">
        <v>82</v>
      </c>
      <c r="C56" s="138" t="s">
        <v>156</v>
      </c>
      <c r="D56" s="170" t="s">
        <v>157</v>
      </c>
      <c r="E56" s="139" t="s">
        <v>154</v>
      </c>
      <c r="F56" s="432"/>
      <c r="G56" s="468"/>
      <c r="H56" s="433"/>
      <c r="I56" s="432"/>
      <c r="J56" s="468"/>
      <c r="K56" s="433"/>
      <c r="L56" s="156"/>
      <c r="M56" s="157"/>
      <c r="N56" s="158">
        <f t="shared" si="139"/>
        <v>0</v>
      </c>
      <c r="O56" s="156"/>
      <c r="P56" s="157"/>
      <c r="Q56" s="158">
        <f t="shared" si="140"/>
        <v>0</v>
      </c>
      <c r="R56" s="156"/>
      <c r="S56" s="157"/>
      <c r="T56" s="158">
        <f t="shared" si="141"/>
        <v>0</v>
      </c>
      <c r="U56" s="156"/>
      <c r="V56" s="157"/>
      <c r="W56" s="158">
        <f t="shared" si="142"/>
        <v>0</v>
      </c>
      <c r="X56" s="143">
        <f t="shared" si="143"/>
        <v>0</v>
      </c>
      <c r="Y56" s="133">
        <f t="shared" si="144"/>
        <v>0</v>
      </c>
      <c r="Z56" s="172">
        <f t="shared" si="125"/>
        <v>0</v>
      </c>
      <c r="AA56" s="135" t="e">
        <f t="shared" si="126"/>
        <v>#DIV/0!</v>
      </c>
      <c r="AB56" s="159"/>
    </row>
    <row r="57" spans="1:28" ht="30" customHeight="1">
      <c r="A57" s="173"/>
      <c r="B57" s="174" t="s">
        <v>158</v>
      </c>
      <c r="C57" s="175"/>
      <c r="D57" s="176"/>
      <c r="E57" s="177"/>
      <c r="F57" s="182">
        <f>F50</f>
        <v>0</v>
      </c>
      <c r="G57" s="184"/>
      <c r="H57" s="180">
        <f t="shared" ref="H57:I57" si="145">H50</f>
        <v>0</v>
      </c>
      <c r="I57" s="182">
        <f t="shared" si="145"/>
        <v>0</v>
      </c>
      <c r="J57" s="184"/>
      <c r="K57" s="180">
        <f>K50</f>
        <v>0</v>
      </c>
      <c r="L57" s="202">
        <f>L54+L50</f>
        <v>0</v>
      </c>
      <c r="M57" s="184"/>
      <c r="N57" s="180">
        <f t="shared" ref="N57:O57" si="146">N54+N50</f>
        <v>0</v>
      </c>
      <c r="O57" s="202">
        <f t="shared" si="146"/>
        <v>0</v>
      </c>
      <c r="P57" s="184"/>
      <c r="Q57" s="180">
        <f t="shared" ref="Q57:R57" si="147">Q54+Q50</f>
        <v>0</v>
      </c>
      <c r="R57" s="202">
        <f t="shared" si="147"/>
        <v>0</v>
      </c>
      <c r="S57" s="184"/>
      <c r="T57" s="180">
        <f t="shared" ref="T57:U57" si="148">T54+T50</f>
        <v>0</v>
      </c>
      <c r="U57" s="202">
        <f t="shared" si="148"/>
        <v>0</v>
      </c>
      <c r="V57" s="184"/>
      <c r="W57" s="180">
        <f t="shared" ref="W57:Y57" si="149">W54+W50</f>
        <v>0</v>
      </c>
      <c r="X57" s="203">
        <f t="shared" si="149"/>
        <v>0</v>
      </c>
      <c r="Y57" s="204">
        <f t="shared" si="149"/>
        <v>0</v>
      </c>
      <c r="Z57" s="205">
        <f t="shared" si="125"/>
        <v>0</v>
      </c>
      <c r="AA57" s="206" t="e">
        <f t="shared" si="126"/>
        <v>#DIV/0!</v>
      </c>
      <c r="AB57" s="187"/>
    </row>
    <row r="58" spans="1:28" ht="30" customHeight="1">
      <c r="A58" s="4"/>
      <c r="B58" s="188" t="s">
        <v>77</v>
      </c>
      <c r="C58" s="189">
        <v>4</v>
      </c>
      <c r="D58" s="190" t="s">
        <v>159</v>
      </c>
      <c r="E58" s="191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92"/>
      <c r="Y58" s="193"/>
      <c r="Z58" s="208"/>
      <c r="AA58" s="195"/>
      <c r="AB58" s="196"/>
    </row>
    <row r="59" spans="1:28" ht="30" customHeight="1">
      <c r="A59" s="112"/>
      <c r="B59" s="113" t="s">
        <v>79</v>
      </c>
      <c r="C59" s="162" t="s">
        <v>160</v>
      </c>
      <c r="D59" s="209" t="s">
        <v>161</v>
      </c>
      <c r="E59" s="116"/>
      <c r="F59" s="117">
        <f>SUM(F60:F62)</f>
        <v>0</v>
      </c>
      <c r="G59" s="118"/>
      <c r="H59" s="119">
        <f t="shared" ref="H59:I59" si="150">SUM(H60:H62)</f>
        <v>0</v>
      </c>
      <c r="I59" s="117">
        <f t="shared" si="150"/>
        <v>0</v>
      </c>
      <c r="J59" s="118"/>
      <c r="K59" s="119">
        <f t="shared" ref="K59:L59" si="151">SUM(K60:K62)</f>
        <v>0</v>
      </c>
      <c r="L59" s="117">
        <f t="shared" si="151"/>
        <v>0</v>
      </c>
      <c r="M59" s="118"/>
      <c r="N59" s="119">
        <f t="shared" ref="N59:O59" si="152">SUM(N60:N62)</f>
        <v>0</v>
      </c>
      <c r="O59" s="117">
        <f t="shared" si="152"/>
        <v>0</v>
      </c>
      <c r="P59" s="118"/>
      <c r="Q59" s="119">
        <f t="shared" ref="Q59:R59" si="153">SUM(Q60:Q62)</f>
        <v>0</v>
      </c>
      <c r="R59" s="117">
        <f t="shared" si="153"/>
        <v>0</v>
      </c>
      <c r="S59" s="118"/>
      <c r="T59" s="119">
        <f t="shared" ref="T59:U59" si="154">SUM(T60:T62)</f>
        <v>0</v>
      </c>
      <c r="U59" s="117">
        <f t="shared" si="154"/>
        <v>0</v>
      </c>
      <c r="V59" s="118"/>
      <c r="W59" s="119">
        <f t="shared" ref="W59:Y59" si="155">SUM(W60:W62)</f>
        <v>0</v>
      </c>
      <c r="X59" s="120">
        <f t="shared" si="155"/>
        <v>0</v>
      </c>
      <c r="Y59" s="120">
        <f t="shared" si="155"/>
        <v>0</v>
      </c>
      <c r="Z59" s="149">
        <f t="shared" ref="Z59:Z87" si="156">X59-Y59</f>
        <v>0</v>
      </c>
      <c r="AA59" s="149" t="e">
        <f t="shared" ref="AA59:AA87" si="157">Z59/X59</f>
        <v>#DIV/0!</v>
      </c>
      <c r="AB59" s="123"/>
    </row>
    <row r="60" spans="1:28" ht="30" customHeight="1">
      <c r="A60" s="112"/>
      <c r="B60" s="124" t="s">
        <v>82</v>
      </c>
      <c r="C60" s="125" t="s">
        <v>162</v>
      </c>
      <c r="D60" s="200" t="s">
        <v>163</v>
      </c>
      <c r="E60" s="210" t="s">
        <v>164</v>
      </c>
      <c r="F60" s="211"/>
      <c r="G60" s="212"/>
      <c r="H60" s="213">
        <f t="shared" ref="H60:H62" si="158">F60*G60</f>
        <v>0</v>
      </c>
      <c r="I60" s="211"/>
      <c r="J60" s="212"/>
      <c r="K60" s="213">
        <f t="shared" ref="K60:K62" si="159">I60*J60</f>
        <v>0</v>
      </c>
      <c r="L60" s="128"/>
      <c r="M60" s="212"/>
      <c r="N60" s="130">
        <f t="shared" ref="N60:N62" si="160">L60*M60</f>
        <v>0</v>
      </c>
      <c r="O60" s="128"/>
      <c r="P60" s="212"/>
      <c r="Q60" s="130">
        <f t="shared" ref="Q60:Q62" si="161">O60*P60</f>
        <v>0</v>
      </c>
      <c r="R60" s="128"/>
      <c r="S60" s="212"/>
      <c r="T60" s="130">
        <f t="shared" ref="T60:T62" si="162">R60*S60</f>
        <v>0</v>
      </c>
      <c r="U60" s="128"/>
      <c r="V60" s="212"/>
      <c r="W60" s="130">
        <f t="shared" ref="W60:W62" si="163">U60*V60</f>
        <v>0</v>
      </c>
      <c r="X60" s="132">
        <f t="shared" ref="X60:X62" si="164">H60+N60+T60</f>
        <v>0</v>
      </c>
      <c r="Y60" s="133">
        <f t="shared" ref="Y60:Y62" si="165">K60+Q60+W60</f>
        <v>0</v>
      </c>
      <c r="Z60" s="134">
        <f t="shared" si="156"/>
        <v>0</v>
      </c>
      <c r="AA60" s="135" t="e">
        <f t="shared" si="157"/>
        <v>#DIV/0!</v>
      </c>
      <c r="AB60" s="136"/>
    </row>
    <row r="61" spans="1:28" ht="30" customHeight="1">
      <c r="A61" s="112"/>
      <c r="B61" s="124" t="s">
        <v>82</v>
      </c>
      <c r="C61" s="125" t="s">
        <v>165</v>
      </c>
      <c r="D61" s="200" t="s">
        <v>163</v>
      </c>
      <c r="E61" s="210" t="s">
        <v>164</v>
      </c>
      <c r="F61" s="211"/>
      <c r="G61" s="212"/>
      <c r="H61" s="213">
        <f t="shared" si="158"/>
        <v>0</v>
      </c>
      <c r="I61" s="211"/>
      <c r="J61" s="212"/>
      <c r="K61" s="213">
        <f t="shared" si="159"/>
        <v>0</v>
      </c>
      <c r="L61" s="128"/>
      <c r="M61" s="212"/>
      <c r="N61" s="130">
        <f t="shared" si="160"/>
        <v>0</v>
      </c>
      <c r="O61" s="128"/>
      <c r="P61" s="212"/>
      <c r="Q61" s="130">
        <f t="shared" si="161"/>
        <v>0</v>
      </c>
      <c r="R61" s="128"/>
      <c r="S61" s="212"/>
      <c r="T61" s="130">
        <f t="shared" si="162"/>
        <v>0</v>
      </c>
      <c r="U61" s="128"/>
      <c r="V61" s="212"/>
      <c r="W61" s="130">
        <f t="shared" si="163"/>
        <v>0</v>
      </c>
      <c r="X61" s="132">
        <f t="shared" si="164"/>
        <v>0</v>
      </c>
      <c r="Y61" s="133">
        <f t="shared" si="165"/>
        <v>0</v>
      </c>
      <c r="Z61" s="134">
        <f t="shared" si="156"/>
        <v>0</v>
      </c>
      <c r="AA61" s="135" t="e">
        <f t="shared" si="157"/>
        <v>#DIV/0!</v>
      </c>
      <c r="AB61" s="136"/>
    </row>
    <row r="62" spans="1:28" ht="30" customHeight="1">
      <c r="A62" s="112"/>
      <c r="B62" s="137" t="s">
        <v>82</v>
      </c>
      <c r="C62" s="138" t="s">
        <v>166</v>
      </c>
      <c r="D62" s="170" t="s">
        <v>163</v>
      </c>
      <c r="E62" s="210" t="s">
        <v>164</v>
      </c>
      <c r="F62" s="214"/>
      <c r="G62" s="215"/>
      <c r="H62" s="216">
        <f t="shared" si="158"/>
        <v>0</v>
      </c>
      <c r="I62" s="214"/>
      <c r="J62" s="215"/>
      <c r="K62" s="216">
        <f t="shared" si="159"/>
        <v>0</v>
      </c>
      <c r="L62" s="140"/>
      <c r="M62" s="215"/>
      <c r="N62" s="142">
        <f t="shared" si="160"/>
        <v>0</v>
      </c>
      <c r="O62" s="140"/>
      <c r="P62" s="215"/>
      <c r="Q62" s="142">
        <f t="shared" si="161"/>
        <v>0</v>
      </c>
      <c r="R62" s="140"/>
      <c r="S62" s="215"/>
      <c r="T62" s="142">
        <f t="shared" si="162"/>
        <v>0</v>
      </c>
      <c r="U62" s="140"/>
      <c r="V62" s="215"/>
      <c r="W62" s="142">
        <f t="shared" si="163"/>
        <v>0</v>
      </c>
      <c r="X62" s="143">
        <f t="shared" si="164"/>
        <v>0</v>
      </c>
      <c r="Y62" s="133">
        <f t="shared" si="165"/>
        <v>0</v>
      </c>
      <c r="Z62" s="134">
        <f t="shared" si="156"/>
        <v>0</v>
      </c>
      <c r="AA62" s="135" t="e">
        <f t="shared" si="157"/>
        <v>#DIV/0!</v>
      </c>
      <c r="AB62" s="144"/>
    </row>
    <row r="63" spans="1:28" ht="30" customHeight="1">
      <c r="A63" s="112"/>
      <c r="B63" s="113" t="s">
        <v>79</v>
      </c>
      <c r="C63" s="162" t="s">
        <v>167</v>
      </c>
      <c r="D63" s="160" t="s">
        <v>168</v>
      </c>
      <c r="E63" s="146"/>
      <c r="F63" s="147">
        <f>SUM(F64:F74)</f>
        <v>24</v>
      </c>
      <c r="G63" s="148"/>
      <c r="H63" s="149">
        <f t="shared" ref="H63:I63" si="166">SUM(H64:H74)</f>
        <v>82200</v>
      </c>
      <c r="I63" s="147">
        <f t="shared" si="166"/>
        <v>24</v>
      </c>
      <c r="J63" s="148"/>
      <c r="K63" s="149">
        <f t="shared" ref="K63:L63" si="167">SUM(K64:K74)</f>
        <v>82200</v>
      </c>
      <c r="L63" s="147">
        <f t="shared" si="167"/>
        <v>15</v>
      </c>
      <c r="M63" s="148"/>
      <c r="N63" s="149">
        <f>SUM(N64:N74)</f>
        <v>51810</v>
      </c>
      <c r="O63" s="147">
        <f>SUM(O64:O66)</f>
        <v>9</v>
      </c>
      <c r="P63" s="148"/>
      <c r="Q63" s="149">
        <f>SUM(Q64:Q74)</f>
        <v>51810</v>
      </c>
      <c r="R63" s="147">
        <f>SUM(R64:R66)</f>
        <v>0</v>
      </c>
      <c r="S63" s="148"/>
      <c r="T63" s="149">
        <f t="shared" ref="T63:U63" si="168">SUM(T64:T66)</f>
        <v>0</v>
      </c>
      <c r="U63" s="147">
        <f t="shared" si="168"/>
        <v>0</v>
      </c>
      <c r="V63" s="148"/>
      <c r="W63" s="149">
        <f>SUM(W64:W66)</f>
        <v>0</v>
      </c>
      <c r="X63" s="150">
        <f t="shared" ref="X63:Y63" si="169">SUM(X64:X74)</f>
        <v>134010</v>
      </c>
      <c r="Y63" s="150">
        <f t="shared" si="169"/>
        <v>134010</v>
      </c>
      <c r="Z63" s="149">
        <f t="shared" si="156"/>
        <v>0</v>
      </c>
      <c r="AA63" s="149">
        <f t="shared" si="157"/>
        <v>0</v>
      </c>
      <c r="AB63" s="153"/>
    </row>
    <row r="64" spans="1:28" ht="30" customHeight="1">
      <c r="A64" s="112"/>
      <c r="B64" s="124" t="s">
        <v>82</v>
      </c>
      <c r="C64" s="125" t="s">
        <v>169</v>
      </c>
      <c r="D64" s="200" t="s">
        <v>170</v>
      </c>
      <c r="E64" s="210" t="s">
        <v>130</v>
      </c>
      <c r="F64" s="211"/>
      <c r="G64" s="212"/>
      <c r="H64" s="213">
        <f t="shared" ref="H64:H74" si="170">F64*G64</f>
        <v>0</v>
      </c>
      <c r="I64" s="211"/>
      <c r="J64" s="212"/>
      <c r="K64" s="213">
        <f t="shared" ref="K64:K74" si="171">I64*J64</f>
        <v>0</v>
      </c>
      <c r="L64" s="128">
        <v>3</v>
      </c>
      <c r="M64" s="212">
        <v>600</v>
      </c>
      <c r="N64" s="130">
        <f t="shared" ref="N64:N74" si="172">L64*M64</f>
        <v>1800</v>
      </c>
      <c r="O64" s="128">
        <v>3</v>
      </c>
      <c r="P64" s="212">
        <v>600</v>
      </c>
      <c r="Q64" s="130">
        <f t="shared" ref="Q64:Q74" si="173">O64*P64</f>
        <v>1800</v>
      </c>
      <c r="R64" s="128"/>
      <c r="S64" s="212"/>
      <c r="T64" s="130">
        <f t="shared" ref="T64:T66" si="174">R64*S64</f>
        <v>0</v>
      </c>
      <c r="U64" s="128"/>
      <c r="V64" s="212"/>
      <c r="W64" s="130">
        <f t="shared" ref="W64:W66" si="175">U64*V64</f>
        <v>0</v>
      </c>
      <c r="X64" s="132">
        <f t="shared" ref="X64:X74" si="176">H64+N64+T64</f>
        <v>1800</v>
      </c>
      <c r="Y64" s="133">
        <f t="shared" ref="Y64:Y74" si="177">K64+Q64+W64</f>
        <v>1800</v>
      </c>
      <c r="Z64" s="134">
        <f t="shared" si="156"/>
        <v>0</v>
      </c>
      <c r="AA64" s="135">
        <f t="shared" si="157"/>
        <v>0</v>
      </c>
      <c r="AB64" s="136"/>
    </row>
    <row r="65" spans="1:28" ht="30" customHeight="1">
      <c r="A65" s="112"/>
      <c r="B65" s="124" t="s">
        <v>82</v>
      </c>
      <c r="C65" s="125" t="s">
        <v>171</v>
      </c>
      <c r="D65" s="200" t="s">
        <v>172</v>
      </c>
      <c r="E65" s="210" t="s">
        <v>130</v>
      </c>
      <c r="F65" s="211"/>
      <c r="G65" s="212"/>
      <c r="H65" s="213">
        <f t="shared" si="170"/>
        <v>0</v>
      </c>
      <c r="I65" s="211"/>
      <c r="J65" s="212"/>
      <c r="K65" s="213">
        <f t="shared" si="171"/>
        <v>0</v>
      </c>
      <c r="L65" s="128">
        <v>3</v>
      </c>
      <c r="M65" s="212">
        <v>10500</v>
      </c>
      <c r="N65" s="130">
        <f t="shared" si="172"/>
        <v>31500</v>
      </c>
      <c r="O65" s="128">
        <v>3</v>
      </c>
      <c r="P65" s="212">
        <v>10500</v>
      </c>
      <c r="Q65" s="130">
        <f t="shared" si="173"/>
        <v>31500</v>
      </c>
      <c r="R65" s="128"/>
      <c r="S65" s="212"/>
      <c r="T65" s="130">
        <f t="shared" si="174"/>
        <v>0</v>
      </c>
      <c r="U65" s="128"/>
      <c r="V65" s="212"/>
      <c r="W65" s="130">
        <f t="shared" si="175"/>
        <v>0</v>
      </c>
      <c r="X65" s="132">
        <f t="shared" si="176"/>
        <v>31500</v>
      </c>
      <c r="Y65" s="133">
        <f t="shared" si="177"/>
        <v>31500</v>
      </c>
      <c r="Z65" s="134">
        <f t="shared" si="156"/>
        <v>0</v>
      </c>
      <c r="AA65" s="135">
        <f t="shared" si="157"/>
        <v>0</v>
      </c>
      <c r="AB65" s="136"/>
    </row>
    <row r="66" spans="1:28" ht="30" customHeight="1">
      <c r="A66" s="112"/>
      <c r="B66" s="137" t="s">
        <v>82</v>
      </c>
      <c r="C66" s="138" t="s">
        <v>173</v>
      </c>
      <c r="D66" s="170" t="s">
        <v>174</v>
      </c>
      <c r="E66" s="210" t="s">
        <v>130</v>
      </c>
      <c r="F66" s="214"/>
      <c r="G66" s="215"/>
      <c r="H66" s="216">
        <f t="shared" si="170"/>
        <v>0</v>
      </c>
      <c r="I66" s="214"/>
      <c r="J66" s="215"/>
      <c r="K66" s="216">
        <f t="shared" si="171"/>
        <v>0</v>
      </c>
      <c r="L66" s="140">
        <v>3</v>
      </c>
      <c r="M66" s="215">
        <v>1500</v>
      </c>
      <c r="N66" s="142">
        <f t="shared" si="172"/>
        <v>4500</v>
      </c>
      <c r="O66" s="140">
        <v>3</v>
      </c>
      <c r="P66" s="215">
        <v>1500</v>
      </c>
      <c r="Q66" s="142">
        <f t="shared" si="173"/>
        <v>4500</v>
      </c>
      <c r="R66" s="140"/>
      <c r="S66" s="215"/>
      <c r="T66" s="142">
        <f t="shared" si="174"/>
        <v>0</v>
      </c>
      <c r="U66" s="140"/>
      <c r="V66" s="215"/>
      <c r="W66" s="142">
        <f t="shared" si="175"/>
        <v>0</v>
      </c>
      <c r="X66" s="143">
        <f t="shared" si="176"/>
        <v>4500</v>
      </c>
      <c r="Y66" s="133">
        <f t="shared" si="177"/>
        <v>4500</v>
      </c>
      <c r="Z66" s="134">
        <f t="shared" si="156"/>
        <v>0</v>
      </c>
      <c r="AA66" s="135">
        <f t="shared" si="157"/>
        <v>0</v>
      </c>
      <c r="AB66" s="144"/>
    </row>
    <row r="67" spans="1:28" ht="30" customHeight="1">
      <c r="A67" s="112"/>
      <c r="B67" s="137" t="s">
        <v>82</v>
      </c>
      <c r="C67" s="138" t="s">
        <v>175</v>
      </c>
      <c r="D67" s="170" t="s">
        <v>176</v>
      </c>
      <c r="E67" s="210" t="s">
        <v>130</v>
      </c>
      <c r="F67" s="214"/>
      <c r="G67" s="215"/>
      <c r="H67" s="216">
        <f t="shared" si="170"/>
        <v>0</v>
      </c>
      <c r="I67" s="214"/>
      <c r="J67" s="215"/>
      <c r="K67" s="216">
        <f t="shared" si="171"/>
        <v>0</v>
      </c>
      <c r="L67" s="140">
        <v>3</v>
      </c>
      <c r="M67" s="215">
        <v>800</v>
      </c>
      <c r="N67" s="142">
        <f t="shared" si="172"/>
        <v>2400</v>
      </c>
      <c r="O67" s="140">
        <v>3</v>
      </c>
      <c r="P67" s="215">
        <v>800</v>
      </c>
      <c r="Q67" s="142">
        <f t="shared" si="173"/>
        <v>2400</v>
      </c>
      <c r="R67" s="140"/>
      <c r="S67" s="215"/>
      <c r="T67" s="142"/>
      <c r="U67" s="140"/>
      <c r="V67" s="215"/>
      <c r="W67" s="142"/>
      <c r="X67" s="143">
        <f t="shared" si="176"/>
        <v>2400</v>
      </c>
      <c r="Y67" s="133">
        <f t="shared" si="177"/>
        <v>2400</v>
      </c>
      <c r="Z67" s="134">
        <f t="shared" si="156"/>
        <v>0</v>
      </c>
      <c r="AA67" s="135">
        <f t="shared" si="157"/>
        <v>0</v>
      </c>
      <c r="AB67" s="144"/>
    </row>
    <row r="68" spans="1:28" ht="30" customHeight="1">
      <c r="A68" s="112"/>
      <c r="B68" s="137" t="s">
        <v>82</v>
      </c>
      <c r="C68" s="138" t="s">
        <v>177</v>
      </c>
      <c r="D68" s="170" t="s">
        <v>178</v>
      </c>
      <c r="E68" s="210" t="s">
        <v>130</v>
      </c>
      <c r="F68" s="214"/>
      <c r="G68" s="215"/>
      <c r="H68" s="216">
        <f t="shared" si="170"/>
        <v>0</v>
      </c>
      <c r="I68" s="214"/>
      <c r="J68" s="215"/>
      <c r="K68" s="216">
        <f t="shared" si="171"/>
        <v>0</v>
      </c>
      <c r="L68" s="140">
        <v>3</v>
      </c>
      <c r="M68" s="215">
        <v>3870</v>
      </c>
      <c r="N68" s="142">
        <f t="shared" si="172"/>
        <v>11610</v>
      </c>
      <c r="O68" s="140">
        <v>3</v>
      </c>
      <c r="P68" s="215">
        <v>3870</v>
      </c>
      <c r="Q68" s="142">
        <f t="shared" si="173"/>
        <v>11610</v>
      </c>
      <c r="R68" s="140"/>
      <c r="S68" s="215"/>
      <c r="T68" s="142"/>
      <c r="U68" s="140"/>
      <c r="V68" s="215"/>
      <c r="W68" s="142"/>
      <c r="X68" s="143">
        <f t="shared" si="176"/>
        <v>11610</v>
      </c>
      <c r="Y68" s="133">
        <f t="shared" si="177"/>
        <v>11610</v>
      </c>
      <c r="Z68" s="134">
        <f t="shared" si="156"/>
        <v>0</v>
      </c>
      <c r="AA68" s="135">
        <f t="shared" si="157"/>
        <v>0</v>
      </c>
      <c r="AB68" s="144"/>
    </row>
    <row r="69" spans="1:28" ht="30" customHeight="1">
      <c r="A69" s="112"/>
      <c r="B69" s="137" t="s">
        <v>82</v>
      </c>
      <c r="C69" s="138" t="s">
        <v>179</v>
      </c>
      <c r="D69" s="170" t="s">
        <v>180</v>
      </c>
      <c r="E69" s="210" t="s">
        <v>130</v>
      </c>
      <c r="F69" s="214">
        <v>5</v>
      </c>
      <c r="G69" s="215">
        <v>4100</v>
      </c>
      <c r="H69" s="216">
        <f t="shared" si="170"/>
        <v>20500</v>
      </c>
      <c r="I69" s="214">
        <v>5</v>
      </c>
      <c r="J69" s="215">
        <v>4100</v>
      </c>
      <c r="K69" s="216">
        <f t="shared" si="171"/>
        <v>20500</v>
      </c>
      <c r="L69" s="140"/>
      <c r="M69" s="215"/>
      <c r="N69" s="142">
        <f t="shared" si="172"/>
        <v>0</v>
      </c>
      <c r="O69" s="140"/>
      <c r="P69" s="215"/>
      <c r="Q69" s="142">
        <f t="shared" si="173"/>
        <v>0</v>
      </c>
      <c r="R69" s="140"/>
      <c r="S69" s="215"/>
      <c r="T69" s="142"/>
      <c r="U69" s="140"/>
      <c r="V69" s="215"/>
      <c r="W69" s="142"/>
      <c r="X69" s="143">
        <f t="shared" si="176"/>
        <v>20500</v>
      </c>
      <c r="Y69" s="133">
        <f t="shared" si="177"/>
        <v>20500</v>
      </c>
      <c r="Z69" s="134">
        <f t="shared" si="156"/>
        <v>0</v>
      </c>
      <c r="AA69" s="135">
        <f t="shared" si="157"/>
        <v>0</v>
      </c>
      <c r="AB69" s="144"/>
    </row>
    <row r="70" spans="1:28" ht="30" customHeight="1">
      <c r="A70" s="112"/>
      <c r="B70" s="137" t="s">
        <v>82</v>
      </c>
      <c r="C70" s="138" t="s">
        <v>181</v>
      </c>
      <c r="D70" s="170" t="s">
        <v>182</v>
      </c>
      <c r="E70" s="210" t="s">
        <v>130</v>
      </c>
      <c r="F70" s="214">
        <v>5</v>
      </c>
      <c r="G70" s="215">
        <v>3000</v>
      </c>
      <c r="H70" s="216">
        <f t="shared" si="170"/>
        <v>15000</v>
      </c>
      <c r="I70" s="214">
        <v>5</v>
      </c>
      <c r="J70" s="215">
        <v>3000</v>
      </c>
      <c r="K70" s="216">
        <f t="shared" si="171"/>
        <v>15000</v>
      </c>
      <c r="L70" s="140"/>
      <c r="M70" s="215"/>
      <c r="N70" s="142">
        <f t="shared" si="172"/>
        <v>0</v>
      </c>
      <c r="O70" s="140"/>
      <c r="P70" s="215"/>
      <c r="Q70" s="142">
        <f t="shared" si="173"/>
        <v>0</v>
      </c>
      <c r="R70" s="140"/>
      <c r="S70" s="215"/>
      <c r="T70" s="142"/>
      <c r="U70" s="140"/>
      <c r="V70" s="215"/>
      <c r="W70" s="142"/>
      <c r="X70" s="143">
        <f t="shared" si="176"/>
        <v>15000</v>
      </c>
      <c r="Y70" s="133">
        <f t="shared" si="177"/>
        <v>15000</v>
      </c>
      <c r="Z70" s="134">
        <f t="shared" si="156"/>
        <v>0</v>
      </c>
      <c r="AA70" s="135">
        <f t="shared" si="157"/>
        <v>0</v>
      </c>
      <c r="AB70" s="144"/>
    </row>
    <row r="71" spans="1:28" ht="30" customHeight="1">
      <c r="A71" s="112"/>
      <c r="B71" s="137" t="s">
        <v>82</v>
      </c>
      <c r="C71" s="138" t="s">
        <v>183</v>
      </c>
      <c r="D71" s="170" t="s">
        <v>184</v>
      </c>
      <c r="E71" s="210" t="s">
        <v>130</v>
      </c>
      <c r="F71" s="214">
        <v>5</v>
      </c>
      <c r="G71" s="215">
        <v>1600</v>
      </c>
      <c r="H71" s="216">
        <f t="shared" si="170"/>
        <v>8000</v>
      </c>
      <c r="I71" s="214">
        <v>5</v>
      </c>
      <c r="J71" s="215">
        <v>1600</v>
      </c>
      <c r="K71" s="216">
        <f t="shared" si="171"/>
        <v>8000</v>
      </c>
      <c r="L71" s="140"/>
      <c r="M71" s="215"/>
      <c r="N71" s="142">
        <f t="shared" si="172"/>
        <v>0</v>
      </c>
      <c r="O71" s="140"/>
      <c r="P71" s="215"/>
      <c r="Q71" s="142">
        <f t="shared" si="173"/>
        <v>0</v>
      </c>
      <c r="R71" s="140"/>
      <c r="S71" s="215"/>
      <c r="T71" s="142"/>
      <c r="U71" s="140"/>
      <c r="V71" s="215"/>
      <c r="W71" s="142"/>
      <c r="X71" s="143">
        <f t="shared" si="176"/>
        <v>8000</v>
      </c>
      <c r="Y71" s="133">
        <f t="shared" si="177"/>
        <v>8000</v>
      </c>
      <c r="Z71" s="134">
        <f t="shared" si="156"/>
        <v>0</v>
      </c>
      <c r="AA71" s="135">
        <f t="shared" si="157"/>
        <v>0</v>
      </c>
      <c r="AB71" s="144"/>
    </row>
    <row r="72" spans="1:28" ht="30" customHeight="1">
      <c r="A72" s="112"/>
      <c r="B72" s="137" t="s">
        <v>82</v>
      </c>
      <c r="C72" s="138" t="s">
        <v>185</v>
      </c>
      <c r="D72" s="170" t="s">
        <v>186</v>
      </c>
      <c r="E72" s="210" t="s">
        <v>130</v>
      </c>
      <c r="F72" s="214">
        <v>3</v>
      </c>
      <c r="G72" s="215">
        <v>9000</v>
      </c>
      <c r="H72" s="216">
        <f t="shared" si="170"/>
        <v>27000</v>
      </c>
      <c r="I72" s="214">
        <v>3</v>
      </c>
      <c r="J72" s="215">
        <v>9000</v>
      </c>
      <c r="K72" s="216">
        <f t="shared" si="171"/>
        <v>27000</v>
      </c>
      <c r="L72" s="140"/>
      <c r="M72" s="215"/>
      <c r="N72" s="142">
        <f t="shared" si="172"/>
        <v>0</v>
      </c>
      <c r="O72" s="140"/>
      <c r="P72" s="215"/>
      <c r="Q72" s="142">
        <f t="shared" si="173"/>
        <v>0</v>
      </c>
      <c r="R72" s="140"/>
      <c r="S72" s="215"/>
      <c r="T72" s="142"/>
      <c r="U72" s="140"/>
      <c r="V72" s="215"/>
      <c r="W72" s="142"/>
      <c r="X72" s="143">
        <f t="shared" si="176"/>
        <v>27000</v>
      </c>
      <c r="Y72" s="133">
        <f t="shared" si="177"/>
        <v>27000</v>
      </c>
      <c r="Z72" s="134">
        <f t="shared" si="156"/>
        <v>0</v>
      </c>
      <c r="AA72" s="135">
        <f t="shared" si="157"/>
        <v>0</v>
      </c>
      <c r="AB72" s="144"/>
    </row>
    <row r="73" spans="1:28" ht="30" customHeight="1">
      <c r="A73" s="112"/>
      <c r="B73" s="137" t="s">
        <v>82</v>
      </c>
      <c r="C73" s="138" t="s">
        <v>187</v>
      </c>
      <c r="D73" s="170" t="s">
        <v>188</v>
      </c>
      <c r="E73" s="210" t="s">
        <v>130</v>
      </c>
      <c r="F73" s="214">
        <v>3</v>
      </c>
      <c r="G73" s="215">
        <v>1900</v>
      </c>
      <c r="H73" s="216">
        <f t="shared" si="170"/>
        <v>5700</v>
      </c>
      <c r="I73" s="214">
        <v>3</v>
      </c>
      <c r="J73" s="215">
        <v>1900</v>
      </c>
      <c r="K73" s="216">
        <f t="shared" si="171"/>
        <v>5700</v>
      </c>
      <c r="L73" s="140"/>
      <c r="M73" s="215"/>
      <c r="N73" s="142">
        <f t="shared" si="172"/>
        <v>0</v>
      </c>
      <c r="O73" s="140"/>
      <c r="P73" s="215"/>
      <c r="Q73" s="142">
        <f t="shared" si="173"/>
        <v>0</v>
      </c>
      <c r="R73" s="140"/>
      <c r="S73" s="215"/>
      <c r="T73" s="142"/>
      <c r="U73" s="140"/>
      <c r="V73" s="215"/>
      <c r="W73" s="142"/>
      <c r="X73" s="143">
        <f t="shared" si="176"/>
        <v>5700</v>
      </c>
      <c r="Y73" s="133">
        <f t="shared" si="177"/>
        <v>5700</v>
      </c>
      <c r="Z73" s="134">
        <f t="shared" si="156"/>
        <v>0</v>
      </c>
      <c r="AA73" s="135">
        <f t="shared" si="157"/>
        <v>0</v>
      </c>
      <c r="AB73" s="144"/>
    </row>
    <row r="74" spans="1:28" ht="25">
      <c r="A74" s="112"/>
      <c r="B74" s="137" t="s">
        <v>82</v>
      </c>
      <c r="C74" s="138" t="s">
        <v>189</v>
      </c>
      <c r="D74" s="170" t="s">
        <v>190</v>
      </c>
      <c r="E74" s="210" t="s">
        <v>130</v>
      </c>
      <c r="F74" s="214">
        <v>3</v>
      </c>
      <c r="G74" s="215">
        <v>2000</v>
      </c>
      <c r="H74" s="216">
        <f t="shared" si="170"/>
        <v>6000</v>
      </c>
      <c r="I74" s="214">
        <v>3</v>
      </c>
      <c r="J74" s="215">
        <v>2000</v>
      </c>
      <c r="K74" s="216">
        <f t="shared" si="171"/>
        <v>6000</v>
      </c>
      <c r="L74" s="140"/>
      <c r="M74" s="215"/>
      <c r="N74" s="142">
        <f t="shared" si="172"/>
        <v>0</v>
      </c>
      <c r="O74" s="140"/>
      <c r="P74" s="215"/>
      <c r="Q74" s="142">
        <f t="shared" si="173"/>
        <v>0</v>
      </c>
      <c r="R74" s="140"/>
      <c r="S74" s="215"/>
      <c r="T74" s="142"/>
      <c r="U74" s="140"/>
      <c r="V74" s="215"/>
      <c r="W74" s="142"/>
      <c r="X74" s="143">
        <f t="shared" si="176"/>
        <v>6000</v>
      </c>
      <c r="Y74" s="133">
        <f t="shared" si="177"/>
        <v>6000</v>
      </c>
      <c r="Z74" s="134">
        <f t="shared" si="156"/>
        <v>0</v>
      </c>
      <c r="AA74" s="135">
        <f t="shared" si="157"/>
        <v>0</v>
      </c>
      <c r="AB74" s="144"/>
    </row>
    <row r="75" spans="1:28" ht="30" customHeight="1">
      <c r="A75" s="112"/>
      <c r="B75" s="113" t="s">
        <v>79</v>
      </c>
      <c r="C75" s="162" t="s">
        <v>191</v>
      </c>
      <c r="D75" s="160" t="s">
        <v>192</v>
      </c>
      <c r="E75" s="146"/>
      <c r="F75" s="147">
        <f>SUM(F76:F78)</f>
        <v>0</v>
      </c>
      <c r="G75" s="148"/>
      <c r="H75" s="149">
        <f t="shared" ref="H75:I75" si="178">SUM(H76:H78)</f>
        <v>0</v>
      </c>
      <c r="I75" s="147">
        <f t="shared" si="178"/>
        <v>0</v>
      </c>
      <c r="J75" s="148"/>
      <c r="K75" s="149">
        <f t="shared" ref="K75:L75" si="179">SUM(K76:K78)</f>
        <v>0</v>
      </c>
      <c r="L75" s="147">
        <f t="shared" si="179"/>
        <v>0</v>
      </c>
      <c r="M75" s="148"/>
      <c r="N75" s="149">
        <f t="shared" ref="N75:O75" si="180">SUM(N76:N78)</f>
        <v>0</v>
      </c>
      <c r="O75" s="147">
        <f t="shared" si="180"/>
        <v>0</v>
      </c>
      <c r="P75" s="148"/>
      <c r="Q75" s="149">
        <f t="shared" ref="Q75:R75" si="181">SUM(Q76:Q78)</f>
        <v>0</v>
      </c>
      <c r="R75" s="147">
        <f t="shared" si="181"/>
        <v>0</v>
      </c>
      <c r="S75" s="148"/>
      <c r="T75" s="149">
        <f t="shared" ref="T75:U75" si="182">SUM(T76:T78)</f>
        <v>0</v>
      </c>
      <c r="U75" s="147">
        <f t="shared" si="182"/>
        <v>0</v>
      </c>
      <c r="V75" s="148"/>
      <c r="W75" s="149">
        <f t="shared" ref="W75:Y75" si="183">SUM(W76:W78)</f>
        <v>0</v>
      </c>
      <c r="X75" s="150">
        <f t="shared" si="183"/>
        <v>0</v>
      </c>
      <c r="Y75" s="148">
        <f t="shared" si="183"/>
        <v>0</v>
      </c>
      <c r="Z75" s="149">
        <f t="shared" si="156"/>
        <v>0</v>
      </c>
      <c r="AA75" s="149" t="e">
        <f t="shared" si="157"/>
        <v>#DIV/0!</v>
      </c>
      <c r="AB75" s="153"/>
    </row>
    <row r="76" spans="1:28" ht="30" customHeight="1">
      <c r="A76" s="112"/>
      <c r="B76" s="124" t="s">
        <v>82</v>
      </c>
      <c r="C76" s="125" t="s">
        <v>193</v>
      </c>
      <c r="D76" s="217" t="s">
        <v>194</v>
      </c>
      <c r="E76" s="218" t="s">
        <v>195</v>
      </c>
      <c r="F76" s="128"/>
      <c r="G76" s="129"/>
      <c r="H76" s="130">
        <f t="shared" ref="H76:H78" si="184">F76*G76</f>
        <v>0</v>
      </c>
      <c r="I76" s="128"/>
      <c r="J76" s="129"/>
      <c r="K76" s="130">
        <f t="shared" ref="K76:K78" si="185">I76*J76</f>
        <v>0</v>
      </c>
      <c r="L76" s="128"/>
      <c r="M76" s="129"/>
      <c r="N76" s="130">
        <f t="shared" ref="N76:N78" si="186">L76*M76</f>
        <v>0</v>
      </c>
      <c r="O76" s="128"/>
      <c r="P76" s="129"/>
      <c r="Q76" s="130">
        <f t="shared" ref="Q76:Q78" si="187">O76*P76</f>
        <v>0</v>
      </c>
      <c r="R76" s="128"/>
      <c r="S76" s="129"/>
      <c r="T76" s="130">
        <f t="shared" ref="T76:T78" si="188">R76*S76</f>
        <v>0</v>
      </c>
      <c r="U76" s="128"/>
      <c r="V76" s="129"/>
      <c r="W76" s="130">
        <f t="shared" ref="W76:W78" si="189">U76*V76</f>
        <v>0</v>
      </c>
      <c r="X76" s="132">
        <f t="shared" ref="X76:X78" si="190">H76+N76+T76</f>
        <v>0</v>
      </c>
      <c r="Y76" s="133">
        <f t="shared" ref="Y76:Y78" si="191">K76+Q76+W76</f>
        <v>0</v>
      </c>
      <c r="Z76" s="134">
        <f t="shared" si="156"/>
        <v>0</v>
      </c>
      <c r="AA76" s="135" t="e">
        <f t="shared" si="157"/>
        <v>#DIV/0!</v>
      </c>
      <c r="AB76" s="136"/>
    </row>
    <row r="77" spans="1:28" ht="30" customHeight="1">
      <c r="A77" s="112"/>
      <c r="B77" s="124" t="s">
        <v>82</v>
      </c>
      <c r="C77" s="125" t="s">
        <v>196</v>
      </c>
      <c r="D77" s="217" t="s">
        <v>197</v>
      </c>
      <c r="E77" s="218" t="s">
        <v>195</v>
      </c>
      <c r="F77" s="128"/>
      <c r="G77" s="129"/>
      <c r="H77" s="130">
        <f t="shared" si="184"/>
        <v>0</v>
      </c>
      <c r="I77" s="128"/>
      <c r="J77" s="129"/>
      <c r="K77" s="130">
        <f t="shared" si="185"/>
        <v>0</v>
      </c>
      <c r="L77" s="128"/>
      <c r="M77" s="129"/>
      <c r="N77" s="130">
        <f t="shared" si="186"/>
        <v>0</v>
      </c>
      <c r="O77" s="128"/>
      <c r="P77" s="129"/>
      <c r="Q77" s="130">
        <f t="shared" si="187"/>
        <v>0</v>
      </c>
      <c r="R77" s="128"/>
      <c r="S77" s="129"/>
      <c r="T77" s="130">
        <f t="shared" si="188"/>
        <v>0</v>
      </c>
      <c r="U77" s="128"/>
      <c r="V77" s="129"/>
      <c r="W77" s="130">
        <f t="shared" si="189"/>
        <v>0</v>
      </c>
      <c r="X77" s="132">
        <f t="shared" si="190"/>
        <v>0</v>
      </c>
      <c r="Y77" s="133">
        <f t="shared" si="191"/>
        <v>0</v>
      </c>
      <c r="Z77" s="134">
        <f t="shared" si="156"/>
        <v>0</v>
      </c>
      <c r="AA77" s="135" t="e">
        <f t="shared" si="157"/>
        <v>#DIV/0!</v>
      </c>
      <c r="AB77" s="136"/>
    </row>
    <row r="78" spans="1:28" ht="30" customHeight="1">
      <c r="A78" s="112"/>
      <c r="B78" s="137" t="s">
        <v>82</v>
      </c>
      <c r="C78" s="161" t="s">
        <v>198</v>
      </c>
      <c r="D78" s="219" t="s">
        <v>199</v>
      </c>
      <c r="E78" s="220" t="s">
        <v>195</v>
      </c>
      <c r="F78" s="140"/>
      <c r="G78" s="141"/>
      <c r="H78" s="142">
        <f t="shared" si="184"/>
        <v>0</v>
      </c>
      <c r="I78" s="140"/>
      <c r="J78" s="141"/>
      <c r="K78" s="142">
        <f t="shared" si="185"/>
        <v>0</v>
      </c>
      <c r="L78" s="140"/>
      <c r="M78" s="141"/>
      <c r="N78" s="142">
        <f t="shared" si="186"/>
        <v>0</v>
      </c>
      <c r="O78" s="140"/>
      <c r="P78" s="141"/>
      <c r="Q78" s="142">
        <f t="shared" si="187"/>
        <v>0</v>
      </c>
      <c r="R78" s="140"/>
      <c r="S78" s="141"/>
      <c r="T78" s="142">
        <f t="shared" si="188"/>
        <v>0</v>
      </c>
      <c r="U78" s="140"/>
      <c r="V78" s="141"/>
      <c r="W78" s="142">
        <f t="shared" si="189"/>
        <v>0</v>
      </c>
      <c r="X78" s="143">
        <f t="shared" si="190"/>
        <v>0</v>
      </c>
      <c r="Y78" s="133">
        <f t="shared" si="191"/>
        <v>0</v>
      </c>
      <c r="Z78" s="134">
        <f t="shared" si="156"/>
        <v>0</v>
      </c>
      <c r="AA78" s="135" t="e">
        <f t="shared" si="157"/>
        <v>#DIV/0!</v>
      </c>
      <c r="AB78" s="144"/>
    </row>
    <row r="79" spans="1:28" ht="30" customHeight="1">
      <c r="A79" s="112"/>
      <c r="B79" s="113" t="s">
        <v>79</v>
      </c>
      <c r="C79" s="162" t="s">
        <v>200</v>
      </c>
      <c r="D79" s="160" t="s">
        <v>201</v>
      </c>
      <c r="E79" s="146"/>
      <c r="F79" s="147">
        <f>SUM(F80:F82)</f>
        <v>0</v>
      </c>
      <c r="G79" s="148"/>
      <c r="H79" s="149">
        <f t="shared" ref="H79:I79" si="192">SUM(H80:H82)</f>
        <v>0</v>
      </c>
      <c r="I79" s="147">
        <f t="shared" si="192"/>
        <v>0</v>
      </c>
      <c r="J79" s="148"/>
      <c r="K79" s="149">
        <f t="shared" ref="K79:L79" si="193">SUM(K80:K82)</f>
        <v>0</v>
      </c>
      <c r="L79" s="147">
        <f t="shared" si="193"/>
        <v>0</v>
      </c>
      <c r="M79" s="148"/>
      <c r="N79" s="149">
        <f t="shared" ref="N79:O79" si="194">SUM(N80:N82)</f>
        <v>0</v>
      </c>
      <c r="O79" s="147">
        <f t="shared" si="194"/>
        <v>0</v>
      </c>
      <c r="P79" s="148"/>
      <c r="Q79" s="149">
        <f t="shared" ref="Q79:R79" si="195">SUM(Q80:Q82)</f>
        <v>0</v>
      </c>
      <c r="R79" s="147">
        <f t="shared" si="195"/>
        <v>0</v>
      </c>
      <c r="S79" s="148"/>
      <c r="T79" s="149">
        <f t="shared" ref="T79:U79" si="196">SUM(T80:T82)</f>
        <v>0</v>
      </c>
      <c r="U79" s="147">
        <f t="shared" si="196"/>
        <v>0</v>
      </c>
      <c r="V79" s="148"/>
      <c r="W79" s="149">
        <f t="shared" ref="W79:Y79" si="197">SUM(W80:W82)</f>
        <v>0</v>
      </c>
      <c r="X79" s="150">
        <f t="shared" si="197"/>
        <v>0</v>
      </c>
      <c r="Y79" s="148">
        <f t="shared" si="197"/>
        <v>0</v>
      </c>
      <c r="Z79" s="149">
        <f t="shared" si="156"/>
        <v>0</v>
      </c>
      <c r="AA79" s="149" t="e">
        <f t="shared" si="157"/>
        <v>#DIV/0!</v>
      </c>
      <c r="AB79" s="153"/>
    </row>
    <row r="80" spans="1:28" ht="30" customHeight="1">
      <c r="A80" s="112"/>
      <c r="B80" s="124" t="s">
        <v>82</v>
      </c>
      <c r="C80" s="125" t="s">
        <v>202</v>
      </c>
      <c r="D80" s="200" t="s">
        <v>203</v>
      </c>
      <c r="E80" s="218" t="s">
        <v>123</v>
      </c>
      <c r="F80" s="128"/>
      <c r="G80" s="129"/>
      <c r="H80" s="130">
        <f t="shared" ref="H80:H82" si="198">F80*G80</f>
        <v>0</v>
      </c>
      <c r="I80" s="128"/>
      <c r="J80" s="129"/>
      <c r="K80" s="130">
        <f t="shared" ref="K80:K82" si="199">I80*J80</f>
        <v>0</v>
      </c>
      <c r="L80" s="128"/>
      <c r="M80" s="129"/>
      <c r="N80" s="130">
        <f t="shared" ref="N80:N82" si="200">L80*M80</f>
        <v>0</v>
      </c>
      <c r="O80" s="128"/>
      <c r="P80" s="129"/>
      <c r="Q80" s="130">
        <f t="shared" ref="Q80:Q82" si="201">O80*P80</f>
        <v>0</v>
      </c>
      <c r="R80" s="128"/>
      <c r="S80" s="129"/>
      <c r="T80" s="130">
        <f t="shared" ref="T80:T82" si="202">R80*S80</f>
        <v>0</v>
      </c>
      <c r="U80" s="128"/>
      <c r="V80" s="129"/>
      <c r="W80" s="130">
        <f t="shared" ref="W80:W82" si="203">U80*V80</f>
        <v>0</v>
      </c>
      <c r="X80" s="132">
        <f t="shared" ref="X80:X82" si="204">H80+N80+T80</f>
        <v>0</v>
      </c>
      <c r="Y80" s="133">
        <f t="shared" ref="Y80:Y82" si="205">K80+Q80+W80</f>
        <v>0</v>
      </c>
      <c r="Z80" s="134">
        <f t="shared" si="156"/>
        <v>0</v>
      </c>
      <c r="AA80" s="135" t="e">
        <f t="shared" si="157"/>
        <v>#DIV/0!</v>
      </c>
      <c r="AB80" s="136"/>
    </row>
    <row r="81" spans="1:28" ht="30" customHeight="1">
      <c r="A81" s="112"/>
      <c r="B81" s="124" t="s">
        <v>82</v>
      </c>
      <c r="C81" s="125" t="s">
        <v>204</v>
      </c>
      <c r="D81" s="200" t="s">
        <v>203</v>
      </c>
      <c r="E81" s="218" t="s">
        <v>123</v>
      </c>
      <c r="F81" s="128"/>
      <c r="G81" s="129"/>
      <c r="H81" s="130">
        <f t="shared" si="198"/>
        <v>0</v>
      </c>
      <c r="I81" s="128"/>
      <c r="J81" s="129"/>
      <c r="K81" s="130">
        <f t="shared" si="199"/>
        <v>0</v>
      </c>
      <c r="L81" s="128"/>
      <c r="M81" s="129"/>
      <c r="N81" s="130">
        <f t="shared" si="200"/>
        <v>0</v>
      </c>
      <c r="O81" s="128"/>
      <c r="P81" s="129"/>
      <c r="Q81" s="130">
        <f t="shared" si="201"/>
        <v>0</v>
      </c>
      <c r="R81" s="128"/>
      <c r="S81" s="129"/>
      <c r="T81" s="130">
        <f t="shared" si="202"/>
        <v>0</v>
      </c>
      <c r="U81" s="128"/>
      <c r="V81" s="129"/>
      <c r="W81" s="130">
        <f t="shared" si="203"/>
        <v>0</v>
      </c>
      <c r="X81" s="132">
        <f t="shared" si="204"/>
        <v>0</v>
      </c>
      <c r="Y81" s="133">
        <f t="shared" si="205"/>
        <v>0</v>
      </c>
      <c r="Z81" s="134">
        <f t="shared" si="156"/>
        <v>0</v>
      </c>
      <c r="AA81" s="135" t="e">
        <f t="shared" si="157"/>
        <v>#DIV/0!</v>
      </c>
      <c r="AB81" s="136"/>
    </row>
    <row r="82" spans="1:28" ht="30" customHeight="1">
      <c r="A82" s="112"/>
      <c r="B82" s="137" t="s">
        <v>82</v>
      </c>
      <c r="C82" s="138" t="s">
        <v>205</v>
      </c>
      <c r="D82" s="170" t="s">
        <v>203</v>
      </c>
      <c r="E82" s="220" t="s">
        <v>123</v>
      </c>
      <c r="F82" s="140"/>
      <c r="G82" s="141"/>
      <c r="H82" s="142">
        <f t="shared" si="198"/>
        <v>0</v>
      </c>
      <c r="I82" s="140"/>
      <c r="J82" s="141"/>
      <c r="K82" s="142">
        <f t="shared" si="199"/>
        <v>0</v>
      </c>
      <c r="L82" s="140"/>
      <c r="M82" s="141"/>
      <c r="N82" s="142">
        <f t="shared" si="200"/>
        <v>0</v>
      </c>
      <c r="O82" s="140"/>
      <c r="P82" s="141"/>
      <c r="Q82" s="142">
        <f t="shared" si="201"/>
        <v>0</v>
      </c>
      <c r="R82" s="140"/>
      <c r="S82" s="141"/>
      <c r="T82" s="142">
        <f t="shared" si="202"/>
        <v>0</v>
      </c>
      <c r="U82" s="140"/>
      <c r="V82" s="141"/>
      <c r="W82" s="142">
        <f t="shared" si="203"/>
        <v>0</v>
      </c>
      <c r="X82" s="143">
        <f t="shared" si="204"/>
        <v>0</v>
      </c>
      <c r="Y82" s="133">
        <f t="shared" si="205"/>
        <v>0</v>
      </c>
      <c r="Z82" s="134">
        <f t="shared" si="156"/>
        <v>0</v>
      </c>
      <c r="AA82" s="135" t="e">
        <f t="shared" si="157"/>
        <v>#DIV/0!</v>
      </c>
      <c r="AB82" s="144"/>
    </row>
    <row r="83" spans="1:28" ht="30" customHeight="1">
      <c r="A83" s="112"/>
      <c r="B83" s="113" t="s">
        <v>79</v>
      </c>
      <c r="C83" s="162" t="s">
        <v>206</v>
      </c>
      <c r="D83" s="160" t="s">
        <v>207</v>
      </c>
      <c r="E83" s="146"/>
      <c r="F83" s="147">
        <f>SUM(F84:F86)</f>
        <v>0</v>
      </c>
      <c r="G83" s="148"/>
      <c r="H83" s="149">
        <f t="shared" ref="H83:I83" si="206">SUM(H84:H86)</f>
        <v>0</v>
      </c>
      <c r="I83" s="147">
        <f t="shared" si="206"/>
        <v>0</v>
      </c>
      <c r="J83" s="148"/>
      <c r="K83" s="149">
        <f t="shared" ref="K83:L83" si="207">SUM(K84:K86)</f>
        <v>0</v>
      </c>
      <c r="L83" s="147">
        <f t="shared" si="207"/>
        <v>0</v>
      </c>
      <c r="M83" s="148"/>
      <c r="N83" s="149">
        <f t="shared" ref="N83:O83" si="208">SUM(N84:N86)</f>
        <v>0</v>
      </c>
      <c r="O83" s="147">
        <f t="shared" si="208"/>
        <v>0</v>
      </c>
      <c r="P83" s="148"/>
      <c r="Q83" s="149">
        <f t="shared" ref="Q83:R83" si="209">SUM(Q84:Q86)</f>
        <v>0</v>
      </c>
      <c r="R83" s="147">
        <f t="shared" si="209"/>
        <v>0</v>
      </c>
      <c r="S83" s="148"/>
      <c r="T83" s="149">
        <f t="shared" ref="T83:U83" si="210">SUM(T84:T86)</f>
        <v>0</v>
      </c>
      <c r="U83" s="147">
        <f t="shared" si="210"/>
        <v>0</v>
      </c>
      <c r="V83" s="148"/>
      <c r="W83" s="149">
        <f t="shared" ref="W83:Y83" si="211">SUM(W84:W86)</f>
        <v>0</v>
      </c>
      <c r="X83" s="150">
        <f t="shared" si="211"/>
        <v>0</v>
      </c>
      <c r="Y83" s="148">
        <f t="shared" si="211"/>
        <v>0</v>
      </c>
      <c r="Z83" s="149">
        <f t="shared" si="156"/>
        <v>0</v>
      </c>
      <c r="AA83" s="149" t="e">
        <f t="shared" si="157"/>
        <v>#DIV/0!</v>
      </c>
      <c r="AB83" s="153"/>
    </row>
    <row r="84" spans="1:28" ht="30" customHeight="1">
      <c r="A84" s="112"/>
      <c r="B84" s="124" t="s">
        <v>82</v>
      </c>
      <c r="C84" s="125" t="s">
        <v>208</v>
      </c>
      <c r="D84" s="200" t="s">
        <v>203</v>
      </c>
      <c r="E84" s="218" t="s">
        <v>123</v>
      </c>
      <c r="F84" s="128"/>
      <c r="G84" s="129"/>
      <c r="H84" s="130">
        <f t="shared" ref="H84:H86" si="212">F84*G84</f>
        <v>0</v>
      </c>
      <c r="I84" s="128"/>
      <c r="J84" s="129"/>
      <c r="K84" s="130">
        <f t="shared" ref="K84:K86" si="213">I84*J84</f>
        <v>0</v>
      </c>
      <c r="L84" s="128"/>
      <c r="M84" s="129"/>
      <c r="N84" s="130">
        <f t="shared" ref="N84:N86" si="214">L84*M84</f>
        <v>0</v>
      </c>
      <c r="O84" s="128"/>
      <c r="P84" s="129"/>
      <c r="Q84" s="130">
        <f t="shared" ref="Q84:Q86" si="215">O84*P84</f>
        <v>0</v>
      </c>
      <c r="R84" s="128"/>
      <c r="S84" s="129"/>
      <c r="T84" s="130">
        <f t="shared" ref="T84:T86" si="216">R84*S84</f>
        <v>0</v>
      </c>
      <c r="U84" s="128"/>
      <c r="V84" s="129"/>
      <c r="W84" s="130">
        <f t="shared" ref="W84:W86" si="217">U84*V84</f>
        <v>0</v>
      </c>
      <c r="X84" s="132">
        <f t="shared" ref="X84:X86" si="218">H84+N84+T84</f>
        <v>0</v>
      </c>
      <c r="Y84" s="133">
        <f t="shared" ref="Y84:Y86" si="219">K84+Q84+W84</f>
        <v>0</v>
      </c>
      <c r="Z84" s="134">
        <f t="shared" si="156"/>
        <v>0</v>
      </c>
      <c r="AA84" s="135" t="e">
        <f t="shared" si="157"/>
        <v>#DIV/0!</v>
      </c>
      <c r="AB84" s="136"/>
    </row>
    <row r="85" spans="1:28" ht="30" customHeight="1">
      <c r="A85" s="112"/>
      <c r="B85" s="124" t="s">
        <v>82</v>
      </c>
      <c r="C85" s="125" t="s">
        <v>209</v>
      </c>
      <c r="D85" s="200" t="s">
        <v>203</v>
      </c>
      <c r="E85" s="218" t="s">
        <v>123</v>
      </c>
      <c r="F85" s="128"/>
      <c r="G85" s="129"/>
      <c r="H85" s="130">
        <f t="shared" si="212"/>
        <v>0</v>
      </c>
      <c r="I85" s="128"/>
      <c r="J85" s="129"/>
      <c r="K85" s="130">
        <f t="shared" si="213"/>
        <v>0</v>
      </c>
      <c r="L85" s="128"/>
      <c r="M85" s="129"/>
      <c r="N85" s="130">
        <f t="shared" si="214"/>
        <v>0</v>
      </c>
      <c r="O85" s="128"/>
      <c r="P85" s="129"/>
      <c r="Q85" s="130">
        <f t="shared" si="215"/>
        <v>0</v>
      </c>
      <c r="R85" s="128"/>
      <c r="S85" s="129"/>
      <c r="T85" s="130">
        <f t="shared" si="216"/>
        <v>0</v>
      </c>
      <c r="U85" s="128"/>
      <c r="V85" s="129"/>
      <c r="W85" s="130">
        <f t="shared" si="217"/>
        <v>0</v>
      </c>
      <c r="X85" s="132">
        <f t="shared" si="218"/>
        <v>0</v>
      </c>
      <c r="Y85" s="133">
        <f t="shared" si="219"/>
        <v>0</v>
      </c>
      <c r="Z85" s="134">
        <f t="shared" si="156"/>
        <v>0</v>
      </c>
      <c r="AA85" s="135" t="e">
        <f t="shared" si="157"/>
        <v>#DIV/0!</v>
      </c>
      <c r="AB85" s="136"/>
    </row>
    <row r="86" spans="1:28" ht="30" customHeight="1">
      <c r="A86" s="112"/>
      <c r="B86" s="137" t="s">
        <v>82</v>
      </c>
      <c r="C86" s="161" t="s">
        <v>210</v>
      </c>
      <c r="D86" s="170" t="s">
        <v>203</v>
      </c>
      <c r="E86" s="220" t="s">
        <v>123</v>
      </c>
      <c r="F86" s="140"/>
      <c r="G86" s="141"/>
      <c r="H86" s="142">
        <f t="shared" si="212"/>
        <v>0</v>
      </c>
      <c r="I86" s="140"/>
      <c r="J86" s="141"/>
      <c r="K86" s="142">
        <f t="shared" si="213"/>
        <v>0</v>
      </c>
      <c r="L86" s="140"/>
      <c r="M86" s="141"/>
      <c r="N86" s="142">
        <f t="shared" si="214"/>
        <v>0</v>
      </c>
      <c r="O86" s="140"/>
      <c r="P86" s="141"/>
      <c r="Q86" s="142">
        <f t="shared" si="215"/>
        <v>0</v>
      </c>
      <c r="R86" s="140"/>
      <c r="S86" s="141"/>
      <c r="T86" s="142">
        <f t="shared" si="216"/>
        <v>0</v>
      </c>
      <c r="U86" s="140"/>
      <c r="V86" s="141"/>
      <c r="W86" s="142">
        <f t="shared" si="217"/>
        <v>0</v>
      </c>
      <c r="X86" s="143">
        <f t="shared" si="218"/>
        <v>0</v>
      </c>
      <c r="Y86" s="133">
        <f t="shared" si="219"/>
        <v>0</v>
      </c>
      <c r="Z86" s="172">
        <f t="shared" si="156"/>
        <v>0</v>
      </c>
      <c r="AA86" s="135" t="e">
        <f t="shared" si="157"/>
        <v>#DIV/0!</v>
      </c>
      <c r="AB86" s="144"/>
    </row>
    <row r="87" spans="1:28" ht="30" customHeight="1">
      <c r="A87" s="173"/>
      <c r="B87" s="174" t="s">
        <v>211</v>
      </c>
      <c r="C87" s="175"/>
      <c r="D87" s="176"/>
      <c r="E87" s="177"/>
      <c r="F87" s="182">
        <f>F83+F79+F75+F63+F59</f>
        <v>24</v>
      </c>
      <c r="G87" s="184"/>
      <c r="H87" s="180">
        <f t="shared" ref="H87:I87" si="220">H83+H79+H75+H63+H59</f>
        <v>82200</v>
      </c>
      <c r="I87" s="182">
        <f t="shared" si="220"/>
        <v>24</v>
      </c>
      <c r="J87" s="184"/>
      <c r="K87" s="180">
        <f t="shared" ref="K87:L87" si="221">K83+K79+K75+K63+K59</f>
        <v>82200</v>
      </c>
      <c r="L87" s="202">
        <f t="shared" si="221"/>
        <v>15</v>
      </c>
      <c r="M87" s="184"/>
      <c r="N87" s="180">
        <f t="shared" ref="N87:O87" si="222">N83+N79+N75+N63+N59</f>
        <v>51810</v>
      </c>
      <c r="O87" s="202">
        <f t="shared" si="222"/>
        <v>9</v>
      </c>
      <c r="P87" s="184"/>
      <c r="Q87" s="180">
        <f t="shared" ref="Q87:R87" si="223">Q83+Q79+Q75+Q63+Q59</f>
        <v>51810</v>
      </c>
      <c r="R87" s="202">
        <f t="shared" si="223"/>
        <v>0</v>
      </c>
      <c r="S87" s="184"/>
      <c r="T87" s="180">
        <f t="shared" ref="T87:U87" si="224">T83+T79+T75+T63+T59</f>
        <v>0</v>
      </c>
      <c r="U87" s="202">
        <f t="shared" si="224"/>
        <v>0</v>
      </c>
      <c r="V87" s="184"/>
      <c r="W87" s="180">
        <f t="shared" ref="W87:Y87" si="225">W83+W79+W75+W63+W59</f>
        <v>0</v>
      </c>
      <c r="X87" s="203">
        <f t="shared" si="225"/>
        <v>134010</v>
      </c>
      <c r="Y87" s="204">
        <f t="shared" si="225"/>
        <v>134010</v>
      </c>
      <c r="Z87" s="221">
        <f t="shared" si="156"/>
        <v>0</v>
      </c>
      <c r="AA87" s="222">
        <f t="shared" si="157"/>
        <v>0</v>
      </c>
      <c r="AB87" s="187"/>
    </row>
    <row r="88" spans="1:28" ht="30" customHeight="1">
      <c r="A88" s="4"/>
      <c r="B88" s="223" t="s">
        <v>77</v>
      </c>
      <c r="C88" s="224">
        <v>5</v>
      </c>
      <c r="D88" s="225" t="s">
        <v>212</v>
      </c>
      <c r="E88" s="108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09"/>
      <c r="X88" s="192"/>
      <c r="Y88" s="193"/>
      <c r="Z88" s="226"/>
      <c r="AA88" s="195"/>
      <c r="AB88" s="196"/>
    </row>
    <row r="89" spans="1:28" ht="30" customHeight="1">
      <c r="A89" s="112"/>
      <c r="B89" s="113" t="s">
        <v>79</v>
      </c>
      <c r="C89" s="162" t="s">
        <v>213</v>
      </c>
      <c r="D89" s="145" t="s">
        <v>214</v>
      </c>
      <c r="E89" s="146"/>
      <c r="F89" s="147">
        <f>SUM(F90:F92)</f>
        <v>240</v>
      </c>
      <c r="G89" s="148"/>
      <c r="H89" s="149">
        <f t="shared" ref="H89:I89" si="226">SUM(H90:H92)</f>
        <v>36000</v>
      </c>
      <c r="I89" s="147">
        <f t="shared" si="226"/>
        <v>233</v>
      </c>
      <c r="J89" s="148"/>
      <c r="K89" s="149">
        <f t="shared" ref="K89:L89" si="227">SUM(K90:K92)</f>
        <v>32620</v>
      </c>
      <c r="L89" s="147">
        <f t="shared" si="227"/>
        <v>0</v>
      </c>
      <c r="M89" s="148"/>
      <c r="N89" s="149">
        <f t="shared" ref="N89:O89" si="228">SUM(N90:N92)</f>
        <v>0</v>
      </c>
      <c r="O89" s="147">
        <f t="shared" si="228"/>
        <v>0</v>
      </c>
      <c r="P89" s="148"/>
      <c r="Q89" s="149">
        <f t="shared" ref="Q89:R89" si="229">SUM(Q90:Q92)</f>
        <v>0</v>
      </c>
      <c r="R89" s="147">
        <f t="shared" si="229"/>
        <v>0</v>
      </c>
      <c r="S89" s="148"/>
      <c r="T89" s="149">
        <f t="shared" ref="T89:U89" si="230">SUM(T90:T92)</f>
        <v>0</v>
      </c>
      <c r="U89" s="147">
        <f t="shared" si="230"/>
        <v>0</v>
      </c>
      <c r="V89" s="148"/>
      <c r="W89" s="149">
        <f t="shared" ref="W89:Y89" si="231">SUM(W90:W92)</f>
        <v>0</v>
      </c>
      <c r="X89" s="227">
        <f t="shared" si="231"/>
        <v>36000</v>
      </c>
      <c r="Y89" s="198">
        <f t="shared" si="231"/>
        <v>32620</v>
      </c>
      <c r="Z89" s="228">
        <f t="shared" ref="Z89:Z101" si="232">X89-Y89</f>
        <v>3380</v>
      </c>
      <c r="AA89" s="122">
        <f t="shared" ref="AA89:AA101" si="233">Z89/X89</f>
        <v>9.3888888888888883E-2</v>
      </c>
      <c r="AB89" s="153"/>
    </row>
    <row r="90" spans="1:28" ht="30" customHeight="1">
      <c r="A90" s="112"/>
      <c r="B90" s="124" t="s">
        <v>82</v>
      </c>
      <c r="C90" s="125" t="s">
        <v>215</v>
      </c>
      <c r="D90" s="229" t="s">
        <v>216</v>
      </c>
      <c r="E90" s="218" t="s">
        <v>217</v>
      </c>
      <c r="F90" s="128">
        <v>240</v>
      </c>
      <c r="G90" s="129">
        <v>150</v>
      </c>
      <c r="H90" s="130">
        <f t="shared" ref="H90:H92" si="234">F90*G90</f>
        <v>36000</v>
      </c>
      <c r="I90" s="131">
        <v>233</v>
      </c>
      <c r="J90" s="129">
        <f>K90/I90</f>
        <v>140</v>
      </c>
      <c r="K90" s="130">
        <f>'Реєстр документів'!F74+'Реєстр документів'!F75+'Реєстр документів'!F76</f>
        <v>32620</v>
      </c>
      <c r="L90" s="128"/>
      <c r="M90" s="129"/>
      <c r="N90" s="130">
        <f t="shared" ref="N90:N92" si="235">L90*M90</f>
        <v>0</v>
      </c>
      <c r="O90" s="128"/>
      <c r="P90" s="129"/>
      <c r="Q90" s="130">
        <f t="shared" ref="Q90:Q92" si="236">O90*P90</f>
        <v>0</v>
      </c>
      <c r="R90" s="128"/>
      <c r="S90" s="129"/>
      <c r="T90" s="130">
        <f t="shared" ref="T90:T92" si="237">R90*S90</f>
        <v>0</v>
      </c>
      <c r="U90" s="128"/>
      <c r="V90" s="129"/>
      <c r="W90" s="130">
        <f t="shared" ref="W90:W92" si="238">U90*V90</f>
        <v>0</v>
      </c>
      <c r="X90" s="132">
        <f t="shared" ref="X90:X92" si="239">H90+N90+T90</f>
        <v>36000</v>
      </c>
      <c r="Y90" s="133">
        <f t="shared" ref="Y90:Y92" si="240">K90+Q90+W90</f>
        <v>32620</v>
      </c>
      <c r="Z90" s="134">
        <f t="shared" si="232"/>
        <v>3380</v>
      </c>
      <c r="AA90" s="135">
        <f t="shared" si="233"/>
        <v>9.3888888888888883E-2</v>
      </c>
      <c r="AB90" s="136"/>
    </row>
    <row r="91" spans="1:28" ht="30" customHeight="1">
      <c r="A91" s="112"/>
      <c r="B91" s="124" t="s">
        <v>82</v>
      </c>
      <c r="C91" s="125" t="s">
        <v>218</v>
      </c>
      <c r="D91" s="229" t="s">
        <v>216</v>
      </c>
      <c r="E91" s="218" t="s">
        <v>217</v>
      </c>
      <c r="F91" s="128"/>
      <c r="G91" s="129"/>
      <c r="H91" s="130">
        <f t="shared" si="234"/>
        <v>0</v>
      </c>
      <c r="I91" s="128"/>
      <c r="J91" s="129"/>
      <c r="K91" s="130">
        <f t="shared" ref="K91:K92" si="241">I91*J91</f>
        <v>0</v>
      </c>
      <c r="L91" s="128"/>
      <c r="M91" s="129"/>
      <c r="N91" s="130">
        <f t="shared" si="235"/>
        <v>0</v>
      </c>
      <c r="O91" s="128"/>
      <c r="P91" s="129"/>
      <c r="Q91" s="130">
        <f t="shared" si="236"/>
        <v>0</v>
      </c>
      <c r="R91" s="128"/>
      <c r="S91" s="129"/>
      <c r="T91" s="130">
        <f t="shared" si="237"/>
        <v>0</v>
      </c>
      <c r="U91" s="128"/>
      <c r="V91" s="129"/>
      <c r="W91" s="130">
        <f t="shared" si="238"/>
        <v>0</v>
      </c>
      <c r="X91" s="132">
        <f t="shared" si="239"/>
        <v>0</v>
      </c>
      <c r="Y91" s="133">
        <f t="shared" si="240"/>
        <v>0</v>
      </c>
      <c r="Z91" s="134">
        <f t="shared" si="232"/>
        <v>0</v>
      </c>
      <c r="AA91" s="135" t="e">
        <f t="shared" si="233"/>
        <v>#DIV/0!</v>
      </c>
      <c r="AB91" s="136"/>
    </row>
    <row r="92" spans="1:28" ht="30" customHeight="1">
      <c r="A92" s="112"/>
      <c r="B92" s="137" t="s">
        <v>82</v>
      </c>
      <c r="C92" s="138" t="s">
        <v>219</v>
      </c>
      <c r="D92" s="229" t="s">
        <v>216</v>
      </c>
      <c r="E92" s="220" t="s">
        <v>217</v>
      </c>
      <c r="F92" s="140"/>
      <c r="G92" s="141"/>
      <c r="H92" s="142">
        <f t="shared" si="234"/>
        <v>0</v>
      </c>
      <c r="I92" s="140"/>
      <c r="J92" s="141"/>
      <c r="K92" s="142">
        <f t="shared" si="241"/>
        <v>0</v>
      </c>
      <c r="L92" s="140"/>
      <c r="M92" s="141"/>
      <c r="N92" s="142">
        <f t="shared" si="235"/>
        <v>0</v>
      </c>
      <c r="O92" s="140"/>
      <c r="P92" s="141"/>
      <c r="Q92" s="142">
        <f t="shared" si="236"/>
        <v>0</v>
      </c>
      <c r="R92" s="140"/>
      <c r="S92" s="141"/>
      <c r="T92" s="142">
        <f t="shared" si="237"/>
        <v>0</v>
      </c>
      <c r="U92" s="140"/>
      <c r="V92" s="141"/>
      <c r="W92" s="142">
        <f t="shared" si="238"/>
        <v>0</v>
      </c>
      <c r="X92" s="143">
        <f t="shared" si="239"/>
        <v>0</v>
      </c>
      <c r="Y92" s="133">
        <f t="shared" si="240"/>
        <v>0</v>
      </c>
      <c r="Z92" s="134">
        <f t="shared" si="232"/>
        <v>0</v>
      </c>
      <c r="AA92" s="135" t="e">
        <f t="shared" si="233"/>
        <v>#DIV/0!</v>
      </c>
      <c r="AB92" s="144"/>
    </row>
    <row r="93" spans="1:28" ht="30" customHeight="1">
      <c r="A93" s="112"/>
      <c r="B93" s="113" t="s">
        <v>79</v>
      </c>
      <c r="C93" s="162" t="s">
        <v>220</v>
      </c>
      <c r="D93" s="145" t="s">
        <v>221</v>
      </c>
      <c r="E93" s="230"/>
      <c r="F93" s="231">
        <f>SUM(F94:F96)</f>
        <v>0</v>
      </c>
      <c r="G93" s="148"/>
      <c r="H93" s="149">
        <f t="shared" ref="H93:I93" si="242">SUM(H94:H96)</f>
        <v>0</v>
      </c>
      <c r="I93" s="231">
        <f t="shared" si="242"/>
        <v>0</v>
      </c>
      <c r="J93" s="148"/>
      <c r="K93" s="149">
        <f t="shared" ref="K93:L93" si="243">SUM(K94:K96)</f>
        <v>0</v>
      </c>
      <c r="L93" s="231">
        <f t="shared" si="243"/>
        <v>0</v>
      </c>
      <c r="M93" s="148"/>
      <c r="N93" s="149">
        <f t="shared" ref="N93:O93" si="244">SUM(N94:N96)</f>
        <v>0</v>
      </c>
      <c r="O93" s="231">
        <f t="shared" si="244"/>
        <v>0</v>
      </c>
      <c r="P93" s="148"/>
      <c r="Q93" s="149">
        <f t="shared" ref="Q93:R93" si="245">SUM(Q94:Q96)</f>
        <v>0</v>
      </c>
      <c r="R93" s="231">
        <f t="shared" si="245"/>
        <v>0</v>
      </c>
      <c r="S93" s="148"/>
      <c r="T93" s="149">
        <f t="shared" ref="T93:U93" si="246">SUM(T94:T96)</f>
        <v>0</v>
      </c>
      <c r="U93" s="231">
        <f t="shared" si="246"/>
        <v>0</v>
      </c>
      <c r="V93" s="148"/>
      <c r="W93" s="149">
        <f t="shared" ref="W93:Y93" si="247">SUM(W94:W96)</f>
        <v>0</v>
      </c>
      <c r="X93" s="227">
        <f t="shared" si="247"/>
        <v>0</v>
      </c>
      <c r="Y93" s="198">
        <f t="shared" si="247"/>
        <v>0</v>
      </c>
      <c r="Z93" s="228">
        <f t="shared" si="232"/>
        <v>0</v>
      </c>
      <c r="AA93" s="232" t="e">
        <f t="shared" si="233"/>
        <v>#DIV/0!</v>
      </c>
      <c r="AB93" s="153"/>
    </row>
    <row r="94" spans="1:28" ht="30" customHeight="1">
      <c r="A94" s="112"/>
      <c r="B94" s="124" t="s">
        <v>82</v>
      </c>
      <c r="C94" s="125" t="s">
        <v>222</v>
      </c>
      <c r="D94" s="229" t="s">
        <v>223</v>
      </c>
      <c r="E94" s="233" t="s">
        <v>123</v>
      </c>
      <c r="F94" s="128"/>
      <c r="G94" s="129"/>
      <c r="H94" s="130">
        <f t="shared" ref="H94:H96" si="248">F94*G94</f>
        <v>0</v>
      </c>
      <c r="I94" s="128"/>
      <c r="J94" s="129"/>
      <c r="K94" s="130">
        <f t="shared" ref="K94:K96" si="249">I94*J94</f>
        <v>0</v>
      </c>
      <c r="L94" s="128"/>
      <c r="M94" s="129"/>
      <c r="N94" s="130">
        <f t="shared" ref="N94:N96" si="250">L94*M94</f>
        <v>0</v>
      </c>
      <c r="O94" s="128"/>
      <c r="P94" s="129"/>
      <c r="Q94" s="130">
        <f t="shared" ref="Q94:Q96" si="251">O94*P94</f>
        <v>0</v>
      </c>
      <c r="R94" s="128"/>
      <c r="S94" s="129"/>
      <c r="T94" s="130">
        <f t="shared" ref="T94:T96" si="252">R94*S94</f>
        <v>0</v>
      </c>
      <c r="U94" s="128"/>
      <c r="V94" s="129"/>
      <c r="W94" s="130">
        <f t="shared" ref="W94:W96" si="253">U94*V94</f>
        <v>0</v>
      </c>
      <c r="X94" s="132">
        <f t="shared" ref="X94:X96" si="254">H94+N94+T94</f>
        <v>0</v>
      </c>
      <c r="Y94" s="133">
        <f t="shared" ref="Y94:Y96" si="255">K94+Q94+W94</f>
        <v>0</v>
      </c>
      <c r="Z94" s="134">
        <f t="shared" si="232"/>
        <v>0</v>
      </c>
      <c r="AA94" s="135" t="e">
        <f t="shared" si="233"/>
        <v>#DIV/0!</v>
      </c>
      <c r="AB94" s="136"/>
    </row>
    <row r="95" spans="1:28" ht="30" customHeight="1">
      <c r="A95" s="112"/>
      <c r="B95" s="124" t="s">
        <v>82</v>
      </c>
      <c r="C95" s="125" t="s">
        <v>224</v>
      </c>
      <c r="D95" s="200" t="s">
        <v>223</v>
      </c>
      <c r="E95" s="218" t="s">
        <v>123</v>
      </c>
      <c r="F95" s="128"/>
      <c r="G95" s="129"/>
      <c r="H95" s="130">
        <f t="shared" si="248"/>
        <v>0</v>
      </c>
      <c r="I95" s="128"/>
      <c r="J95" s="129"/>
      <c r="K95" s="130">
        <f t="shared" si="249"/>
        <v>0</v>
      </c>
      <c r="L95" s="128"/>
      <c r="M95" s="129"/>
      <c r="N95" s="130">
        <f t="shared" si="250"/>
        <v>0</v>
      </c>
      <c r="O95" s="128"/>
      <c r="P95" s="129"/>
      <c r="Q95" s="130">
        <f t="shared" si="251"/>
        <v>0</v>
      </c>
      <c r="R95" s="128"/>
      <c r="S95" s="129"/>
      <c r="T95" s="130">
        <f t="shared" si="252"/>
        <v>0</v>
      </c>
      <c r="U95" s="128"/>
      <c r="V95" s="129"/>
      <c r="W95" s="130">
        <f t="shared" si="253"/>
        <v>0</v>
      </c>
      <c r="X95" s="132">
        <f t="shared" si="254"/>
        <v>0</v>
      </c>
      <c r="Y95" s="133">
        <f t="shared" si="255"/>
        <v>0</v>
      </c>
      <c r="Z95" s="134">
        <f t="shared" si="232"/>
        <v>0</v>
      </c>
      <c r="AA95" s="135" t="e">
        <f t="shared" si="233"/>
        <v>#DIV/0!</v>
      </c>
      <c r="AB95" s="136"/>
    </row>
    <row r="96" spans="1:28" ht="30" customHeight="1">
      <c r="A96" s="112"/>
      <c r="B96" s="137" t="s">
        <v>82</v>
      </c>
      <c r="C96" s="138" t="s">
        <v>225</v>
      </c>
      <c r="D96" s="170" t="s">
        <v>223</v>
      </c>
      <c r="E96" s="220" t="s">
        <v>123</v>
      </c>
      <c r="F96" s="140"/>
      <c r="G96" s="141"/>
      <c r="H96" s="142">
        <f t="shared" si="248"/>
        <v>0</v>
      </c>
      <c r="I96" s="140"/>
      <c r="J96" s="141"/>
      <c r="K96" s="142">
        <f t="shared" si="249"/>
        <v>0</v>
      </c>
      <c r="L96" s="140"/>
      <c r="M96" s="141"/>
      <c r="N96" s="142">
        <f t="shared" si="250"/>
        <v>0</v>
      </c>
      <c r="O96" s="140"/>
      <c r="P96" s="141"/>
      <c r="Q96" s="142">
        <f t="shared" si="251"/>
        <v>0</v>
      </c>
      <c r="R96" s="140"/>
      <c r="S96" s="141"/>
      <c r="T96" s="142">
        <f t="shared" si="252"/>
        <v>0</v>
      </c>
      <c r="U96" s="140"/>
      <c r="V96" s="141"/>
      <c r="W96" s="142">
        <f t="shared" si="253"/>
        <v>0</v>
      </c>
      <c r="X96" s="143">
        <f t="shared" si="254"/>
        <v>0</v>
      </c>
      <c r="Y96" s="133">
        <f t="shared" si="255"/>
        <v>0</v>
      </c>
      <c r="Z96" s="134">
        <f t="shared" si="232"/>
        <v>0</v>
      </c>
      <c r="AA96" s="135" t="e">
        <f t="shared" si="233"/>
        <v>#DIV/0!</v>
      </c>
      <c r="AB96" s="144"/>
    </row>
    <row r="97" spans="1:28" ht="30" customHeight="1">
      <c r="A97" s="112"/>
      <c r="B97" s="113" t="s">
        <v>79</v>
      </c>
      <c r="C97" s="162" t="s">
        <v>226</v>
      </c>
      <c r="D97" s="234" t="s">
        <v>227</v>
      </c>
      <c r="E97" s="235"/>
      <c r="F97" s="231">
        <f>SUM(F98:F100)</f>
        <v>0</v>
      </c>
      <c r="G97" s="148"/>
      <c r="H97" s="149">
        <f t="shared" ref="H97:I97" si="256">SUM(H98:H100)</f>
        <v>0</v>
      </c>
      <c r="I97" s="231">
        <f t="shared" si="256"/>
        <v>0</v>
      </c>
      <c r="J97" s="148"/>
      <c r="K97" s="149">
        <f t="shared" ref="K97:L97" si="257">SUM(K98:K100)</f>
        <v>0</v>
      </c>
      <c r="L97" s="231">
        <f t="shared" si="257"/>
        <v>0</v>
      </c>
      <c r="M97" s="148"/>
      <c r="N97" s="149">
        <f t="shared" ref="N97:O97" si="258">SUM(N98:N100)</f>
        <v>0</v>
      </c>
      <c r="O97" s="231">
        <f t="shared" si="258"/>
        <v>0</v>
      </c>
      <c r="P97" s="148"/>
      <c r="Q97" s="149">
        <f t="shared" ref="Q97:R97" si="259">SUM(Q98:Q100)</f>
        <v>0</v>
      </c>
      <c r="R97" s="231">
        <f t="shared" si="259"/>
        <v>0</v>
      </c>
      <c r="S97" s="148"/>
      <c r="T97" s="149">
        <f t="shared" ref="T97:U97" si="260">SUM(T98:T100)</f>
        <v>0</v>
      </c>
      <c r="U97" s="231">
        <f t="shared" si="260"/>
        <v>0</v>
      </c>
      <c r="V97" s="148"/>
      <c r="W97" s="149">
        <f t="shared" ref="W97:Y97" si="261">SUM(W98:W100)</f>
        <v>0</v>
      </c>
      <c r="X97" s="227">
        <f t="shared" si="261"/>
        <v>0</v>
      </c>
      <c r="Y97" s="198">
        <f t="shared" si="261"/>
        <v>0</v>
      </c>
      <c r="Z97" s="228">
        <f t="shared" si="232"/>
        <v>0</v>
      </c>
      <c r="AA97" s="232" t="e">
        <f t="shared" si="233"/>
        <v>#DIV/0!</v>
      </c>
      <c r="AB97" s="153"/>
    </row>
    <row r="98" spans="1:28" ht="30" customHeight="1">
      <c r="A98" s="112"/>
      <c r="B98" s="124" t="s">
        <v>82</v>
      </c>
      <c r="C98" s="125" t="s">
        <v>228</v>
      </c>
      <c r="D98" s="236" t="s">
        <v>129</v>
      </c>
      <c r="E98" s="237" t="s">
        <v>130</v>
      </c>
      <c r="F98" s="128"/>
      <c r="G98" s="129"/>
      <c r="H98" s="130">
        <f t="shared" ref="H98:H100" si="262">F98*G98</f>
        <v>0</v>
      </c>
      <c r="I98" s="128"/>
      <c r="J98" s="129"/>
      <c r="K98" s="130">
        <f t="shared" ref="K98:K100" si="263">I98*J98</f>
        <v>0</v>
      </c>
      <c r="L98" s="128"/>
      <c r="M98" s="129"/>
      <c r="N98" s="130">
        <f t="shared" ref="N98:N100" si="264">L98*M98</f>
        <v>0</v>
      </c>
      <c r="O98" s="128"/>
      <c r="P98" s="129"/>
      <c r="Q98" s="130">
        <f t="shared" ref="Q98:Q100" si="265">O98*P98</f>
        <v>0</v>
      </c>
      <c r="R98" s="128"/>
      <c r="S98" s="129"/>
      <c r="T98" s="130">
        <f t="shared" ref="T98:T100" si="266">R98*S98</f>
        <v>0</v>
      </c>
      <c r="U98" s="128"/>
      <c r="V98" s="129"/>
      <c r="W98" s="130">
        <f t="shared" ref="W98:W100" si="267">U98*V98</f>
        <v>0</v>
      </c>
      <c r="X98" s="132">
        <f t="shared" ref="X98:X100" si="268">H98+N98+T98</f>
        <v>0</v>
      </c>
      <c r="Y98" s="133">
        <f t="shared" ref="Y98:Y100" si="269">K98+Q98+W98</f>
        <v>0</v>
      </c>
      <c r="Z98" s="134">
        <f t="shared" si="232"/>
        <v>0</v>
      </c>
      <c r="AA98" s="135" t="e">
        <f t="shared" si="233"/>
        <v>#DIV/0!</v>
      </c>
      <c r="AB98" s="136"/>
    </row>
    <row r="99" spans="1:28" ht="30" customHeight="1">
      <c r="A99" s="112"/>
      <c r="B99" s="124" t="s">
        <v>82</v>
      </c>
      <c r="C99" s="125" t="s">
        <v>229</v>
      </c>
      <c r="D99" s="236" t="s">
        <v>129</v>
      </c>
      <c r="E99" s="237" t="s">
        <v>130</v>
      </c>
      <c r="F99" s="128"/>
      <c r="G99" s="129"/>
      <c r="H99" s="130">
        <f t="shared" si="262"/>
        <v>0</v>
      </c>
      <c r="I99" s="128"/>
      <c r="J99" s="129"/>
      <c r="K99" s="130">
        <f t="shared" si="263"/>
        <v>0</v>
      </c>
      <c r="L99" s="128"/>
      <c r="M99" s="129"/>
      <c r="N99" s="130">
        <f t="shared" si="264"/>
        <v>0</v>
      </c>
      <c r="O99" s="128"/>
      <c r="P99" s="129"/>
      <c r="Q99" s="130">
        <f t="shared" si="265"/>
        <v>0</v>
      </c>
      <c r="R99" s="128"/>
      <c r="S99" s="129"/>
      <c r="T99" s="130">
        <f t="shared" si="266"/>
        <v>0</v>
      </c>
      <c r="U99" s="128"/>
      <c r="V99" s="129"/>
      <c r="W99" s="130">
        <f t="shared" si="267"/>
        <v>0</v>
      </c>
      <c r="X99" s="132">
        <f t="shared" si="268"/>
        <v>0</v>
      </c>
      <c r="Y99" s="133">
        <f t="shared" si="269"/>
        <v>0</v>
      </c>
      <c r="Z99" s="134">
        <f t="shared" si="232"/>
        <v>0</v>
      </c>
      <c r="AA99" s="135" t="e">
        <f t="shared" si="233"/>
        <v>#DIV/0!</v>
      </c>
      <c r="AB99" s="136"/>
    </row>
    <row r="100" spans="1:28" ht="30" customHeight="1">
      <c r="A100" s="112"/>
      <c r="B100" s="137" t="s">
        <v>82</v>
      </c>
      <c r="C100" s="138" t="s">
        <v>230</v>
      </c>
      <c r="D100" s="238" t="s">
        <v>129</v>
      </c>
      <c r="E100" s="237" t="s">
        <v>130</v>
      </c>
      <c r="F100" s="156"/>
      <c r="G100" s="157"/>
      <c r="H100" s="158">
        <f t="shared" si="262"/>
        <v>0</v>
      </c>
      <c r="I100" s="156"/>
      <c r="J100" s="157"/>
      <c r="K100" s="158">
        <f t="shared" si="263"/>
        <v>0</v>
      </c>
      <c r="L100" s="156"/>
      <c r="M100" s="157"/>
      <c r="N100" s="158">
        <f t="shared" si="264"/>
        <v>0</v>
      </c>
      <c r="O100" s="156"/>
      <c r="P100" s="157"/>
      <c r="Q100" s="158">
        <f t="shared" si="265"/>
        <v>0</v>
      </c>
      <c r="R100" s="156"/>
      <c r="S100" s="157"/>
      <c r="T100" s="158">
        <f t="shared" si="266"/>
        <v>0</v>
      </c>
      <c r="U100" s="156"/>
      <c r="V100" s="157"/>
      <c r="W100" s="158">
        <f t="shared" si="267"/>
        <v>0</v>
      </c>
      <c r="X100" s="143">
        <f t="shared" si="268"/>
        <v>0</v>
      </c>
      <c r="Y100" s="133">
        <f t="shared" si="269"/>
        <v>0</v>
      </c>
      <c r="Z100" s="134">
        <f t="shared" si="232"/>
        <v>0</v>
      </c>
      <c r="AA100" s="135" t="e">
        <f t="shared" si="233"/>
        <v>#DIV/0!</v>
      </c>
      <c r="AB100" s="159"/>
    </row>
    <row r="101" spans="1:28" ht="39.75" customHeight="1">
      <c r="A101" s="239"/>
      <c r="B101" s="469" t="s">
        <v>231</v>
      </c>
      <c r="C101" s="435"/>
      <c r="D101" s="435"/>
      <c r="E101" s="436"/>
      <c r="F101" s="184"/>
      <c r="G101" s="184"/>
      <c r="H101" s="180">
        <f>H89+H93+H97</f>
        <v>36000</v>
      </c>
      <c r="I101" s="184"/>
      <c r="J101" s="184"/>
      <c r="K101" s="180">
        <f>K89+K93+K97</f>
        <v>32620</v>
      </c>
      <c r="L101" s="184"/>
      <c r="M101" s="184"/>
      <c r="N101" s="180">
        <f>N89+N93+N97</f>
        <v>0</v>
      </c>
      <c r="O101" s="184"/>
      <c r="P101" s="184"/>
      <c r="Q101" s="180">
        <f>Q89+Q93+Q97</f>
        <v>0</v>
      </c>
      <c r="R101" s="184"/>
      <c r="S101" s="184"/>
      <c r="T101" s="180">
        <f>T89+T93+T97</f>
        <v>0</v>
      </c>
      <c r="U101" s="184"/>
      <c r="V101" s="184"/>
      <c r="W101" s="180">
        <f t="shared" ref="W101:Y101" si="270">W89+W93+W97</f>
        <v>0</v>
      </c>
      <c r="X101" s="203">
        <f t="shared" si="270"/>
        <v>36000</v>
      </c>
      <c r="Y101" s="204">
        <f t="shared" si="270"/>
        <v>32620</v>
      </c>
      <c r="Z101" s="205">
        <f t="shared" si="232"/>
        <v>3380</v>
      </c>
      <c r="AA101" s="206">
        <f t="shared" si="233"/>
        <v>9.3888888888888883E-2</v>
      </c>
      <c r="AB101" s="187"/>
    </row>
    <row r="102" spans="1:28" ht="30" customHeight="1">
      <c r="A102" s="4"/>
      <c r="B102" s="188" t="s">
        <v>77</v>
      </c>
      <c r="C102" s="189">
        <v>6</v>
      </c>
      <c r="D102" s="190" t="s">
        <v>232</v>
      </c>
      <c r="E102" s="191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92"/>
      <c r="Y102" s="193"/>
      <c r="Z102" s="208"/>
      <c r="AA102" s="195"/>
      <c r="AB102" s="196"/>
    </row>
    <row r="103" spans="1:28" ht="30" customHeight="1">
      <c r="A103" s="112"/>
      <c r="B103" s="113" t="s">
        <v>79</v>
      </c>
      <c r="C103" s="162" t="s">
        <v>233</v>
      </c>
      <c r="D103" s="240" t="s">
        <v>234</v>
      </c>
      <c r="E103" s="116"/>
      <c r="F103" s="117">
        <f>SUM(F104:F106)</f>
        <v>83</v>
      </c>
      <c r="G103" s="118"/>
      <c r="H103" s="119">
        <f t="shared" ref="H103:I103" si="271">SUM(H104:H106)</f>
        <v>91300</v>
      </c>
      <c r="I103" s="117">
        <f t="shared" si="271"/>
        <v>83</v>
      </c>
      <c r="J103" s="118"/>
      <c r="K103" s="119">
        <f t="shared" ref="K103:L103" si="272">SUM(K104:K106)</f>
        <v>92550</v>
      </c>
      <c r="L103" s="117">
        <f t="shared" si="272"/>
        <v>0</v>
      </c>
      <c r="M103" s="118"/>
      <c r="N103" s="119">
        <f t="shared" ref="N103:O103" si="273">SUM(N104:N106)</f>
        <v>0</v>
      </c>
      <c r="O103" s="117">
        <f t="shared" si="273"/>
        <v>0</v>
      </c>
      <c r="P103" s="118"/>
      <c r="Q103" s="119">
        <f t="shared" ref="Q103:R103" si="274">SUM(Q104:Q106)</f>
        <v>0</v>
      </c>
      <c r="R103" s="117">
        <f t="shared" si="274"/>
        <v>0</v>
      </c>
      <c r="S103" s="118"/>
      <c r="T103" s="119">
        <f t="shared" ref="T103:U103" si="275">SUM(T104:T106)</f>
        <v>0</v>
      </c>
      <c r="U103" s="117">
        <f t="shared" si="275"/>
        <v>0</v>
      </c>
      <c r="V103" s="118"/>
      <c r="W103" s="119">
        <f t="shared" ref="W103:Y103" si="276">SUM(W104:W106)</f>
        <v>0</v>
      </c>
      <c r="X103" s="120">
        <f t="shared" si="276"/>
        <v>91300</v>
      </c>
      <c r="Y103" s="118">
        <f t="shared" si="276"/>
        <v>92550</v>
      </c>
      <c r="Z103" s="149">
        <f t="shared" ref="Z103:Z115" si="277">X103-Y103</f>
        <v>-1250</v>
      </c>
      <c r="AA103" s="122">
        <f t="shared" ref="AA103:AA115" si="278">Z103/X103</f>
        <v>-1.3691128148959474E-2</v>
      </c>
      <c r="AB103" s="123"/>
    </row>
    <row r="104" spans="1:28" ht="30" customHeight="1">
      <c r="A104" s="112"/>
      <c r="B104" s="124" t="s">
        <v>82</v>
      </c>
      <c r="C104" s="125" t="s">
        <v>235</v>
      </c>
      <c r="D104" s="200" t="s">
        <v>236</v>
      </c>
      <c r="E104" s="127" t="s">
        <v>123</v>
      </c>
      <c r="F104" s="128">
        <v>3</v>
      </c>
      <c r="G104" s="129">
        <v>13100</v>
      </c>
      <c r="H104" s="130">
        <f t="shared" ref="H104:H106" si="279">F104*G104</f>
        <v>39300</v>
      </c>
      <c r="I104" s="131">
        <v>3</v>
      </c>
      <c r="J104" s="129">
        <f t="shared" ref="J104:J105" si="280">K104/I104</f>
        <v>14396.666666666666</v>
      </c>
      <c r="K104" s="130">
        <f>'Реєстр документів'!F77</f>
        <v>43190</v>
      </c>
      <c r="L104" s="128"/>
      <c r="M104" s="129"/>
      <c r="N104" s="130">
        <f t="shared" ref="N104:N106" si="281">L104*M104</f>
        <v>0</v>
      </c>
      <c r="O104" s="128"/>
      <c r="P104" s="129"/>
      <c r="Q104" s="130">
        <f t="shared" ref="Q104:Q106" si="282">O104*P104</f>
        <v>0</v>
      </c>
      <c r="R104" s="128"/>
      <c r="S104" s="129"/>
      <c r="T104" s="130">
        <f t="shared" ref="T104:T106" si="283">R104*S104</f>
        <v>0</v>
      </c>
      <c r="U104" s="128"/>
      <c r="V104" s="129"/>
      <c r="W104" s="130">
        <f t="shared" ref="W104:W106" si="284">U104*V104</f>
        <v>0</v>
      </c>
      <c r="X104" s="132">
        <f t="shared" ref="X104:X106" si="285">H104+N104+T104</f>
        <v>39300</v>
      </c>
      <c r="Y104" s="133">
        <f t="shared" ref="Y104:Y106" si="286">K104+Q104+W104</f>
        <v>43190</v>
      </c>
      <c r="Z104" s="134">
        <f t="shared" si="277"/>
        <v>-3890</v>
      </c>
      <c r="AA104" s="135">
        <f t="shared" si="278"/>
        <v>-9.8982188295165391E-2</v>
      </c>
      <c r="AB104" s="136"/>
    </row>
    <row r="105" spans="1:28" ht="30" customHeight="1">
      <c r="A105" s="112"/>
      <c r="B105" s="124" t="s">
        <v>82</v>
      </c>
      <c r="C105" s="125" t="s">
        <v>237</v>
      </c>
      <c r="D105" s="200" t="s">
        <v>238</v>
      </c>
      <c r="E105" s="127" t="s">
        <v>123</v>
      </c>
      <c r="F105" s="128">
        <v>80</v>
      </c>
      <c r="G105" s="129">
        <v>650</v>
      </c>
      <c r="H105" s="130">
        <f t="shared" si="279"/>
        <v>52000</v>
      </c>
      <c r="I105" s="131">
        <v>80</v>
      </c>
      <c r="J105" s="129">
        <f t="shared" si="280"/>
        <v>617</v>
      </c>
      <c r="K105" s="130">
        <f>'Реєстр документів'!F78</f>
        <v>49360</v>
      </c>
      <c r="L105" s="128"/>
      <c r="M105" s="129"/>
      <c r="N105" s="130">
        <f t="shared" si="281"/>
        <v>0</v>
      </c>
      <c r="O105" s="128"/>
      <c r="P105" s="129"/>
      <c r="Q105" s="130">
        <f t="shared" si="282"/>
        <v>0</v>
      </c>
      <c r="R105" s="128"/>
      <c r="S105" s="129"/>
      <c r="T105" s="130">
        <f t="shared" si="283"/>
        <v>0</v>
      </c>
      <c r="U105" s="128"/>
      <c r="V105" s="129"/>
      <c r="W105" s="130">
        <f t="shared" si="284"/>
        <v>0</v>
      </c>
      <c r="X105" s="132">
        <f t="shared" si="285"/>
        <v>52000</v>
      </c>
      <c r="Y105" s="133">
        <f t="shared" si="286"/>
        <v>49360</v>
      </c>
      <c r="Z105" s="134">
        <f t="shared" si="277"/>
        <v>2640</v>
      </c>
      <c r="AA105" s="135">
        <f t="shared" si="278"/>
        <v>5.0769230769230768E-2</v>
      </c>
      <c r="AB105" s="136"/>
    </row>
    <row r="106" spans="1:28" ht="30" customHeight="1">
      <c r="A106" s="112"/>
      <c r="B106" s="137" t="s">
        <v>82</v>
      </c>
      <c r="C106" s="138" t="s">
        <v>239</v>
      </c>
      <c r="D106" s="170" t="s">
        <v>240</v>
      </c>
      <c r="E106" s="139" t="s">
        <v>123</v>
      </c>
      <c r="F106" s="140"/>
      <c r="G106" s="141"/>
      <c r="H106" s="142">
        <f t="shared" si="279"/>
        <v>0</v>
      </c>
      <c r="I106" s="140"/>
      <c r="J106" s="141"/>
      <c r="K106" s="142">
        <f>I106*J106</f>
        <v>0</v>
      </c>
      <c r="L106" s="140"/>
      <c r="M106" s="141"/>
      <c r="N106" s="142">
        <f t="shared" si="281"/>
        <v>0</v>
      </c>
      <c r="O106" s="140"/>
      <c r="P106" s="141"/>
      <c r="Q106" s="142">
        <f t="shared" si="282"/>
        <v>0</v>
      </c>
      <c r="R106" s="140"/>
      <c r="S106" s="141"/>
      <c r="T106" s="142">
        <f t="shared" si="283"/>
        <v>0</v>
      </c>
      <c r="U106" s="140"/>
      <c r="V106" s="141"/>
      <c r="W106" s="142">
        <f t="shared" si="284"/>
        <v>0</v>
      </c>
      <c r="X106" s="143">
        <f t="shared" si="285"/>
        <v>0</v>
      </c>
      <c r="Y106" s="133">
        <f t="shared" si="286"/>
        <v>0</v>
      </c>
      <c r="Z106" s="134">
        <f t="shared" si="277"/>
        <v>0</v>
      </c>
      <c r="AA106" s="135" t="e">
        <f t="shared" si="278"/>
        <v>#DIV/0!</v>
      </c>
      <c r="AB106" s="144"/>
    </row>
    <row r="107" spans="1:28" ht="30" customHeight="1">
      <c r="A107" s="112"/>
      <c r="B107" s="113" t="s">
        <v>77</v>
      </c>
      <c r="C107" s="162" t="s">
        <v>241</v>
      </c>
      <c r="D107" s="241" t="s">
        <v>242</v>
      </c>
      <c r="E107" s="146"/>
      <c r="F107" s="147">
        <f>SUM(F108:F110)</f>
        <v>2</v>
      </c>
      <c r="G107" s="148"/>
      <c r="H107" s="149">
        <f t="shared" ref="H107:I107" si="287">SUM(H108:H110)</f>
        <v>6358</v>
      </c>
      <c r="I107" s="147">
        <f t="shared" si="287"/>
        <v>2</v>
      </c>
      <c r="J107" s="148"/>
      <c r="K107" s="149">
        <f t="shared" ref="K107:L107" si="288">SUM(K108:K110)</f>
        <v>11217.96</v>
      </c>
      <c r="L107" s="147">
        <f t="shared" si="288"/>
        <v>0</v>
      </c>
      <c r="M107" s="148"/>
      <c r="N107" s="149">
        <f t="shared" ref="N107:O107" si="289">SUM(N108:N110)</f>
        <v>0</v>
      </c>
      <c r="O107" s="147">
        <f t="shared" si="289"/>
        <v>0</v>
      </c>
      <c r="P107" s="148"/>
      <c r="Q107" s="149">
        <f t="shared" ref="Q107:R107" si="290">SUM(Q108:Q110)</f>
        <v>0</v>
      </c>
      <c r="R107" s="147">
        <f t="shared" si="290"/>
        <v>0</v>
      </c>
      <c r="S107" s="148"/>
      <c r="T107" s="149">
        <f t="shared" ref="T107:U107" si="291">SUM(T108:T110)</f>
        <v>0</v>
      </c>
      <c r="U107" s="147">
        <f t="shared" si="291"/>
        <v>0</v>
      </c>
      <c r="V107" s="148"/>
      <c r="W107" s="149">
        <f t="shared" ref="W107:Y107" si="292">SUM(W108:W110)</f>
        <v>0</v>
      </c>
      <c r="X107" s="150">
        <f t="shared" si="292"/>
        <v>6358</v>
      </c>
      <c r="Y107" s="148">
        <f t="shared" si="292"/>
        <v>11217.96</v>
      </c>
      <c r="Z107" s="149">
        <f t="shared" si="277"/>
        <v>-4859.9599999999991</v>
      </c>
      <c r="AA107" s="149">
        <f t="shared" si="278"/>
        <v>-0.76438502673796782</v>
      </c>
      <c r="AB107" s="153"/>
    </row>
    <row r="108" spans="1:28" ht="30" customHeight="1">
      <c r="A108" s="112"/>
      <c r="B108" s="124" t="s">
        <v>82</v>
      </c>
      <c r="C108" s="125" t="s">
        <v>243</v>
      </c>
      <c r="D108" s="200" t="s">
        <v>244</v>
      </c>
      <c r="E108" s="127" t="s">
        <v>123</v>
      </c>
      <c r="F108" s="128">
        <v>2</v>
      </c>
      <c r="G108" s="129">
        <v>3179</v>
      </c>
      <c r="H108" s="130">
        <f t="shared" ref="H108:H110" si="293">F108*G108</f>
        <v>6358</v>
      </c>
      <c r="I108" s="131">
        <v>2</v>
      </c>
      <c r="J108" s="129">
        <f>K108/I108</f>
        <v>5608.98</v>
      </c>
      <c r="K108" s="130">
        <v>11217.96</v>
      </c>
      <c r="L108" s="128"/>
      <c r="M108" s="129"/>
      <c r="N108" s="130">
        <f t="shared" ref="N108:N110" si="294">L108*M108</f>
        <v>0</v>
      </c>
      <c r="O108" s="128"/>
      <c r="P108" s="129"/>
      <c r="Q108" s="130">
        <f t="shared" ref="Q108:Q110" si="295">O108*P108</f>
        <v>0</v>
      </c>
      <c r="R108" s="128"/>
      <c r="S108" s="129"/>
      <c r="T108" s="130">
        <f t="shared" ref="T108:T110" si="296">R108*S108</f>
        <v>0</v>
      </c>
      <c r="U108" s="128"/>
      <c r="V108" s="129"/>
      <c r="W108" s="130">
        <f t="shared" ref="W108:W110" si="297">U108*V108</f>
        <v>0</v>
      </c>
      <c r="X108" s="132">
        <f t="shared" ref="X108:X110" si="298">H108+N108+T108</f>
        <v>6358</v>
      </c>
      <c r="Y108" s="133">
        <f t="shared" ref="Y108:Y110" si="299">K108+Q108+W108</f>
        <v>11217.96</v>
      </c>
      <c r="Z108" s="134">
        <f t="shared" si="277"/>
        <v>-4859.9599999999991</v>
      </c>
      <c r="AA108" s="135">
        <f t="shared" si="278"/>
        <v>-0.76438502673796782</v>
      </c>
      <c r="AB108" s="136"/>
    </row>
    <row r="109" spans="1:28" ht="30" customHeight="1">
      <c r="A109" s="112"/>
      <c r="B109" s="124" t="s">
        <v>82</v>
      </c>
      <c r="C109" s="125" t="s">
        <v>245</v>
      </c>
      <c r="D109" s="200" t="s">
        <v>240</v>
      </c>
      <c r="E109" s="127" t="s">
        <v>123</v>
      </c>
      <c r="F109" s="128"/>
      <c r="G109" s="129"/>
      <c r="H109" s="130">
        <f t="shared" si="293"/>
        <v>0</v>
      </c>
      <c r="I109" s="128"/>
      <c r="J109" s="129"/>
      <c r="K109" s="130">
        <f t="shared" ref="K109:K110" si="300">I109*J109</f>
        <v>0</v>
      </c>
      <c r="L109" s="128"/>
      <c r="M109" s="129"/>
      <c r="N109" s="130">
        <f t="shared" si="294"/>
        <v>0</v>
      </c>
      <c r="O109" s="128"/>
      <c r="P109" s="129"/>
      <c r="Q109" s="130">
        <f t="shared" si="295"/>
        <v>0</v>
      </c>
      <c r="R109" s="128"/>
      <c r="S109" s="129"/>
      <c r="T109" s="130">
        <f t="shared" si="296"/>
        <v>0</v>
      </c>
      <c r="U109" s="128"/>
      <c r="V109" s="129"/>
      <c r="W109" s="130">
        <f t="shared" si="297"/>
        <v>0</v>
      </c>
      <c r="X109" s="132">
        <f t="shared" si="298"/>
        <v>0</v>
      </c>
      <c r="Y109" s="133">
        <f t="shared" si="299"/>
        <v>0</v>
      </c>
      <c r="Z109" s="134">
        <f t="shared" si="277"/>
        <v>0</v>
      </c>
      <c r="AA109" s="135" t="e">
        <f t="shared" si="278"/>
        <v>#DIV/0!</v>
      </c>
      <c r="AB109" s="136"/>
    </row>
    <row r="110" spans="1:28" ht="30" customHeight="1">
      <c r="A110" s="112"/>
      <c r="B110" s="137" t="s">
        <v>82</v>
      </c>
      <c r="C110" s="138" t="s">
        <v>246</v>
      </c>
      <c r="D110" s="170" t="s">
        <v>240</v>
      </c>
      <c r="E110" s="139" t="s">
        <v>123</v>
      </c>
      <c r="F110" s="140"/>
      <c r="G110" s="141"/>
      <c r="H110" s="142">
        <f t="shared" si="293"/>
        <v>0</v>
      </c>
      <c r="I110" s="140"/>
      <c r="J110" s="141"/>
      <c r="K110" s="142">
        <f t="shared" si="300"/>
        <v>0</v>
      </c>
      <c r="L110" s="140"/>
      <c r="M110" s="141"/>
      <c r="N110" s="142">
        <f t="shared" si="294"/>
        <v>0</v>
      </c>
      <c r="O110" s="140"/>
      <c r="P110" s="141"/>
      <c r="Q110" s="142">
        <f t="shared" si="295"/>
        <v>0</v>
      </c>
      <c r="R110" s="140"/>
      <c r="S110" s="141"/>
      <c r="T110" s="142">
        <f t="shared" si="296"/>
        <v>0</v>
      </c>
      <c r="U110" s="140"/>
      <c r="V110" s="141"/>
      <c r="W110" s="142">
        <f t="shared" si="297"/>
        <v>0</v>
      </c>
      <c r="X110" s="143">
        <f t="shared" si="298"/>
        <v>0</v>
      </c>
      <c r="Y110" s="133">
        <f t="shared" si="299"/>
        <v>0</v>
      </c>
      <c r="Z110" s="134">
        <f t="shared" si="277"/>
        <v>0</v>
      </c>
      <c r="AA110" s="135" t="e">
        <f t="shared" si="278"/>
        <v>#DIV/0!</v>
      </c>
      <c r="AB110" s="144"/>
    </row>
    <row r="111" spans="1:28" ht="30" customHeight="1">
      <c r="A111" s="112"/>
      <c r="B111" s="113" t="s">
        <v>77</v>
      </c>
      <c r="C111" s="162" t="s">
        <v>247</v>
      </c>
      <c r="D111" s="241" t="s">
        <v>248</v>
      </c>
      <c r="E111" s="146"/>
      <c r="F111" s="147">
        <f>SUM(F112:F114)</f>
        <v>0</v>
      </c>
      <c r="G111" s="148"/>
      <c r="H111" s="149">
        <f t="shared" ref="H111:I111" si="301">SUM(H112:H114)</f>
        <v>0</v>
      </c>
      <c r="I111" s="147">
        <f t="shared" si="301"/>
        <v>0</v>
      </c>
      <c r="J111" s="148"/>
      <c r="K111" s="149">
        <f t="shared" ref="K111:L111" si="302">SUM(K112:K114)</f>
        <v>0</v>
      </c>
      <c r="L111" s="147">
        <f t="shared" si="302"/>
        <v>0</v>
      </c>
      <c r="M111" s="148"/>
      <c r="N111" s="149">
        <f t="shared" ref="N111:O111" si="303">SUM(N112:N114)</f>
        <v>0</v>
      </c>
      <c r="O111" s="147">
        <f t="shared" si="303"/>
        <v>0</v>
      </c>
      <c r="P111" s="148"/>
      <c r="Q111" s="149">
        <f t="shared" ref="Q111:R111" si="304">SUM(Q112:Q114)</f>
        <v>0</v>
      </c>
      <c r="R111" s="147">
        <f t="shared" si="304"/>
        <v>0</v>
      </c>
      <c r="S111" s="148"/>
      <c r="T111" s="149">
        <f t="shared" ref="T111:U111" si="305">SUM(T112:T114)</f>
        <v>0</v>
      </c>
      <c r="U111" s="147">
        <f t="shared" si="305"/>
        <v>0</v>
      </c>
      <c r="V111" s="148"/>
      <c r="W111" s="149">
        <f t="shared" ref="W111:Y111" si="306">SUM(W112:W114)</f>
        <v>0</v>
      </c>
      <c r="X111" s="150">
        <f t="shared" si="306"/>
        <v>0</v>
      </c>
      <c r="Y111" s="148">
        <f t="shared" si="306"/>
        <v>0</v>
      </c>
      <c r="Z111" s="149">
        <f t="shared" si="277"/>
        <v>0</v>
      </c>
      <c r="AA111" s="149" t="e">
        <f t="shared" si="278"/>
        <v>#DIV/0!</v>
      </c>
      <c r="AB111" s="153"/>
    </row>
    <row r="112" spans="1:28" ht="30" customHeight="1">
      <c r="A112" s="112"/>
      <c r="B112" s="124" t="s">
        <v>82</v>
      </c>
      <c r="C112" s="125" t="s">
        <v>249</v>
      </c>
      <c r="D112" s="200" t="s">
        <v>240</v>
      </c>
      <c r="E112" s="127" t="s">
        <v>123</v>
      </c>
      <c r="F112" s="128"/>
      <c r="G112" s="129"/>
      <c r="H112" s="130">
        <f t="shared" ref="H112:H114" si="307">F112*G112</f>
        <v>0</v>
      </c>
      <c r="I112" s="128"/>
      <c r="J112" s="129"/>
      <c r="K112" s="130">
        <f t="shared" ref="K112:K114" si="308">I112*J112</f>
        <v>0</v>
      </c>
      <c r="L112" s="128"/>
      <c r="M112" s="129"/>
      <c r="N112" s="130">
        <f t="shared" ref="N112:N114" si="309">L112*M112</f>
        <v>0</v>
      </c>
      <c r="O112" s="128"/>
      <c r="P112" s="129"/>
      <c r="Q112" s="130">
        <f t="shared" ref="Q112:Q114" si="310">O112*P112</f>
        <v>0</v>
      </c>
      <c r="R112" s="128"/>
      <c r="S112" s="129"/>
      <c r="T112" s="130">
        <f t="shared" ref="T112:T114" si="311">R112*S112</f>
        <v>0</v>
      </c>
      <c r="U112" s="128"/>
      <c r="V112" s="129"/>
      <c r="W112" s="130">
        <f t="shared" ref="W112:W114" si="312">U112*V112</f>
        <v>0</v>
      </c>
      <c r="X112" s="132">
        <f t="shared" ref="X112:X114" si="313">H112+N112+T112</f>
        <v>0</v>
      </c>
      <c r="Y112" s="133">
        <f t="shared" ref="Y112:Y114" si="314">K112+Q112+W112</f>
        <v>0</v>
      </c>
      <c r="Z112" s="134">
        <f t="shared" si="277"/>
        <v>0</v>
      </c>
      <c r="AA112" s="135" t="e">
        <f t="shared" si="278"/>
        <v>#DIV/0!</v>
      </c>
      <c r="AB112" s="136"/>
    </row>
    <row r="113" spans="1:28" ht="30" customHeight="1">
      <c r="A113" s="112"/>
      <c r="B113" s="124" t="s">
        <v>82</v>
      </c>
      <c r="C113" s="125" t="s">
        <v>250</v>
      </c>
      <c r="D113" s="200" t="s">
        <v>240</v>
      </c>
      <c r="E113" s="127" t="s">
        <v>123</v>
      </c>
      <c r="F113" s="128"/>
      <c r="G113" s="129"/>
      <c r="H113" s="130">
        <f t="shared" si="307"/>
        <v>0</v>
      </c>
      <c r="I113" s="128"/>
      <c r="J113" s="129"/>
      <c r="K113" s="130">
        <f t="shared" si="308"/>
        <v>0</v>
      </c>
      <c r="L113" s="128"/>
      <c r="M113" s="129"/>
      <c r="N113" s="130">
        <f t="shared" si="309"/>
        <v>0</v>
      </c>
      <c r="O113" s="128"/>
      <c r="P113" s="129"/>
      <c r="Q113" s="130">
        <f t="shared" si="310"/>
        <v>0</v>
      </c>
      <c r="R113" s="128"/>
      <c r="S113" s="129"/>
      <c r="T113" s="130">
        <f t="shared" si="311"/>
        <v>0</v>
      </c>
      <c r="U113" s="128"/>
      <c r="V113" s="129"/>
      <c r="W113" s="130">
        <f t="shared" si="312"/>
        <v>0</v>
      </c>
      <c r="X113" s="132">
        <f t="shared" si="313"/>
        <v>0</v>
      </c>
      <c r="Y113" s="133">
        <f t="shared" si="314"/>
        <v>0</v>
      </c>
      <c r="Z113" s="134">
        <f t="shared" si="277"/>
        <v>0</v>
      </c>
      <c r="AA113" s="135" t="e">
        <f t="shared" si="278"/>
        <v>#DIV/0!</v>
      </c>
      <c r="AB113" s="136"/>
    </row>
    <row r="114" spans="1:28" ht="30" customHeight="1">
      <c r="A114" s="112"/>
      <c r="B114" s="137" t="s">
        <v>82</v>
      </c>
      <c r="C114" s="138" t="s">
        <v>251</v>
      </c>
      <c r="D114" s="170" t="s">
        <v>240</v>
      </c>
      <c r="E114" s="139" t="s">
        <v>123</v>
      </c>
      <c r="F114" s="156"/>
      <c r="G114" s="157"/>
      <c r="H114" s="158">
        <f t="shared" si="307"/>
        <v>0</v>
      </c>
      <c r="I114" s="156"/>
      <c r="J114" s="157"/>
      <c r="K114" s="158">
        <f t="shared" si="308"/>
        <v>0</v>
      </c>
      <c r="L114" s="156"/>
      <c r="M114" s="157"/>
      <c r="N114" s="158">
        <f t="shared" si="309"/>
        <v>0</v>
      </c>
      <c r="O114" s="156"/>
      <c r="P114" s="157"/>
      <c r="Q114" s="158">
        <f t="shared" si="310"/>
        <v>0</v>
      </c>
      <c r="R114" s="156"/>
      <c r="S114" s="157"/>
      <c r="T114" s="158">
        <f t="shared" si="311"/>
        <v>0</v>
      </c>
      <c r="U114" s="156"/>
      <c r="V114" s="157"/>
      <c r="W114" s="158">
        <f t="shared" si="312"/>
        <v>0</v>
      </c>
      <c r="X114" s="143">
        <f t="shared" si="313"/>
        <v>0</v>
      </c>
      <c r="Y114" s="242">
        <f t="shared" si="314"/>
        <v>0</v>
      </c>
      <c r="Z114" s="172">
        <f t="shared" si="277"/>
        <v>0</v>
      </c>
      <c r="AA114" s="243" t="e">
        <f t="shared" si="278"/>
        <v>#DIV/0!</v>
      </c>
      <c r="AB114" s="144"/>
    </row>
    <row r="115" spans="1:28" ht="30" customHeight="1">
      <c r="A115" s="173"/>
      <c r="B115" s="174" t="s">
        <v>252</v>
      </c>
      <c r="C115" s="175"/>
      <c r="D115" s="176"/>
      <c r="E115" s="177"/>
      <c r="F115" s="182">
        <f>F111+F107+F103</f>
        <v>85</v>
      </c>
      <c r="G115" s="184"/>
      <c r="H115" s="180">
        <f t="shared" ref="H115:I115" si="315">H111+H107+H103</f>
        <v>97658</v>
      </c>
      <c r="I115" s="182">
        <f t="shared" si="315"/>
        <v>85</v>
      </c>
      <c r="J115" s="184"/>
      <c r="K115" s="180">
        <f t="shared" ref="K115:L115" si="316">K111+K107+K103</f>
        <v>103767.95999999999</v>
      </c>
      <c r="L115" s="202">
        <f t="shared" si="316"/>
        <v>0</v>
      </c>
      <c r="M115" s="184"/>
      <c r="N115" s="180">
        <f t="shared" ref="N115:O115" si="317">N111+N107+N103</f>
        <v>0</v>
      </c>
      <c r="O115" s="202">
        <f t="shared" si="317"/>
        <v>0</v>
      </c>
      <c r="P115" s="184"/>
      <c r="Q115" s="180">
        <f t="shared" ref="Q115:R115" si="318">Q111+Q107+Q103</f>
        <v>0</v>
      </c>
      <c r="R115" s="202">
        <f t="shared" si="318"/>
        <v>0</v>
      </c>
      <c r="S115" s="184"/>
      <c r="T115" s="180">
        <f t="shared" ref="T115:U115" si="319">T111+T107+T103</f>
        <v>0</v>
      </c>
      <c r="U115" s="202">
        <f t="shared" si="319"/>
        <v>0</v>
      </c>
      <c r="V115" s="184"/>
      <c r="W115" s="244">
        <f t="shared" ref="W115:Y115" si="320">W111+W107+W103</f>
        <v>0</v>
      </c>
      <c r="X115" s="245">
        <f t="shared" si="320"/>
        <v>97658</v>
      </c>
      <c r="Y115" s="246">
        <f t="shared" si="320"/>
        <v>103767.95999999999</v>
      </c>
      <c r="Z115" s="247">
        <f t="shared" si="277"/>
        <v>-6109.9599999999919</v>
      </c>
      <c r="AA115" s="248">
        <f t="shared" si="278"/>
        <v>-6.2564869237543175E-2</v>
      </c>
      <c r="AB115" s="249"/>
    </row>
    <row r="116" spans="1:28" ht="30" customHeight="1">
      <c r="A116" s="4"/>
      <c r="B116" s="188" t="s">
        <v>77</v>
      </c>
      <c r="C116" s="224">
        <v>7</v>
      </c>
      <c r="D116" s="190" t="s">
        <v>253</v>
      </c>
      <c r="E116" s="191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250"/>
      <c r="Y116" s="251"/>
      <c r="Z116" s="194"/>
      <c r="AA116" s="252"/>
      <c r="AB116" s="253"/>
    </row>
    <row r="117" spans="1:28" ht="30" customHeight="1">
      <c r="A117" s="112"/>
      <c r="B117" s="124" t="s">
        <v>82</v>
      </c>
      <c r="C117" s="125" t="s">
        <v>254</v>
      </c>
      <c r="D117" s="200" t="s">
        <v>255</v>
      </c>
      <c r="E117" s="127" t="s">
        <v>123</v>
      </c>
      <c r="F117" s="128"/>
      <c r="G117" s="129"/>
      <c r="H117" s="130">
        <f t="shared" ref="H117:H127" si="321">F117*G117</f>
        <v>0</v>
      </c>
      <c r="I117" s="128"/>
      <c r="J117" s="129"/>
      <c r="K117" s="130">
        <f t="shared" ref="K117:K127" si="322">I117*J117</f>
        <v>0</v>
      </c>
      <c r="L117" s="128"/>
      <c r="M117" s="129"/>
      <c r="N117" s="130">
        <f t="shared" ref="N117:N127" si="323">L117*M117</f>
        <v>0</v>
      </c>
      <c r="O117" s="128"/>
      <c r="P117" s="129"/>
      <c r="Q117" s="130">
        <f t="shared" ref="Q117:Q127" si="324">O117*P117</f>
        <v>0</v>
      </c>
      <c r="R117" s="128"/>
      <c r="S117" s="129"/>
      <c r="T117" s="130">
        <f t="shared" ref="T117:T127" si="325">R117*S117</f>
        <v>0</v>
      </c>
      <c r="U117" s="128"/>
      <c r="V117" s="129"/>
      <c r="W117" s="254">
        <f t="shared" ref="W117:W127" si="326">U117*V117</f>
        <v>0</v>
      </c>
      <c r="X117" s="255">
        <f t="shared" ref="X117:X127" si="327">H117+N117+T117</f>
        <v>0</v>
      </c>
      <c r="Y117" s="256">
        <f t="shared" ref="Y117:Y127" si="328">K117+Q117+W117</f>
        <v>0</v>
      </c>
      <c r="Z117" s="257">
        <f t="shared" ref="Z117:Z128" si="329">X117-Y117</f>
        <v>0</v>
      </c>
      <c r="AA117" s="258" t="e">
        <f t="shared" ref="AA117:AA128" si="330">Z117/X117</f>
        <v>#DIV/0!</v>
      </c>
      <c r="AB117" s="259"/>
    </row>
    <row r="118" spans="1:28" ht="30" customHeight="1">
      <c r="A118" s="112"/>
      <c r="B118" s="124" t="s">
        <v>82</v>
      </c>
      <c r="C118" s="125" t="s">
        <v>256</v>
      </c>
      <c r="D118" s="200" t="s">
        <v>257</v>
      </c>
      <c r="E118" s="127" t="s">
        <v>123</v>
      </c>
      <c r="F118" s="128"/>
      <c r="G118" s="129"/>
      <c r="H118" s="130">
        <f t="shared" si="321"/>
        <v>0</v>
      </c>
      <c r="I118" s="128"/>
      <c r="J118" s="129"/>
      <c r="K118" s="130">
        <f t="shared" si="322"/>
        <v>0</v>
      </c>
      <c r="L118" s="128"/>
      <c r="M118" s="129"/>
      <c r="N118" s="130">
        <f t="shared" si="323"/>
        <v>0</v>
      </c>
      <c r="O118" s="128"/>
      <c r="P118" s="129"/>
      <c r="Q118" s="130">
        <f t="shared" si="324"/>
        <v>0</v>
      </c>
      <c r="R118" s="128"/>
      <c r="S118" s="129"/>
      <c r="T118" s="130">
        <f t="shared" si="325"/>
        <v>0</v>
      </c>
      <c r="U118" s="128"/>
      <c r="V118" s="129"/>
      <c r="W118" s="254">
        <f t="shared" si="326"/>
        <v>0</v>
      </c>
      <c r="X118" s="260">
        <f t="shared" si="327"/>
        <v>0</v>
      </c>
      <c r="Y118" s="133">
        <f t="shared" si="328"/>
        <v>0</v>
      </c>
      <c r="Z118" s="134">
        <f t="shared" si="329"/>
        <v>0</v>
      </c>
      <c r="AA118" s="135" t="e">
        <f t="shared" si="330"/>
        <v>#DIV/0!</v>
      </c>
      <c r="AB118" s="136"/>
    </row>
    <row r="119" spans="1:28" ht="30" customHeight="1">
      <c r="A119" s="112"/>
      <c r="B119" s="124" t="s">
        <v>82</v>
      </c>
      <c r="C119" s="125" t="s">
        <v>258</v>
      </c>
      <c r="D119" s="200" t="s">
        <v>259</v>
      </c>
      <c r="E119" s="127" t="s">
        <v>123</v>
      </c>
      <c r="F119" s="128"/>
      <c r="G119" s="129"/>
      <c r="H119" s="130">
        <f t="shared" si="321"/>
        <v>0</v>
      </c>
      <c r="I119" s="128"/>
      <c r="J119" s="129"/>
      <c r="K119" s="130">
        <f t="shared" si="322"/>
        <v>0</v>
      </c>
      <c r="L119" s="128"/>
      <c r="M119" s="129"/>
      <c r="N119" s="130">
        <f t="shared" si="323"/>
        <v>0</v>
      </c>
      <c r="O119" s="128"/>
      <c r="P119" s="129"/>
      <c r="Q119" s="130">
        <f t="shared" si="324"/>
        <v>0</v>
      </c>
      <c r="R119" s="128"/>
      <c r="S119" s="129"/>
      <c r="T119" s="130">
        <f t="shared" si="325"/>
        <v>0</v>
      </c>
      <c r="U119" s="128"/>
      <c r="V119" s="129"/>
      <c r="W119" s="254">
        <f t="shared" si="326"/>
        <v>0</v>
      </c>
      <c r="X119" s="260">
        <f t="shared" si="327"/>
        <v>0</v>
      </c>
      <c r="Y119" s="133">
        <f t="shared" si="328"/>
        <v>0</v>
      </c>
      <c r="Z119" s="134">
        <f t="shared" si="329"/>
        <v>0</v>
      </c>
      <c r="AA119" s="135" t="e">
        <f t="shared" si="330"/>
        <v>#DIV/0!</v>
      </c>
      <c r="AB119" s="136"/>
    </row>
    <row r="120" spans="1:28" ht="30" customHeight="1">
      <c r="A120" s="112"/>
      <c r="B120" s="124" t="s">
        <v>82</v>
      </c>
      <c r="C120" s="125" t="s">
        <v>260</v>
      </c>
      <c r="D120" s="200" t="s">
        <v>261</v>
      </c>
      <c r="E120" s="127" t="s">
        <v>123</v>
      </c>
      <c r="F120" s="128"/>
      <c r="G120" s="129"/>
      <c r="H120" s="130">
        <f t="shared" si="321"/>
        <v>0</v>
      </c>
      <c r="I120" s="128"/>
      <c r="J120" s="129"/>
      <c r="K120" s="130">
        <f t="shared" si="322"/>
        <v>0</v>
      </c>
      <c r="L120" s="128"/>
      <c r="M120" s="129"/>
      <c r="N120" s="130">
        <f t="shared" si="323"/>
        <v>0</v>
      </c>
      <c r="O120" s="128"/>
      <c r="P120" s="129"/>
      <c r="Q120" s="130">
        <f t="shared" si="324"/>
        <v>0</v>
      </c>
      <c r="R120" s="128"/>
      <c r="S120" s="129"/>
      <c r="T120" s="130">
        <f t="shared" si="325"/>
        <v>0</v>
      </c>
      <c r="U120" s="128"/>
      <c r="V120" s="129"/>
      <c r="W120" s="254">
        <f t="shared" si="326"/>
        <v>0</v>
      </c>
      <c r="X120" s="260">
        <f t="shared" si="327"/>
        <v>0</v>
      </c>
      <c r="Y120" s="133">
        <f t="shared" si="328"/>
        <v>0</v>
      </c>
      <c r="Z120" s="134">
        <f t="shared" si="329"/>
        <v>0</v>
      </c>
      <c r="AA120" s="135" t="e">
        <f t="shared" si="330"/>
        <v>#DIV/0!</v>
      </c>
      <c r="AB120" s="136"/>
    </row>
    <row r="121" spans="1:28" ht="30" customHeight="1">
      <c r="A121" s="112"/>
      <c r="B121" s="124" t="s">
        <v>82</v>
      </c>
      <c r="C121" s="125" t="s">
        <v>262</v>
      </c>
      <c r="D121" s="200" t="s">
        <v>263</v>
      </c>
      <c r="E121" s="127" t="s">
        <v>123</v>
      </c>
      <c r="F121" s="128"/>
      <c r="G121" s="129"/>
      <c r="H121" s="130">
        <f t="shared" si="321"/>
        <v>0</v>
      </c>
      <c r="I121" s="128"/>
      <c r="J121" s="129"/>
      <c r="K121" s="130">
        <f t="shared" si="322"/>
        <v>0</v>
      </c>
      <c r="L121" s="128"/>
      <c r="M121" s="129"/>
      <c r="N121" s="130">
        <f t="shared" si="323"/>
        <v>0</v>
      </c>
      <c r="O121" s="128"/>
      <c r="P121" s="129"/>
      <c r="Q121" s="130">
        <f t="shared" si="324"/>
        <v>0</v>
      </c>
      <c r="R121" s="128"/>
      <c r="S121" s="129"/>
      <c r="T121" s="130">
        <f t="shared" si="325"/>
        <v>0</v>
      </c>
      <c r="U121" s="128"/>
      <c r="V121" s="129"/>
      <c r="W121" s="254">
        <f t="shared" si="326"/>
        <v>0</v>
      </c>
      <c r="X121" s="260">
        <f t="shared" si="327"/>
        <v>0</v>
      </c>
      <c r="Y121" s="133">
        <f t="shared" si="328"/>
        <v>0</v>
      </c>
      <c r="Z121" s="134">
        <f t="shared" si="329"/>
        <v>0</v>
      </c>
      <c r="AA121" s="135" t="e">
        <f t="shared" si="330"/>
        <v>#DIV/0!</v>
      </c>
      <c r="AB121" s="136"/>
    </row>
    <row r="122" spans="1:28" ht="30" customHeight="1">
      <c r="A122" s="112"/>
      <c r="B122" s="124" t="s">
        <v>82</v>
      </c>
      <c r="C122" s="125" t="s">
        <v>264</v>
      </c>
      <c r="D122" s="200" t="s">
        <v>265</v>
      </c>
      <c r="E122" s="127" t="s">
        <v>123</v>
      </c>
      <c r="F122" s="128"/>
      <c r="G122" s="129"/>
      <c r="H122" s="130">
        <f t="shared" si="321"/>
        <v>0</v>
      </c>
      <c r="I122" s="128"/>
      <c r="J122" s="129"/>
      <c r="K122" s="130">
        <f t="shared" si="322"/>
        <v>0</v>
      </c>
      <c r="L122" s="128"/>
      <c r="M122" s="129"/>
      <c r="N122" s="130">
        <f t="shared" si="323"/>
        <v>0</v>
      </c>
      <c r="O122" s="128"/>
      <c r="P122" s="129"/>
      <c r="Q122" s="130">
        <f t="shared" si="324"/>
        <v>0</v>
      </c>
      <c r="R122" s="128"/>
      <c r="S122" s="129"/>
      <c r="T122" s="130">
        <f t="shared" si="325"/>
        <v>0</v>
      </c>
      <c r="U122" s="128"/>
      <c r="V122" s="129"/>
      <c r="W122" s="254">
        <f t="shared" si="326"/>
        <v>0</v>
      </c>
      <c r="X122" s="260">
        <f t="shared" si="327"/>
        <v>0</v>
      </c>
      <c r="Y122" s="133">
        <f t="shared" si="328"/>
        <v>0</v>
      </c>
      <c r="Z122" s="134">
        <f t="shared" si="329"/>
        <v>0</v>
      </c>
      <c r="AA122" s="135" t="e">
        <f t="shared" si="330"/>
        <v>#DIV/0!</v>
      </c>
      <c r="AB122" s="136"/>
    </row>
    <row r="123" spans="1:28" ht="30" customHeight="1">
      <c r="A123" s="112"/>
      <c r="B123" s="124" t="s">
        <v>82</v>
      </c>
      <c r="C123" s="125" t="s">
        <v>266</v>
      </c>
      <c r="D123" s="200" t="s">
        <v>267</v>
      </c>
      <c r="E123" s="127" t="s">
        <v>123</v>
      </c>
      <c r="F123" s="128"/>
      <c r="G123" s="129"/>
      <c r="H123" s="130">
        <f t="shared" si="321"/>
        <v>0</v>
      </c>
      <c r="I123" s="128"/>
      <c r="J123" s="129"/>
      <c r="K123" s="130">
        <f t="shared" si="322"/>
        <v>0</v>
      </c>
      <c r="L123" s="128"/>
      <c r="M123" s="129"/>
      <c r="N123" s="130">
        <f t="shared" si="323"/>
        <v>0</v>
      </c>
      <c r="O123" s="128"/>
      <c r="P123" s="129"/>
      <c r="Q123" s="130">
        <f t="shared" si="324"/>
        <v>0</v>
      </c>
      <c r="R123" s="128"/>
      <c r="S123" s="129"/>
      <c r="T123" s="130">
        <f t="shared" si="325"/>
        <v>0</v>
      </c>
      <c r="U123" s="128"/>
      <c r="V123" s="129"/>
      <c r="W123" s="254">
        <f t="shared" si="326"/>
        <v>0</v>
      </c>
      <c r="X123" s="260">
        <f t="shared" si="327"/>
        <v>0</v>
      </c>
      <c r="Y123" s="133">
        <f t="shared" si="328"/>
        <v>0</v>
      </c>
      <c r="Z123" s="134">
        <f t="shared" si="329"/>
        <v>0</v>
      </c>
      <c r="AA123" s="135" t="e">
        <f t="shared" si="330"/>
        <v>#DIV/0!</v>
      </c>
      <c r="AB123" s="136"/>
    </row>
    <row r="124" spans="1:28" ht="30" customHeight="1">
      <c r="A124" s="112"/>
      <c r="B124" s="124" t="s">
        <v>82</v>
      </c>
      <c r="C124" s="125" t="s">
        <v>268</v>
      </c>
      <c r="D124" s="200" t="s">
        <v>269</v>
      </c>
      <c r="E124" s="127" t="s">
        <v>123</v>
      </c>
      <c r="F124" s="128"/>
      <c r="G124" s="129"/>
      <c r="H124" s="130">
        <f t="shared" si="321"/>
        <v>0</v>
      </c>
      <c r="I124" s="128"/>
      <c r="J124" s="129"/>
      <c r="K124" s="130">
        <f t="shared" si="322"/>
        <v>0</v>
      </c>
      <c r="L124" s="128"/>
      <c r="M124" s="129"/>
      <c r="N124" s="130">
        <f t="shared" si="323"/>
        <v>0</v>
      </c>
      <c r="O124" s="128"/>
      <c r="P124" s="129"/>
      <c r="Q124" s="130">
        <f t="shared" si="324"/>
        <v>0</v>
      </c>
      <c r="R124" s="128"/>
      <c r="S124" s="129"/>
      <c r="T124" s="130">
        <f t="shared" si="325"/>
        <v>0</v>
      </c>
      <c r="U124" s="128"/>
      <c r="V124" s="129"/>
      <c r="W124" s="254">
        <f t="shared" si="326"/>
        <v>0</v>
      </c>
      <c r="X124" s="260">
        <f t="shared" si="327"/>
        <v>0</v>
      </c>
      <c r="Y124" s="133">
        <f t="shared" si="328"/>
        <v>0</v>
      </c>
      <c r="Z124" s="134">
        <f t="shared" si="329"/>
        <v>0</v>
      </c>
      <c r="AA124" s="135" t="e">
        <f t="shared" si="330"/>
        <v>#DIV/0!</v>
      </c>
      <c r="AB124" s="136"/>
    </row>
    <row r="125" spans="1:28" ht="30" customHeight="1">
      <c r="A125" s="112"/>
      <c r="B125" s="137" t="s">
        <v>82</v>
      </c>
      <c r="C125" s="125" t="s">
        <v>270</v>
      </c>
      <c r="D125" s="170" t="s">
        <v>271</v>
      </c>
      <c r="E125" s="127" t="s">
        <v>123</v>
      </c>
      <c r="F125" s="140"/>
      <c r="G125" s="141"/>
      <c r="H125" s="130">
        <f t="shared" si="321"/>
        <v>0</v>
      </c>
      <c r="I125" s="140"/>
      <c r="J125" s="141"/>
      <c r="K125" s="130">
        <f t="shared" si="322"/>
        <v>0</v>
      </c>
      <c r="L125" s="128"/>
      <c r="M125" s="129"/>
      <c r="N125" s="130">
        <f t="shared" si="323"/>
        <v>0</v>
      </c>
      <c r="O125" s="128"/>
      <c r="P125" s="129"/>
      <c r="Q125" s="130">
        <f t="shared" si="324"/>
        <v>0</v>
      </c>
      <c r="R125" s="128"/>
      <c r="S125" s="129"/>
      <c r="T125" s="130">
        <f t="shared" si="325"/>
        <v>0</v>
      </c>
      <c r="U125" s="128"/>
      <c r="V125" s="129"/>
      <c r="W125" s="254">
        <f t="shared" si="326"/>
        <v>0</v>
      </c>
      <c r="X125" s="260">
        <f t="shared" si="327"/>
        <v>0</v>
      </c>
      <c r="Y125" s="133">
        <f t="shared" si="328"/>
        <v>0</v>
      </c>
      <c r="Z125" s="134">
        <f t="shared" si="329"/>
        <v>0</v>
      </c>
      <c r="AA125" s="135" t="e">
        <f t="shared" si="330"/>
        <v>#DIV/0!</v>
      </c>
      <c r="AB125" s="144"/>
    </row>
    <row r="126" spans="1:28" ht="30" customHeight="1">
      <c r="A126" s="112"/>
      <c r="B126" s="137" t="s">
        <v>82</v>
      </c>
      <c r="C126" s="125" t="s">
        <v>272</v>
      </c>
      <c r="D126" s="170" t="s">
        <v>273</v>
      </c>
      <c r="E126" s="139" t="s">
        <v>123</v>
      </c>
      <c r="F126" s="128"/>
      <c r="G126" s="129"/>
      <c r="H126" s="130">
        <f t="shared" si="321"/>
        <v>0</v>
      </c>
      <c r="I126" s="128"/>
      <c r="J126" s="129"/>
      <c r="K126" s="130">
        <f t="shared" si="322"/>
        <v>0</v>
      </c>
      <c r="L126" s="128"/>
      <c r="M126" s="129"/>
      <c r="N126" s="130">
        <f t="shared" si="323"/>
        <v>0</v>
      </c>
      <c r="O126" s="128"/>
      <c r="P126" s="129"/>
      <c r="Q126" s="130">
        <f t="shared" si="324"/>
        <v>0</v>
      </c>
      <c r="R126" s="128"/>
      <c r="S126" s="129"/>
      <c r="T126" s="130">
        <f t="shared" si="325"/>
        <v>0</v>
      </c>
      <c r="U126" s="128"/>
      <c r="V126" s="129"/>
      <c r="W126" s="254">
        <f t="shared" si="326"/>
        <v>0</v>
      </c>
      <c r="X126" s="260">
        <f t="shared" si="327"/>
        <v>0</v>
      </c>
      <c r="Y126" s="133">
        <f t="shared" si="328"/>
        <v>0</v>
      </c>
      <c r="Z126" s="134">
        <f t="shared" si="329"/>
        <v>0</v>
      </c>
      <c r="AA126" s="135" t="e">
        <f t="shared" si="330"/>
        <v>#DIV/0!</v>
      </c>
      <c r="AB126" s="136"/>
    </row>
    <row r="127" spans="1:28" ht="30" customHeight="1">
      <c r="A127" s="112"/>
      <c r="B127" s="137" t="s">
        <v>82</v>
      </c>
      <c r="C127" s="125" t="s">
        <v>274</v>
      </c>
      <c r="D127" s="261" t="s">
        <v>275</v>
      </c>
      <c r="E127" s="139"/>
      <c r="F127" s="140"/>
      <c r="G127" s="141">
        <v>0.22</v>
      </c>
      <c r="H127" s="142">
        <f t="shared" si="321"/>
        <v>0</v>
      </c>
      <c r="I127" s="140"/>
      <c r="J127" s="141">
        <v>0.22</v>
      </c>
      <c r="K127" s="142">
        <f t="shared" si="322"/>
        <v>0</v>
      </c>
      <c r="L127" s="140"/>
      <c r="M127" s="141">
        <v>0.22</v>
      </c>
      <c r="N127" s="142">
        <f t="shared" si="323"/>
        <v>0</v>
      </c>
      <c r="O127" s="140"/>
      <c r="P127" s="141">
        <v>0.22</v>
      </c>
      <c r="Q127" s="142">
        <f t="shared" si="324"/>
        <v>0</v>
      </c>
      <c r="R127" s="140"/>
      <c r="S127" s="141">
        <v>0.22</v>
      </c>
      <c r="T127" s="142">
        <f t="shared" si="325"/>
        <v>0</v>
      </c>
      <c r="U127" s="140"/>
      <c r="V127" s="141">
        <v>0.22</v>
      </c>
      <c r="W127" s="262">
        <f t="shared" si="326"/>
        <v>0</v>
      </c>
      <c r="X127" s="263">
        <f t="shared" si="327"/>
        <v>0</v>
      </c>
      <c r="Y127" s="264">
        <f t="shared" si="328"/>
        <v>0</v>
      </c>
      <c r="Z127" s="265">
        <f t="shared" si="329"/>
        <v>0</v>
      </c>
      <c r="AA127" s="266" t="e">
        <f t="shared" si="330"/>
        <v>#DIV/0!</v>
      </c>
      <c r="AB127" s="159"/>
    </row>
    <row r="128" spans="1:28" ht="30" customHeight="1">
      <c r="A128" s="173"/>
      <c r="B128" s="174" t="s">
        <v>276</v>
      </c>
      <c r="C128" s="267"/>
      <c r="D128" s="176"/>
      <c r="E128" s="177"/>
      <c r="F128" s="182">
        <f>SUM(F117:F126)</f>
        <v>0</v>
      </c>
      <c r="G128" s="184"/>
      <c r="H128" s="180">
        <f>SUM(H117:H127)</f>
        <v>0</v>
      </c>
      <c r="I128" s="182">
        <f>SUM(I117:I126)</f>
        <v>0</v>
      </c>
      <c r="J128" s="184"/>
      <c r="K128" s="180">
        <f>SUM(K117:K127)</f>
        <v>0</v>
      </c>
      <c r="L128" s="202">
        <f>SUM(L117:L126)</f>
        <v>0</v>
      </c>
      <c r="M128" s="184"/>
      <c r="N128" s="180">
        <f>SUM(N117:N127)</f>
        <v>0</v>
      </c>
      <c r="O128" s="202">
        <f>SUM(O117:O126)</f>
        <v>0</v>
      </c>
      <c r="P128" s="184"/>
      <c r="Q128" s="180">
        <f>SUM(Q117:Q127)</f>
        <v>0</v>
      </c>
      <c r="R128" s="202">
        <f>SUM(R117:R126)</f>
        <v>0</v>
      </c>
      <c r="S128" s="184"/>
      <c r="T128" s="180">
        <f>SUM(T117:T127)</f>
        <v>0</v>
      </c>
      <c r="U128" s="202">
        <f>SUM(U117:U126)</f>
        <v>0</v>
      </c>
      <c r="V128" s="184"/>
      <c r="W128" s="244">
        <f t="shared" ref="W128:Y128" si="331">SUM(W117:W127)</f>
        <v>0</v>
      </c>
      <c r="X128" s="245">
        <f t="shared" si="331"/>
        <v>0</v>
      </c>
      <c r="Y128" s="246">
        <f t="shared" si="331"/>
        <v>0</v>
      </c>
      <c r="Z128" s="247">
        <f t="shared" si="329"/>
        <v>0</v>
      </c>
      <c r="AA128" s="248" t="e">
        <f t="shared" si="330"/>
        <v>#DIV/0!</v>
      </c>
      <c r="AB128" s="249"/>
    </row>
    <row r="129" spans="1:28" ht="30" customHeight="1">
      <c r="A129" s="4"/>
      <c r="B129" s="188" t="s">
        <v>77</v>
      </c>
      <c r="C129" s="224">
        <v>8</v>
      </c>
      <c r="D129" s="268" t="s">
        <v>277</v>
      </c>
      <c r="E129" s="191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250"/>
      <c r="Y129" s="251"/>
      <c r="Z129" s="194"/>
      <c r="AA129" s="252"/>
      <c r="AB129" s="253"/>
    </row>
    <row r="130" spans="1:28" ht="30" customHeight="1">
      <c r="A130" s="112"/>
      <c r="B130" s="124" t="s">
        <v>82</v>
      </c>
      <c r="C130" s="125" t="s">
        <v>278</v>
      </c>
      <c r="D130" s="200" t="s">
        <v>279</v>
      </c>
      <c r="E130" s="127" t="s">
        <v>280</v>
      </c>
      <c r="F130" s="128"/>
      <c r="G130" s="129"/>
      <c r="H130" s="130">
        <f t="shared" ref="H130:H135" si="332">F130*G130</f>
        <v>0</v>
      </c>
      <c r="I130" s="128"/>
      <c r="J130" s="129"/>
      <c r="K130" s="130">
        <f t="shared" ref="K130:K135" si="333">I130*J130</f>
        <v>0</v>
      </c>
      <c r="L130" s="128"/>
      <c r="M130" s="129"/>
      <c r="N130" s="130">
        <f t="shared" ref="N130:N135" si="334">L130*M130</f>
        <v>0</v>
      </c>
      <c r="O130" s="128"/>
      <c r="P130" s="129"/>
      <c r="Q130" s="130">
        <f t="shared" ref="Q130:Q135" si="335">O130*P130</f>
        <v>0</v>
      </c>
      <c r="R130" s="128"/>
      <c r="S130" s="129"/>
      <c r="T130" s="130">
        <f t="shared" ref="T130:T135" si="336">R130*S130</f>
        <v>0</v>
      </c>
      <c r="U130" s="128"/>
      <c r="V130" s="129"/>
      <c r="W130" s="254">
        <f t="shared" ref="W130:W135" si="337">U130*V130</f>
        <v>0</v>
      </c>
      <c r="X130" s="255">
        <f t="shared" ref="X130:X135" si="338">H130+N130+T130</f>
        <v>0</v>
      </c>
      <c r="Y130" s="256">
        <f t="shared" ref="Y130:Y135" si="339">K130+Q130+W130</f>
        <v>0</v>
      </c>
      <c r="Z130" s="257">
        <f t="shared" ref="Z130:Z136" si="340">X130-Y130</f>
        <v>0</v>
      </c>
      <c r="AA130" s="258" t="e">
        <f t="shared" ref="AA130:AA136" si="341">Z130/X130</f>
        <v>#DIV/0!</v>
      </c>
      <c r="AB130" s="259"/>
    </row>
    <row r="131" spans="1:28" ht="30" customHeight="1">
      <c r="A131" s="112"/>
      <c r="B131" s="124" t="s">
        <v>82</v>
      </c>
      <c r="C131" s="125" t="s">
        <v>281</v>
      </c>
      <c r="D131" s="200" t="s">
        <v>282</v>
      </c>
      <c r="E131" s="127" t="s">
        <v>280</v>
      </c>
      <c r="F131" s="128"/>
      <c r="G131" s="129"/>
      <c r="H131" s="130">
        <f t="shared" si="332"/>
        <v>0</v>
      </c>
      <c r="I131" s="128"/>
      <c r="J131" s="129"/>
      <c r="K131" s="130">
        <f t="shared" si="333"/>
        <v>0</v>
      </c>
      <c r="L131" s="128"/>
      <c r="M131" s="129"/>
      <c r="N131" s="130">
        <f t="shared" si="334"/>
        <v>0</v>
      </c>
      <c r="O131" s="128"/>
      <c r="P131" s="129"/>
      <c r="Q131" s="130">
        <f t="shared" si="335"/>
        <v>0</v>
      </c>
      <c r="R131" s="128"/>
      <c r="S131" s="129"/>
      <c r="T131" s="130">
        <f t="shared" si="336"/>
        <v>0</v>
      </c>
      <c r="U131" s="128"/>
      <c r="V131" s="129"/>
      <c r="W131" s="254">
        <f t="shared" si="337"/>
        <v>0</v>
      </c>
      <c r="X131" s="260">
        <f t="shared" si="338"/>
        <v>0</v>
      </c>
      <c r="Y131" s="133">
        <f t="shared" si="339"/>
        <v>0</v>
      </c>
      <c r="Z131" s="134">
        <f t="shared" si="340"/>
        <v>0</v>
      </c>
      <c r="AA131" s="135" t="e">
        <f t="shared" si="341"/>
        <v>#DIV/0!</v>
      </c>
      <c r="AB131" s="136"/>
    </row>
    <row r="132" spans="1:28" ht="30" customHeight="1">
      <c r="A132" s="112"/>
      <c r="B132" s="124" t="s">
        <v>82</v>
      </c>
      <c r="C132" s="125" t="s">
        <v>283</v>
      </c>
      <c r="D132" s="200" t="s">
        <v>284</v>
      </c>
      <c r="E132" s="127" t="s">
        <v>285</v>
      </c>
      <c r="F132" s="269"/>
      <c r="G132" s="270"/>
      <c r="H132" s="130">
        <f t="shared" si="332"/>
        <v>0</v>
      </c>
      <c r="I132" s="269"/>
      <c r="J132" s="270"/>
      <c r="K132" s="130">
        <f t="shared" si="333"/>
        <v>0</v>
      </c>
      <c r="L132" s="128"/>
      <c r="M132" s="129"/>
      <c r="N132" s="130">
        <f t="shared" si="334"/>
        <v>0</v>
      </c>
      <c r="O132" s="128"/>
      <c r="P132" s="129"/>
      <c r="Q132" s="130">
        <f t="shared" si="335"/>
        <v>0</v>
      </c>
      <c r="R132" s="128"/>
      <c r="S132" s="129"/>
      <c r="T132" s="130">
        <f t="shared" si="336"/>
        <v>0</v>
      </c>
      <c r="U132" s="128"/>
      <c r="V132" s="129"/>
      <c r="W132" s="254">
        <f t="shared" si="337"/>
        <v>0</v>
      </c>
      <c r="X132" s="271">
        <f t="shared" si="338"/>
        <v>0</v>
      </c>
      <c r="Y132" s="133">
        <f t="shared" si="339"/>
        <v>0</v>
      </c>
      <c r="Z132" s="134">
        <f t="shared" si="340"/>
        <v>0</v>
      </c>
      <c r="AA132" s="135" t="e">
        <f t="shared" si="341"/>
        <v>#DIV/0!</v>
      </c>
      <c r="AB132" s="136"/>
    </row>
    <row r="133" spans="1:28" ht="30" customHeight="1">
      <c r="A133" s="112"/>
      <c r="B133" s="124" t="s">
        <v>82</v>
      </c>
      <c r="C133" s="125" t="s">
        <v>286</v>
      </c>
      <c r="D133" s="200" t="s">
        <v>287</v>
      </c>
      <c r="E133" s="127" t="s">
        <v>285</v>
      </c>
      <c r="F133" s="128"/>
      <c r="G133" s="129"/>
      <c r="H133" s="130">
        <f t="shared" si="332"/>
        <v>0</v>
      </c>
      <c r="I133" s="128"/>
      <c r="J133" s="129"/>
      <c r="K133" s="130">
        <f t="shared" si="333"/>
        <v>0</v>
      </c>
      <c r="L133" s="269"/>
      <c r="M133" s="270"/>
      <c r="N133" s="130">
        <f t="shared" si="334"/>
        <v>0</v>
      </c>
      <c r="O133" s="269"/>
      <c r="P133" s="270"/>
      <c r="Q133" s="130">
        <f t="shared" si="335"/>
        <v>0</v>
      </c>
      <c r="R133" s="269"/>
      <c r="S133" s="270"/>
      <c r="T133" s="130">
        <f t="shared" si="336"/>
        <v>0</v>
      </c>
      <c r="U133" s="269"/>
      <c r="V133" s="270"/>
      <c r="W133" s="254">
        <f t="shared" si="337"/>
        <v>0</v>
      </c>
      <c r="X133" s="271">
        <f t="shared" si="338"/>
        <v>0</v>
      </c>
      <c r="Y133" s="133">
        <f t="shared" si="339"/>
        <v>0</v>
      </c>
      <c r="Z133" s="134">
        <f t="shared" si="340"/>
        <v>0</v>
      </c>
      <c r="AA133" s="135" t="e">
        <f t="shared" si="341"/>
        <v>#DIV/0!</v>
      </c>
      <c r="AB133" s="136"/>
    </row>
    <row r="134" spans="1:28" ht="30" customHeight="1">
      <c r="A134" s="112"/>
      <c r="B134" s="124" t="s">
        <v>82</v>
      </c>
      <c r="C134" s="125" t="s">
        <v>288</v>
      </c>
      <c r="D134" s="200" t="s">
        <v>289</v>
      </c>
      <c r="E134" s="127" t="s">
        <v>285</v>
      </c>
      <c r="F134" s="128"/>
      <c r="G134" s="129"/>
      <c r="H134" s="130">
        <f t="shared" si="332"/>
        <v>0</v>
      </c>
      <c r="I134" s="128"/>
      <c r="J134" s="129"/>
      <c r="K134" s="130">
        <f t="shared" si="333"/>
        <v>0</v>
      </c>
      <c r="L134" s="128"/>
      <c r="M134" s="129"/>
      <c r="N134" s="130">
        <f t="shared" si="334"/>
        <v>0</v>
      </c>
      <c r="O134" s="128"/>
      <c r="P134" s="129"/>
      <c r="Q134" s="130">
        <f t="shared" si="335"/>
        <v>0</v>
      </c>
      <c r="R134" s="128"/>
      <c r="S134" s="129"/>
      <c r="T134" s="130">
        <f t="shared" si="336"/>
        <v>0</v>
      </c>
      <c r="U134" s="128"/>
      <c r="V134" s="129"/>
      <c r="W134" s="254">
        <f t="shared" si="337"/>
        <v>0</v>
      </c>
      <c r="X134" s="260">
        <f t="shared" si="338"/>
        <v>0</v>
      </c>
      <c r="Y134" s="133">
        <f t="shared" si="339"/>
        <v>0</v>
      </c>
      <c r="Z134" s="134">
        <f t="shared" si="340"/>
        <v>0</v>
      </c>
      <c r="AA134" s="135" t="e">
        <f t="shared" si="341"/>
        <v>#DIV/0!</v>
      </c>
      <c r="AB134" s="136"/>
    </row>
    <row r="135" spans="1:28" ht="30" customHeight="1">
      <c r="A135" s="112"/>
      <c r="B135" s="137" t="s">
        <v>82</v>
      </c>
      <c r="C135" s="161" t="s">
        <v>290</v>
      </c>
      <c r="D135" s="171" t="s">
        <v>291</v>
      </c>
      <c r="E135" s="139"/>
      <c r="F135" s="140"/>
      <c r="G135" s="141">
        <v>0.22</v>
      </c>
      <c r="H135" s="142">
        <f t="shared" si="332"/>
        <v>0</v>
      </c>
      <c r="I135" s="140"/>
      <c r="J135" s="141">
        <v>0.22</v>
      </c>
      <c r="K135" s="142">
        <f t="shared" si="333"/>
        <v>0</v>
      </c>
      <c r="L135" s="140"/>
      <c r="M135" s="141">
        <v>0.22</v>
      </c>
      <c r="N135" s="142">
        <f t="shared" si="334"/>
        <v>0</v>
      </c>
      <c r="O135" s="140"/>
      <c r="P135" s="141">
        <v>0.22</v>
      </c>
      <c r="Q135" s="142">
        <f t="shared" si="335"/>
        <v>0</v>
      </c>
      <c r="R135" s="140"/>
      <c r="S135" s="141">
        <v>0.22</v>
      </c>
      <c r="T135" s="142">
        <f t="shared" si="336"/>
        <v>0</v>
      </c>
      <c r="U135" s="140"/>
      <c r="V135" s="141">
        <v>0.22</v>
      </c>
      <c r="W135" s="262">
        <f t="shared" si="337"/>
        <v>0</v>
      </c>
      <c r="X135" s="263">
        <f t="shared" si="338"/>
        <v>0</v>
      </c>
      <c r="Y135" s="264">
        <f t="shared" si="339"/>
        <v>0</v>
      </c>
      <c r="Z135" s="265">
        <f t="shared" si="340"/>
        <v>0</v>
      </c>
      <c r="AA135" s="266" t="e">
        <f t="shared" si="341"/>
        <v>#DIV/0!</v>
      </c>
      <c r="AB135" s="159"/>
    </row>
    <row r="136" spans="1:28" ht="30" customHeight="1">
      <c r="A136" s="173"/>
      <c r="B136" s="174" t="s">
        <v>292</v>
      </c>
      <c r="C136" s="272"/>
      <c r="D136" s="176"/>
      <c r="E136" s="177"/>
      <c r="F136" s="182">
        <f>SUM(F130:F134)</f>
        <v>0</v>
      </c>
      <c r="G136" s="184"/>
      <c r="H136" s="182">
        <f>SUM(H130:H135)</f>
        <v>0</v>
      </c>
      <c r="I136" s="182">
        <f>SUM(I130:I134)</f>
        <v>0</v>
      </c>
      <c r="J136" s="184"/>
      <c r="K136" s="182">
        <f>SUM(K130:K135)</f>
        <v>0</v>
      </c>
      <c r="L136" s="182">
        <f>SUM(L130:L134)</f>
        <v>0</v>
      </c>
      <c r="M136" s="184"/>
      <c r="N136" s="182">
        <f>SUM(N130:N135)</f>
        <v>0</v>
      </c>
      <c r="O136" s="182">
        <f>SUM(O130:O134)</f>
        <v>0</v>
      </c>
      <c r="P136" s="184"/>
      <c r="Q136" s="182">
        <f>SUM(Q130:Q135)</f>
        <v>0</v>
      </c>
      <c r="R136" s="182">
        <f>SUM(R130:R134)</f>
        <v>0</v>
      </c>
      <c r="S136" s="184"/>
      <c r="T136" s="182">
        <f>SUM(T130:T135)</f>
        <v>0</v>
      </c>
      <c r="U136" s="182">
        <f>SUM(U130:U134)</f>
        <v>0</v>
      </c>
      <c r="V136" s="184"/>
      <c r="W136" s="178">
        <f t="shared" ref="W136:Y136" si="342">SUM(W130:W135)</f>
        <v>0</v>
      </c>
      <c r="X136" s="245">
        <f t="shared" si="342"/>
        <v>0</v>
      </c>
      <c r="Y136" s="246">
        <f t="shared" si="342"/>
        <v>0</v>
      </c>
      <c r="Z136" s="247">
        <f t="shared" si="340"/>
        <v>0</v>
      </c>
      <c r="AA136" s="248" t="e">
        <f t="shared" si="341"/>
        <v>#DIV/0!</v>
      </c>
      <c r="AB136" s="249"/>
    </row>
    <row r="137" spans="1:28" ht="30" customHeight="1">
      <c r="A137" s="4"/>
      <c r="B137" s="188" t="s">
        <v>77</v>
      </c>
      <c r="C137" s="189">
        <v>9</v>
      </c>
      <c r="D137" s="190" t="s">
        <v>293</v>
      </c>
      <c r="E137" s="191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273"/>
      <c r="Y137" s="274"/>
      <c r="Z137" s="226"/>
      <c r="AA137" s="275"/>
      <c r="AB137" s="276"/>
    </row>
    <row r="138" spans="1:28" ht="30" customHeight="1">
      <c r="A138" s="112"/>
      <c r="B138" s="277" t="s">
        <v>82</v>
      </c>
      <c r="C138" s="278">
        <v>43839</v>
      </c>
      <c r="D138" s="279" t="s">
        <v>294</v>
      </c>
      <c r="E138" s="280" t="s">
        <v>295</v>
      </c>
      <c r="F138" s="281">
        <v>21</v>
      </c>
      <c r="G138" s="282">
        <v>2000</v>
      </c>
      <c r="H138" s="283">
        <f t="shared" ref="H138:H143" si="343">F138*G138</f>
        <v>42000</v>
      </c>
      <c r="I138" s="281">
        <v>21</v>
      </c>
      <c r="J138" s="282">
        <v>2000</v>
      </c>
      <c r="K138" s="283">
        <f t="shared" ref="K138:K139" si="344">I138*J138</f>
        <v>42000</v>
      </c>
      <c r="L138" s="284"/>
      <c r="M138" s="282"/>
      <c r="N138" s="283">
        <f t="shared" ref="N138:N143" si="345">L138*M138</f>
        <v>0</v>
      </c>
      <c r="O138" s="284"/>
      <c r="P138" s="282"/>
      <c r="Q138" s="283">
        <f t="shared" ref="Q138:Q143" si="346">O138*P138</f>
        <v>0</v>
      </c>
      <c r="R138" s="284"/>
      <c r="S138" s="282"/>
      <c r="T138" s="283">
        <f t="shared" ref="T138:T143" si="347">R138*S138</f>
        <v>0</v>
      </c>
      <c r="U138" s="284"/>
      <c r="V138" s="282"/>
      <c r="W138" s="283">
        <f t="shared" ref="W138:W143" si="348">U138*V138</f>
        <v>0</v>
      </c>
      <c r="X138" s="257">
        <f t="shared" ref="X138:X143" si="349">H138+N138+T138</f>
        <v>42000</v>
      </c>
      <c r="Y138" s="133">
        <f t="shared" ref="Y138:Y143" si="350">K138+Q138+W138</f>
        <v>42000</v>
      </c>
      <c r="Z138" s="134">
        <f t="shared" ref="Z138:Z144" si="351">X138-Y138</f>
        <v>0</v>
      </c>
      <c r="AA138" s="135">
        <f t="shared" ref="AA138:AA144" si="352">Z138/X138</f>
        <v>0</v>
      </c>
      <c r="AB138" s="259"/>
    </row>
    <row r="139" spans="1:28" ht="30" customHeight="1">
      <c r="A139" s="112"/>
      <c r="B139" s="124" t="s">
        <v>82</v>
      </c>
      <c r="C139" s="285">
        <v>43870</v>
      </c>
      <c r="D139" s="200" t="s">
        <v>296</v>
      </c>
      <c r="E139" s="286" t="s">
        <v>154</v>
      </c>
      <c r="F139" s="287">
        <v>1</v>
      </c>
      <c r="G139" s="129">
        <v>82205</v>
      </c>
      <c r="H139" s="130">
        <f t="shared" si="343"/>
        <v>82205</v>
      </c>
      <c r="I139" s="287">
        <v>1</v>
      </c>
      <c r="J139" s="129">
        <v>82205</v>
      </c>
      <c r="K139" s="130">
        <f t="shared" si="344"/>
        <v>82205</v>
      </c>
      <c r="L139" s="128">
        <v>1</v>
      </c>
      <c r="M139" s="129">
        <v>47695</v>
      </c>
      <c r="N139" s="130">
        <f t="shared" si="345"/>
        <v>47695</v>
      </c>
      <c r="O139" s="128">
        <v>1</v>
      </c>
      <c r="P139" s="129">
        <v>47695</v>
      </c>
      <c r="Q139" s="130">
        <f t="shared" si="346"/>
        <v>47695</v>
      </c>
      <c r="R139" s="128"/>
      <c r="S139" s="129"/>
      <c r="T139" s="130">
        <f t="shared" si="347"/>
        <v>0</v>
      </c>
      <c r="U139" s="128"/>
      <c r="V139" s="129"/>
      <c r="W139" s="130">
        <f t="shared" si="348"/>
        <v>0</v>
      </c>
      <c r="X139" s="132">
        <f t="shared" si="349"/>
        <v>129900</v>
      </c>
      <c r="Y139" s="133">
        <f t="shared" si="350"/>
        <v>129900</v>
      </c>
      <c r="Z139" s="134">
        <f t="shared" si="351"/>
        <v>0</v>
      </c>
      <c r="AA139" s="135">
        <f t="shared" si="352"/>
        <v>0</v>
      </c>
      <c r="AB139" s="136"/>
    </row>
    <row r="140" spans="1:28" ht="30" customHeight="1">
      <c r="A140" s="112"/>
      <c r="B140" s="124" t="s">
        <v>82</v>
      </c>
      <c r="C140" s="285">
        <v>45725</v>
      </c>
      <c r="D140" s="200" t="s">
        <v>297</v>
      </c>
      <c r="E140" s="286" t="s">
        <v>85</v>
      </c>
      <c r="F140" s="287">
        <v>2</v>
      </c>
      <c r="G140" s="129">
        <v>16000</v>
      </c>
      <c r="H140" s="130">
        <f t="shared" si="343"/>
        <v>32000</v>
      </c>
      <c r="I140" s="288">
        <v>3</v>
      </c>
      <c r="J140" s="129">
        <f>K140/I140</f>
        <v>10666.666666666666</v>
      </c>
      <c r="K140" s="289">
        <v>32000</v>
      </c>
      <c r="L140" s="128"/>
      <c r="M140" s="129"/>
      <c r="N140" s="130">
        <f t="shared" si="345"/>
        <v>0</v>
      </c>
      <c r="O140" s="128"/>
      <c r="P140" s="129"/>
      <c r="Q140" s="130">
        <f t="shared" si="346"/>
        <v>0</v>
      </c>
      <c r="R140" s="128"/>
      <c r="S140" s="129"/>
      <c r="T140" s="130">
        <f t="shared" si="347"/>
        <v>0</v>
      </c>
      <c r="U140" s="128"/>
      <c r="V140" s="129"/>
      <c r="W140" s="130">
        <f t="shared" si="348"/>
        <v>0</v>
      </c>
      <c r="X140" s="132">
        <f t="shared" si="349"/>
        <v>32000</v>
      </c>
      <c r="Y140" s="133">
        <f t="shared" si="350"/>
        <v>32000</v>
      </c>
      <c r="Z140" s="134">
        <f t="shared" si="351"/>
        <v>0</v>
      </c>
      <c r="AA140" s="135">
        <f t="shared" si="352"/>
        <v>0</v>
      </c>
      <c r="AB140" s="136"/>
    </row>
    <row r="141" spans="1:28" ht="30" customHeight="1">
      <c r="A141" s="112"/>
      <c r="B141" s="124" t="s">
        <v>82</v>
      </c>
      <c r="C141" s="285">
        <v>45756</v>
      </c>
      <c r="D141" s="200" t="s">
        <v>298</v>
      </c>
      <c r="E141" s="286" t="s">
        <v>154</v>
      </c>
      <c r="F141" s="287"/>
      <c r="G141" s="129"/>
      <c r="H141" s="130">
        <f t="shared" si="343"/>
        <v>0</v>
      </c>
      <c r="I141" s="287"/>
      <c r="J141" s="129"/>
      <c r="K141" s="130">
        <f t="shared" ref="K141:K143" si="353">I141*J141</f>
        <v>0</v>
      </c>
      <c r="L141" s="128">
        <v>1</v>
      </c>
      <c r="M141" s="129">
        <v>56224</v>
      </c>
      <c r="N141" s="130">
        <f t="shared" si="345"/>
        <v>56224</v>
      </c>
      <c r="O141" s="128">
        <v>1</v>
      </c>
      <c r="P141" s="129">
        <v>56224</v>
      </c>
      <c r="Q141" s="130">
        <f t="shared" si="346"/>
        <v>56224</v>
      </c>
      <c r="R141" s="128"/>
      <c r="S141" s="129"/>
      <c r="T141" s="130">
        <f t="shared" si="347"/>
        <v>0</v>
      </c>
      <c r="U141" s="128"/>
      <c r="V141" s="129"/>
      <c r="W141" s="130">
        <f t="shared" si="348"/>
        <v>0</v>
      </c>
      <c r="X141" s="132">
        <f t="shared" si="349"/>
        <v>56224</v>
      </c>
      <c r="Y141" s="133">
        <f t="shared" si="350"/>
        <v>56224</v>
      </c>
      <c r="Z141" s="134">
        <f t="shared" si="351"/>
        <v>0</v>
      </c>
      <c r="AA141" s="135">
        <f t="shared" si="352"/>
        <v>0</v>
      </c>
      <c r="AB141" s="136"/>
    </row>
    <row r="142" spans="1:28" ht="30" customHeight="1">
      <c r="A142" s="112"/>
      <c r="B142" s="137" t="s">
        <v>82</v>
      </c>
      <c r="C142" s="285">
        <v>43960</v>
      </c>
      <c r="D142" s="170" t="s">
        <v>299</v>
      </c>
      <c r="E142" s="290"/>
      <c r="F142" s="291"/>
      <c r="G142" s="141"/>
      <c r="H142" s="142">
        <f t="shared" si="343"/>
        <v>0</v>
      </c>
      <c r="I142" s="291"/>
      <c r="J142" s="141"/>
      <c r="K142" s="142">
        <f t="shared" si="353"/>
        <v>0</v>
      </c>
      <c r="L142" s="140"/>
      <c r="M142" s="141"/>
      <c r="N142" s="142">
        <f t="shared" si="345"/>
        <v>0</v>
      </c>
      <c r="O142" s="140"/>
      <c r="P142" s="141"/>
      <c r="Q142" s="142">
        <f t="shared" si="346"/>
        <v>0</v>
      </c>
      <c r="R142" s="140"/>
      <c r="S142" s="141"/>
      <c r="T142" s="142">
        <f t="shared" si="347"/>
        <v>0</v>
      </c>
      <c r="U142" s="140"/>
      <c r="V142" s="141"/>
      <c r="W142" s="142">
        <f t="shared" si="348"/>
        <v>0</v>
      </c>
      <c r="X142" s="143">
        <f t="shared" si="349"/>
        <v>0</v>
      </c>
      <c r="Y142" s="133">
        <f t="shared" si="350"/>
        <v>0</v>
      </c>
      <c r="Z142" s="134">
        <f t="shared" si="351"/>
        <v>0</v>
      </c>
      <c r="AA142" s="135" t="e">
        <f t="shared" si="352"/>
        <v>#DIV/0!</v>
      </c>
      <c r="AB142" s="144"/>
    </row>
    <row r="143" spans="1:28" ht="30" customHeight="1">
      <c r="A143" s="112"/>
      <c r="B143" s="137" t="s">
        <v>82</v>
      </c>
      <c r="C143" s="285">
        <v>43991</v>
      </c>
      <c r="D143" s="261" t="s">
        <v>300</v>
      </c>
      <c r="E143" s="155"/>
      <c r="F143" s="140"/>
      <c r="G143" s="141">
        <v>0.22</v>
      </c>
      <c r="H143" s="142">
        <f t="shared" si="343"/>
        <v>0</v>
      </c>
      <c r="I143" s="140"/>
      <c r="J143" s="141">
        <v>0.22</v>
      </c>
      <c r="K143" s="142">
        <f t="shared" si="353"/>
        <v>0</v>
      </c>
      <c r="L143" s="140"/>
      <c r="M143" s="141">
        <v>0.22</v>
      </c>
      <c r="N143" s="142">
        <f t="shared" si="345"/>
        <v>0</v>
      </c>
      <c r="O143" s="140"/>
      <c r="P143" s="141">
        <v>0.22</v>
      </c>
      <c r="Q143" s="142">
        <f t="shared" si="346"/>
        <v>0</v>
      </c>
      <c r="R143" s="140"/>
      <c r="S143" s="141">
        <v>0.22</v>
      </c>
      <c r="T143" s="142">
        <f t="shared" si="347"/>
        <v>0</v>
      </c>
      <c r="U143" s="140"/>
      <c r="V143" s="141">
        <v>0.22</v>
      </c>
      <c r="W143" s="142">
        <f t="shared" si="348"/>
        <v>0</v>
      </c>
      <c r="X143" s="143">
        <f t="shared" si="349"/>
        <v>0</v>
      </c>
      <c r="Y143" s="242">
        <f t="shared" si="350"/>
        <v>0</v>
      </c>
      <c r="Z143" s="172">
        <f t="shared" si="351"/>
        <v>0</v>
      </c>
      <c r="AA143" s="243" t="e">
        <f t="shared" si="352"/>
        <v>#DIV/0!</v>
      </c>
      <c r="AB143" s="144"/>
    </row>
    <row r="144" spans="1:28" ht="30" customHeight="1">
      <c r="A144" s="173"/>
      <c r="B144" s="174" t="s">
        <v>301</v>
      </c>
      <c r="C144" s="175"/>
      <c r="D144" s="176"/>
      <c r="E144" s="177"/>
      <c r="F144" s="182">
        <f>SUM(F138:F142)</f>
        <v>24</v>
      </c>
      <c r="G144" s="184"/>
      <c r="H144" s="180">
        <f>SUM(H138:H143)</f>
        <v>156205</v>
      </c>
      <c r="I144" s="182">
        <f>SUM(I138:I142)</f>
        <v>25</v>
      </c>
      <c r="J144" s="184"/>
      <c r="K144" s="180">
        <f>SUM(K138:K143)</f>
        <v>156205</v>
      </c>
      <c r="L144" s="202">
        <f>SUM(L138:L142)</f>
        <v>2</v>
      </c>
      <c r="M144" s="184"/>
      <c r="N144" s="180">
        <f>SUM(N138:N143)</f>
        <v>103919</v>
      </c>
      <c r="O144" s="202">
        <f>SUM(O138:O142)</f>
        <v>2</v>
      </c>
      <c r="P144" s="184"/>
      <c r="Q144" s="180">
        <f>SUM(Q138:Q143)</f>
        <v>103919</v>
      </c>
      <c r="R144" s="202">
        <f>SUM(R138:R142)</f>
        <v>0</v>
      </c>
      <c r="S144" s="184"/>
      <c r="T144" s="180">
        <f>SUM(T138:T143)</f>
        <v>0</v>
      </c>
      <c r="U144" s="202">
        <f>SUM(U138:U142)</f>
        <v>0</v>
      </c>
      <c r="V144" s="184"/>
      <c r="W144" s="244">
        <f t="shared" ref="W144:Y144" si="354">SUM(W138:W143)</f>
        <v>0</v>
      </c>
      <c r="X144" s="245">
        <f t="shared" si="354"/>
        <v>260124</v>
      </c>
      <c r="Y144" s="246">
        <f t="shared" si="354"/>
        <v>260124</v>
      </c>
      <c r="Z144" s="247">
        <f t="shared" si="351"/>
        <v>0</v>
      </c>
      <c r="AA144" s="248">
        <f t="shared" si="352"/>
        <v>0</v>
      </c>
      <c r="AB144" s="249"/>
    </row>
    <row r="145" spans="1:28" ht="30" customHeight="1">
      <c r="A145" s="4"/>
      <c r="B145" s="188" t="s">
        <v>77</v>
      </c>
      <c r="C145" s="224">
        <v>10</v>
      </c>
      <c r="D145" s="268" t="s">
        <v>302</v>
      </c>
      <c r="E145" s="191"/>
      <c r="F145" s="109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  <c r="R145" s="109"/>
      <c r="S145" s="109"/>
      <c r="T145" s="109"/>
      <c r="U145" s="109"/>
      <c r="V145" s="109"/>
      <c r="W145" s="109"/>
      <c r="X145" s="250"/>
      <c r="Y145" s="251"/>
      <c r="Z145" s="194"/>
      <c r="AA145" s="252"/>
      <c r="AB145" s="253"/>
    </row>
    <row r="146" spans="1:28" ht="50">
      <c r="A146" s="112"/>
      <c r="B146" s="124" t="s">
        <v>82</v>
      </c>
      <c r="C146" s="285">
        <v>43840</v>
      </c>
      <c r="D146" s="292" t="s">
        <v>303</v>
      </c>
      <c r="E146" s="280" t="s">
        <v>154</v>
      </c>
      <c r="F146" s="293">
        <v>1</v>
      </c>
      <c r="G146" s="167">
        <v>109305</v>
      </c>
      <c r="H146" s="168">
        <f t="shared" ref="H146:H150" si="355">F146*G146</f>
        <v>109305</v>
      </c>
      <c r="I146" s="294">
        <v>1</v>
      </c>
      <c r="J146" s="295">
        <f>134037.39+4221</f>
        <v>138258.39000000001</v>
      </c>
      <c r="K146" s="168">
        <f t="shared" ref="K146:K150" si="356">I146*J146</f>
        <v>138258.39000000001</v>
      </c>
      <c r="L146" s="166">
        <v>1</v>
      </c>
      <c r="M146" s="167">
        <f>167857</f>
        <v>167857</v>
      </c>
      <c r="N146" s="168">
        <f t="shared" ref="N146:N150" si="357">L146*M146</f>
        <v>167857</v>
      </c>
      <c r="O146" s="296">
        <v>1</v>
      </c>
      <c r="P146" s="295">
        <v>137626.28</v>
      </c>
      <c r="Q146" s="168">
        <f t="shared" ref="Q146:Q150" si="358">O146*P146</f>
        <v>137626.28</v>
      </c>
      <c r="R146" s="166"/>
      <c r="S146" s="167"/>
      <c r="T146" s="168">
        <f t="shared" ref="T146:T150" si="359">R146*S146</f>
        <v>0</v>
      </c>
      <c r="U146" s="166"/>
      <c r="V146" s="167"/>
      <c r="W146" s="297">
        <f t="shared" ref="W146:W150" si="360">U146*V146</f>
        <v>0</v>
      </c>
      <c r="X146" s="298">
        <f t="shared" ref="X146:X150" si="361">H146+N146+T146</f>
        <v>277162</v>
      </c>
      <c r="Y146" s="256">
        <f t="shared" ref="Y146:Y150" si="362">K146+Q146+W146</f>
        <v>275884.67000000004</v>
      </c>
      <c r="Z146" s="257">
        <f t="shared" ref="Z146:Z151" si="363">X146-Y146</f>
        <v>1277.3299999999581</v>
      </c>
      <c r="AA146" s="258">
        <f t="shared" ref="AA146:AA151" si="364">Z146/X146</f>
        <v>4.6086043541320888E-3</v>
      </c>
      <c r="AB146" s="299"/>
    </row>
    <row r="147" spans="1:28" ht="30" customHeight="1">
      <c r="A147" s="112"/>
      <c r="B147" s="124" t="s">
        <v>82</v>
      </c>
      <c r="C147" s="285">
        <v>43871</v>
      </c>
      <c r="D147" s="292" t="s">
        <v>304</v>
      </c>
      <c r="E147" s="286"/>
      <c r="F147" s="287"/>
      <c r="G147" s="129"/>
      <c r="H147" s="130">
        <f t="shared" si="355"/>
        <v>0</v>
      </c>
      <c r="I147" s="287"/>
      <c r="J147" s="129"/>
      <c r="K147" s="130">
        <f t="shared" si="356"/>
        <v>0</v>
      </c>
      <c r="L147" s="128"/>
      <c r="M147" s="129"/>
      <c r="N147" s="130">
        <f t="shared" si="357"/>
        <v>0</v>
      </c>
      <c r="O147" s="128"/>
      <c r="P147" s="129"/>
      <c r="Q147" s="130">
        <f t="shared" si="358"/>
        <v>0</v>
      </c>
      <c r="R147" s="128"/>
      <c r="S147" s="129"/>
      <c r="T147" s="130">
        <f t="shared" si="359"/>
        <v>0</v>
      </c>
      <c r="U147" s="128"/>
      <c r="V147" s="129"/>
      <c r="W147" s="254">
        <f t="shared" si="360"/>
        <v>0</v>
      </c>
      <c r="X147" s="260">
        <f t="shared" si="361"/>
        <v>0</v>
      </c>
      <c r="Y147" s="133">
        <f t="shared" si="362"/>
        <v>0</v>
      </c>
      <c r="Z147" s="134">
        <f t="shared" si="363"/>
        <v>0</v>
      </c>
      <c r="AA147" s="135" t="e">
        <f t="shared" si="364"/>
        <v>#DIV/0!</v>
      </c>
      <c r="AB147" s="136"/>
    </row>
    <row r="148" spans="1:28" ht="30" customHeight="1">
      <c r="A148" s="112"/>
      <c r="B148" s="124" t="s">
        <v>82</v>
      </c>
      <c r="C148" s="285">
        <v>43900</v>
      </c>
      <c r="D148" s="292" t="s">
        <v>304</v>
      </c>
      <c r="E148" s="286"/>
      <c r="F148" s="287"/>
      <c r="G148" s="129"/>
      <c r="H148" s="130">
        <f t="shared" si="355"/>
        <v>0</v>
      </c>
      <c r="I148" s="287"/>
      <c r="J148" s="129"/>
      <c r="K148" s="130">
        <f t="shared" si="356"/>
        <v>0</v>
      </c>
      <c r="L148" s="128"/>
      <c r="M148" s="129"/>
      <c r="N148" s="130">
        <f t="shared" si="357"/>
        <v>0</v>
      </c>
      <c r="O148" s="128"/>
      <c r="P148" s="129"/>
      <c r="Q148" s="130">
        <f t="shared" si="358"/>
        <v>0</v>
      </c>
      <c r="R148" s="128"/>
      <c r="S148" s="129"/>
      <c r="T148" s="130">
        <f t="shared" si="359"/>
        <v>0</v>
      </c>
      <c r="U148" s="128"/>
      <c r="V148" s="129"/>
      <c r="W148" s="254">
        <f t="shared" si="360"/>
        <v>0</v>
      </c>
      <c r="X148" s="260">
        <f t="shared" si="361"/>
        <v>0</v>
      </c>
      <c r="Y148" s="133">
        <f t="shared" si="362"/>
        <v>0</v>
      </c>
      <c r="Z148" s="134">
        <f t="shared" si="363"/>
        <v>0</v>
      </c>
      <c r="AA148" s="135" t="e">
        <f t="shared" si="364"/>
        <v>#DIV/0!</v>
      </c>
      <c r="AB148" s="136"/>
    </row>
    <row r="149" spans="1:28" ht="30" customHeight="1">
      <c r="A149" s="112"/>
      <c r="B149" s="137" t="s">
        <v>82</v>
      </c>
      <c r="C149" s="300">
        <v>43931</v>
      </c>
      <c r="D149" s="170" t="s">
        <v>305</v>
      </c>
      <c r="E149" s="290" t="s">
        <v>85</v>
      </c>
      <c r="F149" s="291"/>
      <c r="G149" s="141"/>
      <c r="H149" s="130">
        <f t="shared" si="355"/>
        <v>0</v>
      </c>
      <c r="I149" s="291"/>
      <c r="J149" s="141"/>
      <c r="K149" s="130">
        <f t="shared" si="356"/>
        <v>0</v>
      </c>
      <c r="L149" s="140"/>
      <c r="M149" s="141"/>
      <c r="N149" s="142">
        <f t="shared" si="357"/>
        <v>0</v>
      </c>
      <c r="O149" s="140"/>
      <c r="P149" s="141"/>
      <c r="Q149" s="142">
        <f t="shared" si="358"/>
        <v>0</v>
      </c>
      <c r="R149" s="140"/>
      <c r="S149" s="141"/>
      <c r="T149" s="142">
        <f t="shared" si="359"/>
        <v>0</v>
      </c>
      <c r="U149" s="140"/>
      <c r="V149" s="141"/>
      <c r="W149" s="262">
        <f t="shared" si="360"/>
        <v>0</v>
      </c>
      <c r="X149" s="301">
        <f t="shared" si="361"/>
        <v>0</v>
      </c>
      <c r="Y149" s="133">
        <f t="shared" si="362"/>
        <v>0</v>
      </c>
      <c r="Z149" s="134">
        <f t="shared" si="363"/>
        <v>0</v>
      </c>
      <c r="AA149" s="135" t="e">
        <f t="shared" si="364"/>
        <v>#DIV/0!</v>
      </c>
      <c r="AB149" s="238"/>
    </row>
    <row r="150" spans="1:28" ht="30" customHeight="1">
      <c r="A150" s="112"/>
      <c r="B150" s="137" t="s">
        <v>82</v>
      </c>
      <c r="C150" s="302">
        <v>43961</v>
      </c>
      <c r="D150" s="261" t="s">
        <v>306</v>
      </c>
      <c r="E150" s="303"/>
      <c r="F150" s="140"/>
      <c r="G150" s="141">
        <v>0.22</v>
      </c>
      <c r="H150" s="142">
        <f t="shared" si="355"/>
        <v>0</v>
      </c>
      <c r="I150" s="140"/>
      <c r="J150" s="141">
        <v>0.22</v>
      </c>
      <c r="K150" s="142">
        <f t="shared" si="356"/>
        <v>0</v>
      </c>
      <c r="L150" s="140"/>
      <c r="M150" s="141">
        <v>0.22</v>
      </c>
      <c r="N150" s="142">
        <f t="shared" si="357"/>
        <v>0</v>
      </c>
      <c r="O150" s="140"/>
      <c r="P150" s="141">
        <v>0.22</v>
      </c>
      <c r="Q150" s="142">
        <f t="shared" si="358"/>
        <v>0</v>
      </c>
      <c r="R150" s="140"/>
      <c r="S150" s="141">
        <v>0.22</v>
      </c>
      <c r="T150" s="142">
        <f t="shared" si="359"/>
        <v>0</v>
      </c>
      <c r="U150" s="140"/>
      <c r="V150" s="141">
        <v>0.22</v>
      </c>
      <c r="W150" s="262">
        <f t="shared" si="360"/>
        <v>0</v>
      </c>
      <c r="X150" s="263">
        <f t="shared" si="361"/>
        <v>0</v>
      </c>
      <c r="Y150" s="264">
        <f t="shared" si="362"/>
        <v>0</v>
      </c>
      <c r="Z150" s="265">
        <f t="shared" si="363"/>
        <v>0</v>
      </c>
      <c r="AA150" s="266" t="e">
        <f t="shared" si="364"/>
        <v>#DIV/0!</v>
      </c>
      <c r="AB150" s="304"/>
    </row>
    <row r="151" spans="1:28" ht="30" customHeight="1">
      <c r="A151" s="173"/>
      <c r="B151" s="174" t="s">
        <v>307</v>
      </c>
      <c r="C151" s="175"/>
      <c r="D151" s="176"/>
      <c r="E151" s="177"/>
      <c r="F151" s="182">
        <f>SUM(F146:F149)</f>
        <v>1</v>
      </c>
      <c r="G151" s="184"/>
      <c r="H151" s="180">
        <f>SUM(H146:H150)</f>
        <v>109305</v>
      </c>
      <c r="I151" s="182">
        <f>SUM(I146:I149)</f>
        <v>1</v>
      </c>
      <c r="J151" s="184"/>
      <c r="K151" s="180">
        <f>SUM(K146:K150)</f>
        <v>138258.39000000001</v>
      </c>
      <c r="L151" s="202">
        <f>SUM(L146:L149)</f>
        <v>1</v>
      </c>
      <c r="M151" s="184"/>
      <c r="N151" s="180">
        <f>SUM(N146:N150)</f>
        <v>167857</v>
      </c>
      <c r="O151" s="202">
        <f>SUM(O146:O149)</f>
        <v>1</v>
      </c>
      <c r="P151" s="184"/>
      <c r="Q151" s="180">
        <f>SUM(Q146:Q150)</f>
        <v>137626.28</v>
      </c>
      <c r="R151" s="202">
        <f>SUM(R146:R149)</f>
        <v>0</v>
      </c>
      <c r="S151" s="184"/>
      <c r="T151" s="180">
        <f>SUM(T146:T150)</f>
        <v>0</v>
      </c>
      <c r="U151" s="202">
        <f>SUM(U146:U149)</f>
        <v>0</v>
      </c>
      <c r="V151" s="184"/>
      <c r="W151" s="244">
        <f t="shared" ref="W151:Y151" si="365">SUM(W146:W150)</f>
        <v>0</v>
      </c>
      <c r="X151" s="245">
        <f t="shared" si="365"/>
        <v>277162</v>
      </c>
      <c r="Y151" s="246">
        <f t="shared" si="365"/>
        <v>275884.67000000004</v>
      </c>
      <c r="Z151" s="247">
        <f t="shared" si="363"/>
        <v>1277.3299999999581</v>
      </c>
      <c r="AA151" s="248">
        <f t="shared" si="364"/>
        <v>4.6086043541320888E-3</v>
      </c>
      <c r="AB151" s="249"/>
    </row>
    <row r="152" spans="1:28" ht="30" customHeight="1">
      <c r="A152" s="4"/>
      <c r="B152" s="188" t="s">
        <v>77</v>
      </c>
      <c r="C152" s="224">
        <v>11</v>
      </c>
      <c r="D152" s="190" t="s">
        <v>308</v>
      </c>
      <c r="E152" s="191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  <c r="R152" s="109"/>
      <c r="S152" s="109"/>
      <c r="T152" s="109"/>
      <c r="U152" s="109"/>
      <c r="V152" s="109"/>
      <c r="W152" s="109"/>
      <c r="X152" s="250"/>
      <c r="Y152" s="251"/>
      <c r="Z152" s="194"/>
      <c r="AA152" s="252"/>
      <c r="AB152" s="253"/>
    </row>
    <row r="153" spans="1:28" ht="30" customHeight="1">
      <c r="A153" s="112"/>
      <c r="B153" s="305" t="s">
        <v>82</v>
      </c>
      <c r="C153" s="285">
        <v>43841</v>
      </c>
      <c r="D153" s="292" t="s">
        <v>309</v>
      </c>
      <c r="E153" s="165" t="s">
        <v>123</v>
      </c>
      <c r="F153" s="166"/>
      <c r="G153" s="167"/>
      <c r="H153" s="168">
        <f t="shared" ref="H153:H154" si="366">F153*G153</f>
        <v>0</v>
      </c>
      <c r="I153" s="166"/>
      <c r="J153" s="167"/>
      <c r="K153" s="168">
        <f t="shared" ref="K153:K154" si="367">I153*J153</f>
        <v>0</v>
      </c>
      <c r="L153" s="166"/>
      <c r="M153" s="167"/>
      <c r="N153" s="168">
        <f t="shared" ref="N153:N154" si="368">L153*M153</f>
        <v>0</v>
      </c>
      <c r="O153" s="166"/>
      <c r="P153" s="167"/>
      <c r="Q153" s="168">
        <f t="shared" ref="Q153:Q154" si="369">O153*P153</f>
        <v>0</v>
      </c>
      <c r="R153" s="166"/>
      <c r="S153" s="167"/>
      <c r="T153" s="168">
        <f t="shared" ref="T153:T154" si="370">R153*S153</f>
        <v>0</v>
      </c>
      <c r="U153" s="166"/>
      <c r="V153" s="167"/>
      <c r="W153" s="297">
        <f t="shared" ref="W153:W154" si="371">U153*V153</f>
        <v>0</v>
      </c>
      <c r="X153" s="298">
        <f t="shared" ref="X153:X154" si="372">H153+N153+T153</f>
        <v>0</v>
      </c>
      <c r="Y153" s="256">
        <f t="shared" ref="Y153:Y154" si="373">K153+Q153+W153</f>
        <v>0</v>
      </c>
      <c r="Z153" s="257">
        <f t="shared" ref="Z153:Z155" si="374">X153-Y153</f>
        <v>0</v>
      </c>
      <c r="AA153" s="258" t="e">
        <f t="shared" ref="AA153:AA155" si="375">Z153/X153</f>
        <v>#DIV/0!</v>
      </c>
      <c r="AB153" s="299"/>
    </row>
    <row r="154" spans="1:28" ht="30" customHeight="1">
      <c r="A154" s="112"/>
      <c r="B154" s="306" t="s">
        <v>82</v>
      </c>
      <c r="C154" s="285">
        <v>43872</v>
      </c>
      <c r="D154" s="170" t="s">
        <v>309</v>
      </c>
      <c r="E154" s="139" t="s">
        <v>123</v>
      </c>
      <c r="F154" s="140"/>
      <c r="G154" s="141"/>
      <c r="H154" s="130">
        <f t="shared" si="366"/>
        <v>0</v>
      </c>
      <c r="I154" s="140"/>
      <c r="J154" s="141"/>
      <c r="K154" s="130">
        <f t="shared" si="367"/>
        <v>0</v>
      </c>
      <c r="L154" s="140"/>
      <c r="M154" s="141"/>
      <c r="N154" s="142">
        <f t="shared" si="368"/>
        <v>0</v>
      </c>
      <c r="O154" s="140"/>
      <c r="P154" s="141"/>
      <c r="Q154" s="142">
        <f t="shared" si="369"/>
        <v>0</v>
      </c>
      <c r="R154" s="140"/>
      <c r="S154" s="141"/>
      <c r="T154" s="142">
        <f t="shared" si="370"/>
        <v>0</v>
      </c>
      <c r="U154" s="140"/>
      <c r="V154" s="141"/>
      <c r="W154" s="262">
        <f t="shared" si="371"/>
        <v>0</v>
      </c>
      <c r="X154" s="307">
        <f t="shared" si="372"/>
        <v>0</v>
      </c>
      <c r="Y154" s="264">
        <f t="shared" si="373"/>
        <v>0</v>
      </c>
      <c r="Z154" s="265">
        <f t="shared" si="374"/>
        <v>0</v>
      </c>
      <c r="AA154" s="266" t="e">
        <f t="shared" si="375"/>
        <v>#DIV/0!</v>
      </c>
      <c r="AB154" s="304"/>
    </row>
    <row r="155" spans="1:28" ht="30" customHeight="1">
      <c r="A155" s="239"/>
      <c r="B155" s="470" t="s">
        <v>310</v>
      </c>
      <c r="C155" s="471"/>
      <c r="D155" s="471"/>
      <c r="E155" s="472"/>
      <c r="F155" s="182">
        <f>SUM(F153:F154)</f>
        <v>0</v>
      </c>
      <c r="G155" s="184"/>
      <c r="H155" s="180">
        <f t="shared" ref="H155:I155" si="376">SUM(H153:H154)</f>
        <v>0</v>
      </c>
      <c r="I155" s="182">
        <f t="shared" si="376"/>
        <v>0</v>
      </c>
      <c r="J155" s="184"/>
      <c r="K155" s="180">
        <f t="shared" ref="K155:L155" si="377">SUM(K153:K154)</f>
        <v>0</v>
      </c>
      <c r="L155" s="202">
        <f t="shared" si="377"/>
        <v>0</v>
      </c>
      <c r="M155" s="184"/>
      <c r="N155" s="180">
        <f t="shared" ref="N155:O155" si="378">SUM(N153:N154)</f>
        <v>0</v>
      </c>
      <c r="O155" s="202">
        <f t="shared" si="378"/>
        <v>0</v>
      </c>
      <c r="P155" s="184"/>
      <c r="Q155" s="180">
        <f t="shared" ref="Q155:R155" si="379">SUM(Q153:Q154)</f>
        <v>0</v>
      </c>
      <c r="R155" s="202">
        <f t="shared" si="379"/>
        <v>0</v>
      </c>
      <c r="S155" s="184"/>
      <c r="T155" s="180">
        <f t="shared" ref="T155:U155" si="380">SUM(T153:T154)</f>
        <v>0</v>
      </c>
      <c r="U155" s="202">
        <f t="shared" si="380"/>
        <v>0</v>
      </c>
      <c r="V155" s="184"/>
      <c r="W155" s="244">
        <f t="shared" ref="W155:Y155" si="381">SUM(W153:W154)</f>
        <v>0</v>
      </c>
      <c r="X155" s="245">
        <f t="shared" si="381"/>
        <v>0</v>
      </c>
      <c r="Y155" s="246">
        <f t="shared" si="381"/>
        <v>0</v>
      </c>
      <c r="Z155" s="247">
        <f t="shared" si="374"/>
        <v>0</v>
      </c>
      <c r="AA155" s="248" t="e">
        <f t="shared" si="375"/>
        <v>#DIV/0!</v>
      </c>
      <c r="AB155" s="249"/>
    </row>
    <row r="156" spans="1:28" ht="30" customHeight="1">
      <c r="A156" s="4"/>
      <c r="B156" s="223" t="s">
        <v>77</v>
      </c>
      <c r="C156" s="224">
        <v>12</v>
      </c>
      <c r="D156" s="225" t="s">
        <v>311</v>
      </c>
      <c r="E156" s="308"/>
      <c r="F156" s="109"/>
      <c r="G156" s="109"/>
      <c r="H156" s="109"/>
      <c r="I156" s="109"/>
      <c r="J156" s="109"/>
      <c r="K156" s="109"/>
      <c r="L156" s="109"/>
      <c r="M156" s="109"/>
      <c r="N156" s="109"/>
      <c r="O156" s="109"/>
      <c r="P156" s="109"/>
      <c r="Q156" s="109"/>
      <c r="R156" s="109"/>
      <c r="S156" s="109"/>
      <c r="T156" s="109"/>
      <c r="U156" s="109"/>
      <c r="V156" s="109"/>
      <c r="W156" s="109"/>
      <c r="X156" s="250"/>
      <c r="Y156" s="251"/>
      <c r="Z156" s="194"/>
      <c r="AA156" s="252"/>
      <c r="AB156" s="253"/>
    </row>
    <row r="157" spans="1:28" ht="30" customHeight="1">
      <c r="A157" s="112"/>
      <c r="B157" s="163" t="s">
        <v>82</v>
      </c>
      <c r="C157" s="309">
        <v>43842</v>
      </c>
      <c r="D157" s="310" t="s">
        <v>312</v>
      </c>
      <c r="E157" s="311" t="s">
        <v>295</v>
      </c>
      <c r="F157" s="293"/>
      <c r="G157" s="167"/>
      <c r="H157" s="168">
        <f t="shared" ref="H157:H160" si="382">F157*G157</f>
        <v>0</v>
      </c>
      <c r="I157" s="293"/>
      <c r="J157" s="167"/>
      <c r="K157" s="168">
        <f t="shared" ref="K157:K160" si="383">I157*J157</f>
        <v>0</v>
      </c>
      <c r="L157" s="166"/>
      <c r="M157" s="167"/>
      <c r="N157" s="168">
        <f t="shared" ref="N157:N160" si="384">L157*M157</f>
        <v>0</v>
      </c>
      <c r="O157" s="166"/>
      <c r="P157" s="167"/>
      <c r="Q157" s="168">
        <f t="shared" ref="Q157:Q160" si="385">O157*P157</f>
        <v>0</v>
      </c>
      <c r="R157" s="166"/>
      <c r="S157" s="167"/>
      <c r="T157" s="168">
        <f t="shared" ref="T157:T160" si="386">R157*S157</f>
        <v>0</v>
      </c>
      <c r="U157" s="166"/>
      <c r="V157" s="167"/>
      <c r="W157" s="297">
        <f t="shared" ref="W157:W160" si="387">U157*V157</f>
        <v>0</v>
      </c>
      <c r="X157" s="312">
        <f t="shared" ref="X157:X160" si="388">H157+N157+T157</f>
        <v>0</v>
      </c>
      <c r="Y157" s="313">
        <f t="shared" ref="Y157:Y160" si="389">K157+Q157+W157</f>
        <v>0</v>
      </c>
      <c r="Z157" s="314">
        <f t="shared" ref="Z157:Z161" si="390">X157-Y157</f>
        <v>0</v>
      </c>
      <c r="AA157" s="315" t="e">
        <f t="shared" ref="AA157:AA161" si="391">Z157/X157</f>
        <v>#DIV/0!</v>
      </c>
      <c r="AB157" s="259"/>
    </row>
    <row r="158" spans="1:28" ht="30" customHeight="1">
      <c r="A158" s="112"/>
      <c r="B158" s="124" t="s">
        <v>82</v>
      </c>
      <c r="C158" s="285">
        <v>43873</v>
      </c>
      <c r="D158" s="200" t="s">
        <v>313</v>
      </c>
      <c r="E158" s="316" t="s">
        <v>154</v>
      </c>
      <c r="F158" s="287">
        <v>1</v>
      </c>
      <c r="G158" s="129">
        <v>8366</v>
      </c>
      <c r="H158" s="130">
        <f t="shared" si="382"/>
        <v>8366</v>
      </c>
      <c r="I158" s="287">
        <v>1</v>
      </c>
      <c r="J158" s="317">
        <v>4145</v>
      </c>
      <c r="K158" s="130">
        <f t="shared" si="383"/>
        <v>4145</v>
      </c>
      <c r="L158" s="128"/>
      <c r="M158" s="129"/>
      <c r="N158" s="130">
        <f t="shared" si="384"/>
        <v>0</v>
      </c>
      <c r="O158" s="128"/>
      <c r="P158" s="129"/>
      <c r="Q158" s="130">
        <f t="shared" si="385"/>
        <v>0</v>
      </c>
      <c r="R158" s="128"/>
      <c r="S158" s="129"/>
      <c r="T158" s="130">
        <f t="shared" si="386"/>
        <v>0</v>
      </c>
      <c r="U158" s="128"/>
      <c r="V158" s="129"/>
      <c r="W158" s="254">
        <f t="shared" si="387"/>
        <v>0</v>
      </c>
      <c r="X158" s="298">
        <f t="shared" si="388"/>
        <v>8366</v>
      </c>
      <c r="Y158" s="256">
        <f t="shared" si="389"/>
        <v>4145</v>
      </c>
      <c r="Z158" s="257">
        <f t="shared" si="390"/>
        <v>4221</v>
      </c>
      <c r="AA158" s="258">
        <f t="shared" si="391"/>
        <v>0.50454219459717908</v>
      </c>
      <c r="AB158" s="136"/>
    </row>
    <row r="159" spans="1:28" ht="30" customHeight="1">
      <c r="A159" s="112"/>
      <c r="B159" s="137" t="s">
        <v>82</v>
      </c>
      <c r="C159" s="300">
        <v>43902</v>
      </c>
      <c r="D159" s="170" t="s">
        <v>314</v>
      </c>
      <c r="E159" s="318" t="s">
        <v>280</v>
      </c>
      <c r="F159" s="291"/>
      <c r="G159" s="141"/>
      <c r="H159" s="142">
        <f t="shared" si="382"/>
        <v>0</v>
      </c>
      <c r="I159" s="291"/>
      <c r="J159" s="141"/>
      <c r="K159" s="142">
        <f t="shared" si="383"/>
        <v>0</v>
      </c>
      <c r="L159" s="140"/>
      <c r="M159" s="141"/>
      <c r="N159" s="142">
        <f t="shared" si="384"/>
        <v>0</v>
      </c>
      <c r="O159" s="140"/>
      <c r="P159" s="141"/>
      <c r="Q159" s="142">
        <f t="shared" si="385"/>
        <v>0</v>
      </c>
      <c r="R159" s="140"/>
      <c r="S159" s="141"/>
      <c r="T159" s="142">
        <f t="shared" si="386"/>
        <v>0</v>
      </c>
      <c r="U159" s="140"/>
      <c r="V159" s="141"/>
      <c r="W159" s="262">
        <f t="shared" si="387"/>
        <v>0</v>
      </c>
      <c r="X159" s="301">
        <f t="shared" si="388"/>
        <v>0</v>
      </c>
      <c r="Y159" s="133">
        <f t="shared" si="389"/>
        <v>0</v>
      </c>
      <c r="Z159" s="134">
        <f t="shared" si="390"/>
        <v>0</v>
      </c>
      <c r="AA159" s="135" t="e">
        <f t="shared" si="391"/>
        <v>#DIV/0!</v>
      </c>
      <c r="AB159" s="144"/>
    </row>
    <row r="160" spans="1:28" ht="30" customHeight="1">
      <c r="A160" s="112"/>
      <c r="B160" s="137" t="s">
        <v>82</v>
      </c>
      <c r="C160" s="300">
        <v>43933</v>
      </c>
      <c r="D160" s="261" t="s">
        <v>315</v>
      </c>
      <c r="E160" s="303"/>
      <c r="F160" s="291"/>
      <c r="G160" s="141">
        <v>0.22</v>
      </c>
      <c r="H160" s="142">
        <f t="shared" si="382"/>
        <v>0</v>
      </c>
      <c r="I160" s="291"/>
      <c r="J160" s="141">
        <v>0.22</v>
      </c>
      <c r="K160" s="142">
        <f t="shared" si="383"/>
        <v>0</v>
      </c>
      <c r="L160" s="140"/>
      <c r="M160" s="141">
        <v>0.22</v>
      </c>
      <c r="N160" s="142">
        <f t="shared" si="384"/>
        <v>0</v>
      </c>
      <c r="O160" s="140"/>
      <c r="P160" s="141">
        <v>0.22</v>
      </c>
      <c r="Q160" s="142">
        <f t="shared" si="385"/>
        <v>0</v>
      </c>
      <c r="R160" s="140"/>
      <c r="S160" s="141">
        <v>0.22</v>
      </c>
      <c r="T160" s="142">
        <f t="shared" si="386"/>
        <v>0</v>
      </c>
      <c r="U160" s="140"/>
      <c r="V160" s="141">
        <v>0.22</v>
      </c>
      <c r="W160" s="262">
        <f t="shared" si="387"/>
        <v>0</v>
      </c>
      <c r="X160" s="263">
        <f t="shared" si="388"/>
        <v>0</v>
      </c>
      <c r="Y160" s="264">
        <f t="shared" si="389"/>
        <v>0</v>
      </c>
      <c r="Z160" s="265">
        <f t="shared" si="390"/>
        <v>0</v>
      </c>
      <c r="AA160" s="266" t="e">
        <f t="shared" si="391"/>
        <v>#DIV/0!</v>
      </c>
      <c r="AB160" s="159"/>
    </row>
    <row r="161" spans="1:28" ht="30" customHeight="1">
      <c r="A161" s="173"/>
      <c r="B161" s="174" t="s">
        <v>316</v>
      </c>
      <c r="C161" s="175"/>
      <c r="D161" s="176"/>
      <c r="E161" s="319"/>
      <c r="F161" s="182">
        <f>SUM(F157:F159)</f>
        <v>1</v>
      </c>
      <c r="G161" s="184"/>
      <c r="H161" s="180">
        <f>SUM(H157:H160)</f>
        <v>8366</v>
      </c>
      <c r="I161" s="182">
        <f>SUM(I157:I159)</f>
        <v>1</v>
      </c>
      <c r="J161" s="184"/>
      <c r="K161" s="180">
        <f>SUM(K157:K160)</f>
        <v>4145</v>
      </c>
      <c r="L161" s="202">
        <f>SUM(L157:L159)</f>
        <v>0</v>
      </c>
      <c r="M161" s="184"/>
      <c r="N161" s="180">
        <f>SUM(N157:N160)</f>
        <v>0</v>
      </c>
      <c r="O161" s="202">
        <f>SUM(O157:O159)</f>
        <v>0</v>
      </c>
      <c r="P161" s="184"/>
      <c r="Q161" s="180">
        <f>SUM(Q157:Q160)</f>
        <v>0</v>
      </c>
      <c r="R161" s="202">
        <f>SUM(R157:R159)</f>
        <v>0</v>
      </c>
      <c r="S161" s="184"/>
      <c r="T161" s="180">
        <f>SUM(T157:T160)</f>
        <v>0</v>
      </c>
      <c r="U161" s="202">
        <f>SUM(U157:U159)</f>
        <v>0</v>
      </c>
      <c r="V161" s="184"/>
      <c r="W161" s="244">
        <f t="shared" ref="W161:Y161" si="392">SUM(W157:W160)</f>
        <v>0</v>
      </c>
      <c r="X161" s="245">
        <f t="shared" si="392"/>
        <v>8366</v>
      </c>
      <c r="Y161" s="246">
        <f t="shared" si="392"/>
        <v>4145</v>
      </c>
      <c r="Z161" s="247">
        <f t="shared" si="390"/>
        <v>4221</v>
      </c>
      <c r="AA161" s="248">
        <f t="shared" si="391"/>
        <v>0.50454219459717908</v>
      </c>
      <c r="AB161" s="249"/>
    </row>
    <row r="162" spans="1:28" ht="30" customHeight="1">
      <c r="A162" s="4"/>
      <c r="B162" s="223" t="s">
        <v>77</v>
      </c>
      <c r="C162" s="320">
        <v>13</v>
      </c>
      <c r="D162" s="225" t="s">
        <v>317</v>
      </c>
      <c r="E162" s="108"/>
      <c r="F162" s="109"/>
      <c r="G162" s="109"/>
      <c r="H162" s="109"/>
      <c r="I162" s="109"/>
      <c r="J162" s="109"/>
      <c r="K162" s="109"/>
      <c r="L162" s="109"/>
      <c r="M162" s="109"/>
      <c r="N162" s="109"/>
      <c r="O162" s="109"/>
      <c r="P162" s="109"/>
      <c r="Q162" s="109"/>
      <c r="R162" s="109"/>
      <c r="S162" s="109"/>
      <c r="T162" s="109"/>
      <c r="U162" s="109"/>
      <c r="V162" s="109"/>
      <c r="W162" s="109"/>
      <c r="X162" s="250"/>
      <c r="Y162" s="251"/>
      <c r="Z162" s="194"/>
      <c r="AA162" s="252"/>
      <c r="AB162" s="253"/>
    </row>
    <row r="163" spans="1:28" ht="30" customHeight="1">
      <c r="A163" s="112"/>
      <c r="B163" s="113" t="s">
        <v>79</v>
      </c>
      <c r="C163" s="162" t="s">
        <v>318</v>
      </c>
      <c r="D163" s="321" t="s">
        <v>319</v>
      </c>
      <c r="E163" s="146"/>
      <c r="F163" s="147">
        <f>SUM(F164:F166)</f>
        <v>2</v>
      </c>
      <c r="G163" s="148"/>
      <c r="H163" s="149">
        <f>SUM(H164:H167)</f>
        <v>120000</v>
      </c>
      <c r="I163" s="147">
        <f>SUM(I164:I166)</f>
        <v>2</v>
      </c>
      <c r="J163" s="148"/>
      <c r="K163" s="149">
        <f>SUM(K164:K167)</f>
        <v>120000</v>
      </c>
      <c r="L163" s="147">
        <f>SUM(L164:L166)</f>
        <v>1</v>
      </c>
      <c r="M163" s="148"/>
      <c r="N163" s="149">
        <f>SUM(N164:N167)</f>
        <v>20000</v>
      </c>
      <c r="O163" s="147">
        <f>SUM(O164:O166)</f>
        <v>1</v>
      </c>
      <c r="P163" s="148"/>
      <c r="Q163" s="149">
        <f>SUM(Q164:Q167)</f>
        <v>20000</v>
      </c>
      <c r="R163" s="147">
        <f>SUM(R164:R166)</f>
        <v>0</v>
      </c>
      <c r="S163" s="148"/>
      <c r="T163" s="149">
        <f>SUM(T164:T167)</f>
        <v>0</v>
      </c>
      <c r="U163" s="147">
        <f>SUM(U164:U166)</f>
        <v>0</v>
      </c>
      <c r="V163" s="148"/>
      <c r="W163" s="322">
        <f t="shared" ref="W163:Y163" si="393">SUM(W164:W167)</f>
        <v>0</v>
      </c>
      <c r="X163" s="323">
        <f t="shared" si="393"/>
        <v>140000</v>
      </c>
      <c r="Y163" s="148">
        <f t="shared" si="393"/>
        <v>140000</v>
      </c>
      <c r="Z163" s="149">
        <f t="shared" ref="Z163:Z176" si="394">X163-Y163</f>
        <v>0</v>
      </c>
      <c r="AA163" s="149">
        <f t="shared" ref="AA163:AA202" si="395">Z163/X163</f>
        <v>0</v>
      </c>
      <c r="AB163" s="153"/>
    </row>
    <row r="164" spans="1:28" ht="30" customHeight="1">
      <c r="A164" s="112"/>
      <c r="B164" s="124" t="s">
        <v>82</v>
      </c>
      <c r="C164" s="125" t="s">
        <v>320</v>
      </c>
      <c r="D164" s="324" t="s">
        <v>321</v>
      </c>
      <c r="E164" s="127" t="s">
        <v>154</v>
      </c>
      <c r="F164" s="128">
        <v>1</v>
      </c>
      <c r="G164" s="129">
        <v>80000</v>
      </c>
      <c r="H164" s="130">
        <f t="shared" ref="H164:H167" si="396">F164*G164</f>
        <v>80000</v>
      </c>
      <c r="I164" s="131">
        <v>1</v>
      </c>
      <c r="J164" s="317">
        <v>80000</v>
      </c>
      <c r="K164" s="130">
        <f t="shared" ref="K164:K167" si="397">I164*J164</f>
        <v>80000</v>
      </c>
      <c r="L164" s="128"/>
      <c r="M164" s="129"/>
      <c r="N164" s="130">
        <f t="shared" ref="N164:N167" si="398">L164*M164</f>
        <v>0</v>
      </c>
      <c r="O164" s="128"/>
      <c r="P164" s="129"/>
      <c r="Q164" s="130">
        <f t="shared" ref="Q164:Q167" si="399">O164*P164</f>
        <v>0</v>
      </c>
      <c r="R164" s="128"/>
      <c r="S164" s="129"/>
      <c r="T164" s="130">
        <f t="shared" ref="T164:T167" si="400">R164*S164</f>
        <v>0</v>
      </c>
      <c r="U164" s="128"/>
      <c r="V164" s="129"/>
      <c r="W164" s="254">
        <f t="shared" ref="W164:W167" si="401">U164*V164</f>
        <v>0</v>
      </c>
      <c r="X164" s="260">
        <f t="shared" ref="X164:X167" si="402">H164+N164+T164</f>
        <v>80000</v>
      </c>
      <c r="Y164" s="133">
        <f t="shared" ref="Y164:Y167" si="403">K164+Q164+W164</f>
        <v>80000</v>
      </c>
      <c r="Z164" s="134">
        <f t="shared" si="394"/>
        <v>0</v>
      </c>
      <c r="AA164" s="135">
        <f t="shared" si="395"/>
        <v>0</v>
      </c>
      <c r="AB164" s="136"/>
    </row>
    <row r="165" spans="1:28" ht="30" customHeight="1">
      <c r="A165" s="112"/>
      <c r="B165" s="124" t="s">
        <v>82</v>
      </c>
      <c r="C165" s="125" t="s">
        <v>322</v>
      </c>
      <c r="D165" s="325" t="s">
        <v>323</v>
      </c>
      <c r="E165" s="127" t="s">
        <v>154</v>
      </c>
      <c r="F165" s="128">
        <v>1</v>
      </c>
      <c r="G165" s="129">
        <v>40000</v>
      </c>
      <c r="H165" s="130">
        <f t="shared" si="396"/>
        <v>40000</v>
      </c>
      <c r="I165" s="131">
        <v>1</v>
      </c>
      <c r="J165" s="317">
        <v>40000</v>
      </c>
      <c r="K165" s="130">
        <f t="shared" si="397"/>
        <v>40000</v>
      </c>
      <c r="L165" s="128"/>
      <c r="M165" s="129"/>
      <c r="N165" s="130">
        <f t="shared" si="398"/>
        <v>0</v>
      </c>
      <c r="O165" s="128"/>
      <c r="P165" s="129"/>
      <c r="Q165" s="130">
        <f t="shared" si="399"/>
        <v>0</v>
      </c>
      <c r="R165" s="128"/>
      <c r="S165" s="129"/>
      <c r="T165" s="130">
        <f t="shared" si="400"/>
        <v>0</v>
      </c>
      <c r="U165" s="128"/>
      <c r="V165" s="129"/>
      <c r="W165" s="254">
        <f t="shared" si="401"/>
        <v>0</v>
      </c>
      <c r="X165" s="260">
        <f t="shared" si="402"/>
        <v>40000</v>
      </c>
      <c r="Y165" s="133">
        <f t="shared" si="403"/>
        <v>40000</v>
      </c>
      <c r="Z165" s="134">
        <f t="shared" si="394"/>
        <v>0</v>
      </c>
      <c r="AA165" s="135">
        <f t="shared" si="395"/>
        <v>0</v>
      </c>
      <c r="AB165" s="136"/>
    </row>
    <row r="166" spans="1:28" ht="30" customHeight="1">
      <c r="A166" s="112"/>
      <c r="B166" s="124" t="s">
        <v>82</v>
      </c>
      <c r="C166" s="125" t="s">
        <v>324</v>
      </c>
      <c r="D166" s="325" t="s">
        <v>325</v>
      </c>
      <c r="E166" s="127" t="s">
        <v>154</v>
      </c>
      <c r="F166" s="128"/>
      <c r="G166" s="129"/>
      <c r="H166" s="130">
        <f t="shared" si="396"/>
        <v>0</v>
      </c>
      <c r="I166" s="131"/>
      <c r="J166" s="317"/>
      <c r="K166" s="130">
        <f t="shared" si="397"/>
        <v>0</v>
      </c>
      <c r="L166" s="131">
        <v>1</v>
      </c>
      <c r="M166" s="317">
        <v>20000</v>
      </c>
      <c r="N166" s="130">
        <f t="shared" si="398"/>
        <v>20000</v>
      </c>
      <c r="O166" s="131">
        <v>1</v>
      </c>
      <c r="P166" s="317">
        <v>20000</v>
      </c>
      <c r="Q166" s="130">
        <f t="shared" si="399"/>
        <v>20000</v>
      </c>
      <c r="R166" s="128"/>
      <c r="S166" s="129"/>
      <c r="T166" s="130">
        <f t="shared" si="400"/>
        <v>0</v>
      </c>
      <c r="U166" s="128"/>
      <c r="V166" s="129"/>
      <c r="W166" s="254">
        <f t="shared" si="401"/>
        <v>0</v>
      </c>
      <c r="X166" s="260">
        <f t="shared" si="402"/>
        <v>20000</v>
      </c>
      <c r="Y166" s="133">
        <f t="shared" si="403"/>
        <v>20000</v>
      </c>
      <c r="Z166" s="134">
        <f t="shared" si="394"/>
        <v>0</v>
      </c>
      <c r="AA166" s="135">
        <f t="shared" si="395"/>
        <v>0</v>
      </c>
      <c r="AB166" s="136"/>
    </row>
    <row r="167" spans="1:28" ht="30" customHeight="1">
      <c r="A167" s="112"/>
      <c r="B167" s="154" t="s">
        <v>82</v>
      </c>
      <c r="C167" s="161" t="s">
        <v>326</v>
      </c>
      <c r="D167" s="325" t="s">
        <v>327</v>
      </c>
      <c r="E167" s="155"/>
      <c r="F167" s="156"/>
      <c r="G167" s="157">
        <v>0.22</v>
      </c>
      <c r="H167" s="158">
        <f t="shared" si="396"/>
        <v>0</v>
      </c>
      <c r="I167" s="156"/>
      <c r="J167" s="157">
        <v>0.22</v>
      </c>
      <c r="K167" s="158">
        <f t="shared" si="397"/>
        <v>0</v>
      </c>
      <c r="L167" s="156"/>
      <c r="M167" s="157">
        <v>0.22</v>
      </c>
      <c r="N167" s="158">
        <f t="shared" si="398"/>
        <v>0</v>
      </c>
      <c r="O167" s="156"/>
      <c r="P167" s="157">
        <v>0.22</v>
      </c>
      <c r="Q167" s="158">
        <f t="shared" si="399"/>
        <v>0</v>
      </c>
      <c r="R167" s="156"/>
      <c r="S167" s="157">
        <v>0.22</v>
      </c>
      <c r="T167" s="158">
        <f t="shared" si="400"/>
        <v>0</v>
      </c>
      <c r="U167" s="156"/>
      <c r="V167" s="157">
        <v>0.22</v>
      </c>
      <c r="W167" s="326">
        <f t="shared" si="401"/>
        <v>0</v>
      </c>
      <c r="X167" s="263">
        <f t="shared" si="402"/>
        <v>0</v>
      </c>
      <c r="Y167" s="264">
        <f t="shared" si="403"/>
        <v>0</v>
      </c>
      <c r="Z167" s="265">
        <f t="shared" si="394"/>
        <v>0</v>
      </c>
      <c r="AA167" s="266" t="e">
        <f t="shared" si="395"/>
        <v>#DIV/0!</v>
      </c>
      <c r="AB167" s="159"/>
    </row>
    <row r="168" spans="1:28" ht="30" customHeight="1">
      <c r="A168" s="112"/>
      <c r="B168" s="327" t="s">
        <v>79</v>
      </c>
      <c r="C168" s="328" t="s">
        <v>328</v>
      </c>
      <c r="D168" s="241" t="s">
        <v>329</v>
      </c>
      <c r="E168" s="116"/>
      <c r="F168" s="117">
        <f>SUM(F169:F171)</f>
        <v>0</v>
      </c>
      <c r="G168" s="118"/>
      <c r="H168" s="119">
        <f>SUM(H169:H172)</f>
        <v>0</v>
      </c>
      <c r="I168" s="117">
        <f>SUM(I169:I171)</f>
        <v>0</v>
      </c>
      <c r="J168" s="118"/>
      <c r="K168" s="119">
        <f>SUM(K169:K172)</f>
        <v>0</v>
      </c>
      <c r="L168" s="117">
        <f>SUM(L169:L171)</f>
        <v>0</v>
      </c>
      <c r="M168" s="118"/>
      <c r="N168" s="119">
        <f>SUM(N169:N172)</f>
        <v>0</v>
      </c>
      <c r="O168" s="117">
        <f>SUM(O169:O171)</f>
        <v>0</v>
      </c>
      <c r="P168" s="118"/>
      <c r="Q168" s="119">
        <f>SUM(Q169:Q172)</f>
        <v>0</v>
      </c>
      <c r="R168" s="117">
        <f>SUM(R169:R171)</f>
        <v>0</v>
      </c>
      <c r="S168" s="118"/>
      <c r="T168" s="119">
        <f>SUM(T169:T172)</f>
        <v>0</v>
      </c>
      <c r="U168" s="117">
        <f>SUM(U169:U171)</f>
        <v>0</v>
      </c>
      <c r="V168" s="118"/>
      <c r="W168" s="119">
        <f t="shared" ref="W168:Y168" si="404">SUM(W169:W172)</f>
        <v>0</v>
      </c>
      <c r="X168" s="120">
        <f t="shared" si="404"/>
        <v>0</v>
      </c>
      <c r="Y168" s="118">
        <f t="shared" si="404"/>
        <v>0</v>
      </c>
      <c r="Z168" s="119">
        <f t="shared" si="394"/>
        <v>0</v>
      </c>
      <c r="AA168" s="119" t="e">
        <f t="shared" si="395"/>
        <v>#DIV/0!</v>
      </c>
      <c r="AB168" s="329"/>
    </row>
    <row r="169" spans="1:28" ht="30" customHeight="1">
      <c r="A169" s="112"/>
      <c r="B169" s="124" t="s">
        <v>82</v>
      </c>
      <c r="C169" s="125" t="s">
        <v>330</v>
      </c>
      <c r="D169" s="200" t="s">
        <v>331</v>
      </c>
      <c r="E169" s="127"/>
      <c r="F169" s="128"/>
      <c r="G169" s="129"/>
      <c r="H169" s="130">
        <f t="shared" ref="H169:H172" si="405">F169*G169</f>
        <v>0</v>
      </c>
      <c r="I169" s="128"/>
      <c r="J169" s="129"/>
      <c r="K169" s="130">
        <f t="shared" ref="K169:K172" si="406">I169*J169</f>
        <v>0</v>
      </c>
      <c r="L169" s="128"/>
      <c r="M169" s="129"/>
      <c r="N169" s="130">
        <f t="shared" ref="N169:N172" si="407">L169*M169</f>
        <v>0</v>
      </c>
      <c r="O169" s="128"/>
      <c r="P169" s="129"/>
      <c r="Q169" s="130">
        <f t="shared" ref="Q169:Q172" si="408">O169*P169</f>
        <v>0</v>
      </c>
      <c r="R169" s="128"/>
      <c r="S169" s="129"/>
      <c r="T169" s="130">
        <f t="shared" ref="T169:T172" si="409">R169*S169</f>
        <v>0</v>
      </c>
      <c r="U169" s="128"/>
      <c r="V169" s="129"/>
      <c r="W169" s="130">
        <f t="shared" ref="W169:W172" si="410">U169*V169</f>
        <v>0</v>
      </c>
      <c r="X169" s="132">
        <f t="shared" ref="X169:X172" si="411">H169+N169+T169</f>
        <v>0</v>
      </c>
      <c r="Y169" s="133">
        <f t="shared" ref="Y169:Y172" si="412">K169+Q169+W169</f>
        <v>0</v>
      </c>
      <c r="Z169" s="134">
        <f t="shared" si="394"/>
        <v>0</v>
      </c>
      <c r="AA169" s="135" t="e">
        <f t="shared" si="395"/>
        <v>#DIV/0!</v>
      </c>
      <c r="AB169" s="136"/>
    </row>
    <row r="170" spans="1:28" ht="30" customHeight="1">
      <c r="A170" s="112"/>
      <c r="B170" s="124" t="s">
        <v>82</v>
      </c>
      <c r="C170" s="125" t="s">
        <v>332</v>
      </c>
      <c r="D170" s="200" t="s">
        <v>331</v>
      </c>
      <c r="E170" s="127"/>
      <c r="F170" s="128"/>
      <c r="G170" s="129"/>
      <c r="H170" s="130">
        <f t="shared" si="405"/>
        <v>0</v>
      </c>
      <c r="I170" s="128"/>
      <c r="J170" s="129"/>
      <c r="K170" s="130">
        <f t="shared" si="406"/>
        <v>0</v>
      </c>
      <c r="L170" s="128"/>
      <c r="M170" s="129"/>
      <c r="N170" s="130">
        <f t="shared" si="407"/>
        <v>0</v>
      </c>
      <c r="O170" s="128"/>
      <c r="P170" s="129"/>
      <c r="Q170" s="130">
        <f t="shared" si="408"/>
        <v>0</v>
      </c>
      <c r="R170" s="128"/>
      <c r="S170" s="129"/>
      <c r="T170" s="130">
        <f t="shared" si="409"/>
        <v>0</v>
      </c>
      <c r="U170" s="128"/>
      <c r="V170" s="129"/>
      <c r="W170" s="130">
        <f t="shared" si="410"/>
        <v>0</v>
      </c>
      <c r="X170" s="132">
        <f t="shared" si="411"/>
        <v>0</v>
      </c>
      <c r="Y170" s="133">
        <f t="shared" si="412"/>
        <v>0</v>
      </c>
      <c r="Z170" s="134">
        <f t="shared" si="394"/>
        <v>0</v>
      </c>
      <c r="AA170" s="135" t="e">
        <f t="shared" si="395"/>
        <v>#DIV/0!</v>
      </c>
      <c r="AB170" s="136"/>
    </row>
    <row r="171" spans="1:28" ht="30" customHeight="1">
      <c r="A171" s="112"/>
      <c r="B171" s="137" t="s">
        <v>82</v>
      </c>
      <c r="C171" s="138" t="s">
        <v>333</v>
      </c>
      <c r="D171" s="200" t="s">
        <v>331</v>
      </c>
      <c r="E171" s="139"/>
      <c r="F171" s="140"/>
      <c r="G171" s="141"/>
      <c r="H171" s="142">
        <f t="shared" si="405"/>
        <v>0</v>
      </c>
      <c r="I171" s="140"/>
      <c r="J171" s="141"/>
      <c r="K171" s="142">
        <f t="shared" si="406"/>
        <v>0</v>
      </c>
      <c r="L171" s="140"/>
      <c r="M171" s="141"/>
      <c r="N171" s="142">
        <f t="shared" si="407"/>
        <v>0</v>
      </c>
      <c r="O171" s="140"/>
      <c r="P171" s="141"/>
      <c r="Q171" s="142">
        <f t="shared" si="408"/>
        <v>0</v>
      </c>
      <c r="R171" s="140"/>
      <c r="S171" s="141"/>
      <c r="T171" s="142">
        <f t="shared" si="409"/>
        <v>0</v>
      </c>
      <c r="U171" s="140"/>
      <c r="V171" s="141"/>
      <c r="W171" s="142">
        <f t="shared" si="410"/>
        <v>0</v>
      </c>
      <c r="X171" s="143">
        <f t="shared" si="411"/>
        <v>0</v>
      </c>
      <c r="Y171" s="133">
        <f t="shared" si="412"/>
        <v>0</v>
      </c>
      <c r="Z171" s="134">
        <f t="shared" si="394"/>
        <v>0</v>
      </c>
      <c r="AA171" s="135" t="e">
        <f t="shared" si="395"/>
        <v>#DIV/0!</v>
      </c>
      <c r="AB171" s="144"/>
    </row>
    <row r="172" spans="1:28" ht="30" customHeight="1">
      <c r="A172" s="112"/>
      <c r="B172" s="137" t="s">
        <v>82</v>
      </c>
      <c r="C172" s="138" t="s">
        <v>334</v>
      </c>
      <c r="D172" s="201" t="s">
        <v>335</v>
      </c>
      <c r="E172" s="155"/>
      <c r="F172" s="140"/>
      <c r="G172" s="141">
        <v>0.22</v>
      </c>
      <c r="H172" s="142">
        <f t="shared" si="405"/>
        <v>0</v>
      </c>
      <c r="I172" s="140"/>
      <c r="J172" s="141">
        <v>0.22</v>
      </c>
      <c r="K172" s="142">
        <f t="shared" si="406"/>
        <v>0</v>
      </c>
      <c r="L172" s="140"/>
      <c r="M172" s="141">
        <v>0.22</v>
      </c>
      <c r="N172" s="142">
        <f t="shared" si="407"/>
        <v>0</v>
      </c>
      <c r="O172" s="140"/>
      <c r="P172" s="141">
        <v>0.22</v>
      </c>
      <c r="Q172" s="142">
        <f t="shared" si="408"/>
        <v>0</v>
      </c>
      <c r="R172" s="140"/>
      <c r="S172" s="141">
        <v>0.22</v>
      </c>
      <c r="T172" s="142">
        <f t="shared" si="409"/>
        <v>0</v>
      </c>
      <c r="U172" s="140"/>
      <c r="V172" s="141">
        <v>0.22</v>
      </c>
      <c r="W172" s="142">
        <f t="shared" si="410"/>
        <v>0</v>
      </c>
      <c r="X172" s="143">
        <f t="shared" si="411"/>
        <v>0</v>
      </c>
      <c r="Y172" s="133">
        <f t="shared" si="412"/>
        <v>0</v>
      </c>
      <c r="Z172" s="134">
        <f t="shared" si="394"/>
        <v>0</v>
      </c>
      <c r="AA172" s="135" t="e">
        <f t="shared" si="395"/>
        <v>#DIV/0!</v>
      </c>
      <c r="AB172" s="159"/>
    </row>
    <row r="173" spans="1:28" ht="30" customHeight="1">
      <c r="A173" s="112"/>
      <c r="B173" s="113" t="s">
        <v>79</v>
      </c>
      <c r="C173" s="162" t="s">
        <v>336</v>
      </c>
      <c r="D173" s="241" t="s">
        <v>337</v>
      </c>
      <c r="E173" s="146"/>
      <c r="F173" s="147">
        <f>SUM(F174:F176)</f>
        <v>0</v>
      </c>
      <c r="G173" s="148"/>
      <c r="H173" s="149">
        <f t="shared" ref="H173:I173" si="413">SUM(H174:H176)</f>
        <v>0</v>
      </c>
      <c r="I173" s="147">
        <f t="shared" si="413"/>
        <v>0</v>
      </c>
      <c r="J173" s="148"/>
      <c r="K173" s="149">
        <f t="shared" ref="K173:L173" si="414">SUM(K174:K176)</f>
        <v>0</v>
      </c>
      <c r="L173" s="147">
        <f t="shared" si="414"/>
        <v>0</v>
      </c>
      <c r="M173" s="148"/>
      <c r="N173" s="149">
        <f t="shared" ref="N173:O173" si="415">SUM(N174:N176)</f>
        <v>0</v>
      </c>
      <c r="O173" s="147">
        <f t="shared" si="415"/>
        <v>0</v>
      </c>
      <c r="P173" s="148"/>
      <c r="Q173" s="149">
        <f t="shared" ref="Q173:R173" si="416">SUM(Q174:Q176)</f>
        <v>0</v>
      </c>
      <c r="R173" s="147">
        <f t="shared" si="416"/>
        <v>0</v>
      </c>
      <c r="S173" s="148"/>
      <c r="T173" s="149">
        <f t="shared" ref="T173:U173" si="417">SUM(T174:T176)</f>
        <v>0</v>
      </c>
      <c r="U173" s="147">
        <f t="shared" si="417"/>
        <v>0</v>
      </c>
      <c r="V173" s="148"/>
      <c r="W173" s="149">
        <f t="shared" ref="W173:Y173" si="418">SUM(W174:W176)</f>
        <v>0</v>
      </c>
      <c r="X173" s="150">
        <f t="shared" si="418"/>
        <v>0</v>
      </c>
      <c r="Y173" s="148">
        <f t="shared" si="418"/>
        <v>0</v>
      </c>
      <c r="Z173" s="149">
        <f t="shared" si="394"/>
        <v>0</v>
      </c>
      <c r="AA173" s="149" t="e">
        <f t="shared" si="395"/>
        <v>#DIV/0!</v>
      </c>
      <c r="AB173" s="153"/>
    </row>
    <row r="174" spans="1:28" ht="30" customHeight="1">
      <c r="A174" s="112"/>
      <c r="B174" s="124" t="s">
        <v>82</v>
      </c>
      <c r="C174" s="125" t="s">
        <v>338</v>
      </c>
      <c r="D174" s="200" t="s">
        <v>339</v>
      </c>
      <c r="E174" s="127"/>
      <c r="F174" s="128"/>
      <c r="G174" s="129"/>
      <c r="H174" s="130">
        <f t="shared" ref="H174:H176" si="419">F174*G174</f>
        <v>0</v>
      </c>
      <c r="I174" s="128"/>
      <c r="J174" s="129"/>
      <c r="K174" s="130">
        <f t="shared" ref="K174:K176" si="420">I174*J174</f>
        <v>0</v>
      </c>
      <c r="L174" s="128"/>
      <c r="M174" s="129"/>
      <c r="N174" s="130">
        <f t="shared" ref="N174:N176" si="421">L174*M174</f>
        <v>0</v>
      </c>
      <c r="O174" s="128"/>
      <c r="P174" s="129"/>
      <c r="Q174" s="130">
        <f t="shared" ref="Q174:Q176" si="422">O174*P174</f>
        <v>0</v>
      </c>
      <c r="R174" s="128"/>
      <c r="S174" s="129"/>
      <c r="T174" s="130">
        <f t="shared" ref="T174:T176" si="423">R174*S174</f>
        <v>0</v>
      </c>
      <c r="U174" s="128"/>
      <c r="V174" s="129"/>
      <c r="W174" s="130">
        <f t="shared" ref="W174:W176" si="424">U174*V174</f>
        <v>0</v>
      </c>
      <c r="X174" s="132">
        <f t="shared" ref="X174:X176" si="425">H174+N174+T174</f>
        <v>0</v>
      </c>
      <c r="Y174" s="133">
        <f t="shared" ref="Y174:Y176" si="426">K174+Q174+W174</f>
        <v>0</v>
      </c>
      <c r="Z174" s="134">
        <f t="shared" si="394"/>
        <v>0</v>
      </c>
      <c r="AA174" s="135" t="e">
        <f t="shared" si="395"/>
        <v>#DIV/0!</v>
      </c>
      <c r="AB174" s="136"/>
    </row>
    <row r="175" spans="1:28" ht="30" customHeight="1">
      <c r="A175" s="112"/>
      <c r="B175" s="124" t="s">
        <v>82</v>
      </c>
      <c r="C175" s="125" t="s">
        <v>340</v>
      </c>
      <c r="D175" s="200" t="s">
        <v>339</v>
      </c>
      <c r="E175" s="127"/>
      <c r="F175" s="128"/>
      <c r="G175" s="129"/>
      <c r="H175" s="130">
        <f t="shared" si="419"/>
        <v>0</v>
      </c>
      <c r="I175" s="128"/>
      <c r="J175" s="129"/>
      <c r="K175" s="130">
        <f t="shared" si="420"/>
        <v>0</v>
      </c>
      <c r="L175" s="128"/>
      <c r="M175" s="129"/>
      <c r="N175" s="130">
        <f t="shared" si="421"/>
        <v>0</v>
      </c>
      <c r="O175" s="128"/>
      <c r="P175" s="129"/>
      <c r="Q175" s="130">
        <f t="shared" si="422"/>
        <v>0</v>
      </c>
      <c r="R175" s="128"/>
      <c r="S175" s="129"/>
      <c r="T175" s="130">
        <f t="shared" si="423"/>
        <v>0</v>
      </c>
      <c r="U175" s="128"/>
      <c r="V175" s="129"/>
      <c r="W175" s="130">
        <f t="shared" si="424"/>
        <v>0</v>
      </c>
      <c r="X175" s="132">
        <f t="shared" si="425"/>
        <v>0</v>
      </c>
      <c r="Y175" s="133">
        <f t="shared" si="426"/>
        <v>0</v>
      </c>
      <c r="Z175" s="134">
        <f t="shared" si="394"/>
        <v>0</v>
      </c>
      <c r="AA175" s="135" t="e">
        <f t="shared" si="395"/>
        <v>#DIV/0!</v>
      </c>
      <c r="AB175" s="136"/>
    </row>
    <row r="176" spans="1:28" ht="30" customHeight="1">
      <c r="A176" s="112"/>
      <c r="B176" s="137" t="s">
        <v>82</v>
      </c>
      <c r="C176" s="138" t="s">
        <v>341</v>
      </c>
      <c r="D176" s="170" t="s">
        <v>339</v>
      </c>
      <c r="E176" s="139"/>
      <c r="F176" s="140"/>
      <c r="G176" s="141"/>
      <c r="H176" s="142">
        <f t="shared" si="419"/>
        <v>0</v>
      </c>
      <c r="I176" s="140"/>
      <c r="J176" s="141"/>
      <c r="K176" s="142">
        <f t="shared" si="420"/>
        <v>0</v>
      </c>
      <c r="L176" s="140"/>
      <c r="M176" s="141"/>
      <c r="N176" s="142">
        <f t="shared" si="421"/>
        <v>0</v>
      </c>
      <c r="O176" s="140"/>
      <c r="P176" s="141"/>
      <c r="Q176" s="142">
        <f t="shared" si="422"/>
        <v>0</v>
      </c>
      <c r="R176" s="140"/>
      <c r="S176" s="141"/>
      <c r="T176" s="142">
        <f t="shared" si="423"/>
        <v>0</v>
      </c>
      <c r="U176" s="140"/>
      <c r="V176" s="141"/>
      <c r="W176" s="142">
        <f t="shared" si="424"/>
        <v>0</v>
      </c>
      <c r="X176" s="143">
        <f t="shared" si="425"/>
        <v>0</v>
      </c>
      <c r="Y176" s="133">
        <f t="shared" si="426"/>
        <v>0</v>
      </c>
      <c r="Z176" s="134">
        <f t="shared" si="394"/>
        <v>0</v>
      </c>
      <c r="AA176" s="135" t="e">
        <f t="shared" si="395"/>
        <v>#DIV/0!</v>
      </c>
      <c r="AB176" s="144"/>
    </row>
    <row r="177" spans="1:28" ht="30" customHeight="1">
      <c r="A177" s="112"/>
      <c r="B177" s="113" t="s">
        <v>79</v>
      </c>
      <c r="C177" s="162" t="s">
        <v>342</v>
      </c>
      <c r="D177" s="330" t="s">
        <v>317</v>
      </c>
      <c r="E177" s="146"/>
      <c r="F177" s="147"/>
      <c r="G177" s="148"/>
      <c r="H177" s="149">
        <f>SUM(H178:H200)</f>
        <v>440537</v>
      </c>
      <c r="I177" s="147">
        <f>SUM(I178:I184)</f>
        <v>7.5</v>
      </c>
      <c r="J177" s="148"/>
      <c r="K177" s="149">
        <f>SUM(K178:K200)</f>
        <v>413074.61</v>
      </c>
      <c r="L177" s="147">
        <f>SUM(L178:L184)</f>
        <v>1</v>
      </c>
      <c r="M177" s="148"/>
      <c r="N177" s="149">
        <f>SUM(N178:N200)</f>
        <v>156414</v>
      </c>
      <c r="O177" s="147">
        <f>SUM(O178:O184)</f>
        <v>1</v>
      </c>
      <c r="P177" s="148"/>
      <c r="Q177" s="149">
        <f>SUM(Q178:Q200)</f>
        <v>186644.71999999997</v>
      </c>
      <c r="R177" s="147">
        <f>SUM(R178:R184)</f>
        <v>0</v>
      </c>
      <c r="S177" s="148"/>
      <c r="T177" s="149">
        <f>SUM(T178:T185)</f>
        <v>0</v>
      </c>
      <c r="U177" s="147">
        <f>SUM(U178:U184)</f>
        <v>0</v>
      </c>
      <c r="V177" s="148"/>
      <c r="W177" s="149">
        <f>SUM(W178:W185)</f>
        <v>0</v>
      </c>
      <c r="X177" s="149">
        <f t="shared" ref="X177:Z177" si="427">SUM(X178:X200)</f>
        <v>596951</v>
      </c>
      <c r="Y177" s="331">
        <f t="shared" si="427"/>
        <v>599719.32999999996</v>
      </c>
      <c r="Z177" s="332">
        <f t="shared" si="427"/>
        <v>-2768.3300000000017</v>
      </c>
      <c r="AA177" s="149">
        <f t="shared" si="395"/>
        <v>-4.6374493048843236E-3</v>
      </c>
      <c r="AB177" s="153"/>
    </row>
    <row r="178" spans="1:28" ht="30" customHeight="1">
      <c r="A178" s="112"/>
      <c r="B178" s="124" t="s">
        <v>82</v>
      </c>
      <c r="C178" s="125" t="s">
        <v>343</v>
      </c>
      <c r="D178" s="200" t="s">
        <v>344</v>
      </c>
      <c r="E178" s="127"/>
      <c r="F178" s="128"/>
      <c r="G178" s="129"/>
      <c r="H178" s="130">
        <f t="shared" ref="H178:H200" si="428">F178*G178</f>
        <v>0</v>
      </c>
      <c r="I178" s="128"/>
      <c r="J178" s="129"/>
      <c r="K178" s="130">
        <f t="shared" ref="K178:K179" si="429">I178*J178</f>
        <v>0</v>
      </c>
      <c r="L178" s="128"/>
      <c r="M178" s="129"/>
      <c r="N178" s="130">
        <f t="shared" ref="N178:N200" si="430">L178*M178</f>
        <v>0</v>
      </c>
      <c r="O178" s="128"/>
      <c r="P178" s="129"/>
      <c r="Q178" s="130">
        <f t="shared" ref="Q178:Q199" si="431">O178*P178</f>
        <v>0</v>
      </c>
      <c r="R178" s="128"/>
      <c r="S178" s="129"/>
      <c r="T178" s="130">
        <f t="shared" ref="T178:T185" si="432">R178*S178</f>
        <v>0</v>
      </c>
      <c r="U178" s="128"/>
      <c r="V178" s="129"/>
      <c r="W178" s="130">
        <f t="shared" ref="W178:W185" si="433">U178*V178</f>
        <v>0</v>
      </c>
      <c r="X178" s="132">
        <f t="shared" ref="X178:X200" si="434">H178+N178+T178</f>
        <v>0</v>
      </c>
      <c r="Y178" s="133">
        <f t="shared" ref="Y178:Y200" si="435">K178+Q178+W178</f>
        <v>0</v>
      </c>
      <c r="Z178" s="134">
        <f t="shared" ref="Z178:Z201" si="436">X178-Y178</f>
        <v>0</v>
      </c>
      <c r="AA178" s="135" t="e">
        <f t="shared" si="395"/>
        <v>#DIV/0!</v>
      </c>
      <c r="AB178" s="136"/>
    </row>
    <row r="179" spans="1:28" ht="30" customHeight="1">
      <c r="A179" s="112"/>
      <c r="B179" s="124" t="s">
        <v>82</v>
      </c>
      <c r="C179" s="125" t="s">
        <v>345</v>
      </c>
      <c r="D179" s="200" t="s">
        <v>346</v>
      </c>
      <c r="E179" s="127"/>
      <c r="F179" s="128"/>
      <c r="G179" s="129"/>
      <c r="H179" s="130">
        <f t="shared" si="428"/>
        <v>0</v>
      </c>
      <c r="I179" s="128"/>
      <c r="J179" s="129"/>
      <c r="K179" s="130">
        <f t="shared" si="429"/>
        <v>0</v>
      </c>
      <c r="L179" s="128"/>
      <c r="M179" s="129"/>
      <c r="N179" s="130">
        <f t="shared" si="430"/>
        <v>0</v>
      </c>
      <c r="O179" s="128"/>
      <c r="P179" s="129"/>
      <c r="Q179" s="130">
        <f t="shared" si="431"/>
        <v>0</v>
      </c>
      <c r="R179" s="128"/>
      <c r="S179" s="129"/>
      <c r="T179" s="130">
        <f t="shared" si="432"/>
        <v>0</v>
      </c>
      <c r="U179" s="128"/>
      <c r="V179" s="129"/>
      <c r="W179" s="130">
        <f t="shared" si="433"/>
        <v>0</v>
      </c>
      <c r="X179" s="143">
        <f t="shared" si="434"/>
        <v>0</v>
      </c>
      <c r="Y179" s="133">
        <f t="shared" si="435"/>
        <v>0</v>
      </c>
      <c r="Z179" s="134">
        <f t="shared" si="436"/>
        <v>0</v>
      </c>
      <c r="AA179" s="135" t="e">
        <f t="shared" si="395"/>
        <v>#DIV/0!</v>
      </c>
      <c r="AB179" s="136"/>
    </row>
    <row r="180" spans="1:28" ht="30" customHeight="1">
      <c r="A180" s="112"/>
      <c r="B180" s="124" t="s">
        <v>82</v>
      </c>
      <c r="C180" s="125" t="s">
        <v>347</v>
      </c>
      <c r="D180" s="200" t="s">
        <v>348</v>
      </c>
      <c r="E180" s="127" t="s">
        <v>85</v>
      </c>
      <c r="F180" s="128">
        <v>4.5</v>
      </c>
      <c r="G180" s="129">
        <v>350</v>
      </c>
      <c r="H180" s="130">
        <f t="shared" si="428"/>
        <v>1575</v>
      </c>
      <c r="I180" s="131">
        <v>4.5</v>
      </c>
      <c r="J180" s="129">
        <f>K180/I180</f>
        <v>349.46888888888884</v>
      </c>
      <c r="K180" s="130">
        <v>1572.61</v>
      </c>
      <c r="L180" s="128"/>
      <c r="M180" s="129"/>
      <c r="N180" s="130">
        <f t="shared" si="430"/>
        <v>0</v>
      </c>
      <c r="O180" s="128"/>
      <c r="P180" s="129"/>
      <c r="Q180" s="130">
        <f t="shared" si="431"/>
        <v>0</v>
      </c>
      <c r="R180" s="128"/>
      <c r="S180" s="129"/>
      <c r="T180" s="130">
        <f t="shared" si="432"/>
        <v>0</v>
      </c>
      <c r="U180" s="128"/>
      <c r="V180" s="129"/>
      <c r="W180" s="130">
        <f t="shared" si="433"/>
        <v>0</v>
      </c>
      <c r="X180" s="143">
        <f t="shared" si="434"/>
        <v>1575</v>
      </c>
      <c r="Y180" s="133">
        <f t="shared" si="435"/>
        <v>1572.61</v>
      </c>
      <c r="Z180" s="134">
        <f t="shared" si="436"/>
        <v>2.3900000000001</v>
      </c>
      <c r="AA180" s="135">
        <f t="shared" si="395"/>
        <v>1.5174603174603809E-3</v>
      </c>
      <c r="AB180" s="136"/>
    </row>
    <row r="181" spans="1:28" ht="30" customHeight="1">
      <c r="A181" s="112"/>
      <c r="B181" s="124" t="s">
        <v>82</v>
      </c>
      <c r="C181" s="125" t="s">
        <v>349</v>
      </c>
      <c r="D181" s="200" t="s">
        <v>350</v>
      </c>
      <c r="E181" s="127"/>
      <c r="F181" s="128"/>
      <c r="G181" s="129"/>
      <c r="H181" s="130">
        <f t="shared" si="428"/>
        <v>0</v>
      </c>
      <c r="I181" s="128"/>
      <c r="J181" s="129"/>
      <c r="K181" s="130">
        <f t="shared" ref="K181:K199" si="437">I181*J181</f>
        <v>0</v>
      </c>
      <c r="L181" s="128"/>
      <c r="M181" s="129"/>
      <c r="N181" s="130">
        <f t="shared" si="430"/>
        <v>0</v>
      </c>
      <c r="O181" s="128"/>
      <c r="P181" s="129"/>
      <c r="Q181" s="130">
        <f t="shared" si="431"/>
        <v>0</v>
      </c>
      <c r="R181" s="128"/>
      <c r="S181" s="129"/>
      <c r="T181" s="130">
        <f t="shared" si="432"/>
        <v>0</v>
      </c>
      <c r="U181" s="128"/>
      <c r="V181" s="129"/>
      <c r="W181" s="130">
        <f t="shared" si="433"/>
        <v>0</v>
      </c>
      <c r="X181" s="143">
        <f t="shared" si="434"/>
        <v>0</v>
      </c>
      <c r="Y181" s="133">
        <f t="shared" si="435"/>
        <v>0</v>
      </c>
      <c r="Z181" s="134">
        <f t="shared" si="436"/>
        <v>0</v>
      </c>
      <c r="AA181" s="135" t="e">
        <f t="shared" si="395"/>
        <v>#DIV/0!</v>
      </c>
      <c r="AB181" s="136"/>
    </row>
    <row r="182" spans="1:28" ht="30" customHeight="1">
      <c r="A182" s="112"/>
      <c r="B182" s="124" t="s">
        <v>82</v>
      </c>
      <c r="C182" s="125" t="s">
        <v>351</v>
      </c>
      <c r="D182" s="170" t="s">
        <v>352</v>
      </c>
      <c r="E182" s="127" t="s">
        <v>154</v>
      </c>
      <c r="F182" s="128">
        <v>1</v>
      </c>
      <c r="G182" s="129">
        <v>210000</v>
      </c>
      <c r="H182" s="130">
        <f t="shared" si="428"/>
        <v>210000</v>
      </c>
      <c r="I182" s="128">
        <v>1</v>
      </c>
      <c r="J182" s="129">
        <v>210000</v>
      </c>
      <c r="K182" s="130">
        <f t="shared" si="437"/>
        <v>210000</v>
      </c>
      <c r="L182" s="128"/>
      <c r="M182" s="129"/>
      <c r="N182" s="130">
        <f t="shared" si="430"/>
        <v>0</v>
      </c>
      <c r="O182" s="128"/>
      <c r="P182" s="129"/>
      <c r="Q182" s="130">
        <f t="shared" si="431"/>
        <v>0</v>
      </c>
      <c r="R182" s="128"/>
      <c r="S182" s="129"/>
      <c r="T182" s="130">
        <f t="shared" si="432"/>
        <v>0</v>
      </c>
      <c r="U182" s="128"/>
      <c r="V182" s="129"/>
      <c r="W182" s="130">
        <f t="shared" si="433"/>
        <v>0</v>
      </c>
      <c r="X182" s="143">
        <f t="shared" si="434"/>
        <v>210000</v>
      </c>
      <c r="Y182" s="133">
        <f t="shared" si="435"/>
        <v>210000</v>
      </c>
      <c r="Z182" s="134">
        <f t="shared" si="436"/>
        <v>0</v>
      </c>
      <c r="AA182" s="135">
        <f t="shared" si="395"/>
        <v>0</v>
      </c>
      <c r="AB182" s="136"/>
    </row>
    <row r="183" spans="1:28" ht="30" customHeight="1">
      <c r="A183" s="112"/>
      <c r="B183" s="124" t="s">
        <v>82</v>
      </c>
      <c r="C183" s="125" t="s">
        <v>353</v>
      </c>
      <c r="D183" s="170" t="s">
        <v>354</v>
      </c>
      <c r="E183" s="127" t="s">
        <v>154</v>
      </c>
      <c r="F183" s="128">
        <v>1</v>
      </c>
      <c r="G183" s="129">
        <v>42882</v>
      </c>
      <c r="H183" s="130">
        <f t="shared" si="428"/>
        <v>42882</v>
      </c>
      <c r="I183" s="128">
        <v>1</v>
      </c>
      <c r="J183" s="129">
        <v>42882</v>
      </c>
      <c r="K183" s="130">
        <f t="shared" si="437"/>
        <v>42882</v>
      </c>
      <c r="L183" s="128">
        <v>1</v>
      </c>
      <c r="M183" s="129">
        <v>33018</v>
      </c>
      <c r="N183" s="130">
        <f t="shared" si="430"/>
        <v>33018</v>
      </c>
      <c r="O183" s="128">
        <v>1</v>
      </c>
      <c r="P183" s="129">
        <v>33018</v>
      </c>
      <c r="Q183" s="130">
        <f t="shared" si="431"/>
        <v>33018</v>
      </c>
      <c r="R183" s="128"/>
      <c r="S183" s="129"/>
      <c r="T183" s="130">
        <f t="shared" si="432"/>
        <v>0</v>
      </c>
      <c r="U183" s="128"/>
      <c r="V183" s="129"/>
      <c r="W183" s="130">
        <f t="shared" si="433"/>
        <v>0</v>
      </c>
      <c r="X183" s="143">
        <f t="shared" si="434"/>
        <v>75900</v>
      </c>
      <c r="Y183" s="133">
        <f t="shared" si="435"/>
        <v>75900</v>
      </c>
      <c r="Z183" s="134">
        <f t="shared" si="436"/>
        <v>0</v>
      </c>
      <c r="AA183" s="135">
        <f t="shared" si="395"/>
        <v>0</v>
      </c>
      <c r="AB183" s="136"/>
    </row>
    <row r="184" spans="1:28" ht="30" customHeight="1">
      <c r="A184" s="112"/>
      <c r="B184" s="124" t="s">
        <v>82</v>
      </c>
      <c r="C184" s="138" t="s">
        <v>355</v>
      </c>
      <c r="D184" s="170" t="s">
        <v>356</v>
      </c>
      <c r="E184" s="139" t="s">
        <v>154</v>
      </c>
      <c r="F184" s="140">
        <v>1</v>
      </c>
      <c r="G184" s="141">
        <v>40000</v>
      </c>
      <c r="H184" s="142">
        <f t="shared" si="428"/>
        <v>40000</v>
      </c>
      <c r="I184" s="140">
        <v>1</v>
      </c>
      <c r="J184" s="141">
        <v>40000</v>
      </c>
      <c r="K184" s="142">
        <f t="shared" si="437"/>
        <v>40000</v>
      </c>
      <c r="L184" s="140"/>
      <c r="M184" s="141"/>
      <c r="N184" s="142">
        <f t="shared" si="430"/>
        <v>0</v>
      </c>
      <c r="O184" s="140"/>
      <c r="P184" s="141"/>
      <c r="Q184" s="142">
        <f t="shared" si="431"/>
        <v>0</v>
      </c>
      <c r="R184" s="140"/>
      <c r="S184" s="141"/>
      <c r="T184" s="142">
        <f t="shared" si="432"/>
        <v>0</v>
      </c>
      <c r="U184" s="140"/>
      <c r="V184" s="141"/>
      <c r="W184" s="142">
        <f t="shared" si="433"/>
        <v>0</v>
      </c>
      <c r="X184" s="143">
        <f t="shared" si="434"/>
        <v>40000</v>
      </c>
      <c r="Y184" s="133">
        <f t="shared" si="435"/>
        <v>40000</v>
      </c>
      <c r="Z184" s="134">
        <f t="shared" si="436"/>
        <v>0</v>
      </c>
      <c r="AA184" s="135">
        <f t="shared" si="395"/>
        <v>0</v>
      </c>
      <c r="AB184" s="144"/>
    </row>
    <row r="185" spans="1:28" ht="30" customHeight="1">
      <c r="A185" s="112"/>
      <c r="B185" s="124" t="s">
        <v>82</v>
      </c>
      <c r="C185" s="138" t="s">
        <v>357</v>
      </c>
      <c r="D185" s="171" t="s">
        <v>358</v>
      </c>
      <c r="E185" s="139" t="s">
        <v>154</v>
      </c>
      <c r="F185" s="140">
        <v>1</v>
      </c>
      <c r="G185" s="141">
        <v>20100</v>
      </c>
      <c r="H185" s="142">
        <f t="shared" si="428"/>
        <v>20100</v>
      </c>
      <c r="I185" s="140">
        <v>1</v>
      </c>
      <c r="J185" s="141">
        <v>20100</v>
      </c>
      <c r="K185" s="142">
        <f t="shared" si="437"/>
        <v>20100</v>
      </c>
      <c r="L185" s="140"/>
      <c r="M185" s="141"/>
      <c r="N185" s="142">
        <f t="shared" si="430"/>
        <v>0</v>
      </c>
      <c r="O185" s="140"/>
      <c r="P185" s="141"/>
      <c r="Q185" s="142">
        <f t="shared" si="431"/>
        <v>0</v>
      </c>
      <c r="R185" s="140"/>
      <c r="S185" s="141">
        <v>0.22</v>
      </c>
      <c r="T185" s="142">
        <f t="shared" si="432"/>
        <v>0</v>
      </c>
      <c r="U185" s="140"/>
      <c r="V185" s="141">
        <v>0.22</v>
      </c>
      <c r="W185" s="142">
        <f t="shared" si="433"/>
        <v>0</v>
      </c>
      <c r="X185" s="143">
        <f t="shared" si="434"/>
        <v>20100</v>
      </c>
      <c r="Y185" s="133">
        <f t="shared" si="435"/>
        <v>20100</v>
      </c>
      <c r="Z185" s="134">
        <f t="shared" si="436"/>
        <v>0</v>
      </c>
      <c r="AA185" s="135">
        <f t="shared" si="395"/>
        <v>0</v>
      </c>
      <c r="AB185" s="144"/>
    </row>
    <row r="186" spans="1:28" ht="30" customHeight="1">
      <c r="A186" s="112"/>
      <c r="B186" s="124" t="s">
        <v>82</v>
      </c>
      <c r="C186" s="138" t="s">
        <v>359</v>
      </c>
      <c r="D186" s="171" t="s">
        <v>360</v>
      </c>
      <c r="E186" s="139" t="s">
        <v>154</v>
      </c>
      <c r="F186" s="140">
        <v>1</v>
      </c>
      <c r="G186" s="141">
        <v>6000</v>
      </c>
      <c r="H186" s="142">
        <f t="shared" si="428"/>
        <v>6000</v>
      </c>
      <c r="I186" s="140"/>
      <c r="J186" s="141"/>
      <c r="K186" s="142">
        <f t="shared" si="437"/>
        <v>0</v>
      </c>
      <c r="L186" s="140"/>
      <c r="M186" s="141"/>
      <c r="N186" s="142">
        <f t="shared" si="430"/>
        <v>0</v>
      </c>
      <c r="O186" s="140"/>
      <c r="P186" s="141"/>
      <c r="Q186" s="142">
        <f t="shared" si="431"/>
        <v>0</v>
      </c>
      <c r="R186" s="140"/>
      <c r="S186" s="141"/>
      <c r="T186" s="142"/>
      <c r="U186" s="140"/>
      <c r="V186" s="141"/>
      <c r="W186" s="142"/>
      <c r="X186" s="143">
        <f t="shared" si="434"/>
        <v>6000</v>
      </c>
      <c r="Y186" s="133">
        <f t="shared" si="435"/>
        <v>0</v>
      </c>
      <c r="Z186" s="134">
        <f t="shared" si="436"/>
        <v>6000</v>
      </c>
      <c r="AA186" s="135">
        <f t="shared" si="395"/>
        <v>1</v>
      </c>
      <c r="AB186" s="144"/>
    </row>
    <row r="187" spans="1:28" ht="30" customHeight="1">
      <c r="A187" s="112"/>
      <c r="B187" s="124" t="s">
        <v>82</v>
      </c>
      <c r="C187" s="138" t="s">
        <v>361</v>
      </c>
      <c r="D187" s="333" t="s">
        <v>362</v>
      </c>
      <c r="E187" s="139" t="s">
        <v>154</v>
      </c>
      <c r="F187" s="140">
        <v>1</v>
      </c>
      <c r="G187" s="141">
        <v>6000</v>
      </c>
      <c r="H187" s="142">
        <f t="shared" si="428"/>
        <v>6000</v>
      </c>
      <c r="I187" s="140">
        <v>1</v>
      </c>
      <c r="J187" s="141">
        <v>6000</v>
      </c>
      <c r="K187" s="142">
        <f t="shared" si="437"/>
        <v>6000</v>
      </c>
      <c r="L187" s="140"/>
      <c r="M187" s="141"/>
      <c r="N187" s="142">
        <f t="shared" si="430"/>
        <v>0</v>
      </c>
      <c r="O187" s="140"/>
      <c r="P187" s="141"/>
      <c r="Q187" s="142">
        <f t="shared" si="431"/>
        <v>0</v>
      </c>
      <c r="R187" s="140"/>
      <c r="S187" s="141"/>
      <c r="T187" s="142"/>
      <c r="U187" s="140"/>
      <c r="V187" s="141"/>
      <c r="W187" s="142"/>
      <c r="X187" s="143">
        <f t="shared" si="434"/>
        <v>6000</v>
      </c>
      <c r="Y187" s="133">
        <f t="shared" si="435"/>
        <v>6000</v>
      </c>
      <c r="Z187" s="134">
        <f t="shared" si="436"/>
        <v>0</v>
      </c>
      <c r="AA187" s="135">
        <f t="shared" si="395"/>
        <v>0</v>
      </c>
      <c r="AB187" s="144"/>
    </row>
    <row r="188" spans="1:28" ht="30" customHeight="1">
      <c r="A188" s="112"/>
      <c r="B188" s="124" t="s">
        <v>82</v>
      </c>
      <c r="C188" s="138" t="s">
        <v>363</v>
      </c>
      <c r="D188" s="171" t="s">
        <v>364</v>
      </c>
      <c r="E188" s="139" t="s">
        <v>154</v>
      </c>
      <c r="F188" s="140">
        <v>1</v>
      </c>
      <c r="G188" s="141">
        <v>6000</v>
      </c>
      <c r="H188" s="142">
        <f t="shared" si="428"/>
        <v>6000</v>
      </c>
      <c r="I188" s="140"/>
      <c r="J188" s="141"/>
      <c r="K188" s="142">
        <f t="shared" si="437"/>
        <v>0</v>
      </c>
      <c r="L188" s="140"/>
      <c r="M188" s="141"/>
      <c r="N188" s="142">
        <f t="shared" si="430"/>
        <v>0</v>
      </c>
      <c r="O188" s="140"/>
      <c r="P188" s="141"/>
      <c r="Q188" s="142">
        <f t="shared" si="431"/>
        <v>0</v>
      </c>
      <c r="R188" s="140"/>
      <c r="S188" s="141"/>
      <c r="T188" s="142"/>
      <c r="U188" s="140"/>
      <c r="V188" s="141"/>
      <c r="W188" s="142"/>
      <c r="X188" s="143">
        <f t="shared" si="434"/>
        <v>6000</v>
      </c>
      <c r="Y188" s="133">
        <f t="shared" si="435"/>
        <v>0</v>
      </c>
      <c r="Z188" s="134">
        <f t="shared" si="436"/>
        <v>6000</v>
      </c>
      <c r="AA188" s="135">
        <f t="shared" si="395"/>
        <v>1</v>
      </c>
      <c r="AB188" s="144"/>
    </row>
    <row r="189" spans="1:28" ht="30" customHeight="1">
      <c r="A189" s="112"/>
      <c r="B189" s="124" t="s">
        <v>82</v>
      </c>
      <c r="C189" s="138" t="s">
        <v>365</v>
      </c>
      <c r="D189" s="171" t="s">
        <v>366</v>
      </c>
      <c r="E189" s="139" t="s">
        <v>154</v>
      </c>
      <c r="F189" s="140">
        <v>1</v>
      </c>
      <c r="G189" s="141">
        <v>6000</v>
      </c>
      <c r="H189" s="142">
        <f t="shared" si="428"/>
        <v>6000</v>
      </c>
      <c r="I189" s="140"/>
      <c r="J189" s="141"/>
      <c r="K189" s="142">
        <f t="shared" si="437"/>
        <v>0</v>
      </c>
      <c r="L189" s="140"/>
      <c r="M189" s="141"/>
      <c r="N189" s="142">
        <f t="shared" si="430"/>
        <v>0</v>
      </c>
      <c r="O189" s="140"/>
      <c r="P189" s="141"/>
      <c r="Q189" s="142">
        <f t="shared" si="431"/>
        <v>0</v>
      </c>
      <c r="R189" s="140"/>
      <c r="S189" s="141"/>
      <c r="T189" s="142"/>
      <c r="U189" s="140"/>
      <c r="V189" s="141"/>
      <c r="W189" s="142"/>
      <c r="X189" s="143">
        <f t="shared" si="434"/>
        <v>6000</v>
      </c>
      <c r="Y189" s="133">
        <f t="shared" si="435"/>
        <v>0</v>
      </c>
      <c r="Z189" s="134">
        <f t="shared" si="436"/>
        <v>6000</v>
      </c>
      <c r="AA189" s="135">
        <f t="shared" si="395"/>
        <v>1</v>
      </c>
      <c r="AB189" s="144"/>
    </row>
    <row r="190" spans="1:28" ht="30" customHeight="1">
      <c r="A190" s="112"/>
      <c r="B190" s="124" t="s">
        <v>82</v>
      </c>
      <c r="C190" s="138" t="s">
        <v>367</v>
      </c>
      <c r="D190" s="171" t="s">
        <v>368</v>
      </c>
      <c r="E190" s="139" t="s">
        <v>154</v>
      </c>
      <c r="F190" s="140">
        <v>1</v>
      </c>
      <c r="G190" s="141">
        <v>6000</v>
      </c>
      <c r="H190" s="142">
        <f t="shared" si="428"/>
        <v>6000</v>
      </c>
      <c r="I190" s="140"/>
      <c r="J190" s="141"/>
      <c r="K190" s="142">
        <f t="shared" si="437"/>
        <v>0</v>
      </c>
      <c r="L190" s="140"/>
      <c r="M190" s="141"/>
      <c r="N190" s="142">
        <f t="shared" si="430"/>
        <v>0</v>
      </c>
      <c r="O190" s="140"/>
      <c r="P190" s="141"/>
      <c r="Q190" s="142">
        <f t="shared" si="431"/>
        <v>0</v>
      </c>
      <c r="R190" s="140"/>
      <c r="S190" s="141"/>
      <c r="T190" s="142"/>
      <c r="U190" s="140"/>
      <c r="V190" s="141"/>
      <c r="W190" s="142"/>
      <c r="X190" s="143">
        <f t="shared" si="434"/>
        <v>6000</v>
      </c>
      <c r="Y190" s="133">
        <f t="shared" si="435"/>
        <v>0</v>
      </c>
      <c r="Z190" s="134">
        <f t="shared" si="436"/>
        <v>6000</v>
      </c>
      <c r="AA190" s="135">
        <f t="shared" si="395"/>
        <v>1</v>
      </c>
      <c r="AB190" s="144"/>
    </row>
    <row r="191" spans="1:28" ht="30" customHeight="1">
      <c r="A191" s="112"/>
      <c r="B191" s="124" t="s">
        <v>82</v>
      </c>
      <c r="C191" s="138" t="s">
        <v>369</v>
      </c>
      <c r="D191" s="171" t="s">
        <v>370</v>
      </c>
      <c r="E191" s="139" t="s">
        <v>154</v>
      </c>
      <c r="F191" s="140"/>
      <c r="G191" s="141"/>
      <c r="H191" s="142">
        <f t="shared" si="428"/>
        <v>0</v>
      </c>
      <c r="I191" s="140"/>
      <c r="J191" s="141"/>
      <c r="K191" s="142">
        <f t="shared" si="437"/>
        <v>0</v>
      </c>
      <c r="L191" s="140">
        <v>1</v>
      </c>
      <c r="M191" s="141">
        <v>37796</v>
      </c>
      <c r="N191" s="142">
        <f t="shared" si="430"/>
        <v>37796</v>
      </c>
      <c r="O191" s="334">
        <v>1</v>
      </c>
      <c r="P191" s="141">
        <f>'Реєстр документів'!F173</f>
        <v>37796</v>
      </c>
      <c r="Q191" s="142">
        <f t="shared" si="431"/>
        <v>37796</v>
      </c>
      <c r="R191" s="140"/>
      <c r="S191" s="141"/>
      <c r="T191" s="142"/>
      <c r="U191" s="140"/>
      <c r="V191" s="141"/>
      <c r="W191" s="142"/>
      <c r="X191" s="143">
        <f t="shared" si="434"/>
        <v>37796</v>
      </c>
      <c r="Y191" s="133">
        <f t="shared" si="435"/>
        <v>37796</v>
      </c>
      <c r="Z191" s="134">
        <f t="shared" si="436"/>
        <v>0</v>
      </c>
      <c r="AA191" s="135">
        <f t="shared" si="395"/>
        <v>0</v>
      </c>
      <c r="AB191" s="144"/>
    </row>
    <row r="192" spans="1:28" ht="30" customHeight="1">
      <c r="A192" s="112"/>
      <c r="B192" s="124" t="s">
        <v>82</v>
      </c>
      <c r="C192" s="138" t="s">
        <v>371</v>
      </c>
      <c r="D192" s="171" t="s">
        <v>372</v>
      </c>
      <c r="E192" s="139" t="s">
        <v>154</v>
      </c>
      <c r="F192" s="140"/>
      <c r="G192" s="141"/>
      <c r="H192" s="142">
        <f t="shared" si="428"/>
        <v>0</v>
      </c>
      <c r="I192" s="140"/>
      <c r="J192" s="141"/>
      <c r="K192" s="142">
        <f t="shared" si="437"/>
        <v>0</v>
      </c>
      <c r="L192" s="140">
        <v>5</v>
      </c>
      <c r="M192" s="141">
        <v>7500</v>
      </c>
      <c r="N192" s="142">
        <f t="shared" si="430"/>
        <v>37500</v>
      </c>
      <c r="O192" s="334">
        <v>5</v>
      </c>
      <c r="P192" s="141">
        <v>9740.26</v>
      </c>
      <c r="Q192" s="142">
        <f t="shared" si="431"/>
        <v>48701.3</v>
      </c>
      <c r="R192" s="140"/>
      <c r="S192" s="141"/>
      <c r="T192" s="142"/>
      <c r="U192" s="140"/>
      <c r="V192" s="141"/>
      <c r="W192" s="142"/>
      <c r="X192" s="143">
        <f t="shared" si="434"/>
        <v>37500</v>
      </c>
      <c r="Y192" s="133">
        <f t="shared" si="435"/>
        <v>48701.3</v>
      </c>
      <c r="Z192" s="134">
        <f t="shared" si="436"/>
        <v>-11201.300000000003</v>
      </c>
      <c r="AA192" s="135">
        <f t="shared" si="395"/>
        <v>-0.29870133333333343</v>
      </c>
      <c r="AB192" s="144"/>
    </row>
    <row r="193" spans="1:28" ht="30" customHeight="1">
      <c r="A193" s="112"/>
      <c r="B193" s="124" t="s">
        <v>82</v>
      </c>
      <c r="C193" s="138" t="s">
        <v>373</v>
      </c>
      <c r="D193" s="171" t="s">
        <v>374</v>
      </c>
      <c r="E193" s="139" t="s">
        <v>154</v>
      </c>
      <c r="F193" s="140"/>
      <c r="G193" s="141"/>
      <c r="H193" s="142">
        <f t="shared" si="428"/>
        <v>0</v>
      </c>
      <c r="I193" s="140"/>
      <c r="J193" s="141"/>
      <c r="K193" s="142">
        <f t="shared" si="437"/>
        <v>0</v>
      </c>
      <c r="L193" s="140">
        <v>1</v>
      </c>
      <c r="M193" s="141">
        <v>10000</v>
      </c>
      <c r="N193" s="142">
        <f t="shared" si="430"/>
        <v>10000</v>
      </c>
      <c r="O193" s="140">
        <v>1</v>
      </c>
      <c r="P193" s="335">
        <v>11293.89</v>
      </c>
      <c r="Q193" s="142">
        <f t="shared" si="431"/>
        <v>11293.89</v>
      </c>
      <c r="R193" s="140"/>
      <c r="S193" s="141"/>
      <c r="T193" s="142"/>
      <c r="U193" s="140"/>
      <c r="V193" s="141"/>
      <c r="W193" s="142"/>
      <c r="X193" s="143">
        <f t="shared" si="434"/>
        <v>10000</v>
      </c>
      <c r="Y193" s="133">
        <f t="shared" si="435"/>
        <v>11293.89</v>
      </c>
      <c r="Z193" s="134">
        <f t="shared" si="436"/>
        <v>-1293.8899999999994</v>
      </c>
      <c r="AA193" s="135">
        <f t="shared" si="395"/>
        <v>-0.12938899999999995</v>
      </c>
      <c r="AB193" s="144"/>
    </row>
    <row r="194" spans="1:28" ht="30" customHeight="1">
      <c r="A194" s="112"/>
      <c r="B194" s="124" t="s">
        <v>82</v>
      </c>
      <c r="C194" s="138" t="s">
        <v>375</v>
      </c>
      <c r="D194" s="171" t="s">
        <v>376</v>
      </c>
      <c r="E194" s="139" t="s">
        <v>154</v>
      </c>
      <c r="F194" s="140"/>
      <c r="G194" s="141"/>
      <c r="H194" s="142">
        <f t="shared" si="428"/>
        <v>0</v>
      </c>
      <c r="I194" s="140"/>
      <c r="J194" s="141"/>
      <c r="K194" s="142">
        <f t="shared" si="437"/>
        <v>0</v>
      </c>
      <c r="L194" s="140">
        <v>1</v>
      </c>
      <c r="M194" s="141">
        <v>4500</v>
      </c>
      <c r="N194" s="142">
        <f t="shared" si="430"/>
        <v>4500</v>
      </c>
      <c r="O194" s="140">
        <v>1</v>
      </c>
      <c r="P194" s="335">
        <v>3206.11</v>
      </c>
      <c r="Q194" s="142">
        <f t="shared" si="431"/>
        <v>3206.11</v>
      </c>
      <c r="R194" s="140"/>
      <c r="S194" s="141"/>
      <c r="T194" s="142"/>
      <c r="U194" s="140"/>
      <c r="V194" s="141"/>
      <c r="W194" s="142"/>
      <c r="X194" s="143">
        <f t="shared" si="434"/>
        <v>4500</v>
      </c>
      <c r="Y194" s="133">
        <f t="shared" si="435"/>
        <v>3206.11</v>
      </c>
      <c r="Z194" s="134">
        <f t="shared" si="436"/>
        <v>1293.8899999999999</v>
      </c>
      <c r="AA194" s="135">
        <f t="shared" si="395"/>
        <v>0.28753111111111107</v>
      </c>
      <c r="AB194" s="144"/>
    </row>
    <row r="195" spans="1:28" ht="30" customHeight="1">
      <c r="A195" s="112"/>
      <c r="B195" s="124" t="s">
        <v>82</v>
      </c>
      <c r="C195" s="138" t="s">
        <v>377</v>
      </c>
      <c r="D195" s="171" t="s">
        <v>378</v>
      </c>
      <c r="E195" s="139" t="s">
        <v>154</v>
      </c>
      <c r="F195" s="140"/>
      <c r="G195" s="141"/>
      <c r="H195" s="142">
        <f t="shared" si="428"/>
        <v>0</v>
      </c>
      <c r="I195" s="140"/>
      <c r="J195" s="141"/>
      <c r="K195" s="142">
        <f t="shared" si="437"/>
        <v>0</v>
      </c>
      <c r="L195" s="140">
        <v>3</v>
      </c>
      <c r="M195" s="141">
        <v>9200</v>
      </c>
      <c r="N195" s="142">
        <f t="shared" si="430"/>
        <v>27600</v>
      </c>
      <c r="O195" s="140">
        <v>3</v>
      </c>
      <c r="P195" s="141">
        <v>9200</v>
      </c>
      <c r="Q195" s="142">
        <f t="shared" si="431"/>
        <v>27600</v>
      </c>
      <c r="R195" s="140"/>
      <c r="S195" s="141"/>
      <c r="T195" s="142"/>
      <c r="U195" s="140"/>
      <c r="V195" s="141"/>
      <c r="W195" s="142"/>
      <c r="X195" s="143">
        <f t="shared" si="434"/>
        <v>27600</v>
      </c>
      <c r="Y195" s="133">
        <f t="shared" si="435"/>
        <v>27600</v>
      </c>
      <c r="Z195" s="134">
        <f t="shared" si="436"/>
        <v>0</v>
      </c>
      <c r="AA195" s="135">
        <f t="shared" si="395"/>
        <v>0</v>
      </c>
      <c r="AB195" s="144"/>
    </row>
    <row r="196" spans="1:28" ht="30" customHeight="1">
      <c r="A196" s="112"/>
      <c r="B196" s="124" t="s">
        <v>82</v>
      </c>
      <c r="C196" s="138" t="s">
        <v>379</v>
      </c>
      <c r="D196" s="171" t="s">
        <v>380</v>
      </c>
      <c r="E196" s="139" t="s">
        <v>154</v>
      </c>
      <c r="F196" s="140"/>
      <c r="G196" s="141"/>
      <c r="H196" s="142">
        <f t="shared" si="428"/>
        <v>0</v>
      </c>
      <c r="I196" s="140"/>
      <c r="J196" s="141"/>
      <c r="K196" s="142">
        <f t="shared" si="437"/>
        <v>0</v>
      </c>
      <c r="L196" s="140">
        <v>3</v>
      </c>
      <c r="M196" s="141">
        <v>2000</v>
      </c>
      <c r="N196" s="142">
        <f t="shared" si="430"/>
        <v>6000</v>
      </c>
      <c r="O196" s="140">
        <v>3</v>
      </c>
      <c r="P196" s="141">
        <v>2000</v>
      </c>
      <c r="Q196" s="142">
        <f t="shared" si="431"/>
        <v>6000</v>
      </c>
      <c r="R196" s="140"/>
      <c r="S196" s="141"/>
      <c r="T196" s="142"/>
      <c r="U196" s="140"/>
      <c r="V196" s="141"/>
      <c r="W196" s="142"/>
      <c r="X196" s="143">
        <f t="shared" si="434"/>
        <v>6000</v>
      </c>
      <c r="Y196" s="133">
        <f t="shared" si="435"/>
        <v>6000</v>
      </c>
      <c r="Z196" s="134">
        <f t="shared" si="436"/>
        <v>0</v>
      </c>
      <c r="AA196" s="135">
        <f t="shared" si="395"/>
        <v>0</v>
      </c>
      <c r="AB196" s="144"/>
    </row>
    <row r="197" spans="1:28" ht="30" customHeight="1">
      <c r="A197" s="112"/>
      <c r="B197" s="124" t="s">
        <v>82</v>
      </c>
      <c r="C197" s="138" t="s">
        <v>381</v>
      </c>
      <c r="D197" s="171" t="s">
        <v>382</v>
      </c>
      <c r="E197" s="139" t="s">
        <v>154</v>
      </c>
      <c r="F197" s="140">
        <v>5</v>
      </c>
      <c r="G197" s="141">
        <v>5880</v>
      </c>
      <c r="H197" s="142">
        <f t="shared" si="428"/>
        <v>29400</v>
      </c>
      <c r="I197" s="140">
        <v>5</v>
      </c>
      <c r="J197" s="141">
        <v>5880</v>
      </c>
      <c r="K197" s="142">
        <f t="shared" si="437"/>
        <v>29400</v>
      </c>
      <c r="L197" s="140"/>
      <c r="M197" s="141"/>
      <c r="N197" s="142">
        <f t="shared" si="430"/>
        <v>0</v>
      </c>
      <c r="O197" s="140"/>
      <c r="P197" s="141"/>
      <c r="Q197" s="142">
        <f t="shared" si="431"/>
        <v>0</v>
      </c>
      <c r="R197" s="140"/>
      <c r="S197" s="141"/>
      <c r="T197" s="142"/>
      <c r="U197" s="140"/>
      <c r="V197" s="141"/>
      <c r="W197" s="142"/>
      <c r="X197" s="143">
        <f t="shared" si="434"/>
        <v>29400</v>
      </c>
      <c r="Y197" s="133">
        <f t="shared" si="435"/>
        <v>29400</v>
      </c>
      <c r="Z197" s="134">
        <f t="shared" si="436"/>
        <v>0</v>
      </c>
      <c r="AA197" s="135">
        <f t="shared" si="395"/>
        <v>0</v>
      </c>
      <c r="AB197" s="144"/>
    </row>
    <row r="198" spans="1:28" ht="30" customHeight="1">
      <c r="A198" s="112"/>
      <c r="B198" s="124" t="s">
        <v>82</v>
      </c>
      <c r="C198" s="138" t="s">
        <v>383</v>
      </c>
      <c r="D198" s="171" t="s">
        <v>384</v>
      </c>
      <c r="E198" s="139" t="s">
        <v>154</v>
      </c>
      <c r="F198" s="140">
        <v>5</v>
      </c>
      <c r="G198" s="141">
        <v>2000</v>
      </c>
      <c r="H198" s="142">
        <f t="shared" si="428"/>
        <v>10000</v>
      </c>
      <c r="I198" s="140">
        <v>5</v>
      </c>
      <c r="J198" s="141">
        <v>2000</v>
      </c>
      <c r="K198" s="142">
        <f t="shared" si="437"/>
        <v>10000</v>
      </c>
      <c r="L198" s="140"/>
      <c r="M198" s="141"/>
      <c r="N198" s="142">
        <f t="shared" si="430"/>
        <v>0</v>
      </c>
      <c r="O198" s="140"/>
      <c r="P198" s="141"/>
      <c r="Q198" s="142">
        <f t="shared" si="431"/>
        <v>0</v>
      </c>
      <c r="R198" s="140"/>
      <c r="S198" s="141"/>
      <c r="T198" s="142"/>
      <c r="U198" s="140"/>
      <c r="V198" s="141"/>
      <c r="W198" s="142"/>
      <c r="X198" s="143">
        <f t="shared" si="434"/>
        <v>10000</v>
      </c>
      <c r="Y198" s="133">
        <f t="shared" si="435"/>
        <v>10000</v>
      </c>
      <c r="Z198" s="134">
        <f t="shared" si="436"/>
        <v>0</v>
      </c>
      <c r="AA198" s="135">
        <f t="shared" si="395"/>
        <v>0</v>
      </c>
      <c r="AB198" s="144"/>
    </row>
    <row r="199" spans="1:28" ht="30" customHeight="1">
      <c r="A199" s="112"/>
      <c r="B199" s="124" t="s">
        <v>82</v>
      </c>
      <c r="C199" s="138" t="s">
        <v>385</v>
      </c>
      <c r="D199" s="171" t="s">
        <v>386</v>
      </c>
      <c r="E199" s="139" t="s">
        <v>154</v>
      </c>
      <c r="F199" s="140">
        <v>1</v>
      </c>
      <c r="G199" s="141">
        <v>42500</v>
      </c>
      <c r="H199" s="142">
        <f t="shared" si="428"/>
        <v>42500</v>
      </c>
      <c r="I199" s="140">
        <v>1</v>
      </c>
      <c r="J199" s="335">
        <v>43000</v>
      </c>
      <c r="K199" s="142">
        <f t="shared" si="437"/>
        <v>43000</v>
      </c>
      <c r="L199" s="140"/>
      <c r="M199" s="141"/>
      <c r="N199" s="142">
        <f t="shared" si="430"/>
        <v>0</v>
      </c>
      <c r="O199" s="140"/>
      <c r="P199" s="141"/>
      <c r="Q199" s="142">
        <f t="shared" si="431"/>
        <v>0</v>
      </c>
      <c r="R199" s="140"/>
      <c r="S199" s="141"/>
      <c r="T199" s="142"/>
      <c r="U199" s="140"/>
      <c r="V199" s="141"/>
      <c r="W199" s="142"/>
      <c r="X199" s="143">
        <f t="shared" si="434"/>
        <v>42500</v>
      </c>
      <c r="Y199" s="133">
        <f t="shared" si="435"/>
        <v>43000</v>
      </c>
      <c r="Z199" s="134">
        <f t="shared" si="436"/>
        <v>-500</v>
      </c>
      <c r="AA199" s="135">
        <f t="shared" si="395"/>
        <v>-1.1764705882352941E-2</v>
      </c>
      <c r="AB199" s="144"/>
    </row>
    <row r="200" spans="1:28" ht="30" customHeight="1">
      <c r="A200" s="112"/>
      <c r="B200" s="124" t="s">
        <v>82</v>
      </c>
      <c r="C200" s="161" t="s">
        <v>387</v>
      </c>
      <c r="D200" s="171" t="s">
        <v>388</v>
      </c>
      <c r="E200" s="139"/>
      <c r="F200" s="140">
        <v>64000</v>
      </c>
      <c r="G200" s="141">
        <v>0.22</v>
      </c>
      <c r="H200" s="142">
        <f t="shared" si="428"/>
        <v>14080</v>
      </c>
      <c r="I200" s="140">
        <f>J184+J187</f>
        <v>46000</v>
      </c>
      <c r="J200" s="335">
        <v>0.22</v>
      </c>
      <c r="K200" s="336">
        <v>10120</v>
      </c>
      <c r="L200" s="140"/>
      <c r="M200" s="141"/>
      <c r="N200" s="142">
        <f t="shared" si="430"/>
        <v>0</v>
      </c>
      <c r="O200" s="140">
        <f>Q191+Q192</f>
        <v>86497.3</v>
      </c>
      <c r="P200" s="335">
        <v>0.22</v>
      </c>
      <c r="Q200" s="336">
        <v>19029.419999999998</v>
      </c>
      <c r="R200" s="140"/>
      <c r="S200" s="141"/>
      <c r="T200" s="142"/>
      <c r="U200" s="140"/>
      <c r="V200" s="141"/>
      <c r="W200" s="142"/>
      <c r="X200" s="143">
        <f t="shared" si="434"/>
        <v>14080</v>
      </c>
      <c r="Y200" s="133">
        <f t="shared" si="435"/>
        <v>29149.42</v>
      </c>
      <c r="Z200" s="134">
        <f t="shared" si="436"/>
        <v>-15069.419999999998</v>
      </c>
      <c r="AA200" s="135">
        <f t="shared" si="395"/>
        <v>-1.0702713068181817</v>
      </c>
      <c r="AB200" s="144"/>
    </row>
    <row r="201" spans="1:28" ht="30" customHeight="1">
      <c r="A201" s="173"/>
      <c r="B201" s="337" t="s">
        <v>389</v>
      </c>
      <c r="C201" s="338"/>
      <c r="D201" s="339"/>
      <c r="E201" s="340"/>
      <c r="F201" s="182">
        <f>F177+F173+F168+F163</f>
        <v>2</v>
      </c>
      <c r="G201" s="184"/>
      <c r="H201" s="341">
        <f t="shared" ref="H201:I201" si="438">H177+H173+H168+H163</f>
        <v>560537</v>
      </c>
      <c r="I201" s="182">
        <f t="shared" si="438"/>
        <v>9.5</v>
      </c>
      <c r="J201" s="184"/>
      <c r="K201" s="341">
        <f t="shared" ref="K201:L201" si="439">K177+K173+K168+K163</f>
        <v>533074.61</v>
      </c>
      <c r="L201" s="182">
        <f t="shared" si="439"/>
        <v>2</v>
      </c>
      <c r="M201" s="184"/>
      <c r="N201" s="341">
        <f t="shared" ref="N201:O201" si="440">N177+N173+N168+N163</f>
        <v>176414</v>
      </c>
      <c r="O201" s="182">
        <f t="shared" si="440"/>
        <v>2</v>
      </c>
      <c r="P201" s="184"/>
      <c r="Q201" s="341">
        <f t="shared" ref="Q201:R201" si="441">Q177+Q173+Q168+Q163</f>
        <v>206644.71999999997</v>
      </c>
      <c r="R201" s="182">
        <f t="shared" si="441"/>
        <v>0</v>
      </c>
      <c r="S201" s="184"/>
      <c r="T201" s="341">
        <f t="shared" ref="T201:U201" si="442">T177+T173+T168+T163</f>
        <v>0</v>
      </c>
      <c r="U201" s="182">
        <f t="shared" si="442"/>
        <v>0</v>
      </c>
      <c r="V201" s="184"/>
      <c r="W201" s="341">
        <f>W177+W173+W168+W163</f>
        <v>0</v>
      </c>
      <c r="X201" s="248">
        <f t="shared" ref="X201:Y201" si="443">X177+X163+X173+X168</f>
        <v>736951</v>
      </c>
      <c r="Y201" s="248">
        <f t="shared" si="443"/>
        <v>739719.33</v>
      </c>
      <c r="Z201" s="248">
        <f t="shared" si="436"/>
        <v>-2768.3299999999581</v>
      </c>
      <c r="AA201" s="248">
        <f t="shared" si="395"/>
        <v>-3.7564641339789999E-3</v>
      </c>
      <c r="AB201" s="249"/>
    </row>
    <row r="202" spans="1:28" ht="30" customHeight="1">
      <c r="A202" s="342"/>
      <c r="B202" s="343" t="s">
        <v>390</v>
      </c>
      <c r="C202" s="344"/>
      <c r="D202" s="345"/>
      <c r="E202" s="346"/>
      <c r="F202" s="347"/>
      <c r="G202" s="348"/>
      <c r="H202" s="349">
        <f>H34+H48+H57+H87+H101+H115+H128+H136+H144+H151+H155+H161+H201</f>
        <v>1481394.4450000001</v>
      </c>
      <c r="I202" s="347"/>
      <c r="J202" s="348"/>
      <c r="K202" s="349">
        <f>K34+K48+K57+K87+K101+K115+K128+K136+K144+K151+K155+K161+K201</f>
        <v>1481394.4538</v>
      </c>
      <c r="L202" s="347"/>
      <c r="M202" s="348"/>
      <c r="N202" s="349">
        <f>N34+N48+N57+N87+N101+N115+N128+N136+N144+N151+N155+N161+N201</f>
        <v>500000</v>
      </c>
      <c r="O202" s="347"/>
      <c r="P202" s="348"/>
      <c r="Q202" s="349">
        <f>Q34+Q48+Q57+Q87+Q101+Q115+Q128+Q136+Q144+Q151+Q155+Q161+Q201</f>
        <v>500000</v>
      </c>
      <c r="R202" s="347"/>
      <c r="S202" s="348"/>
      <c r="T202" s="349">
        <f>T34+T48+T57+T87+T101+T115+T128+T136+T144+T151+T155+T161+T201</f>
        <v>0</v>
      </c>
      <c r="U202" s="347"/>
      <c r="V202" s="348"/>
      <c r="W202" s="349">
        <f t="shared" ref="W202:Y202" si="444">W34+W48+W57+W87+W101+W115+W128+W136+W144+W151+W155+W161+W201</f>
        <v>0</v>
      </c>
      <c r="X202" s="349">
        <f t="shared" si="444"/>
        <v>1981394.4450000001</v>
      </c>
      <c r="Y202" s="349">
        <f t="shared" si="444"/>
        <v>1981394.4538000003</v>
      </c>
      <c r="Z202" s="349">
        <f>Z34+Z48+Z57+Z87+Z101+Z115+Z128+Z136+Z144+Z151+Z155+Z161+Z201+0.01</f>
        <v>1.2000000185798856E-3</v>
      </c>
      <c r="AA202" s="350">
        <f t="shared" si="395"/>
        <v>6.056340884613137E-10</v>
      </c>
      <c r="AB202" s="351"/>
    </row>
    <row r="203" spans="1:28" ht="15" customHeight="1">
      <c r="A203" s="352"/>
      <c r="B203" s="473"/>
      <c r="C203" s="441"/>
      <c r="D203" s="441"/>
      <c r="E203" s="77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353"/>
      <c r="Y203" s="353"/>
      <c r="Z203" s="353"/>
      <c r="AA203" s="353"/>
      <c r="AB203" s="86"/>
    </row>
    <row r="204" spans="1:28" ht="30" customHeight="1">
      <c r="A204" s="354"/>
      <c r="B204" s="461" t="s">
        <v>391</v>
      </c>
      <c r="C204" s="435"/>
      <c r="D204" s="462"/>
      <c r="E204" s="355"/>
      <c r="F204" s="347"/>
      <c r="G204" s="348"/>
      <c r="H204" s="356">
        <f>Фінансування!C27-'Кошторис  витрат'!H202</f>
        <v>0</v>
      </c>
      <c r="I204" s="347"/>
      <c r="J204" s="348"/>
      <c r="K204" s="356">
        <f>Фінансування!C28-'Кошторис  витрат'!K202</f>
        <v>0</v>
      </c>
      <c r="L204" s="347"/>
      <c r="M204" s="348"/>
      <c r="N204" s="356">
        <f>Фінансування!J27-'Кошторис  витрат'!N202</f>
        <v>0</v>
      </c>
      <c r="O204" s="347"/>
      <c r="P204" s="348"/>
      <c r="Q204" s="356">
        <f>Фінансування!J28-'Кошторис  витрат'!Q202</f>
        <v>0</v>
      </c>
      <c r="R204" s="347"/>
      <c r="S204" s="348"/>
      <c r="T204" s="356">
        <f>Фінансування!L27-'Кошторис  витрат'!T202</f>
        <v>0</v>
      </c>
      <c r="U204" s="347"/>
      <c r="V204" s="348"/>
      <c r="W204" s="356">
        <f>Фінансування!L28-'Кошторис  витрат'!W202</f>
        <v>0</v>
      </c>
      <c r="X204" s="357">
        <f>Фінансування!N27-'Кошторис  витрат'!X202</f>
        <v>0</v>
      </c>
      <c r="Y204" s="357">
        <f>Фінансування!N28-'Кошторис  витрат'!Y202</f>
        <v>0</v>
      </c>
      <c r="Z204" s="357"/>
      <c r="AA204" s="357"/>
      <c r="AB204" s="358"/>
    </row>
    <row r="205" spans="1:28" ht="15.75" customHeight="1">
      <c r="A205" s="1"/>
      <c r="B205" s="1"/>
      <c r="C205" s="359"/>
      <c r="D205" s="2"/>
      <c r="E205" s="360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5"/>
      <c r="Y205" s="75"/>
      <c r="Z205" s="75"/>
      <c r="AA205" s="75"/>
      <c r="AB205" s="2"/>
    </row>
    <row r="206" spans="1:28" ht="15.75" customHeight="1">
      <c r="A206" s="1"/>
      <c r="B206" s="1"/>
      <c r="C206" s="359"/>
      <c r="D206" s="2"/>
      <c r="E206" s="360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5"/>
      <c r="Y206" s="75"/>
      <c r="Z206" s="75"/>
      <c r="AA206" s="75"/>
      <c r="AB206" s="2"/>
    </row>
    <row r="207" spans="1:28" ht="15.75" customHeight="1">
      <c r="A207" s="1"/>
      <c r="B207" s="1"/>
      <c r="C207" s="359"/>
      <c r="D207" s="2"/>
      <c r="E207" s="360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5"/>
      <c r="Y207" s="75"/>
      <c r="Z207" s="75"/>
      <c r="AA207" s="75"/>
      <c r="AB207" s="2"/>
    </row>
    <row r="208" spans="1:28" ht="15.75" customHeight="1">
      <c r="A208" s="361"/>
      <c r="B208" s="463" t="s">
        <v>45</v>
      </c>
      <c r="C208" s="439"/>
      <c r="D208" s="439"/>
      <c r="E208" s="360"/>
      <c r="F208" s="362"/>
      <c r="G208" s="362"/>
      <c r="H208" s="74"/>
      <c r="I208" s="464" t="s">
        <v>46</v>
      </c>
      <c r="J208" s="439"/>
      <c r="K208" s="439"/>
      <c r="L208" s="363"/>
      <c r="M208" s="2"/>
      <c r="N208" s="74"/>
      <c r="O208" s="363"/>
      <c r="P208" s="2"/>
      <c r="Q208" s="74"/>
      <c r="R208" s="74"/>
      <c r="S208" s="74"/>
      <c r="T208" s="74"/>
      <c r="U208" s="74"/>
      <c r="V208" s="74"/>
      <c r="W208" s="74"/>
      <c r="X208" s="75"/>
      <c r="Y208" s="75"/>
      <c r="Z208" s="75"/>
      <c r="AA208" s="75"/>
      <c r="AB208" s="2"/>
    </row>
    <row r="209" spans="1:28" ht="15.75" customHeight="1">
      <c r="A209" s="364"/>
      <c r="B209" s="364"/>
      <c r="C209" s="365"/>
      <c r="D209" s="366" t="s">
        <v>392</v>
      </c>
      <c r="E209" s="367"/>
      <c r="F209" s="368" t="s">
        <v>393</v>
      </c>
      <c r="G209" s="368"/>
      <c r="H209" s="369"/>
      <c r="I209" s="370"/>
      <c r="J209" s="371" t="s">
        <v>394</v>
      </c>
      <c r="K209" s="369"/>
      <c r="L209" s="370"/>
      <c r="M209" s="371"/>
      <c r="N209" s="369"/>
      <c r="O209" s="370"/>
      <c r="P209" s="371"/>
      <c r="Q209" s="369"/>
      <c r="R209" s="369"/>
      <c r="S209" s="369"/>
      <c r="T209" s="369"/>
      <c r="U209" s="369"/>
      <c r="V209" s="369"/>
      <c r="W209" s="369"/>
      <c r="X209" s="372"/>
      <c r="Y209" s="372"/>
      <c r="Z209" s="372"/>
      <c r="AA209" s="372"/>
      <c r="AB209" s="373"/>
    </row>
    <row r="210" spans="1:28" ht="15.75" customHeight="1">
      <c r="A210" s="1"/>
      <c r="B210" s="1"/>
      <c r="C210" s="359"/>
      <c r="D210" s="2"/>
      <c r="E210" s="360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5"/>
      <c r="Y210" s="75"/>
      <c r="Z210" s="75"/>
      <c r="AA210" s="75"/>
      <c r="AB210" s="2"/>
    </row>
    <row r="211" spans="1:28" ht="15.75" customHeight="1">
      <c r="A211" s="1"/>
      <c r="B211" s="1"/>
      <c r="C211" s="359"/>
      <c r="D211" s="2"/>
      <c r="E211" s="360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5"/>
      <c r="Y211" s="75"/>
      <c r="Z211" s="75"/>
      <c r="AA211" s="75"/>
      <c r="AB211" s="2"/>
    </row>
    <row r="212" spans="1:28" ht="15.75" customHeight="1">
      <c r="A212" s="1"/>
      <c r="B212" s="1"/>
      <c r="C212" s="359"/>
      <c r="D212" s="2"/>
      <c r="E212" s="360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5"/>
      <c r="Y212" s="75"/>
      <c r="Z212" s="75"/>
      <c r="AA212" s="75"/>
      <c r="AB212" s="2"/>
    </row>
    <row r="213" spans="1:28" ht="15.75" customHeight="1">
      <c r="A213" s="1"/>
      <c r="B213" s="1"/>
      <c r="C213" s="359"/>
      <c r="D213" s="2"/>
      <c r="E213" s="360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374"/>
      <c r="Y213" s="374"/>
      <c r="Z213" s="374"/>
      <c r="AA213" s="374"/>
      <c r="AB213" s="2"/>
    </row>
    <row r="214" spans="1:28" ht="15.75" customHeight="1">
      <c r="A214" s="1"/>
      <c r="B214" s="1"/>
      <c r="C214" s="359"/>
      <c r="D214" s="2"/>
      <c r="E214" s="360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374"/>
      <c r="Y214" s="374"/>
      <c r="Z214" s="374"/>
      <c r="AA214" s="374"/>
      <c r="AB214" s="2"/>
    </row>
    <row r="215" spans="1:28" ht="15.75" customHeight="1">
      <c r="A215" s="1"/>
      <c r="B215" s="1"/>
      <c r="C215" s="359"/>
      <c r="D215" s="2"/>
      <c r="E215" s="360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374"/>
      <c r="Y215" s="374"/>
      <c r="Z215" s="374"/>
      <c r="AA215" s="374"/>
      <c r="AB215" s="2"/>
    </row>
    <row r="216" spans="1:28" ht="15.75" customHeight="1">
      <c r="A216" s="1"/>
      <c r="B216" s="1"/>
      <c r="C216" s="359"/>
      <c r="D216" s="2"/>
      <c r="E216" s="360"/>
      <c r="F216" s="74"/>
      <c r="G216" s="74"/>
      <c r="H216" s="74"/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374"/>
      <c r="Y216" s="374"/>
      <c r="Z216" s="374"/>
      <c r="AA216" s="374"/>
      <c r="AB216" s="2"/>
    </row>
    <row r="217" spans="1:28" ht="15.75" customHeight="1">
      <c r="A217" s="1"/>
      <c r="B217" s="1"/>
      <c r="C217" s="359"/>
      <c r="D217" s="2"/>
      <c r="E217" s="360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374"/>
      <c r="Y217" s="374"/>
      <c r="Z217" s="374"/>
      <c r="AA217" s="374"/>
      <c r="AB217" s="2"/>
    </row>
    <row r="218" spans="1:28" ht="15.75" customHeight="1">
      <c r="A218" s="1"/>
      <c r="B218" s="1"/>
      <c r="C218" s="359"/>
      <c r="D218" s="2"/>
      <c r="E218" s="360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374"/>
      <c r="Y218" s="374"/>
      <c r="Z218" s="374"/>
      <c r="AA218" s="374"/>
      <c r="AB218" s="2"/>
    </row>
    <row r="219" spans="1:28" ht="15.75" customHeight="1">
      <c r="A219" s="1"/>
      <c r="B219" s="1"/>
      <c r="C219" s="359"/>
      <c r="D219" s="2"/>
      <c r="E219" s="360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374"/>
      <c r="Y219" s="374"/>
      <c r="Z219" s="374"/>
      <c r="AA219" s="374"/>
      <c r="AB219" s="2"/>
    </row>
    <row r="220" spans="1:28" ht="15.75" customHeight="1">
      <c r="A220" s="1"/>
      <c r="B220" s="1"/>
      <c r="C220" s="359"/>
      <c r="D220" s="2"/>
      <c r="E220" s="360"/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374"/>
      <c r="Y220" s="374"/>
      <c r="Z220" s="374"/>
      <c r="AA220" s="374"/>
      <c r="AB220" s="2"/>
    </row>
  </sheetData>
  <mergeCells count="27">
    <mergeCell ref="B204:D204"/>
    <mergeCell ref="B208:D208"/>
    <mergeCell ref="I208:K208"/>
    <mergeCell ref="F8:H8"/>
    <mergeCell ref="I8:K8"/>
    <mergeCell ref="F55:H56"/>
    <mergeCell ref="I55:K56"/>
    <mergeCell ref="B101:E101"/>
    <mergeCell ref="B155:E155"/>
    <mergeCell ref="B203:D203"/>
    <mergeCell ref="L8:N8"/>
    <mergeCell ref="O8:Q8"/>
    <mergeCell ref="B1:F1"/>
    <mergeCell ref="B7:B9"/>
    <mergeCell ref="C7:C9"/>
    <mergeCell ref="D7:D9"/>
    <mergeCell ref="E7:E9"/>
    <mergeCell ref="F7:K7"/>
    <mergeCell ref="L7:Q7"/>
    <mergeCell ref="R7:W7"/>
    <mergeCell ref="X7:AA7"/>
    <mergeCell ref="AB7:AB9"/>
    <mergeCell ref="R8:T8"/>
    <mergeCell ref="U8:W8"/>
    <mergeCell ref="X8:X9"/>
    <mergeCell ref="Y8:Y9"/>
    <mergeCell ref="Z8:AA8"/>
  </mergeCells>
  <pageMargins left="0.19685039370078738" right="0" top="0.35433070866141736" bottom="0.35433070866141736" header="0" footer="0"/>
  <pageSetup paperSize="9" scale="4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5"/>
  <sheetViews>
    <sheetView workbookViewId="0">
      <pane ySplit="3" topLeftCell="A4" activePane="bottomLeft" state="frozen"/>
      <selection pane="bottomLeft" activeCell="E11" sqref="E11"/>
    </sheetView>
  </sheetViews>
  <sheetFormatPr defaultColWidth="14.453125" defaultRowHeight="15" customHeight="1"/>
  <cols>
    <col min="1" max="1" width="16.81640625" hidden="1" customWidth="1"/>
    <col min="2" max="2" width="8.81640625" customWidth="1"/>
    <col min="3" max="3" width="19.54296875" customWidth="1"/>
    <col min="4" max="4" width="13.453125" customWidth="1"/>
    <col min="5" max="5" width="20.81640625" customWidth="1"/>
    <col min="6" max="6" width="12.81640625" customWidth="1"/>
    <col min="7" max="7" width="17.08984375" customWidth="1"/>
    <col min="8" max="8" width="18.54296875" customWidth="1"/>
    <col min="9" max="9" width="13.7265625" customWidth="1"/>
    <col min="10" max="10" width="20.7265625" customWidth="1"/>
    <col min="11" max="11" width="15" hidden="1" customWidth="1"/>
    <col min="12" max="12" width="29.81640625" hidden="1" customWidth="1"/>
  </cols>
  <sheetData>
    <row r="1" spans="1:12" ht="14.25" customHeight="1">
      <c r="A1" s="375"/>
      <c r="B1" s="375"/>
      <c r="C1" s="375"/>
      <c r="D1" s="376"/>
      <c r="E1" s="375"/>
      <c r="F1" s="376"/>
      <c r="G1" s="375"/>
      <c r="H1" s="375"/>
      <c r="I1" s="375"/>
      <c r="J1" s="377" t="s">
        <v>395</v>
      </c>
      <c r="K1" s="378"/>
      <c r="L1" s="378"/>
    </row>
    <row r="2" spans="1:12" ht="14.25" customHeight="1">
      <c r="A2" s="375"/>
      <c r="B2" s="375"/>
      <c r="C2" s="375"/>
      <c r="D2" s="376"/>
      <c r="E2" s="375"/>
      <c r="F2" s="376"/>
      <c r="G2" s="375"/>
      <c r="H2" s="474" t="s">
        <v>396</v>
      </c>
      <c r="I2" s="441"/>
      <c r="J2" s="441"/>
      <c r="K2" s="378"/>
      <c r="L2" s="378"/>
    </row>
    <row r="3" spans="1:12" ht="14.25" customHeight="1">
      <c r="A3" s="375"/>
      <c r="B3" s="375"/>
      <c r="C3" s="375"/>
      <c r="D3" s="376"/>
      <c r="E3" s="375"/>
      <c r="F3" s="376"/>
      <c r="G3" s="375"/>
      <c r="H3" s="375"/>
      <c r="I3" s="375"/>
      <c r="J3" s="375"/>
      <c r="K3" s="378"/>
      <c r="L3" s="378"/>
    </row>
    <row r="4" spans="1:12" ht="25.5" customHeight="1">
      <c r="A4" s="375"/>
      <c r="B4" s="475" t="s">
        <v>397</v>
      </c>
      <c r="C4" s="441"/>
      <c r="D4" s="441"/>
      <c r="E4" s="441"/>
      <c r="F4" s="441"/>
      <c r="G4" s="441"/>
      <c r="H4" s="441"/>
      <c r="I4" s="441"/>
      <c r="J4" s="441"/>
      <c r="K4" s="378"/>
      <c r="L4" s="378"/>
    </row>
    <row r="5" spans="1:12" ht="24.75" customHeight="1">
      <c r="A5" s="375"/>
      <c r="B5" s="475" t="s">
        <v>398</v>
      </c>
      <c r="C5" s="441"/>
      <c r="D5" s="441"/>
      <c r="E5" s="441"/>
      <c r="F5" s="441"/>
      <c r="G5" s="441"/>
      <c r="H5" s="441"/>
      <c r="I5" s="441"/>
      <c r="J5" s="441"/>
      <c r="K5" s="378"/>
      <c r="L5" s="378"/>
    </row>
    <row r="6" spans="1:12" ht="14.5">
      <c r="A6" s="375"/>
      <c r="B6" s="476" t="s">
        <v>399</v>
      </c>
      <c r="C6" s="441"/>
      <c r="D6" s="441"/>
      <c r="E6" s="441"/>
      <c r="F6" s="441"/>
      <c r="G6" s="441"/>
      <c r="H6" s="441"/>
      <c r="I6" s="441"/>
      <c r="J6" s="441"/>
      <c r="K6" s="378"/>
      <c r="L6" s="378"/>
    </row>
    <row r="7" spans="1:12" ht="18" customHeight="1">
      <c r="A7" s="375"/>
      <c r="B7" s="475" t="s">
        <v>400</v>
      </c>
      <c r="C7" s="441"/>
      <c r="D7" s="441"/>
      <c r="E7" s="441"/>
      <c r="F7" s="441"/>
      <c r="G7" s="441"/>
      <c r="H7" s="441"/>
      <c r="I7" s="441"/>
      <c r="J7" s="441"/>
      <c r="K7" s="378"/>
      <c r="L7" s="378"/>
    </row>
    <row r="8" spans="1:12" ht="14.25" customHeight="1">
      <c r="A8" s="375"/>
      <c r="B8" s="375"/>
      <c r="C8" s="375"/>
      <c r="D8" s="376"/>
      <c r="E8" s="375"/>
      <c r="F8" s="376"/>
      <c r="G8" s="375"/>
      <c r="H8" s="375"/>
      <c r="I8" s="375"/>
      <c r="J8" s="375"/>
      <c r="K8" s="378"/>
      <c r="L8" s="378"/>
    </row>
    <row r="9" spans="1:12" ht="14.25" customHeight="1">
      <c r="A9" s="19"/>
      <c r="B9" s="477" t="s">
        <v>401</v>
      </c>
      <c r="C9" s="478"/>
      <c r="D9" s="479"/>
      <c r="E9" s="480" t="s">
        <v>402</v>
      </c>
      <c r="F9" s="478"/>
      <c r="G9" s="478"/>
      <c r="H9" s="478"/>
      <c r="I9" s="478"/>
      <c r="J9" s="479"/>
      <c r="K9" s="19"/>
      <c r="L9" s="19"/>
    </row>
    <row r="10" spans="1:12" ht="72.5">
      <c r="A10" s="379" t="s">
        <v>403</v>
      </c>
      <c r="B10" s="379" t="s">
        <v>404</v>
      </c>
      <c r="C10" s="379" t="s">
        <v>53</v>
      </c>
      <c r="D10" s="380" t="s">
        <v>405</v>
      </c>
      <c r="E10" s="379" t="s">
        <v>406</v>
      </c>
      <c r="F10" s="380" t="s">
        <v>405</v>
      </c>
      <c r="G10" s="379" t="s">
        <v>407</v>
      </c>
      <c r="H10" s="379" t="s">
        <v>408</v>
      </c>
      <c r="I10" s="379" t="s">
        <v>409</v>
      </c>
      <c r="J10" s="379" t="s">
        <v>410</v>
      </c>
      <c r="K10" s="19"/>
      <c r="L10" s="19"/>
    </row>
    <row r="11" spans="1:12" ht="43.5">
      <c r="A11" s="381"/>
      <c r="B11" s="484" t="s">
        <v>83</v>
      </c>
      <c r="C11" s="481" t="s">
        <v>84</v>
      </c>
      <c r="D11" s="485">
        <v>91937.25</v>
      </c>
      <c r="E11" s="383" t="s">
        <v>411</v>
      </c>
      <c r="F11" s="384">
        <v>7865.74</v>
      </c>
      <c r="G11" s="481" t="s">
        <v>412</v>
      </c>
      <c r="H11" s="481" t="s">
        <v>413</v>
      </c>
      <c r="I11" s="384">
        <f t="shared" ref="I11:I48" si="0">F11</f>
        <v>7865.74</v>
      </c>
      <c r="J11" s="383" t="s">
        <v>414</v>
      </c>
      <c r="K11" s="386"/>
      <c r="L11" s="387" t="s">
        <v>415</v>
      </c>
    </row>
    <row r="12" spans="1:12" ht="43.5">
      <c r="A12" s="381"/>
      <c r="B12" s="482"/>
      <c r="C12" s="482"/>
      <c r="D12" s="482"/>
      <c r="E12" s="383" t="s">
        <v>416</v>
      </c>
      <c r="F12" s="384">
        <v>1838.74</v>
      </c>
      <c r="G12" s="482"/>
      <c r="H12" s="482"/>
      <c r="I12" s="384">
        <f t="shared" si="0"/>
        <v>1838.74</v>
      </c>
      <c r="J12" s="383" t="s">
        <v>417</v>
      </c>
      <c r="K12" s="19"/>
      <c r="L12" s="19"/>
    </row>
    <row r="13" spans="1:12" ht="43.5">
      <c r="A13" s="381"/>
      <c r="B13" s="482"/>
      <c r="C13" s="482"/>
      <c r="D13" s="482"/>
      <c r="E13" s="383" t="s">
        <v>416</v>
      </c>
      <c r="F13" s="384">
        <v>0.01</v>
      </c>
      <c r="G13" s="482"/>
      <c r="H13" s="482"/>
      <c r="I13" s="384">
        <f t="shared" si="0"/>
        <v>0.01</v>
      </c>
      <c r="J13" s="383" t="s">
        <v>418</v>
      </c>
      <c r="K13" s="388"/>
      <c r="L13" s="19"/>
    </row>
    <row r="14" spans="1:12" ht="43.5">
      <c r="A14" s="381"/>
      <c r="B14" s="482"/>
      <c r="C14" s="482"/>
      <c r="D14" s="482"/>
      <c r="E14" s="383" t="s">
        <v>416</v>
      </c>
      <c r="F14" s="384">
        <v>510.76</v>
      </c>
      <c r="G14" s="483"/>
      <c r="H14" s="483"/>
      <c r="I14" s="384">
        <f t="shared" si="0"/>
        <v>510.76</v>
      </c>
      <c r="J14" s="383" t="s">
        <v>419</v>
      </c>
      <c r="K14" s="19"/>
      <c r="L14" s="19"/>
    </row>
    <row r="15" spans="1:12" ht="29">
      <c r="A15" s="381"/>
      <c r="B15" s="482"/>
      <c r="C15" s="482"/>
      <c r="D15" s="482"/>
      <c r="E15" s="383" t="s">
        <v>411</v>
      </c>
      <c r="F15" s="384">
        <v>15731.49</v>
      </c>
      <c r="G15" s="481" t="s">
        <v>420</v>
      </c>
      <c r="H15" s="481" t="s">
        <v>421</v>
      </c>
      <c r="I15" s="384">
        <f t="shared" si="0"/>
        <v>15731.49</v>
      </c>
      <c r="J15" s="383" t="s">
        <v>422</v>
      </c>
      <c r="K15" s="19"/>
      <c r="L15" s="19"/>
    </row>
    <row r="16" spans="1:12" ht="43.5">
      <c r="A16" s="381"/>
      <c r="B16" s="482"/>
      <c r="C16" s="482"/>
      <c r="D16" s="482"/>
      <c r="E16" s="383" t="s">
        <v>416</v>
      </c>
      <c r="F16" s="384">
        <v>3677.49</v>
      </c>
      <c r="G16" s="482"/>
      <c r="H16" s="482"/>
      <c r="I16" s="384">
        <f t="shared" si="0"/>
        <v>3677.49</v>
      </c>
      <c r="J16" s="383" t="s">
        <v>423</v>
      </c>
      <c r="K16" s="19"/>
      <c r="L16" s="19"/>
    </row>
    <row r="17" spans="1:12" ht="43.5">
      <c r="A17" s="381"/>
      <c r="B17" s="482"/>
      <c r="C17" s="482"/>
      <c r="D17" s="482"/>
      <c r="E17" s="383" t="s">
        <v>416</v>
      </c>
      <c r="F17" s="384">
        <v>510.76</v>
      </c>
      <c r="G17" s="482"/>
      <c r="H17" s="482"/>
      <c r="I17" s="384">
        <f t="shared" si="0"/>
        <v>510.76</v>
      </c>
      <c r="J17" s="383" t="s">
        <v>424</v>
      </c>
      <c r="K17" s="19"/>
      <c r="L17" s="19"/>
    </row>
    <row r="18" spans="1:12" ht="43.5">
      <c r="A18" s="381"/>
      <c r="B18" s="482"/>
      <c r="C18" s="482"/>
      <c r="D18" s="482"/>
      <c r="E18" s="383" t="s">
        <v>416</v>
      </c>
      <c r="F18" s="384">
        <v>510.77</v>
      </c>
      <c r="G18" s="483"/>
      <c r="H18" s="483"/>
      <c r="I18" s="384">
        <f t="shared" si="0"/>
        <v>510.77</v>
      </c>
      <c r="J18" s="383" t="s">
        <v>425</v>
      </c>
      <c r="K18" s="19"/>
      <c r="L18" s="19"/>
    </row>
    <row r="19" spans="1:12" ht="29">
      <c r="A19" s="381"/>
      <c r="B19" s="482"/>
      <c r="C19" s="482"/>
      <c r="D19" s="482"/>
      <c r="E19" s="383" t="s">
        <v>411</v>
      </c>
      <c r="F19" s="384">
        <v>15731.49</v>
      </c>
      <c r="G19" s="481" t="s">
        <v>426</v>
      </c>
      <c r="H19" s="481" t="s">
        <v>427</v>
      </c>
      <c r="I19" s="384">
        <f t="shared" si="0"/>
        <v>15731.49</v>
      </c>
      <c r="J19" s="383" t="s">
        <v>428</v>
      </c>
      <c r="K19" s="389"/>
      <c r="L19" s="19"/>
    </row>
    <row r="20" spans="1:12" ht="43.5">
      <c r="A20" s="381"/>
      <c r="B20" s="482"/>
      <c r="C20" s="482"/>
      <c r="D20" s="482"/>
      <c r="E20" s="383" t="s">
        <v>416</v>
      </c>
      <c r="F20" s="384">
        <v>3677.49</v>
      </c>
      <c r="G20" s="482"/>
      <c r="H20" s="482"/>
      <c r="I20" s="384">
        <f t="shared" si="0"/>
        <v>3677.49</v>
      </c>
      <c r="J20" s="383" t="s">
        <v>429</v>
      </c>
      <c r="K20" s="19"/>
      <c r="L20" s="19"/>
    </row>
    <row r="21" spans="1:12" ht="43.5">
      <c r="A21" s="381"/>
      <c r="B21" s="482"/>
      <c r="C21" s="482"/>
      <c r="D21" s="482"/>
      <c r="E21" s="383" t="s">
        <v>416</v>
      </c>
      <c r="F21" s="384">
        <v>1021.53</v>
      </c>
      <c r="G21" s="483"/>
      <c r="H21" s="483"/>
      <c r="I21" s="384">
        <f t="shared" si="0"/>
        <v>1021.53</v>
      </c>
      <c r="J21" s="383" t="s">
        <v>430</v>
      </c>
      <c r="K21" s="19"/>
      <c r="L21" s="19"/>
    </row>
    <row r="22" spans="1:12" ht="29">
      <c r="A22" s="381"/>
      <c r="B22" s="482"/>
      <c r="C22" s="482"/>
      <c r="D22" s="482"/>
      <c r="E22" s="383" t="s">
        <v>411</v>
      </c>
      <c r="F22" s="384">
        <v>15731.49</v>
      </c>
      <c r="G22" s="481" t="s">
        <v>431</v>
      </c>
      <c r="H22" s="481" t="s">
        <v>432</v>
      </c>
      <c r="I22" s="384">
        <f t="shared" si="0"/>
        <v>15731.49</v>
      </c>
      <c r="J22" s="383" t="s">
        <v>433</v>
      </c>
      <c r="K22" s="19"/>
      <c r="L22" s="19"/>
    </row>
    <row r="23" spans="1:12" ht="43.5">
      <c r="A23" s="381"/>
      <c r="B23" s="482"/>
      <c r="C23" s="482"/>
      <c r="D23" s="482"/>
      <c r="E23" s="383" t="s">
        <v>416</v>
      </c>
      <c r="F23" s="384">
        <v>3677.49</v>
      </c>
      <c r="G23" s="482"/>
      <c r="H23" s="482"/>
      <c r="I23" s="384">
        <f t="shared" si="0"/>
        <v>3677.49</v>
      </c>
      <c r="J23" s="383" t="s">
        <v>434</v>
      </c>
      <c r="K23" s="19"/>
      <c r="L23" s="19"/>
    </row>
    <row r="24" spans="1:12" ht="43.5">
      <c r="A24" s="381"/>
      <c r="B24" s="482"/>
      <c r="C24" s="482"/>
      <c r="D24" s="482"/>
      <c r="E24" s="383" t="s">
        <v>416</v>
      </c>
      <c r="F24" s="384">
        <v>1021.53</v>
      </c>
      <c r="G24" s="483"/>
      <c r="H24" s="483"/>
      <c r="I24" s="384">
        <f t="shared" si="0"/>
        <v>1021.53</v>
      </c>
      <c r="J24" s="383" t="s">
        <v>435</v>
      </c>
      <c r="K24" s="19"/>
      <c r="L24" s="19"/>
    </row>
    <row r="25" spans="1:12" ht="29">
      <c r="A25" s="381"/>
      <c r="B25" s="482"/>
      <c r="C25" s="482"/>
      <c r="D25" s="482"/>
      <c r="E25" s="383" t="s">
        <v>411</v>
      </c>
      <c r="F25" s="384">
        <v>15731.49</v>
      </c>
      <c r="G25" s="481" t="s">
        <v>436</v>
      </c>
      <c r="H25" s="481" t="s">
        <v>437</v>
      </c>
      <c r="I25" s="384">
        <f t="shared" si="0"/>
        <v>15731.49</v>
      </c>
      <c r="J25" s="390" t="s">
        <v>438</v>
      </c>
      <c r="K25" s="19"/>
      <c r="L25" s="19"/>
    </row>
    <row r="26" spans="1:12" ht="43.5">
      <c r="A26" s="381"/>
      <c r="B26" s="482"/>
      <c r="C26" s="482"/>
      <c r="D26" s="482"/>
      <c r="E26" s="383" t="s">
        <v>416</v>
      </c>
      <c r="F26" s="384">
        <v>3677.49</v>
      </c>
      <c r="G26" s="482"/>
      <c r="H26" s="482"/>
      <c r="I26" s="384">
        <f t="shared" si="0"/>
        <v>3677.49</v>
      </c>
      <c r="J26" s="383" t="s">
        <v>439</v>
      </c>
      <c r="K26" s="19"/>
      <c r="L26" s="19"/>
    </row>
    <row r="27" spans="1:12" ht="43.5">
      <c r="A27" s="381"/>
      <c r="B27" s="483"/>
      <c r="C27" s="483"/>
      <c r="D27" s="483"/>
      <c r="E27" s="383" t="s">
        <v>416</v>
      </c>
      <c r="F27" s="384">
        <v>1021.53</v>
      </c>
      <c r="G27" s="483"/>
      <c r="H27" s="483"/>
      <c r="I27" s="384">
        <f t="shared" si="0"/>
        <v>1021.53</v>
      </c>
      <c r="J27" s="383" t="s">
        <v>440</v>
      </c>
      <c r="K27" s="19"/>
      <c r="L27" s="19"/>
    </row>
    <row r="28" spans="1:12" ht="14.25" customHeight="1">
      <c r="A28" s="381"/>
      <c r="B28" s="484" t="s">
        <v>102</v>
      </c>
      <c r="C28" s="481" t="s">
        <v>103</v>
      </c>
      <c r="D28" s="485">
        <v>20226.195</v>
      </c>
      <c r="E28" s="481" t="s">
        <v>441</v>
      </c>
      <c r="F28" s="384">
        <v>2247.35</v>
      </c>
      <c r="G28" s="391" t="s">
        <v>442</v>
      </c>
      <c r="H28" s="391" t="s">
        <v>442</v>
      </c>
      <c r="I28" s="384">
        <f t="shared" si="0"/>
        <v>2247.35</v>
      </c>
      <c r="J28" s="383" t="s">
        <v>443</v>
      </c>
      <c r="K28" s="386"/>
      <c r="L28" s="387" t="s">
        <v>444</v>
      </c>
    </row>
    <row r="29" spans="1:12" ht="14.25" customHeight="1">
      <c r="A29" s="381"/>
      <c r="B29" s="482"/>
      <c r="C29" s="482"/>
      <c r="D29" s="482"/>
      <c r="E29" s="482"/>
      <c r="F29" s="384">
        <v>0.01</v>
      </c>
      <c r="G29" s="391" t="s">
        <v>442</v>
      </c>
      <c r="H29" s="391" t="s">
        <v>442</v>
      </c>
      <c r="I29" s="384">
        <f t="shared" si="0"/>
        <v>0.01</v>
      </c>
      <c r="J29" s="383" t="s">
        <v>445</v>
      </c>
      <c r="K29" s="389"/>
      <c r="L29" s="19"/>
    </row>
    <row r="30" spans="1:12" ht="14.25" customHeight="1">
      <c r="A30" s="381"/>
      <c r="B30" s="482"/>
      <c r="C30" s="482"/>
      <c r="D30" s="482"/>
      <c r="E30" s="482"/>
      <c r="F30" s="384">
        <v>4494.71</v>
      </c>
      <c r="G30" s="391" t="s">
        <v>442</v>
      </c>
      <c r="H30" s="391" t="s">
        <v>442</v>
      </c>
      <c r="I30" s="384">
        <f t="shared" si="0"/>
        <v>4494.71</v>
      </c>
      <c r="J30" s="383" t="s">
        <v>446</v>
      </c>
      <c r="K30" s="19"/>
      <c r="L30" s="19"/>
    </row>
    <row r="31" spans="1:12" ht="14.25" customHeight="1">
      <c r="A31" s="381"/>
      <c r="B31" s="482"/>
      <c r="C31" s="482"/>
      <c r="D31" s="482"/>
      <c r="E31" s="482"/>
      <c r="F31" s="384">
        <v>4494.71</v>
      </c>
      <c r="G31" s="391" t="s">
        <v>442</v>
      </c>
      <c r="H31" s="391" t="s">
        <v>442</v>
      </c>
      <c r="I31" s="384">
        <f t="shared" si="0"/>
        <v>4494.71</v>
      </c>
      <c r="J31" s="383" t="s">
        <v>447</v>
      </c>
      <c r="K31" s="19"/>
      <c r="L31" s="19"/>
    </row>
    <row r="32" spans="1:12" ht="14.25" customHeight="1">
      <c r="A32" s="381"/>
      <c r="B32" s="482"/>
      <c r="C32" s="482"/>
      <c r="D32" s="482"/>
      <c r="E32" s="482"/>
      <c r="F32" s="384">
        <v>4494.71</v>
      </c>
      <c r="G32" s="391" t="s">
        <v>442</v>
      </c>
      <c r="H32" s="391" t="s">
        <v>442</v>
      </c>
      <c r="I32" s="384">
        <f t="shared" si="0"/>
        <v>4494.71</v>
      </c>
      <c r="J32" s="383" t="s">
        <v>448</v>
      </c>
      <c r="K32" s="19"/>
      <c r="L32" s="19"/>
    </row>
    <row r="33" spans="1:12" ht="14.25" customHeight="1">
      <c r="A33" s="381"/>
      <c r="B33" s="483"/>
      <c r="C33" s="483"/>
      <c r="D33" s="483"/>
      <c r="E33" s="483"/>
      <c r="F33" s="384">
        <v>4494.71</v>
      </c>
      <c r="G33" s="391" t="s">
        <v>442</v>
      </c>
      <c r="H33" s="391" t="s">
        <v>442</v>
      </c>
      <c r="I33" s="384">
        <f t="shared" si="0"/>
        <v>4494.71</v>
      </c>
      <c r="J33" s="383" t="s">
        <v>449</v>
      </c>
      <c r="K33" s="19"/>
      <c r="L33" s="19"/>
    </row>
    <row r="34" spans="1:12" ht="58">
      <c r="A34" s="381"/>
      <c r="B34" s="484" t="s">
        <v>109</v>
      </c>
      <c r="C34" s="481" t="s">
        <v>110</v>
      </c>
      <c r="D34" s="485">
        <v>97965</v>
      </c>
      <c r="E34" s="481" t="s">
        <v>450</v>
      </c>
      <c r="F34" s="384">
        <v>32655</v>
      </c>
      <c r="G34" s="481" t="s">
        <v>451</v>
      </c>
      <c r="H34" s="383" t="s">
        <v>452</v>
      </c>
      <c r="I34" s="384">
        <f t="shared" si="0"/>
        <v>32655</v>
      </c>
      <c r="J34" s="383" t="s">
        <v>453</v>
      </c>
      <c r="K34" s="388"/>
      <c r="L34" s="19"/>
    </row>
    <row r="35" spans="1:12" ht="58">
      <c r="A35" s="381"/>
      <c r="B35" s="482"/>
      <c r="C35" s="482"/>
      <c r="D35" s="482"/>
      <c r="E35" s="482"/>
      <c r="F35" s="384">
        <v>21770</v>
      </c>
      <c r="G35" s="482"/>
      <c r="H35" s="383" t="s">
        <v>454</v>
      </c>
      <c r="I35" s="384">
        <f t="shared" si="0"/>
        <v>21770</v>
      </c>
      <c r="J35" s="383" t="s">
        <v>455</v>
      </c>
      <c r="K35" s="392"/>
      <c r="L35" s="378"/>
    </row>
    <row r="36" spans="1:12" ht="58">
      <c r="A36" s="381"/>
      <c r="B36" s="482"/>
      <c r="C36" s="482"/>
      <c r="D36" s="482"/>
      <c r="E36" s="482"/>
      <c r="F36" s="384">
        <v>21770</v>
      </c>
      <c r="G36" s="482"/>
      <c r="H36" s="383" t="s">
        <v>456</v>
      </c>
      <c r="I36" s="384">
        <f t="shared" si="0"/>
        <v>21770</v>
      </c>
      <c r="J36" s="383" t="s">
        <v>457</v>
      </c>
      <c r="K36" s="392"/>
      <c r="L36" s="378"/>
    </row>
    <row r="37" spans="1:12" ht="58">
      <c r="A37" s="381"/>
      <c r="B37" s="483"/>
      <c r="C37" s="483"/>
      <c r="D37" s="483"/>
      <c r="E37" s="483"/>
      <c r="F37" s="384">
        <v>21770</v>
      </c>
      <c r="G37" s="483"/>
      <c r="H37" s="383" t="s">
        <v>458</v>
      </c>
      <c r="I37" s="384">
        <f t="shared" si="0"/>
        <v>21770</v>
      </c>
      <c r="J37" s="383" t="s">
        <v>459</v>
      </c>
      <c r="K37" s="392"/>
      <c r="L37" s="378"/>
    </row>
    <row r="38" spans="1:12" ht="58">
      <c r="A38" s="381"/>
      <c r="B38" s="484" t="s">
        <v>111</v>
      </c>
      <c r="C38" s="481" t="s">
        <v>112</v>
      </c>
      <c r="D38" s="485">
        <v>81000</v>
      </c>
      <c r="E38" s="481" t="s">
        <v>460</v>
      </c>
      <c r="F38" s="384">
        <v>27000</v>
      </c>
      <c r="G38" s="481" t="s">
        <v>461</v>
      </c>
      <c r="H38" s="383" t="s">
        <v>452</v>
      </c>
      <c r="I38" s="384">
        <f t="shared" si="0"/>
        <v>27000</v>
      </c>
      <c r="J38" s="383" t="s">
        <v>462</v>
      </c>
      <c r="K38" s="392"/>
      <c r="L38" s="378"/>
    </row>
    <row r="39" spans="1:12" ht="58">
      <c r="A39" s="381"/>
      <c r="B39" s="482"/>
      <c r="C39" s="482"/>
      <c r="D39" s="482"/>
      <c r="E39" s="482"/>
      <c r="F39" s="384">
        <v>18000</v>
      </c>
      <c r="G39" s="482"/>
      <c r="H39" s="383" t="s">
        <v>454</v>
      </c>
      <c r="I39" s="384">
        <f t="shared" si="0"/>
        <v>18000</v>
      </c>
      <c r="J39" s="383" t="s">
        <v>463</v>
      </c>
      <c r="K39" s="392"/>
      <c r="L39" s="378"/>
    </row>
    <row r="40" spans="1:12" ht="58">
      <c r="A40" s="381"/>
      <c r="B40" s="482"/>
      <c r="C40" s="482"/>
      <c r="D40" s="482"/>
      <c r="E40" s="482"/>
      <c r="F40" s="384">
        <v>18000</v>
      </c>
      <c r="G40" s="482"/>
      <c r="H40" s="383" t="s">
        <v>456</v>
      </c>
      <c r="I40" s="384">
        <f t="shared" si="0"/>
        <v>18000</v>
      </c>
      <c r="J40" s="383" t="s">
        <v>464</v>
      </c>
      <c r="K40" s="392"/>
      <c r="L40" s="378"/>
    </row>
    <row r="41" spans="1:12" ht="58">
      <c r="A41" s="381"/>
      <c r="B41" s="483"/>
      <c r="C41" s="483"/>
      <c r="D41" s="483"/>
      <c r="E41" s="483"/>
      <c r="F41" s="384">
        <v>18000</v>
      </c>
      <c r="G41" s="483"/>
      <c r="H41" s="383" t="s">
        <v>458</v>
      </c>
      <c r="I41" s="384">
        <f t="shared" si="0"/>
        <v>18000</v>
      </c>
      <c r="J41" s="393" t="s">
        <v>465</v>
      </c>
      <c r="K41" s="392"/>
      <c r="L41" s="378"/>
    </row>
    <row r="42" spans="1:12" ht="58">
      <c r="A42" s="381"/>
      <c r="B42" s="484" t="s">
        <v>113</v>
      </c>
      <c r="C42" s="481" t="s">
        <v>114</v>
      </c>
      <c r="D42" s="485">
        <v>90000</v>
      </c>
      <c r="E42" s="481" t="s">
        <v>466</v>
      </c>
      <c r="F42" s="384">
        <v>30000</v>
      </c>
      <c r="G42" s="481" t="s">
        <v>467</v>
      </c>
      <c r="H42" s="383" t="s">
        <v>452</v>
      </c>
      <c r="I42" s="384">
        <f t="shared" si="0"/>
        <v>30000</v>
      </c>
      <c r="J42" s="383" t="s">
        <v>468</v>
      </c>
      <c r="K42" s="392" t="s">
        <v>469</v>
      </c>
      <c r="L42" s="394" t="s">
        <v>470</v>
      </c>
    </row>
    <row r="43" spans="1:12" ht="58">
      <c r="A43" s="381"/>
      <c r="B43" s="482"/>
      <c r="C43" s="482"/>
      <c r="D43" s="482"/>
      <c r="E43" s="482"/>
      <c r="F43" s="384">
        <v>20000</v>
      </c>
      <c r="G43" s="482"/>
      <c r="H43" s="383" t="s">
        <v>454</v>
      </c>
      <c r="I43" s="384">
        <f t="shared" si="0"/>
        <v>20000</v>
      </c>
      <c r="J43" s="383" t="s">
        <v>471</v>
      </c>
      <c r="K43" s="392" t="s">
        <v>472</v>
      </c>
      <c r="L43" s="394" t="s">
        <v>470</v>
      </c>
    </row>
    <row r="44" spans="1:12" ht="58">
      <c r="A44" s="381"/>
      <c r="B44" s="482"/>
      <c r="C44" s="482"/>
      <c r="D44" s="482"/>
      <c r="E44" s="482"/>
      <c r="F44" s="384">
        <v>20000</v>
      </c>
      <c r="G44" s="482"/>
      <c r="H44" s="383" t="s">
        <v>456</v>
      </c>
      <c r="I44" s="384">
        <f t="shared" si="0"/>
        <v>20000</v>
      </c>
      <c r="J44" s="383" t="s">
        <v>473</v>
      </c>
      <c r="K44" s="392" t="s">
        <v>472</v>
      </c>
      <c r="L44" s="394" t="s">
        <v>470</v>
      </c>
    </row>
    <row r="45" spans="1:12" ht="58">
      <c r="A45" s="381"/>
      <c r="B45" s="483"/>
      <c r="C45" s="483"/>
      <c r="D45" s="483"/>
      <c r="E45" s="483"/>
      <c r="F45" s="384">
        <v>20000</v>
      </c>
      <c r="G45" s="483"/>
      <c r="H45" s="383" t="s">
        <v>458</v>
      </c>
      <c r="I45" s="384">
        <f t="shared" si="0"/>
        <v>20000</v>
      </c>
      <c r="J45" s="395" t="s">
        <v>474</v>
      </c>
      <c r="K45" s="392" t="s">
        <v>472</v>
      </c>
      <c r="L45" s="394" t="s">
        <v>470</v>
      </c>
    </row>
    <row r="46" spans="1:12" ht="58">
      <c r="A46" s="381"/>
      <c r="B46" s="484" t="s">
        <v>115</v>
      </c>
      <c r="C46" s="481" t="s">
        <v>116</v>
      </c>
      <c r="D46" s="485">
        <v>49995</v>
      </c>
      <c r="E46" s="481" t="s">
        <v>475</v>
      </c>
      <c r="F46" s="384">
        <v>16665</v>
      </c>
      <c r="G46" s="481" t="s">
        <v>476</v>
      </c>
      <c r="H46" s="383" t="s">
        <v>452</v>
      </c>
      <c r="I46" s="384">
        <f t="shared" si="0"/>
        <v>16665</v>
      </c>
      <c r="J46" s="383" t="s">
        <v>477</v>
      </c>
      <c r="K46" s="392"/>
      <c r="L46" s="378"/>
    </row>
    <row r="47" spans="1:12" ht="58">
      <c r="A47" s="381"/>
      <c r="B47" s="482"/>
      <c r="C47" s="482"/>
      <c r="D47" s="482"/>
      <c r="E47" s="482"/>
      <c r="F47" s="384">
        <v>11110</v>
      </c>
      <c r="G47" s="482"/>
      <c r="H47" s="383" t="s">
        <v>454</v>
      </c>
      <c r="I47" s="384">
        <f t="shared" si="0"/>
        <v>11110</v>
      </c>
      <c r="J47" s="395" t="s">
        <v>478</v>
      </c>
      <c r="K47" s="392"/>
      <c r="L47" s="378"/>
    </row>
    <row r="48" spans="1:12" ht="58">
      <c r="A48" s="381"/>
      <c r="B48" s="482"/>
      <c r="C48" s="482"/>
      <c r="D48" s="482"/>
      <c r="E48" s="482"/>
      <c r="F48" s="384">
        <v>11110</v>
      </c>
      <c r="G48" s="482"/>
      <c r="H48" s="383" t="s">
        <v>456</v>
      </c>
      <c r="I48" s="384">
        <f t="shared" si="0"/>
        <v>11110</v>
      </c>
      <c r="J48" s="383" t="s">
        <v>479</v>
      </c>
      <c r="K48" s="392"/>
      <c r="L48" s="378"/>
    </row>
    <row r="49" spans="1:12" ht="58">
      <c r="A49" s="381"/>
      <c r="B49" s="483"/>
      <c r="C49" s="483"/>
      <c r="D49" s="483"/>
      <c r="E49" s="483"/>
      <c r="F49" s="384">
        <v>11110</v>
      </c>
      <c r="G49" s="483"/>
      <c r="H49" s="383" t="s">
        <v>458</v>
      </c>
      <c r="I49" s="383"/>
      <c r="J49" s="383"/>
      <c r="K49" s="392" t="s">
        <v>480</v>
      </c>
      <c r="L49" s="392" t="s">
        <v>481</v>
      </c>
    </row>
    <row r="50" spans="1:12" ht="58">
      <c r="A50" s="381"/>
      <c r="B50" s="484" t="s">
        <v>179</v>
      </c>
      <c r="C50" s="481" t="s">
        <v>180</v>
      </c>
      <c r="D50" s="485">
        <v>20500</v>
      </c>
      <c r="E50" s="481" t="s">
        <v>482</v>
      </c>
      <c r="F50" s="485">
        <v>20500</v>
      </c>
      <c r="G50" s="481" t="s">
        <v>483</v>
      </c>
      <c r="H50" s="385" t="s">
        <v>484</v>
      </c>
      <c r="I50" s="396">
        <v>4100</v>
      </c>
      <c r="J50" s="385" t="s">
        <v>485</v>
      </c>
      <c r="K50" s="392"/>
      <c r="L50" s="397"/>
    </row>
    <row r="51" spans="1:12" ht="58">
      <c r="A51" s="381"/>
      <c r="B51" s="482"/>
      <c r="C51" s="482"/>
      <c r="D51" s="482"/>
      <c r="E51" s="482"/>
      <c r="F51" s="482"/>
      <c r="G51" s="482"/>
      <c r="H51" s="385" t="s">
        <v>486</v>
      </c>
      <c r="I51" s="396">
        <v>4100</v>
      </c>
      <c r="J51" s="395" t="s">
        <v>487</v>
      </c>
      <c r="K51" s="392"/>
      <c r="L51" s="394" t="s">
        <v>488</v>
      </c>
    </row>
    <row r="52" spans="1:12" ht="58">
      <c r="A52" s="381"/>
      <c r="B52" s="482"/>
      <c r="C52" s="482"/>
      <c r="D52" s="482"/>
      <c r="E52" s="482"/>
      <c r="F52" s="482"/>
      <c r="G52" s="482"/>
      <c r="H52" s="385" t="s">
        <v>489</v>
      </c>
      <c r="I52" s="396">
        <v>4100</v>
      </c>
      <c r="J52" s="395" t="s">
        <v>490</v>
      </c>
      <c r="K52" s="392"/>
      <c r="L52" s="394" t="s">
        <v>488</v>
      </c>
    </row>
    <row r="53" spans="1:12" ht="58">
      <c r="A53" s="381"/>
      <c r="B53" s="482"/>
      <c r="C53" s="482"/>
      <c r="D53" s="482"/>
      <c r="E53" s="482"/>
      <c r="F53" s="482"/>
      <c r="G53" s="482"/>
      <c r="H53" s="385" t="s">
        <v>491</v>
      </c>
      <c r="I53" s="396">
        <v>4100</v>
      </c>
      <c r="J53" s="395" t="s">
        <v>492</v>
      </c>
      <c r="K53" s="392"/>
      <c r="L53" s="394" t="s">
        <v>488</v>
      </c>
    </row>
    <row r="54" spans="1:12" ht="58">
      <c r="A54" s="381"/>
      <c r="B54" s="483"/>
      <c r="C54" s="483"/>
      <c r="D54" s="483"/>
      <c r="E54" s="482"/>
      <c r="F54" s="483"/>
      <c r="G54" s="482"/>
      <c r="H54" s="385" t="s">
        <v>493</v>
      </c>
      <c r="I54" s="396">
        <v>4100</v>
      </c>
      <c r="J54" s="395" t="s">
        <v>494</v>
      </c>
      <c r="K54" s="392"/>
      <c r="L54" s="394" t="s">
        <v>488</v>
      </c>
    </row>
    <row r="55" spans="1:12" ht="58">
      <c r="A55" s="381"/>
      <c r="B55" s="484" t="s">
        <v>181</v>
      </c>
      <c r="C55" s="481" t="s">
        <v>182</v>
      </c>
      <c r="D55" s="485">
        <v>15000</v>
      </c>
      <c r="E55" s="482"/>
      <c r="F55" s="485">
        <v>15000</v>
      </c>
      <c r="G55" s="482"/>
      <c r="H55" s="385" t="s">
        <v>484</v>
      </c>
      <c r="I55" s="396">
        <v>3000</v>
      </c>
      <c r="J55" s="385" t="s">
        <v>485</v>
      </c>
      <c r="K55" s="392"/>
      <c r="L55" s="394" t="s">
        <v>488</v>
      </c>
    </row>
    <row r="56" spans="1:12" ht="58">
      <c r="A56" s="381"/>
      <c r="B56" s="482"/>
      <c r="C56" s="482"/>
      <c r="D56" s="482"/>
      <c r="E56" s="482"/>
      <c r="F56" s="482"/>
      <c r="G56" s="482"/>
      <c r="H56" s="385" t="s">
        <v>486</v>
      </c>
      <c r="I56" s="396">
        <v>3000</v>
      </c>
      <c r="J56" s="395" t="s">
        <v>487</v>
      </c>
      <c r="K56" s="392"/>
      <c r="L56" s="394" t="s">
        <v>488</v>
      </c>
    </row>
    <row r="57" spans="1:12" ht="58">
      <c r="A57" s="381"/>
      <c r="B57" s="482"/>
      <c r="C57" s="482"/>
      <c r="D57" s="482"/>
      <c r="E57" s="482"/>
      <c r="F57" s="482"/>
      <c r="G57" s="482"/>
      <c r="H57" s="385" t="s">
        <v>489</v>
      </c>
      <c r="I57" s="396">
        <v>3000</v>
      </c>
      <c r="J57" s="395" t="s">
        <v>490</v>
      </c>
      <c r="K57" s="392"/>
      <c r="L57" s="394" t="s">
        <v>488</v>
      </c>
    </row>
    <row r="58" spans="1:12" ht="58">
      <c r="A58" s="381"/>
      <c r="B58" s="482"/>
      <c r="C58" s="482"/>
      <c r="D58" s="482"/>
      <c r="E58" s="482"/>
      <c r="F58" s="482"/>
      <c r="G58" s="482"/>
      <c r="H58" s="385" t="s">
        <v>491</v>
      </c>
      <c r="I58" s="396">
        <v>3000</v>
      </c>
      <c r="J58" s="395" t="s">
        <v>492</v>
      </c>
      <c r="K58" s="392"/>
      <c r="L58" s="394" t="s">
        <v>488</v>
      </c>
    </row>
    <row r="59" spans="1:12" ht="58">
      <c r="A59" s="381"/>
      <c r="B59" s="483"/>
      <c r="C59" s="483"/>
      <c r="D59" s="483"/>
      <c r="E59" s="482"/>
      <c r="F59" s="483"/>
      <c r="G59" s="482"/>
      <c r="H59" s="385" t="s">
        <v>493</v>
      </c>
      <c r="I59" s="396">
        <v>3000</v>
      </c>
      <c r="J59" s="395" t="s">
        <v>494</v>
      </c>
      <c r="K59" s="392"/>
      <c r="L59" s="394" t="s">
        <v>488</v>
      </c>
    </row>
    <row r="60" spans="1:12" ht="58">
      <c r="A60" s="381"/>
      <c r="B60" s="484" t="s">
        <v>183</v>
      </c>
      <c r="C60" s="481" t="s">
        <v>184</v>
      </c>
      <c r="D60" s="485">
        <v>8000</v>
      </c>
      <c r="E60" s="482"/>
      <c r="F60" s="485">
        <v>8000</v>
      </c>
      <c r="G60" s="482"/>
      <c r="H60" s="385" t="s">
        <v>484</v>
      </c>
      <c r="I60" s="396">
        <v>1600</v>
      </c>
      <c r="J60" s="385" t="s">
        <v>485</v>
      </c>
      <c r="K60" s="392"/>
      <c r="L60" s="394" t="s">
        <v>488</v>
      </c>
    </row>
    <row r="61" spans="1:12" ht="58">
      <c r="A61" s="381"/>
      <c r="B61" s="482"/>
      <c r="C61" s="482"/>
      <c r="D61" s="482"/>
      <c r="E61" s="482"/>
      <c r="F61" s="482"/>
      <c r="G61" s="482"/>
      <c r="H61" s="385" t="s">
        <v>486</v>
      </c>
      <c r="I61" s="396">
        <v>1600</v>
      </c>
      <c r="J61" s="395" t="s">
        <v>487</v>
      </c>
      <c r="K61" s="392"/>
      <c r="L61" s="394" t="s">
        <v>488</v>
      </c>
    </row>
    <row r="62" spans="1:12" ht="58">
      <c r="A62" s="381"/>
      <c r="B62" s="482"/>
      <c r="C62" s="482"/>
      <c r="D62" s="482"/>
      <c r="E62" s="482"/>
      <c r="F62" s="482"/>
      <c r="G62" s="482"/>
      <c r="H62" s="385" t="s">
        <v>489</v>
      </c>
      <c r="I62" s="396">
        <v>1600</v>
      </c>
      <c r="J62" s="395" t="s">
        <v>490</v>
      </c>
      <c r="K62" s="392"/>
      <c r="L62" s="394" t="s">
        <v>488</v>
      </c>
    </row>
    <row r="63" spans="1:12" ht="58">
      <c r="A63" s="381"/>
      <c r="B63" s="482"/>
      <c r="C63" s="482"/>
      <c r="D63" s="482"/>
      <c r="E63" s="482"/>
      <c r="F63" s="482"/>
      <c r="G63" s="482"/>
      <c r="H63" s="385" t="s">
        <v>491</v>
      </c>
      <c r="I63" s="396">
        <v>1600</v>
      </c>
      <c r="J63" s="395" t="s">
        <v>492</v>
      </c>
      <c r="K63" s="392"/>
      <c r="L63" s="394" t="s">
        <v>488</v>
      </c>
    </row>
    <row r="64" spans="1:12" ht="58">
      <c r="A64" s="381"/>
      <c r="B64" s="483"/>
      <c r="C64" s="483"/>
      <c r="D64" s="483"/>
      <c r="E64" s="482"/>
      <c r="F64" s="483"/>
      <c r="G64" s="482"/>
      <c r="H64" s="385" t="s">
        <v>493</v>
      </c>
      <c r="I64" s="396">
        <v>1600</v>
      </c>
      <c r="J64" s="395" t="s">
        <v>494</v>
      </c>
      <c r="K64" s="392"/>
      <c r="L64" s="394" t="s">
        <v>488</v>
      </c>
    </row>
    <row r="65" spans="1:12" ht="58">
      <c r="A65" s="381"/>
      <c r="B65" s="484" t="s">
        <v>185</v>
      </c>
      <c r="C65" s="481" t="s">
        <v>186</v>
      </c>
      <c r="D65" s="485">
        <v>27000</v>
      </c>
      <c r="E65" s="482"/>
      <c r="F65" s="485">
        <v>27000</v>
      </c>
      <c r="G65" s="482"/>
      <c r="H65" s="385" t="s">
        <v>484</v>
      </c>
      <c r="I65" s="396">
        <v>9000</v>
      </c>
      <c r="J65" s="385" t="s">
        <v>485</v>
      </c>
      <c r="K65" s="392"/>
      <c r="L65" s="394" t="s">
        <v>488</v>
      </c>
    </row>
    <row r="66" spans="1:12" ht="58">
      <c r="A66" s="381"/>
      <c r="B66" s="482"/>
      <c r="C66" s="482"/>
      <c r="D66" s="482"/>
      <c r="E66" s="482"/>
      <c r="F66" s="482"/>
      <c r="G66" s="482"/>
      <c r="H66" s="385" t="s">
        <v>486</v>
      </c>
      <c r="I66" s="396">
        <v>9000</v>
      </c>
      <c r="J66" s="395" t="s">
        <v>487</v>
      </c>
      <c r="K66" s="392"/>
      <c r="L66" s="394" t="s">
        <v>488</v>
      </c>
    </row>
    <row r="67" spans="1:12" ht="58">
      <c r="A67" s="381"/>
      <c r="B67" s="483"/>
      <c r="C67" s="483"/>
      <c r="D67" s="483"/>
      <c r="E67" s="482"/>
      <c r="F67" s="483"/>
      <c r="G67" s="482"/>
      <c r="H67" s="385" t="s">
        <v>489</v>
      </c>
      <c r="I67" s="396">
        <v>9000</v>
      </c>
      <c r="J67" s="395" t="s">
        <v>490</v>
      </c>
      <c r="K67" s="392"/>
      <c r="L67" s="394" t="s">
        <v>488</v>
      </c>
    </row>
    <row r="68" spans="1:12" ht="58">
      <c r="A68" s="381"/>
      <c r="B68" s="484" t="s">
        <v>187</v>
      </c>
      <c r="C68" s="481" t="s">
        <v>188</v>
      </c>
      <c r="D68" s="485">
        <v>5700</v>
      </c>
      <c r="E68" s="482"/>
      <c r="F68" s="485">
        <v>5700</v>
      </c>
      <c r="G68" s="482"/>
      <c r="H68" s="385" t="s">
        <v>484</v>
      </c>
      <c r="I68" s="396">
        <v>1900</v>
      </c>
      <c r="J68" s="385" t="s">
        <v>485</v>
      </c>
      <c r="K68" s="392"/>
      <c r="L68" s="394" t="s">
        <v>488</v>
      </c>
    </row>
    <row r="69" spans="1:12" ht="58">
      <c r="A69" s="381"/>
      <c r="B69" s="482"/>
      <c r="C69" s="482"/>
      <c r="D69" s="482"/>
      <c r="E69" s="482"/>
      <c r="F69" s="482"/>
      <c r="G69" s="482"/>
      <c r="H69" s="385" t="s">
        <v>486</v>
      </c>
      <c r="I69" s="396">
        <v>1900</v>
      </c>
      <c r="J69" s="395" t="s">
        <v>487</v>
      </c>
      <c r="K69" s="392"/>
      <c r="L69" s="394" t="s">
        <v>488</v>
      </c>
    </row>
    <row r="70" spans="1:12" ht="58">
      <c r="A70" s="381"/>
      <c r="B70" s="483"/>
      <c r="C70" s="483"/>
      <c r="D70" s="483"/>
      <c r="E70" s="482"/>
      <c r="F70" s="483"/>
      <c r="G70" s="482"/>
      <c r="H70" s="385" t="s">
        <v>489</v>
      </c>
      <c r="I70" s="396">
        <v>1900</v>
      </c>
      <c r="J70" s="395" t="s">
        <v>490</v>
      </c>
      <c r="K70" s="392"/>
      <c r="L70" s="394" t="s">
        <v>488</v>
      </c>
    </row>
    <row r="71" spans="1:12" ht="58">
      <c r="A71" s="381"/>
      <c r="B71" s="484" t="s">
        <v>189</v>
      </c>
      <c r="C71" s="481" t="s">
        <v>190</v>
      </c>
      <c r="D71" s="485">
        <v>6000</v>
      </c>
      <c r="E71" s="482"/>
      <c r="F71" s="485">
        <v>6000</v>
      </c>
      <c r="G71" s="482"/>
      <c r="H71" s="385" t="s">
        <v>484</v>
      </c>
      <c r="I71" s="396">
        <v>2000</v>
      </c>
      <c r="J71" s="385" t="s">
        <v>485</v>
      </c>
      <c r="K71" s="392"/>
      <c r="L71" s="394" t="s">
        <v>488</v>
      </c>
    </row>
    <row r="72" spans="1:12" ht="58">
      <c r="A72" s="381"/>
      <c r="B72" s="482"/>
      <c r="C72" s="482"/>
      <c r="D72" s="482"/>
      <c r="E72" s="482"/>
      <c r="F72" s="482"/>
      <c r="G72" s="482"/>
      <c r="H72" s="385" t="s">
        <v>486</v>
      </c>
      <c r="I72" s="396">
        <v>2000</v>
      </c>
      <c r="J72" s="395" t="s">
        <v>487</v>
      </c>
      <c r="K72" s="392"/>
      <c r="L72" s="394" t="s">
        <v>488</v>
      </c>
    </row>
    <row r="73" spans="1:12" ht="58">
      <c r="A73" s="381"/>
      <c r="B73" s="483"/>
      <c r="C73" s="483"/>
      <c r="D73" s="483"/>
      <c r="E73" s="483"/>
      <c r="F73" s="483"/>
      <c r="G73" s="483"/>
      <c r="H73" s="385" t="s">
        <v>489</v>
      </c>
      <c r="I73" s="396">
        <v>2000</v>
      </c>
      <c r="J73" s="395" t="s">
        <v>490</v>
      </c>
      <c r="K73" s="392"/>
      <c r="L73" s="394" t="s">
        <v>488</v>
      </c>
    </row>
    <row r="74" spans="1:12" ht="58">
      <c r="A74" s="381"/>
      <c r="B74" s="484" t="s">
        <v>215</v>
      </c>
      <c r="C74" s="481" t="s">
        <v>216</v>
      </c>
      <c r="D74" s="486">
        <v>36000</v>
      </c>
      <c r="E74" s="481" t="s">
        <v>495</v>
      </c>
      <c r="F74" s="384">
        <v>11200</v>
      </c>
      <c r="G74" s="481" t="s">
        <v>496</v>
      </c>
      <c r="H74" s="383" t="s">
        <v>497</v>
      </c>
      <c r="I74" s="384">
        <f t="shared" ref="I74:I79" si="1">F74</f>
        <v>11200</v>
      </c>
      <c r="J74" s="383" t="s">
        <v>498</v>
      </c>
      <c r="K74" s="392"/>
      <c r="L74" s="392"/>
    </row>
    <row r="75" spans="1:12" ht="58">
      <c r="A75" s="381"/>
      <c r="B75" s="482"/>
      <c r="C75" s="482"/>
      <c r="D75" s="482"/>
      <c r="E75" s="482"/>
      <c r="F75" s="384">
        <v>12600</v>
      </c>
      <c r="G75" s="482"/>
      <c r="H75" s="383" t="s">
        <v>499</v>
      </c>
      <c r="I75" s="384">
        <f t="shared" si="1"/>
        <v>12600</v>
      </c>
      <c r="J75" s="383" t="s">
        <v>500</v>
      </c>
      <c r="K75" s="392"/>
      <c r="L75" s="378"/>
    </row>
    <row r="76" spans="1:12" ht="58">
      <c r="A76" s="381"/>
      <c r="B76" s="483"/>
      <c r="C76" s="483"/>
      <c r="D76" s="483"/>
      <c r="E76" s="483"/>
      <c r="F76" s="384">
        <v>8820</v>
      </c>
      <c r="G76" s="483"/>
      <c r="H76" s="383" t="s">
        <v>501</v>
      </c>
      <c r="I76" s="384">
        <f t="shared" si="1"/>
        <v>8820</v>
      </c>
      <c r="J76" s="383" t="s">
        <v>502</v>
      </c>
      <c r="K76" s="392"/>
      <c r="L76" s="378"/>
    </row>
    <row r="77" spans="1:12" ht="58">
      <c r="A77" s="381"/>
      <c r="B77" s="398" t="s">
        <v>235</v>
      </c>
      <c r="C77" s="383" t="s">
        <v>236</v>
      </c>
      <c r="D77" s="384">
        <v>39300</v>
      </c>
      <c r="E77" s="383" t="s">
        <v>503</v>
      </c>
      <c r="F77" s="384">
        <v>43190</v>
      </c>
      <c r="G77" s="383" t="s">
        <v>504</v>
      </c>
      <c r="H77" s="395" t="s">
        <v>505</v>
      </c>
      <c r="I77" s="384">
        <f t="shared" si="1"/>
        <v>43190</v>
      </c>
      <c r="J77" s="383" t="s">
        <v>506</v>
      </c>
      <c r="K77" s="392"/>
      <c r="L77" s="378"/>
    </row>
    <row r="78" spans="1:12" ht="58">
      <c r="A78" s="381"/>
      <c r="B78" s="398" t="s">
        <v>237</v>
      </c>
      <c r="C78" s="383" t="s">
        <v>238</v>
      </c>
      <c r="D78" s="384">
        <v>52000</v>
      </c>
      <c r="E78" s="383" t="s">
        <v>507</v>
      </c>
      <c r="F78" s="384">
        <v>49360</v>
      </c>
      <c r="G78" s="383" t="s">
        <v>508</v>
      </c>
      <c r="H78" s="395" t="s">
        <v>509</v>
      </c>
      <c r="I78" s="384">
        <f t="shared" si="1"/>
        <v>49360</v>
      </c>
      <c r="J78" s="383" t="s">
        <v>510</v>
      </c>
      <c r="K78" s="392"/>
      <c r="L78" s="378"/>
    </row>
    <row r="79" spans="1:12" ht="87">
      <c r="A79" s="381"/>
      <c r="B79" s="398" t="s">
        <v>243</v>
      </c>
      <c r="C79" s="395" t="s">
        <v>511</v>
      </c>
      <c r="D79" s="384">
        <v>6358</v>
      </c>
      <c r="E79" s="383" t="s">
        <v>512</v>
      </c>
      <c r="F79" s="384">
        <v>11217.96</v>
      </c>
      <c r="G79" s="395" t="s">
        <v>513</v>
      </c>
      <c r="H79" s="395" t="s">
        <v>514</v>
      </c>
      <c r="I79" s="384">
        <f t="shared" si="1"/>
        <v>11217.96</v>
      </c>
      <c r="J79" s="383" t="s">
        <v>515</v>
      </c>
      <c r="K79" s="392" t="s">
        <v>516</v>
      </c>
      <c r="L79" s="394" t="s">
        <v>517</v>
      </c>
    </row>
    <row r="80" spans="1:12" ht="58">
      <c r="A80" s="381"/>
      <c r="B80" s="488">
        <v>43839</v>
      </c>
      <c r="C80" s="481" t="s">
        <v>294</v>
      </c>
      <c r="D80" s="485">
        <v>42000</v>
      </c>
      <c r="E80" s="481" t="s">
        <v>518</v>
      </c>
      <c r="F80" s="485">
        <v>16000</v>
      </c>
      <c r="G80" s="481" t="s">
        <v>519</v>
      </c>
      <c r="H80" s="383" t="s">
        <v>520</v>
      </c>
      <c r="I80" s="399">
        <v>6000</v>
      </c>
      <c r="J80" s="383" t="s">
        <v>521</v>
      </c>
      <c r="K80" s="392"/>
      <c r="L80" s="400" t="s">
        <v>522</v>
      </c>
    </row>
    <row r="81" spans="1:12" ht="58">
      <c r="A81" s="381"/>
      <c r="B81" s="482"/>
      <c r="C81" s="482"/>
      <c r="D81" s="482"/>
      <c r="E81" s="483"/>
      <c r="F81" s="483"/>
      <c r="G81" s="483"/>
      <c r="H81" s="383" t="s">
        <v>523</v>
      </c>
      <c r="I81" s="399">
        <v>10000</v>
      </c>
      <c r="J81" s="383" t="s">
        <v>524</v>
      </c>
      <c r="K81" s="392"/>
      <c r="L81" s="400" t="s">
        <v>522</v>
      </c>
    </row>
    <row r="82" spans="1:12" ht="58">
      <c r="A82" s="401"/>
      <c r="B82" s="482"/>
      <c r="C82" s="482"/>
      <c r="D82" s="482"/>
      <c r="E82" s="481" t="s">
        <v>525</v>
      </c>
      <c r="F82" s="485">
        <v>26000</v>
      </c>
      <c r="G82" s="481" t="s">
        <v>526</v>
      </c>
      <c r="H82" s="395" t="s">
        <v>527</v>
      </c>
      <c r="I82" s="402">
        <v>4000</v>
      </c>
      <c r="J82" s="395" t="s">
        <v>528</v>
      </c>
      <c r="K82" s="392" t="s">
        <v>529</v>
      </c>
      <c r="L82" s="394" t="s">
        <v>530</v>
      </c>
    </row>
    <row r="83" spans="1:12" ht="58">
      <c r="A83" s="401"/>
      <c r="B83" s="482"/>
      <c r="C83" s="482"/>
      <c r="D83" s="482"/>
      <c r="E83" s="482"/>
      <c r="F83" s="482"/>
      <c r="G83" s="482"/>
      <c r="H83" s="395" t="s">
        <v>531</v>
      </c>
      <c r="I83" s="402">
        <v>4000</v>
      </c>
      <c r="J83" s="395" t="s">
        <v>532</v>
      </c>
      <c r="K83" s="392" t="s">
        <v>533</v>
      </c>
      <c r="L83" s="394" t="s">
        <v>530</v>
      </c>
    </row>
    <row r="84" spans="1:12" ht="58">
      <c r="A84" s="401"/>
      <c r="B84" s="483"/>
      <c r="C84" s="483"/>
      <c r="D84" s="483"/>
      <c r="E84" s="483"/>
      <c r="F84" s="483"/>
      <c r="G84" s="483"/>
      <c r="H84" s="395" t="s">
        <v>534</v>
      </c>
      <c r="I84" s="391">
        <v>18000</v>
      </c>
      <c r="J84" s="395" t="s">
        <v>535</v>
      </c>
      <c r="K84" s="392"/>
      <c r="L84" s="394" t="s">
        <v>530</v>
      </c>
    </row>
    <row r="85" spans="1:12" ht="58">
      <c r="A85" s="401"/>
      <c r="B85" s="488">
        <v>43870</v>
      </c>
      <c r="C85" s="481" t="s">
        <v>296</v>
      </c>
      <c r="D85" s="485">
        <v>82205</v>
      </c>
      <c r="E85" s="383" t="s">
        <v>536</v>
      </c>
      <c r="F85" s="384">
        <v>60000</v>
      </c>
      <c r="G85" s="383" t="s">
        <v>537</v>
      </c>
      <c r="H85" s="383" t="s">
        <v>538</v>
      </c>
      <c r="I85" s="384">
        <f>F85</f>
        <v>60000</v>
      </c>
      <c r="J85" s="395" t="s">
        <v>539</v>
      </c>
      <c r="K85" s="392"/>
      <c r="L85" s="394" t="s">
        <v>540</v>
      </c>
    </row>
    <row r="86" spans="1:12" ht="58">
      <c r="A86" s="401"/>
      <c r="B86" s="482"/>
      <c r="C86" s="482"/>
      <c r="D86" s="482"/>
      <c r="E86" s="481" t="s">
        <v>525</v>
      </c>
      <c r="F86" s="485">
        <v>22205</v>
      </c>
      <c r="G86" s="481" t="s">
        <v>541</v>
      </c>
      <c r="H86" s="395" t="s">
        <v>527</v>
      </c>
      <c r="I86" s="391">
        <v>8500</v>
      </c>
      <c r="J86" s="395" t="s">
        <v>528</v>
      </c>
      <c r="K86" s="392"/>
      <c r="L86" s="394" t="s">
        <v>542</v>
      </c>
    </row>
    <row r="87" spans="1:12" ht="58">
      <c r="A87" s="401"/>
      <c r="B87" s="482"/>
      <c r="C87" s="482"/>
      <c r="D87" s="482"/>
      <c r="E87" s="482"/>
      <c r="F87" s="482"/>
      <c r="G87" s="482"/>
      <c r="H87" s="395" t="s">
        <v>531</v>
      </c>
      <c r="I87" s="391">
        <v>6500</v>
      </c>
      <c r="J87" s="395" t="s">
        <v>532</v>
      </c>
      <c r="K87" s="392"/>
      <c r="L87" s="394" t="s">
        <v>542</v>
      </c>
    </row>
    <row r="88" spans="1:12" ht="58">
      <c r="A88" s="401"/>
      <c r="B88" s="483"/>
      <c r="C88" s="483"/>
      <c r="D88" s="483"/>
      <c r="E88" s="483"/>
      <c r="F88" s="483"/>
      <c r="G88" s="483"/>
      <c r="H88" s="395" t="s">
        <v>543</v>
      </c>
      <c r="I88" s="391"/>
      <c r="J88" s="395"/>
      <c r="K88" s="392" t="s">
        <v>544</v>
      </c>
      <c r="L88" s="392" t="s">
        <v>545</v>
      </c>
    </row>
    <row r="89" spans="1:12" ht="58">
      <c r="A89" s="381"/>
      <c r="B89" s="488">
        <v>45725</v>
      </c>
      <c r="C89" s="481" t="s">
        <v>297</v>
      </c>
      <c r="D89" s="485">
        <v>32000</v>
      </c>
      <c r="E89" s="481" t="s">
        <v>546</v>
      </c>
      <c r="F89" s="384">
        <v>16000</v>
      </c>
      <c r="G89" s="481" t="s">
        <v>547</v>
      </c>
      <c r="H89" s="383" t="s">
        <v>520</v>
      </c>
      <c r="I89" s="384">
        <f t="shared" ref="I89:I91" si="2">F89</f>
        <v>16000</v>
      </c>
      <c r="J89" s="383" t="s">
        <v>548</v>
      </c>
      <c r="K89" s="378"/>
      <c r="L89" s="378"/>
    </row>
    <row r="90" spans="1:12" ht="58">
      <c r="A90" s="381"/>
      <c r="B90" s="482"/>
      <c r="C90" s="482"/>
      <c r="D90" s="482"/>
      <c r="E90" s="482"/>
      <c r="F90" s="384">
        <v>10000</v>
      </c>
      <c r="G90" s="482"/>
      <c r="H90" s="383" t="s">
        <v>549</v>
      </c>
      <c r="I90" s="384">
        <f t="shared" si="2"/>
        <v>10000</v>
      </c>
      <c r="J90" s="383" t="s">
        <v>550</v>
      </c>
      <c r="K90" s="392"/>
      <c r="L90" s="378"/>
    </row>
    <row r="91" spans="1:12" ht="58">
      <c r="A91" s="381"/>
      <c r="B91" s="483"/>
      <c r="C91" s="483"/>
      <c r="D91" s="483"/>
      <c r="E91" s="483"/>
      <c r="F91" s="384">
        <v>6000</v>
      </c>
      <c r="G91" s="483"/>
      <c r="H91" s="395" t="s">
        <v>551</v>
      </c>
      <c r="I91" s="384">
        <f t="shared" si="2"/>
        <v>6000</v>
      </c>
      <c r="J91" s="383" t="s">
        <v>552</v>
      </c>
      <c r="K91" s="392"/>
      <c r="L91" s="392"/>
    </row>
    <row r="92" spans="1:12" ht="188.5">
      <c r="A92" s="381"/>
      <c r="B92" s="403">
        <v>43840</v>
      </c>
      <c r="C92" s="383" t="s">
        <v>303</v>
      </c>
      <c r="D92" s="384">
        <v>109305</v>
      </c>
      <c r="E92" s="395" t="s">
        <v>553</v>
      </c>
      <c r="F92" s="399">
        <v>138258.39000000001</v>
      </c>
      <c r="G92" s="395" t="s">
        <v>554</v>
      </c>
      <c r="H92" s="395" t="s">
        <v>555</v>
      </c>
      <c r="I92" s="399"/>
      <c r="J92" s="383"/>
      <c r="K92" s="392" t="s">
        <v>556</v>
      </c>
      <c r="L92" s="394" t="s">
        <v>557</v>
      </c>
    </row>
    <row r="93" spans="1:12" ht="72.5">
      <c r="A93" s="381"/>
      <c r="B93" s="403">
        <v>43873</v>
      </c>
      <c r="C93" s="383" t="s">
        <v>313</v>
      </c>
      <c r="D93" s="384">
        <v>8366</v>
      </c>
      <c r="E93" s="395" t="s">
        <v>558</v>
      </c>
      <c r="F93" s="391">
        <v>4145</v>
      </c>
      <c r="G93" s="395" t="s">
        <v>559</v>
      </c>
      <c r="H93" s="395" t="s">
        <v>560</v>
      </c>
      <c r="I93" s="391"/>
      <c r="J93" s="383"/>
      <c r="K93" s="392"/>
      <c r="L93" s="394" t="s">
        <v>561</v>
      </c>
    </row>
    <row r="94" spans="1:12" ht="58">
      <c r="A94" s="381"/>
      <c r="B94" s="484" t="s">
        <v>320</v>
      </c>
      <c r="C94" s="481" t="s">
        <v>321</v>
      </c>
      <c r="D94" s="485">
        <v>80000</v>
      </c>
      <c r="E94" s="481" t="s">
        <v>562</v>
      </c>
      <c r="F94" s="384">
        <v>20000</v>
      </c>
      <c r="G94" s="481" t="s">
        <v>563</v>
      </c>
      <c r="H94" s="383" t="s">
        <v>564</v>
      </c>
      <c r="I94" s="384">
        <f t="shared" ref="I94:I96" si="3">F94</f>
        <v>20000</v>
      </c>
      <c r="J94" s="383" t="s">
        <v>565</v>
      </c>
      <c r="K94" s="392"/>
      <c r="L94" s="378"/>
    </row>
    <row r="95" spans="1:12" ht="58">
      <c r="A95" s="381"/>
      <c r="B95" s="482"/>
      <c r="C95" s="482"/>
      <c r="D95" s="482"/>
      <c r="E95" s="482"/>
      <c r="F95" s="384">
        <v>20000</v>
      </c>
      <c r="G95" s="482"/>
      <c r="H95" s="383" t="s">
        <v>454</v>
      </c>
      <c r="I95" s="384">
        <f t="shared" si="3"/>
        <v>20000</v>
      </c>
      <c r="J95" s="383" t="s">
        <v>566</v>
      </c>
      <c r="K95" s="392"/>
      <c r="L95" s="378"/>
    </row>
    <row r="96" spans="1:12" ht="58">
      <c r="A96" s="381"/>
      <c r="B96" s="482"/>
      <c r="C96" s="482"/>
      <c r="D96" s="482"/>
      <c r="E96" s="482"/>
      <c r="F96" s="384">
        <v>20000</v>
      </c>
      <c r="G96" s="482"/>
      <c r="H96" s="383" t="s">
        <v>456</v>
      </c>
      <c r="I96" s="384">
        <f t="shared" si="3"/>
        <v>20000</v>
      </c>
      <c r="J96" s="395" t="s">
        <v>567</v>
      </c>
      <c r="K96" s="392"/>
      <c r="L96" s="378"/>
    </row>
    <row r="97" spans="1:12" ht="58">
      <c r="A97" s="381"/>
      <c r="B97" s="483"/>
      <c r="C97" s="483"/>
      <c r="D97" s="483"/>
      <c r="E97" s="483"/>
      <c r="F97" s="384">
        <v>20000</v>
      </c>
      <c r="G97" s="483"/>
      <c r="H97" s="383" t="s">
        <v>458</v>
      </c>
      <c r="I97" s="391">
        <f>439.51</f>
        <v>439.51</v>
      </c>
      <c r="J97" s="395" t="s">
        <v>568</v>
      </c>
      <c r="K97" s="392" t="s">
        <v>569</v>
      </c>
      <c r="L97" s="392" t="s">
        <v>570</v>
      </c>
    </row>
    <row r="98" spans="1:12" ht="72.5">
      <c r="A98" s="381"/>
      <c r="B98" s="484" t="s">
        <v>322</v>
      </c>
      <c r="C98" s="481" t="s">
        <v>323</v>
      </c>
      <c r="D98" s="485">
        <v>40000</v>
      </c>
      <c r="E98" s="481" t="s">
        <v>571</v>
      </c>
      <c r="F98" s="384">
        <v>20000</v>
      </c>
      <c r="G98" s="481" t="s">
        <v>572</v>
      </c>
      <c r="H98" s="383" t="s">
        <v>573</v>
      </c>
      <c r="I98" s="384">
        <f>F98</f>
        <v>20000</v>
      </c>
      <c r="J98" s="383" t="s">
        <v>574</v>
      </c>
      <c r="K98" s="392"/>
      <c r="L98" s="378"/>
    </row>
    <row r="99" spans="1:12" ht="72.5">
      <c r="A99" s="381"/>
      <c r="B99" s="483"/>
      <c r="C99" s="483"/>
      <c r="D99" s="483"/>
      <c r="E99" s="483"/>
      <c r="F99" s="384">
        <v>20000</v>
      </c>
      <c r="G99" s="483"/>
      <c r="H99" s="395" t="s">
        <v>575</v>
      </c>
      <c r="I99" s="391"/>
      <c r="J99" s="383"/>
      <c r="K99" s="392" t="s">
        <v>576</v>
      </c>
      <c r="L99" s="392" t="s">
        <v>577</v>
      </c>
    </row>
    <row r="100" spans="1:12" ht="14.25" customHeight="1">
      <c r="A100" s="381"/>
      <c r="B100" s="484" t="s">
        <v>347</v>
      </c>
      <c r="C100" s="489" t="s">
        <v>348</v>
      </c>
      <c r="D100" s="485">
        <v>1575</v>
      </c>
      <c r="E100" s="481" t="s">
        <v>578</v>
      </c>
      <c r="F100" s="485">
        <v>1572.61</v>
      </c>
      <c r="G100" s="481" t="s">
        <v>442</v>
      </c>
      <c r="H100" s="481" t="s">
        <v>442</v>
      </c>
      <c r="I100" s="384">
        <v>6</v>
      </c>
      <c r="J100" s="383" t="s">
        <v>579</v>
      </c>
      <c r="K100" s="392"/>
      <c r="L100" s="378"/>
    </row>
    <row r="101" spans="1:12" ht="14.25" customHeight="1">
      <c r="A101" s="381"/>
      <c r="B101" s="482"/>
      <c r="C101" s="441"/>
      <c r="D101" s="482"/>
      <c r="E101" s="482"/>
      <c r="F101" s="482"/>
      <c r="G101" s="482"/>
      <c r="H101" s="482"/>
      <c r="I101" s="399">
        <v>33</v>
      </c>
      <c r="J101" s="383" t="s">
        <v>580</v>
      </c>
      <c r="K101" s="392"/>
      <c r="L101" s="378"/>
    </row>
    <row r="102" spans="1:12" ht="14.25" customHeight="1">
      <c r="A102" s="381"/>
      <c r="B102" s="482"/>
      <c r="C102" s="441"/>
      <c r="D102" s="482"/>
      <c r="E102" s="482"/>
      <c r="F102" s="482"/>
      <c r="G102" s="482"/>
      <c r="H102" s="482"/>
      <c r="I102" s="384">
        <v>350</v>
      </c>
      <c r="J102" s="383" t="s">
        <v>581</v>
      </c>
      <c r="K102" s="392"/>
      <c r="L102" s="378"/>
    </row>
    <row r="103" spans="1:12" ht="14.25" customHeight="1">
      <c r="A103" s="381"/>
      <c r="B103" s="482"/>
      <c r="C103" s="441"/>
      <c r="D103" s="482"/>
      <c r="E103" s="482"/>
      <c r="F103" s="482"/>
      <c r="G103" s="482"/>
      <c r="H103" s="482"/>
      <c r="I103" s="384">
        <v>3</v>
      </c>
      <c r="J103" s="383" t="s">
        <v>582</v>
      </c>
      <c r="K103" s="392"/>
      <c r="L103" s="378"/>
    </row>
    <row r="104" spans="1:12" ht="14.25" customHeight="1">
      <c r="A104" s="381"/>
      <c r="B104" s="482"/>
      <c r="C104" s="441"/>
      <c r="D104" s="482"/>
      <c r="E104" s="482"/>
      <c r="F104" s="482"/>
      <c r="G104" s="482"/>
      <c r="H104" s="482"/>
      <c r="I104" s="384">
        <v>24</v>
      </c>
      <c r="J104" s="383" t="s">
        <v>583</v>
      </c>
      <c r="K104" s="392"/>
      <c r="L104" s="378"/>
    </row>
    <row r="105" spans="1:12" ht="14.25" customHeight="1">
      <c r="A105" s="381"/>
      <c r="B105" s="482"/>
      <c r="C105" s="441"/>
      <c r="D105" s="482"/>
      <c r="E105" s="482"/>
      <c r="F105" s="482"/>
      <c r="G105" s="482"/>
      <c r="H105" s="482"/>
      <c r="I105" s="384">
        <v>160.51</v>
      </c>
      <c r="J105" s="383" t="s">
        <v>584</v>
      </c>
      <c r="K105" s="392"/>
      <c r="L105" s="378"/>
    </row>
    <row r="106" spans="1:12" ht="14.25" customHeight="1">
      <c r="A106" s="381"/>
      <c r="B106" s="482"/>
      <c r="C106" s="441"/>
      <c r="D106" s="482"/>
      <c r="E106" s="482"/>
      <c r="F106" s="482"/>
      <c r="G106" s="482"/>
      <c r="H106" s="482"/>
      <c r="I106" s="384">
        <v>3</v>
      </c>
      <c r="J106" s="383" t="s">
        <v>585</v>
      </c>
      <c r="K106" s="392"/>
      <c r="L106" s="378"/>
    </row>
    <row r="107" spans="1:12" ht="14.25" customHeight="1">
      <c r="A107" s="381"/>
      <c r="B107" s="482"/>
      <c r="C107" s="441"/>
      <c r="D107" s="482"/>
      <c r="E107" s="482"/>
      <c r="F107" s="482"/>
      <c r="G107" s="482"/>
      <c r="H107" s="482"/>
      <c r="I107" s="384">
        <v>6</v>
      </c>
      <c r="J107" s="383" t="s">
        <v>586</v>
      </c>
      <c r="K107" s="392"/>
      <c r="L107" s="378"/>
    </row>
    <row r="108" spans="1:12" ht="14.25" customHeight="1">
      <c r="A108" s="381"/>
      <c r="B108" s="482"/>
      <c r="C108" s="441"/>
      <c r="D108" s="482"/>
      <c r="E108" s="482"/>
      <c r="F108" s="482"/>
      <c r="G108" s="482"/>
      <c r="H108" s="482"/>
      <c r="I108" s="384">
        <v>350</v>
      </c>
      <c r="J108" s="383" t="s">
        <v>587</v>
      </c>
      <c r="K108" s="392"/>
      <c r="L108" s="378"/>
    </row>
    <row r="109" spans="1:12" ht="14.25" customHeight="1">
      <c r="A109" s="381"/>
      <c r="B109" s="482"/>
      <c r="C109" s="441"/>
      <c r="D109" s="482"/>
      <c r="E109" s="482"/>
      <c r="F109" s="482"/>
      <c r="G109" s="482"/>
      <c r="H109" s="482"/>
      <c r="I109" s="384">
        <v>21</v>
      </c>
      <c r="J109" s="383" t="s">
        <v>588</v>
      </c>
      <c r="K109" s="392"/>
      <c r="L109" s="378"/>
    </row>
    <row r="110" spans="1:12" ht="14.25" customHeight="1">
      <c r="A110" s="381"/>
      <c r="B110" s="482"/>
      <c r="C110" s="441"/>
      <c r="D110" s="482"/>
      <c r="E110" s="482"/>
      <c r="F110" s="482"/>
      <c r="G110" s="482"/>
      <c r="H110" s="482"/>
      <c r="I110" s="384">
        <v>3</v>
      </c>
      <c r="J110" s="383" t="s">
        <v>589</v>
      </c>
      <c r="K110" s="392"/>
      <c r="L110" s="378"/>
    </row>
    <row r="111" spans="1:12" ht="14.25" customHeight="1">
      <c r="A111" s="381"/>
      <c r="B111" s="482"/>
      <c r="C111" s="441"/>
      <c r="D111" s="482"/>
      <c r="E111" s="482"/>
      <c r="F111" s="482"/>
      <c r="G111" s="482"/>
      <c r="H111" s="482"/>
      <c r="I111" s="384">
        <v>12</v>
      </c>
      <c r="J111" s="383" t="s">
        <v>590</v>
      </c>
      <c r="K111" s="392"/>
      <c r="L111" s="378"/>
    </row>
    <row r="112" spans="1:12" ht="14.25" customHeight="1">
      <c r="A112" s="381"/>
      <c r="B112" s="482"/>
      <c r="C112" s="441"/>
      <c r="D112" s="482"/>
      <c r="E112" s="482"/>
      <c r="F112" s="482"/>
      <c r="G112" s="482"/>
      <c r="H112" s="482"/>
      <c r="I112" s="384">
        <v>41.1</v>
      </c>
      <c r="J112" s="383" t="s">
        <v>591</v>
      </c>
      <c r="K112" s="392"/>
      <c r="L112" s="378"/>
    </row>
    <row r="113" spans="1:12" ht="14.25" customHeight="1">
      <c r="A113" s="381"/>
      <c r="B113" s="482"/>
      <c r="C113" s="441"/>
      <c r="D113" s="482"/>
      <c r="E113" s="482"/>
      <c r="F113" s="482"/>
      <c r="G113" s="482"/>
      <c r="H113" s="482"/>
      <c r="I113" s="384">
        <v>13</v>
      </c>
      <c r="J113" s="383" t="s">
        <v>592</v>
      </c>
      <c r="K113" s="392"/>
      <c r="L113" s="378"/>
    </row>
    <row r="114" spans="1:12" ht="14.25" customHeight="1">
      <c r="A114" s="381"/>
      <c r="B114" s="482"/>
      <c r="C114" s="441"/>
      <c r="D114" s="482"/>
      <c r="E114" s="482"/>
      <c r="F114" s="482"/>
      <c r="G114" s="482"/>
      <c r="H114" s="482"/>
      <c r="I114" s="384">
        <v>3</v>
      </c>
      <c r="J114" s="383" t="s">
        <v>593</v>
      </c>
      <c r="K114" s="392"/>
      <c r="L114" s="378"/>
    </row>
    <row r="115" spans="1:12" ht="14.25" customHeight="1">
      <c r="A115" s="381"/>
      <c r="B115" s="482"/>
      <c r="C115" s="441"/>
      <c r="D115" s="482"/>
      <c r="E115" s="482"/>
      <c r="F115" s="482"/>
      <c r="G115" s="482"/>
      <c r="H115" s="482"/>
      <c r="I115" s="384">
        <v>172</v>
      </c>
      <c r="J115" s="383" t="s">
        <v>594</v>
      </c>
      <c r="K115" s="392"/>
      <c r="L115" s="378"/>
    </row>
    <row r="116" spans="1:12" ht="14.25" customHeight="1">
      <c r="A116" s="381"/>
      <c r="B116" s="483"/>
      <c r="C116" s="439"/>
      <c r="D116" s="483"/>
      <c r="E116" s="483"/>
      <c r="F116" s="483"/>
      <c r="G116" s="483"/>
      <c r="H116" s="483"/>
      <c r="I116" s="384">
        <v>372</v>
      </c>
      <c r="J116" s="383" t="s">
        <v>595</v>
      </c>
      <c r="K116" s="392"/>
      <c r="L116" s="378"/>
    </row>
    <row r="117" spans="1:12" ht="76.5" customHeight="1">
      <c r="A117" s="381"/>
      <c r="B117" s="484" t="s">
        <v>351</v>
      </c>
      <c r="C117" s="489" t="s">
        <v>352</v>
      </c>
      <c r="D117" s="485">
        <v>210000</v>
      </c>
      <c r="E117" s="481" t="s">
        <v>596</v>
      </c>
      <c r="F117" s="494">
        <v>210000</v>
      </c>
      <c r="G117" s="481" t="s">
        <v>597</v>
      </c>
      <c r="H117" s="481" t="s">
        <v>598</v>
      </c>
      <c r="I117" s="391">
        <v>157000</v>
      </c>
      <c r="J117" s="395" t="s">
        <v>599</v>
      </c>
      <c r="K117" s="392" t="s">
        <v>600</v>
      </c>
      <c r="L117" s="392" t="s">
        <v>601</v>
      </c>
    </row>
    <row r="118" spans="1:12" ht="36.75" customHeight="1">
      <c r="A118" s="381"/>
      <c r="B118" s="483"/>
      <c r="C118" s="441"/>
      <c r="D118" s="483"/>
      <c r="E118" s="482"/>
      <c r="F118" s="483"/>
      <c r="G118" s="482"/>
      <c r="H118" s="482"/>
      <c r="I118" s="391"/>
      <c r="J118" s="395"/>
      <c r="K118" s="392"/>
      <c r="L118" s="392" t="s">
        <v>602</v>
      </c>
    </row>
    <row r="119" spans="1:12" ht="76.5" customHeight="1">
      <c r="A119" s="381"/>
      <c r="B119" s="405" t="s">
        <v>353</v>
      </c>
      <c r="C119" s="404" t="s">
        <v>354</v>
      </c>
      <c r="D119" s="384">
        <v>42882</v>
      </c>
      <c r="E119" s="483"/>
      <c r="F119" s="391">
        <v>42882</v>
      </c>
      <c r="G119" s="483"/>
      <c r="H119" s="483"/>
      <c r="I119" s="391">
        <v>42882</v>
      </c>
      <c r="J119" s="395" t="s">
        <v>603</v>
      </c>
      <c r="K119" s="392"/>
      <c r="L119" s="392"/>
    </row>
    <row r="120" spans="1:12" ht="37.5" customHeight="1">
      <c r="A120" s="381"/>
      <c r="B120" s="484" t="s">
        <v>355</v>
      </c>
      <c r="C120" s="489" t="s">
        <v>356</v>
      </c>
      <c r="D120" s="485">
        <v>40000</v>
      </c>
      <c r="E120" s="481" t="s">
        <v>604</v>
      </c>
      <c r="F120" s="384">
        <v>30800</v>
      </c>
      <c r="G120" s="481" t="s">
        <v>605</v>
      </c>
      <c r="H120" s="481" t="s">
        <v>606</v>
      </c>
      <c r="I120" s="384">
        <f t="shared" ref="I120:I130" si="4">F120</f>
        <v>30800</v>
      </c>
      <c r="J120" s="383" t="s">
        <v>607</v>
      </c>
      <c r="K120" s="392"/>
      <c r="L120" s="378"/>
    </row>
    <row r="121" spans="1:12" ht="61.5" customHeight="1">
      <c r="A121" s="381"/>
      <c r="B121" s="482"/>
      <c r="C121" s="441"/>
      <c r="D121" s="482"/>
      <c r="E121" s="482"/>
      <c r="F121" s="384">
        <v>7200</v>
      </c>
      <c r="G121" s="482"/>
      <c r="H121" s="482"/>
      <c r="I121" s="384">
        <f t="shared" si="4"/>
        <v>7200</v>
      </c>
      <c r="J121" s="383" t="s">
        <v>608</v>
      </c>
      <c r="K121" s="392"/>
      <c r="L121" s="378"/>
    </row>
    <row r="122" spans="1:12" ht="57.75" customHeight="1">
      <c r="A122" s="381"/>
      <c r="B122" s="483"/>
      <c r="C122" s="441"/>
      <c r="D122" s="483"/>
      <c r="E122" s="483"/>
      <c r="F122" s="384">
        <v>2000</v>
      </c>
      <c r="G122" s="483"/>
      <c r="H122" s="483"/>
      <c r="I122" s="384">
        <f t="shared" si="4"/>
        <v>2000</v>
      </c>
      <c r="J122" s="383" t="s">
        <v>609</v>
      </c>
      <c r="K122" s="392"/>
      <c r="L122" s="378"/>
    </row>
    <row r="123" spans="1:12" ht="72.5">
      <c r="A123" s="381"/>
      <c r="B123" s="405" t="s">
        <v>357</v>
      </c>
      <c r="C123" s="404" t="s">
        <v>358</v>
      </c>
      <c r="D123" s="384">
        <v>20100</v>
      </c>
      <c r="E123" s="383" t="s">
        <v>610</v>
      </c>
      <c r="F123" s="384">
        <v>20100</v>
      </c>
      <c r="G123" s="383" t="s">
        <v>611</v>
      </c>
      <c r="H123" s="395" t="s">
        <v>612</v>
      </c>
      <c r="I123" s="384">
        <f t="shared" si="4"/>
        <v>20100</v>
      </c>
      <c r="J123" s="383" t="s">
        <v>613</v>
      </c>
      <c r="K123" s="397"/>
      <c r="L123" s="392"/>
    </row>
    <row r="124" spans="1:12" ht="29">
      <c r="A124" s="381"/>
      <c r="B124" s="405" t="s">
        <v>359</v>
      </c>
      <c r="C124" s="404" t="s">
        <v>360</v>
      </c>
      <c r="D124" s="384">
        <v>6000</v>
      </c>
      <c r="E124" s="395" t="s">
        <v>442</v>
      </c>
      <c r="F124" s="391" t="s">
        <v>442</v>
      </c>
      <c r="G124" s="391" t="s">
        <v>442</v>
      </c>
      <c r="H124" s="391" t="s">
        <v>442</v>
      </c>
      <c r="I124" s="406" t="str">
        <f t="shared" si="4"/>
        <v>-</v>
      </c>
      <c r="J124" s="391" t="s">
        <v>442</v>
      </c>
      <c r="K124" s="378"/>
      <c r="L124" s="378"/>
    </row>
    <row r="125" spans="1:12" ht="30.75" customHeight="1">
      <c r="A125" s="381"/>
      <c r="B125" s="484" t="s">
        <v>361</v>
      </c>
      <c r="C125" s="481" t="s">
        <v>362</v>
      </c>
      <c r="D125" s="485">
        <v>6000</v>
      </c>
      <c r="E125" s="481" t="s">
        <v>614</v>
      </c>
      <c r="F125" s="384">
        <v>4620</v>
      </c>
      <c r="G125" s="481" t="s">
        <v>615</v>
      </c>
      <c r="H125" s="481" t="s">
        <v>616</v>
      </c>
      <c r="I125" s="384">
        <f t="shared" si="4"/>
        <v>4620</v>
      </c>
      <c r="J125" s="383" t="s">
        <v>617</v>
      </c>
      <c r="K125" s="392"/>
      <c r="L125" s="378"/>
    </row>
    <row r="126" spans="1:12" ht="30.75" customHeight="1">
      <c r="A126" s="381"/>
      <c r="B126" s="482"/>
      <c r="C126" s="482"/>
      <c r="D126" s="482"/>
      <c r="E126" s="482"/>
      <c r="F126" s="384">
        <v>1080</v>
      </c>
      <c r="G126" s="482"/>
      <c r="H126" s="482"/>
      <c r="I126" s="384">
        <f t="shared" si="4"/>
        <v>1080</v>
      </c>
      <c r="J126" s="383" t="s">
        <v>618</v>
      </c>
      <c r="K126" s="392"/>
      <c r="L126" s="378"/>
    </row>
    <row r="127" spans="1:12" ht="30.75" customHeight="1">
      <c r="A127" s="381"/>
      <c r="B127" s="483"/>
      <c r="C127" s="483"/>
      <c r="D127" s="483"/>
      <c r="E127" s="483"/>
      <c r="F127" s="384">
        <v>300</v>
      </c>
      <c r="G127" s="483"/>
      <c r="H127" s="483"/>
      <c r="I127" s="384">
        <f t="shared" si="4"/>
        <v>300</v>
      </c>
      <c r="J127" s="383" t="s">
        <v>619</v>
      </c>
      <c r="K127" s="392"/>
      <c r="L127" s="378"/>
    </row>
    <row r="128" spans="1:12" ht="29">
      <c r="A128" s="381"/>
      <c r="B128" s="405" t="s">
        <v>363</v>
      </c>
      <c r="C128" s="383" t="s">
        <v>364</v>
      </c>
      <c r="D128" s="384">
        <v>6000</v>
      </c>
      <c r="E128" s="395" t="s">
        <v>442</v>
      </c>
      <c r="F128" s="391" t="s">
        <v>442</v>
      </c>
      <c r="G128" s="391" t="s">
        <v>442</v>
      </c>
      <c r="H128" s="391" t="s">
        <v>442</v>
      </c>
      <c r="I128" s="406" t="str">
        <f t="shared" si="4"/>
        <v>-</v>
      </c>
      <c r="J128" s="391" t="s">
        <v>442</v>
      </c>
      <c r="K128" s="392" t="s">
        <v>620</v>
      </c>
      <c r="L128" s="392" t="s">
        <v>621</v>
      </c>
    </row>
    <row r="129" spans="1:12" ht="29">
      <c r="A129" s="381"/>
      <c r="B129" s="405" t="s">
        <v>365</v>
      </c>
      <c r="C129" s="383" t="s">
        <v>366</v>
      </c>
      <c r="D129" s="384">
        <v>6000</v>
      </c>
      <c r="E129" s="395" t="s">
        <v>442</v>
      </c>
      <c r="F129" s="391" t="s">
        <v>442</v>
      </c>
      <c r="G129" s="391" t="s">
        <v>442</v>
      </c>
      <c r="H129" s="391" t="s">
        <v>442</v>
      </c>
      <c r="I129" s="406" t="str">
        <f t="shared" si="4"/>
        <v>-</v>
      </c>
      <c r="J129" s="391" t="s">
        <v>442</v>
      </c>
      <c r="K129" s="392" t="s">
        <v>620</v>
      </c>
      <c r="L129" s="392" t="s">
        <v>621</v>
      </c>
    </row>
    <row r="130" spans="1:12" ht="29">
      <c r="A130" s="381"/>
      <c r="B130" s="405" t="s">
        <v>367</v>
      </c>
      <c r="C130" s="383" t="s">
        <v>368</v>
      </c>
      <c r="D130" s="384">
        <v>6000</v>
      </c>
      <c r="E130" s="395" t="s">
        <v>442</v>
      </c>
      <c r="F130" s="391" t="s">
        <v>442</v>
      </c>
      <c r="G130" s="391" t="s">
        <v>442</v>
      </c>
      <c r="H130" s="391" t="s">
        <v>442</v>
      </c>
      <c r="I130" s="406" t="str">
        <f t="shared" si="4"/>
        <v>-</v>
      </c>
      <c r="J130" s="391" t="s">
        <v>442</v>
      </c>
      <c r="K130" s="392" t="s">
        <v>620</v>
      </c>
      <c r="L130" s="392" t="s">
        <v>621</v>
      </c>
    </row>
    <row r="131" spans="1:12" ht="58">
      <c r="A131" s="381"/>
      <c r="B131" s="484" t="s">
        <v>381</v>
      </c>
      <c r="C131" s="481" t="s">
        <v>382</v>
      </c>
      <c r="D131" s="485">
        <v>29400</v>
      </c>
      <c r="E131" s="481" t="s">
        <v>482</v>
      </c>
      <c r="F131" s="485">
        <v>29400</v>
      </c>
      <c r="G131" s="481" t="s">
        <v>483</v>
      </c>
      <c r="H131" s="395" t="s">
        <v>622</v>
      </c>
      <c r="I131" s="396">
        <v>5880</v>
      </c>
      <c r="J131" s="395" t="s">
        <v>623</v>
      </c>
      <c r="K131" s="392"/>
      <c r="L131" s="392" t="s">
        <v>624</v>
      </c>
    </row>
    <row r="132" spans="1:12" ht="72.5">
      <c r="A132" s="381"/>
      <c r="B132" s="482"/>
      <c r="C132" s="482"/>
      <c r="D132" s="482"/>
      <c r="E132" s="482"/>
      <c r="F132" s="482"/>
      <c r="G132" s="482"/>
      <c r="H132" s="395" t="s">
        <v>486</v>
      </c>
      <c r="I132" s="396">
        <v>5880</v>
      </c>
      <c r="J132" s="395" t="s">
        <v>487</v>
      </c>
      <c r="K132" s="392" t="s">
        <v>625</v>
      </c>
      <c r="L132" s="378"/>
    </row>
    <row r="133" spans="1:12" ht="72.5">
      <c r="A133" s="381"/>
      <c r="B133" s="482"/>
      <c r="C133" s="482"/>
      <c r="D133" s="482"/>
      <c r="E133" s="482"/>
      <c r="F133" s="482"/>
      <c r="G133" s="482"/>
      <c r="H133" s="395" t="s">
        <v>489</v>
      </c>
      <c r="I133" s="396">
        <v>5880</v>
      </c>
      <c r="J133" s="395" t="s">
        <v>490</v>
      </c>
      <c r="K133" s="392" t="s">
        <v>625</v>
      </c>
      <c r="L133" s="378"/>
    </row>
    <row r="134" spans="1:12" ht="58">
      <c r="A134" s="381"/>
      <c r="B134" s="482"/>
      <c r="C134" s="482"/>
      <c r="D134" s="482"/>
      <c r="E134" s="482"/>
      <c r="F134" s="482"/>
      <c r="G134" s="482"/>
      <c r="H134" s="395" t="s">
        <v>491</v>
      </c>
      <c r="I134" s="396">
        <v>5880</v>
      </c>
      <c r="J134" s="395" t="s">
        <v>492</v>
      </c>
      <c r="K134" s="392" t="s">
        <v>626</v>
      </c>
      <c r="L134" s="378"/>
    </row>
    <row r="135" spans="1:12" ht="58">
      <c r="A135" s="381"/>
      <c r="B135" s="483"/>
      <c r="C135" s="483"/>
      <c r="D135" s="483"/>
      <c r="E135" s="482"/>
      <c r="F135" s="483"/>
      <c r="G135" s="482"/>
      <c r="H135" s="395" t="s">
        <v>493</v>
      </c>
      <c r="I135" s="396">
        <v>5880</v>
      </c>
      <c r="J135" s="395" t="s">
        <v>494</v>
      </c>
      <c r="K135" s="392" t="s">
        <v>626</v>
      </c>
      <c r="L135" s="378"/>
    </row>
    <row r="136" spans="1:12" ht="58">
      <c r="A136" s="381"/>
      <c r="B136" s="484" t="s">
        <v>383</v>
      </c>
      <c r="C136" s="481" t="s">
        <v>384</v>
      </c>
      <c r="D136" s="485">
        <v>10000</v>
      </c>
      <c r="E136" s="482"/>
      <c r="F136" s="485">
        <v>10000</v>
      </c>
      <c r="G136" s="482"/>
      <c r="H136" s="395" t="s">
        <v>622</v>
      </c>
      <c r="I136" s="396">
        <v>2000</v>
      </c>
      <c r="J136" s="395" t="s">
        <v>623</v>
      </c>
      <c r="K136" s="392"/>
      <c r="L136" s="378"/>
    </row>
    <row r="137" spans="1:12" ht="72.5">
      <c r="A137" s="407"/>
      <c r="B137" s="482"/>
      <c r="C137" s="482"/>
      <c r="D137" s="482"/>
      <c r="E137" s="482"/>
      <c r="F137" s="482"/>
      <c r="G137" s="482"/>
      <c r="H137" s="395" t="s">
        <v>486</v>
      </c>
      <c r="I137" s="396">
        <v>2000</v>
      </c>
      <c r="J137" s="395" t="s">
        <v>487</v>
      </c>
      <c r="K137" s="392" t="s">
        <v>625</v>
      </c>
      <c r="L137" s="378"/>
    </row>
    <row r="138" spans="1:12" ht="72.5">
      <c r="A138" s="375"/>
      <c r="B138" s="482"/>
      <c r="C138" s="482"/>
      <c r="D138" s="482"/>
      <c r="E138" s="482"/>
      <c r="F138" s="482"/>
      <c r="G138" s="482"/>
      <c r="H138" s="395" t="s">
        <v>489</v>
      </c>
      <c r="I138" s="396">
        <v>2000</v>
      </c>
      <c r="J138" s="395" t="s">
        <v>490</v>
      </c>
      <c r="K138" s="392" t="s">
        <v>627</v>
      </c>
      <c r="L138" s="378"/>
    </row>
    <row r="139" spans="1:12" ht="58">
      <c r="A139" s="19"/>
      <c r="B139" s="482"/>
      <c r="C139" s="482"/>
      <c r="D139" s="482"/>
      <c r="E139" s="482"/>
      <c r="F139" s="482"/>
      <c r="G139" s="482"/>
      <c r="H139" s="395" t="s">
        <v>491</v>
      </c>
      <c r="I139" s="396">
        <v>2000</v>
      </c>
      <c r="J139" s="395" t="s">
        <v>492</v>
      </c>
      <c r="K139" s="392" t="s">
        <v>626</v>
      </c>
      <c r="L139" s="378"/>
    </row>
    <row r="140" spans="1:12" ht="58">
      <c r="A140" s="379" t="s">
        <v>403</v>
      </c>
      <c r="B140" s="483"/>
      <c r="C140" s="483"/>
      <c r="D140" s="483"/>
      <c r="E140" s="483"/>
      <c r="F140" s="483"/>
      <c r="G140" s="483"/>
      <c r="H140" s="395" t="s">
        <v>493</v>
      </c>
      <c r="I140" s="396">
        <v>2000</v>
      </c>
      <c r="J140" s="395" t="s">
        <v>494</v>
      </c>
      <c r="K140" s="392" t="s">
        <v>626</v>
      </c>
      <c r="L140" s="378"/>
    </row>
    <row r="141" spans="1:12" ht="87">
      <c r="A141" s="381"/>
      <c r="B141" s="398" t="s">
        <v>385</v>
      </c>
      <c r="C141" s="383" t="s">
        <v>628</v>
      </c>
      <c r="D141" s="384">
        <v>42500</v>
      </c>
      <c r="E141" s="395" t="s">
        <v>629</v>
      </c>
      <c r="F141" s="391">
        <v>43000</v>
      </c>
      <c r="G141" s="395" t="s">
        <v>630</v>
      </c>
      <c r="H141" s="395" t="s">
        <v>631</v>
      </c>
      <c r="I141" s="406"/>
      <c r="J141" s="383"/>
      <c r="K141" s="392"/>
      <c r="L141" s="394" t="s">
        <v>632</v>
      </c>
    </row>
    <row r="142" spans="1:12" ht="43.5">
      <c r="A142" s="381"/>
      <c r="B142" s="484" t="s">
        <v>387</v>
      </c>
      <c r="C142" s="481" t="s">
        <v>388</v>
      </c>
      <c r="D142" s="485">
        <v>14080</v>
      </c>
      <c r="E142" s="383" t="s">
        <v>441</v>
      </c>
      <c r="F142" s="384">
        <v>1320</v>
      </c>
      <c r="G142" s="408" t="s">
        <v>442</v>
      </c>
      <c r="H142" s="408" t="s">
        <v>442</v>
      </c>
      <c r="I142" s="384">
        <f t="shared" ref="I142:I143" si="5">F142</f>
        <v>1320</v>
      </c>
      <c r="J142" s="383" t="s">
        <v>633</v>
      </c>
      <c r="K142" s="392"/>
      <c r="L142" s="378"/>
    </row>
    <row r="143" spans="1:12" ht="43.5">
      <c r="A143" s="381"/>
      <c r="B143" s="483"/>
      <c r="C143" s="483"/>
      <c r="D143" s="483"/>
      <c r="E143" s="383" t="s">
        <v>441</v>
      </c>
      <c r="F143" s="384">
        <v>8800</v>
      </c>
      <c r="G143" s="408" t="s">
        <v>442</v>
      </c>
      <c r="H143" s="408" t="s">
        <v>442</v>
      </c>
      <c r="I143" s="384">
        <f t="shared" si="5"/>
        <v>8800</v>
      </c>
      <c r="J143" s="383" t="s">
        <v>634</v>
      </c>
      <c r="K143" s="392"/>
      <c r="L143" s="378"/>
    </row>
    <row r="144" spans="1:12" ht="29">
      <c r="A144" s="407"/>
      <c r="B144" s="487" t="s">
        <v>635</v>
      </c>
      <c r="C144" s="478"/>
      <c r="D144" s="409">
        <f>SUM(D11:D143)</f>
        <v>1481394.4450000001</v>
      </c>
      <c r="E144" s="410"/>
      <c r="F144" s="409">
        <f>SUM(F11:F143)</f>
        <v>1481394.45</v>
      </c>
      <c r="G144" s="410"/>
      <c r="H144" s="410"/>
      <c r="I144" s="409">
        <f>SUM(I11:I143)</f>
        <v>1185115.5699999998</v>
      </c>
      <c r="J144" s="410"/>
      <c r="K144" s="411">
        <f>F144-I144</f>
        <v>296278.88000000012</v>
      </c>
      <c r="L144" s="412" t="s">
        <v>636</v>
      </c>
    </row>
    <row r="145" spans="1:12" ht="14.25" customHeight="1">
      <c r="A145" s="375"/>
      <c r="B145" s="375"/>
      <c r="C145" s="375"/>
      <c r="D145" s="376"/>
      <c r="E145" s="375"/>
      <c r="F145" s="413"/>
      <c r="G145" s="375"/>
      <c r="H145" s="375"/>
      <c r="I145" s="414"/>
      <c r="J145" s="375"/>
      <c r="K145" s="378"/>
      <c r="L145" s="378"/>
    </row>
    <row r="146" spans="1:12" ht="33.75" customHeight="1">
      <c r="A146" s="19"/>
      <c r="B146" s="477" t="s">
        <v>637</v>
      </c>
      <c r="C146" s="478"/>
      <c r="D146" s="479"/>
      <c r="E146" s="480" t="s">
        <v>402</v>
      </c>
      <c r="F146" s="478"/>
      <c r="G146" s="478"/>
      <c r="H146" s="478"/>
      <c r="I146" s="478"/>
      <c r="J146" s="479"/>
      <c r="K146" s="19"/>
      <c r="L146" s="19"/>
    </row>
    <row r="147" spans="1:12" ht="72.5">
      <c r="A147" s="379" t="s">
        <v>403</v>
      </c>
      <c r="B147" s="379" t="s">
        <v>404</v>
      </c>
      <c r="C147" s="379" t="s">
        <v>53</v>
      </c>
      <c r="D147" s="380" t="s">
        <v>405</v>
      </c>
      <c r="E147" s="379" t="s">
        <v>406</v>
      </c>
      <c r="F147" s="380" t="s">
        <v>405</v>
      </c>
      <c r="G147" s="379" t="s">
        <v>407</v>
      </c>
      <c r="H147" s="379" t="s">
        <v>408</v>
      </c>
      <c r="I147" s="379" t="s">
        <v>409</v>
      </c>
      <c r="J147" s="379" t="s">
        <v>410</v>
      </c>
      <c r="K147" s="19"/>
      <c r="L147" s="19"/>
    </row>
    <row r="148" spans="1:12" ht="58">
      <c r="A148" s="381"/>
      <c r="B148" s="484" t="s">
        <v>169</v>
      </c>
      <c r="C148" s="481" t="s">
        <v>170</v>
      </c>
      <c r="D148" s="485">
        <v>1800</v>
      </c>
      <c r="E148" s="481" t="s">
        <v>482</v>
      </c>
      <c r="F148" s="485">
        <v>1800</v>
      </c>
      <c r="G148" s="481" t="s">
        <v>638</v>
      </c>
      <c r="H148" s="395" t="s">
        <v>527</v>
      </c>
      <c r="I148" s="391">
        <v>600</v>
      </c>
      <c r="J148" s="395" t="s">
        <v>639</v>
      </c>
      <c r="K148" s="415"/>
      <c r="L148" s="416"/>
    </row>
    <row r="149" spans="1:12" ht="58">
      <c r="A149" s="381"/>
      <c r="B149" s="482"/>
      <c r="C149" s="482"/>
      <c r="D149" s="482"/>
      <c r="E149" s="482"/>
      <c r="F149" s="482"/>
      <c r="G149" s="482"/>
      <c r="H149" s="395" t="s">
        <v>640</v>
      </c>
      <c r="I149" s="391">
        <v>600</v>
      </c>
      <c r="J149" s="395" t="s">
        <v>641</v>
      </c>
      <c r="K149" s="415"/>
      <c r="L149" s="416"/>
    </row>
    <row r="150" spans="1:12" ht="58">
      <c r="A150" s="381"/>
      <c r="B150" s="483"/>
      <c r="C150" s="483"/>
      <c r="D150" s="483"/>
      <c r="E150" s="482"/>
      <c r="F150" s="483"/>
      <c r="G150" s="482"/>
      <c r="H150" s="395" t="s">
        <v>642</v>
      </c>
      <c r="I150" s="391">
        <v>600</v>
      </c>
      <c r="J150" s="395" t="s">
        <v>643</v>
      </c>
      <c r="K150" s="415"/>
      <c r="L150" s="416"/>
    </row>
    <row r="151" spans="1:12" ht="58">
      <c r="A151" s="381"/>
      <c r="B151" s="484" t="s">
        <v>171</v>
      </c>
      <c r="C151" s="481" t="s">
        <v>172</v>
      </c>
      <c r="D151" s="485">
        <v>31500</v>
      </c>
      <c r="E151" s="482"/>
      <c r="F151" s="485">
        <v>31500</v>
      </c>
      <c r="G151" s="482"/>
      <c r="H151" s="395" t="s">
        <v>527</v>
      </c>
      <c r="I151" s="391">
        <v>10500</v>
      </c>
      <c r="J151" s="395" t="s">
        <v>639</v>
      </c>
      <c r="K151" s="415"/>
      <c r="L151" s="416"/>
    </row>
    <row r="152" spans="1:12" ht="58">
      <c r="A152" s="381"/>
      <c r="B152" s="482"/>
      <c r="C152" s="482"/>
      <c r="D152" s="482"/>
      <c r="E152" s="482"/>
      <c r="F152" s="482"/>
      <c r="G152" s="482"/>
      <c r="H152" s="395" t="s">
        <v>640</v>
      </c>
      <c r="I152" s="391">
        <v>10500</v>
      </c>
      <c r="J152" s="395" t="s">
        <v>641</v>
      </c>
      <c r="K152" s="415"/>
      <c r="L152" s="416"/>
    </row>
    <row r="153" spans="1:12" ht="58">
      <c r="A153" s="381"/>
      <c r="B153" s="483"/>
      <c r="C153" s="483"/>
      <c r="D153" s="483"/>
      <c r="E153" s="482"/>
      <c r="F153" s="483"/>
      <c r="G153" s="482"/>
      <c r="H153" s="395" t="s">
        <v>642</v>
      </c>
      <c r="I153" s="391">
        <v>10500</v>
      </c>
      <c r="J153" s="395" t="s">
        <v>643</v>
      </c>
      <c r="K153" s="415"/>
      <c r="L153" s="416"/>
    </row>
    <row r="154" spans="1:12" ht="58">
      <c r="A154" s="381"/>
      <c r="B154" s="484" t="s">
        <v>173</v>
      </c>
      <c r="C154" s="481" t="s">
        <v>174</v>
      </c>
      <c r="D154" s="485">
        <v>4500</v>
      </c>
      <c r="E154" s="482"/>
      <c r="F154" s="485">
        <v>4500</v>
      </c>
      <c r="G154" s="482"/>
      <c r="H154" s="395" t="s">
        <v>527</v>
      </c>
      <c r="I154" s="391">
        <v>1500</v>
      </c>
      <c r="J154" s="395" t="s">
        <v>639</v>
      </c>
      <c r="K154" s="415"/>
      <c r="L154" s="416"/>
    </row>
    <row r="155" spans="1:12" ht="58">
      <c r="A155" s="381"/>
      <c r="B155" s="482"/>
      <c r="C155" s="482"/>
      <c r="D155" s="482"/>
      <c r="E155" s="482"/>
      <c r="F155" s="482"/>
      <c r="G155" s="482"/>
      <c r="H155" s="395" t="s">
        <v>640</v>
      </c>
      <c r="I155" s="391">
        <v>1500</v>
      </c>
      <c r="J155" s="395" t="s">
        <v>641</v>
      </c>
      <c r="K155" s="415"/>
      <c r="L155" s="416"/>
    </row>
    <row r="156" spans="1:12" ht="58">
      <c r="A156" s="381"/>
      <c r="B156" s="483"/>
      <c r="C156" s="483"/>
      <c r="D156" s="483"/>
      <c r="E156" s="482"/>
      <c r="F156" s="483"/>
      <c r="G156" s="482"/>
      <c r="H156" s="395" t="s">
        <v>642</v>
      </c>
      <c r="I156" s="391">
        <v>1500</v>
      </c>
      <c r="J156" s="395" t="s">
        <v>643</v>
      </c>
      <c r="K156" s="415"/>
      <c r="L156" s="416"/>
    </row>
    <row r="157" spans="1:12" ht="58">
      <c r="A157" s="381"/>
      <c r="B157" s="484" t="s">
        <v>175</v>
      </c>
      <c r="C157" s="481" t="s">
        <v>176</v>
      </c>
      <c r="D157" s="485">
        <v>2400</v>
      </c>
      <c r="E157" s="482"/>
      <c r="F157" s="485">
        <v>2400</v>
      </c>
      <c r="G157" s="482"/>
      <c r="H157" s="395" t="s">
        <v>527</v>
      </c>
      <c r="I157" s="391">
        <v>800</v>
      </c>
      <c r="J157" s="395" t="s">
        <v>639</v>
      </c>
      <c r="K157" s="415"/>
      <c r="L157" s="416"/>
    </row>
    <row r="158" spans="1:12" ht="58">
      <c r="A158" s="381"/>
      <c r="B158" s="482"/>
      <c r="C158" s="482"/>
      <c r="D158" s="482"/>
      <c r="E158" s="482"/>
      <c r="F158" s="482"/>
      <c r="G158" s="482"/>
      <c r="H158" s="395" t="s">
        <v>640</v>
      </c>
      <c r="I158" s="391">
        <v>800</v>
      </c>
      <c r="J158" s="395" t="s">
        <v>641</v>
      </c>
      <c r="K158" s="415"/>
      <c r="L158" s="416"/>
    </row>
    <row r="159" spans="1:12" ht="58">
      <c r="A159" s="381"/>
      <c r="B159" s="483"/>
      <c r="C159" s="483"/>
      <c r="D159" s="483"/>
      <c r="E159" s="482"/>
      <c r="F159" s="483"/>
      <c r="G159" s="482"/>
      <c r="H159" s="395" t="s">
        <v>642</v>
      </c>
      <c r="I159" s="391">
        <v>800</v>
      </c>
      <c r="J159" s="395" t="s">
        <v>643</v>
      </c>
      <c r="K159" s="415"/>
      <c r="L159" s="416"/>
    </row>
    <row r="160" spans="1:12" ht="58">
      <c r="A160" s="381"/>
      <c r="B160" s="484" t="s">
        <v>177</v>
      </c>
      <c r="C160" s="481" t="s">
        <v>178</v>
      </c>
      <c r="D160" s="485">
        <v>11610</v>
      </c>
      <c r="E160" s="482"/>
      <c r="F160" s="485">
        <v>11610</v>
      </c>
      <c r="G160" s="482"/>
      <c r="H160" s="395" t="s">
        <v>527</v>
      </c>
      <c r="I160" s="391">
        <v>3870</v>
      </c>
      <c r="J160" s="395" t="s">
        <v>639</v>
      </c>
      <c r="K160" s="415"/>
      <c r="L160" s="416"/>
    </row>
    <row r="161" spans="1:12" ht="58">
      <c r="A161" s="381"/>
      <c r="B161" s="482"/>
      <c r="C161" s="482"/>
      <c r="D161" s="482"/>
      <c r="E161" s="482"/>
      <c r="F161" s="482"/>
      <c r="G161" s="482"/>
      <c r="H161" s="395" t="s">
        <v>640</v>
      </c>
      <c r="I161" s="391">
        <v>3870</v>
      </c>
      <c r="J161" s="395" t="s">
        <v>641</v>
      </c>
      <c r="K161" s="415"/>
      <c r="L161" s="416"/>
    </row>
    <row r="162" spans="1:12" ht="58">
      <c r="A162" s="381"/>
      <c r="B162" s="483"/>
      <c r="C162" s="483"/>
      <c r="D162" s="483"/>
      <c r="E162" s="483"/>
      <c r="F162" s="483"/>
      <c r="G162" s="483"/>
      <c r="H162" s="395" t="s">
        <v>642</v>
      </c>
      <c r="I162" s="391">
        <v>3870</v>
      </c>
      <c r="J162" s="395" t="s">
        <v>643</v>
      </c>
      <c r="K162" s="415"/>
      <c r="L162" s="416"/>
    </row>
    <row r="163" spans="1:12" ht="14.5">
      <c r="A163" s="401"/>
      <c r="B163" s="488">
        <v>43870</v>
      </c>
      <c r="C163" s="481" t="s">
        <v>296</v>
      </c>
      <c r="D163" s="485">
        <v>47695</v>
      </c>
      <c r="E163" s="481" t="s">
        <v>525</v>
      </c>
      <c r="F163" s="485">
        <v>35695</v>
      </c>
      <c r="G163" s="481" t="s">
        <v>541</v>
      </c>
      <c r="H163" s="481" t="s">
        <v>543</v>
      </c>
      <c r="I163" s="391">
        <v>5795</v>
      </c>
      <c r="J163" s="395" t="s">
        <v>644</v>
      </c>
      <c r="K163" s="417"/>
      <c r="L163" s="418" t="s">
        <v>542</v>
      </c>
    </row>
    <row r="164" spans="1:12" ht="14.5">
      <c r="A164" s="401"/>
      <c r="B164" s="482"/>
      <c r="C164" s="482"/>
      <c r="D164" s="482"/>
      <c r="E164" s="482"/>
      <c r="F164" s="482"/>
      <c r="G164" s="482"/>
      <c r="H164" s="482"/>
      <c r="I164" s="391">
        <v>6500</v>
      </c>
      <c r="J164" s="395" t="s">
        <v>645</v>
      </c>
      <c r="K164" s="417"/>
      <c r="L164" s="416"/>
    </row>
    <row r="165" spans="1:12" ht="14.5">
      <c r="A165" s="401"/>
      <c r="B165" s="482"/>
      <c r="C165" s="482"/>
      <c r="D165" s="482"/>
      <c r="E165" s="482"/>
      <c r="F165" s="482"/>
      <c r="G165" s="482"/>
      <c r="H165" s="482"/>
      <c r="I165" s="391">
        <v>6500</v>
      </c>
      <c r="J165" s="395" t="s">
        <v>646</v>
      </c>
      <c r="K165" s="417"/>
      <c r="L165" s="416"/>
    </row>
    <row r="166" spans="1:12" ht="14.5">
      <c r="A166" s="401"/>
      <c r="B166" s="482"/>
      <c r="C166" s="482"/>
      <c r="D166" s="482"/>
      <c r="E166" s="483"/>
      <c r="F166" s="483"/>
      <c r="G166" s="483"/>
      <c r="H166" s="483"/>
      <c r="I166" s="399">
        <v>16900</v>
      </c>
      <c r="J166" s="395" t="s">
        <v>647</v>
      </c>
      <c r="K166" s="417"/>
      <c r="L166" s="416"/>
    </row>
    <row r="167" spans="1:12" ht="58">
      <c r="A167" s="381"/>
      <c r="B167" s="483"/>
      <c r="C167" s="483"/>
      <c r="D167" s="483"/>
      <c r="E167" s="395" t="s">
        <v>648</v>
      </c>
      <c r="F167" s="399">
        <v>12000</v>
      </c>
      <c r="G167" s="395" t="s">
        <v>649</v>
      </c>
      <c r="H167" s="395" t="s">
        <v>650</v>
      </c>
      <c r="I167" s="419">
        <v>12000</v>
      </c>
      <c r="J167" s="420" t="s">
        <v>651</v>
      </c>
      <c r="K167" s="417"/>
      <c r="L167" s="418" t="s">
        <v>652</v>
      </c>
    </row>
    <row r="168" spans="1:12" ht="58">
      <c r="A168" s="381"/>
      <c r="B168" s="488">
        <v>45756</v>
      </c>
      <c r="C168" s="481" t="s">
        <v>298</v>
      </c>
      <c r="D168" s="485">
        <v>56224</v>
      </c>
      <c r="E168" s="481" t="s">
        <v>653</v>
      </c>
      <c r="F168" s="399">
        <v>40000</v>
      </c>
      <c r="G168" s="481" t="s">
        <v>654</v>
      </c>
      <c r="H168" s="385" t="s">
        <v>655</v>
      </c>
      <c r="I168" s="384">
        <f t="shared" ref="I168:I169" si="6">F168</f>
        <v>40000</v>
      </c>
      <c r="J168" s="395" t="s">
        <v>656</v>
      </c>
      <c r="K168" s="415"/>
      <c r="L168" s="416"/>
    </row>
    <row r="169" spans="1:12" ht="58">
      <c r="A169" s="381"/>
      <c r="B169" s="483"/>
      <c r="C169" s="483"/>
      <c r="D169" s="483"/>
      <c r="E169" s="483"/>
      <c r="F169" s="399">
        <v>16224</v>
      </c>
      <c r="G169" s="483"/>
      <c r="H169" s="385" t="s">
        <v>657</v>
      </c>
      <c r="I169" s="384">
        <f t="shared" si="6"/>
        <v>16224</v>
      </c>
      <c r="J169" s="420" t="s">
        <v>658</v>
      </c>
      <c r="K169" s="415"/>
      <c r="L169" s="416"/>
    </row>
    <row r="170" spans="1:12" ht="188.5">
      <c r="A170" s="381"/>
      <c r="B170" s="403">
        <v>43840</v>
      </c>
      <c r="C170" s="383" t="s">
        <v>303</v>
      </c>
      <c r="D170" s="384">
        <v>167857</v>
      </c>
      <c r="E170" s="395" t="s">
        <v>553</v>
      </c>
      <c r="F170" s="391">
        <v>137626.28</v>
      </c>
      <c r="G170" s="395" t="s">
        <v>554</v>
      </c>
      <c r="H170" s="395" t="s">
        <v>555</v>
      </c>
      <c r="I170" s="399">
        <v>137626.28</v>
      </c>
      <c r="J170" s="395" t="s">
        <v>659</v>
      </c>
      <c r="K170" s="417" t="s">
        <v>556</v>
      </c>
      <c r="L170" s="394" t="s">
        <v>660</v>
      </c>
    </row>
    <row r="171" spans="1:12" ht="72.5">
      <c r="A171" s="401"/>
      <c r="B171" s="398" t="s">
        <v>324</v>
      </c>
      <c r="C171" s="383" t="s">
        <v>325</v>
      </c>
      <c r="D171" s="384">
        <v>20000</v>
      </c>
      <c r="E171" s="395" t="s">
        <v>661</v>
      </c>
      <c r="F171" s="384">
        <v>20000</v>
      </c>
      <c r="G171" s="395" t="s">
        <v>662</v>
      </c>
      <c r="H171" s="395" t="s">
        <v>663</v>
      </c>
      <c r="I171" s="384">
        <v>20000</v>
      </c>
      <c r="J171" s="395" t="s">
        <v>664</v>
      </c>
      <c r="K171" s="421" t="s">
        <v>620</v>
      </c>
      <c r="L171" s="422" t="s">
        <v>665</v>
      </c>
    </row>
    <row r="172" spans="1:12" ht="72.5">
      <c r="A172" s="381"/>
      <c r="B172" s="398" t="s">
        <v>353</v>
      </c>
      <c r="C172" s="383" t="s">
        <v>354</v>
      </c>
      <c r="D172" s="384">
        <v>33018</v>
      </c>
      <c r="E172" s="395" t="s">
        <v>596</v>
      </c>
      <c r="F172" s="391">
        <v>33018</v>
      </c>
      <c r="G172" s="395" t="s">
        <v>597</v>
      </c>
      <c r="H172" s="395" t="s">
        <v>666</v>
      </c>
      <c r="I172" s="384">
        <f>F172</f>
        <v>33018</v>
      </c>
      <c r="J172" s="395" t="s">
        <v>667</v>
      </c>
      <c r="K172" s="417"/>
      <c r="L172" s="418" t="s">
        <v>668</v>
      </c>
    </row>
    <row r="173" spans="1:12" ht="87">
      <c r="A173" s="381"/>
      <c r="B173" s="484" t="s">
        <v>369</v>
      </c>
      <c r="C173" s="481" t="s">
        <v>370</v>
      </c>
      <c r="D173" s="485">
        <v>37796</v>
      </c>
      <c r="E173" s="383" t="s">
        <v>669</v>
      </c>
      <c r="F173" s="485">
        <v>37796</v>
      </c>
      <c r="G173" s="382" t="s">
        <v>670</v>
      </c>
      <c r="H173" s="382" t="s">
        <v>671</v>
      </c>
      <c r="I173" s="384">
        <v>29102.92</v>
      </c>
      <c r="J173" s="383" t="s">
        <v>672</v>
      </c>
      <c r="K173" s="415"/>
      <c r="L173" s="416"/>
    </row>
    <row r="174" spans="1:12" ht="43.5">
      <c r="A174" s="381"/>
      <c r="B174" s="482"/>
      <c r="C174" s="482"/>
      <c r="D174" s="482"/>
      <c r="E174" s="383" t="s">
        <v>416</v>
      </c>
      <c r="F174" s="482"/>
      <c r="G174" s="408" t="s">
        <v>442</v>
      </c>
      <c r="H174" s="408" t="s">
        <v>442</v>
      </c>
      <c r="I174" s="384">
        <v>6803.28</v>
      </c>
      <c r="J174" s="383" t="s">
        <v>673</v>
      </c>
      <c r="K174" s="415"/>
      <c r="L174" s="416"/>
    </row>
    <row r="175" spans="1:12" ht="43.5">
      <c r="A175" s="381"/>
      <c r="B175" s="483"/>
      <c r="C175" s="483"/>
      <c r="D175" s="483"/>
      <c r="E175" s="383" t="s">
        <v>416</v>
      </c>
      <c r="F175" s="483"/>
      <c r="G175" s="408" t="s">
        <v>442</v>
      </c>
      <c r="H175" s="408" t="s">
        <v>442</v>
      </c>
      <c r="I175" s="384">
        <v>1889.8</v>
      </c>
      <c r="J175" s="383" t="s">
        <v>674</v>
      </c>
      <c r="K175" s="415"/>
      <c r="L175" s="416"/>
    </row>
    <row r="176" spans="1:12" ht="101.5">
      <c r="A176" s="381"/>
      <c r="B176" s="484" t="s">
        <v>371</v>
      </c>
      <c r="C176" s="481" t="s">
        <v>675</v>
      </c>
      <c r="D176" s="485">
        <v>37500</v>
      </c>
      <c r="E176" s="395" t="s">
        <v>676</v>
      </c>
      <c r="F176" s="494">
        <v>7792.21</v>
      </c>
      <c r="G176" s="395" t="s">
        <v>677</v>
      </c>
      <c r="H176" s="385" t="s">
        <v>678</v>
      </c>
      <c r="I176" s="384">
        <v>6000</v>
      </c>
      <c r="J176" s="395" t="s">
        <v>679</v>
      </c>
      <c r="K176" s="417"/>
      <c r="L176" s="423" t="s">
        <v>680</v>
      </c>
    </row>
    <row r="177" spans="1:12" ht="43.5">
      <c r="A177" s="381"/>
      <c r="B177" s="482"/>
      <c r="C177" s="482"/>
      <c r="D177" s="482"/>
      <c r="E177" s="383" t="s">
        <v>416</v>
      </c>
      <c r="F177" s="482"/>
      <c r="G177" s="408" t="s">
        <v>442</v>
      </c>
      <c r="H177" s="408" t="s">
        <v>442</v>
      </c>
      <c r="I177" s="391">
        <v>1402.6</v>
      </c>
      <c r="J177" s="395" t="s">
        <v>681</v>
      </c>
      <c r="K177" s="417"/>
      <c r="L177" s="416"/>
    </row>
    <row r="178" spans="1:12" ht="43.5">
      <c r="A178" s="381"/>
      <c r="B178" s="482"/>
      <c r="C178" s="482"/>
      <c r="D178" s="482"/>
      <c r="E178" s="383" t="s">
        <v>416</v>
      </c>
      <c r="F178" s="483"/>
      <c r="G178" s="408" t="s">
        <v>442</v>
      </c>
      <c r="H178" s="408" t="s">
        <v>442</v>
      </c>
      <c r="I178" s="391">
        <v>389.61</v>
      </c>
      <c r="J178" s="395" t="s">
        <v>682</v>
      </c>
      <c r="K178" s="417"/>
      <c r="L178" s="416"/>
    </row>
    <row r="179" spans="1:12" ht="101.5">
      <c r="A179" s="381"/>
      <c r="B179" s="482"/>
      <c r="C179" s="482"/>
      <c r="D179" s="482"/>
      <c r="E179" s="395" t="s">
        <v>676</v>
      </c>
      <c r="F179" s="494">
        <v>1948.05</v>
      </c>
      <c r="G179" s="395" t="s">
        <v>677</v>
      </c>
      <c r="H179" s="385" t="s">
        <v>683</v>
      </c>
      <c r="I179" s="384">
        <v>1500</v>
      </c>
      <c r="J179" s="395" t="s">
        <v>684</v>
      </c>
      <c r="K179" s="417"/>
      <c r="L179" s="423" t="s">
        <v>680</v>
      </c>
    </row>
    <row r="180" spans="1:12" ht="43.5">
      <c r="A180" s="381"/>
      <c r="B180" s="482"/>
      <c r="C180" s="482"/>
      <c r="D180" s="482"/>
      <c r="E180" s="383" t="s">
        <v>416</v>
      </c>
      <c r="F180" s="482"/>
      <c r="G180" s="408" t="s">
        <v>442</v>
      </c>
      <c r="H180" s="408" t="s">
        <v>442</v>
      </c>
      <c r="I180" s="391">
        <v>350.65</v>
      </c>
      <c r="J180" s="395" t="s">
        <v>685</v>
      </c>
      <c r="K180" s="417"/>
      <c r="L180" s="416"/>
    </row>
    <row r="181" spans="1:12" ht="43.5">
      <c r="A181" s="381"/>
      <c r="B181" s="482"/>
      <c r="C181" s="482"/>
      <c r="D181" s="482"/>
      <c r="E181" s="383" t="s">
        <v>416</v>
      </c>
      <c r="F181" s="483"/>
      <c r="G181" s="408" t="s">
        <v>442</v>
      </c>
      <c r="H181" s="408" t="s">
        <v>442</v>
      </c>
      <c r="I181" s="391">
        <v>97.4</v>
      </c>
      <c r="J181" s="395" t="s">
        <v>686</v>
      </c>
      <c r="K181" s="417"/>
      <c r="L181" s="416"/>
    </row>
    <row r="182" spans="1:12" ht="101.5">
      <c r="A182" s="381"/>
      <c r="B182" s="482"/>
      <c r="C182" s="482"/>
      <c r="D182" s="482"/>
      <c r="E182" s="395" t="s">
        <v>687</v>
      </c>
      <c r="F182" s="494">
        <v>7792.21</v>
      </c>
      <c r="G182" s="395" t="s">
        <v>688</v>
      </c>
      <c r="H182" s="385" t="s">
        <v>678</v>
      </c>
      <c r="I182" s="391">
        <v>6000</v>
      </c>
      <c r="J182" s="395" t="s">
        <v>689</v>
      </c>
      <c r="K182" s="417"/>
      <c r="L182" s="423" t="s">
        <v>690</v>
      </c>
    </row>
    <row r="183" spans="1:12" ht="43.5">
      <c r="A183" s="381"/>
      <c r="B183" s="482"/>
      <c r="C183" s="482"/>
      <c r="D183" s="482"/>
      <c r="E183" s="383" t="s">
        <v>416</v>
      </c>
      <c r="F183" s="482"/>
      <c r="G183" s="408" t="s">
        <v>442</v>
      </c>
      <c r="H183" s="408" t="s">
        <v>442</v>
      </c>
      <c r="I183" s="391">
        <v>1402.6</v>
      </c>
      <c r="J183" s="395" t="s">
        <v>681</v>
      </c>
      <c r="K183" s="417"/>
      <c r="L183" s="416"/>
    </row>
    <row r="184" spans="1:12" ht="43.5">
      <c r="A184" s="381"/>
      <c r="B184" s="482"/>
      <c r="C184" s="482"/>
      <c r="D184" s="482"/>
      <c r="E184" s="383" t="s">
        <v>416</v>
      </c>
      <c r="F184" s="483"/>
      <c r="G184" s="408" t="s">
        <v>442</v>
      </c>
      <c r="H184" s="408" t="s">
        <v>442</v>
      </c>
      <c r="I184" s="391">
        <v>389.61</v>
      </c>
      <c r="J184" s="395" t="s">
        <v>682</v>
      </c>
      <c r="K184" s="417"/>
      <c r="L184" s="416"/>
    </row>
    <row r="185" spans="1:12" ht="101.5">
      <c r="A185" s="381"/>
      <c r="B185" s="482"/>
      <c r="C185" s="482"/>
      <c r="D185" s="482"/>
      <c r="E185" s="395" t="s">
        <v>687</v>
      </c>
      <c r="F185" s="494">
        <v>1948.05</v>
      </c>
      <c r="G185" s="395" t="s">
        <v>688</v>
      </c>
      <c r="H185" s="385" t="s">
        <v>683</v>
      </c>
      <c r="I185" s="391">
        <v>1500</v>
      </c>
      <c r="J185" s="395" t="s">
        <v>691</v>
      </c>
      <c r="K185" s="417"/>
      <c r="L185" s="423" t="s">
        <v>690</v>
      </c>
    </row>
    <row r="186" spans="1:12" ht="43.5">
      <c r="A186" s="381"/>
      <c r="B186" s="482"/>
      <c r="C186" s="482"/>
      <c r="D186" s="482"/>
      <c r="E186" s="383" t="s">
        <v>416</v>
      </c>
      <c r="F186" s="482"/>
      <c r="G186" s="408" t="s">
        <v>442</v>
      </c>
      <c r="H186" s="408" t="s">
        <v>442</v>
      </c>
      <c r="I186" s="391">
        <v>350.65</v>
      </c>
      <c r="J186" s="395" t="s">
        <v>685</v>
      </c>
      <c r="K186" s="417"/>
      <c r="L186" s="416"/>
    </row>
    <row r="187" spans="1:12" ht="43.5">
      <c r="A187" s="381"/>
      <c r="B187" s="482"/>
      <c r="C187" s="482"/>
      <c r="D187" s="482"/>
      <c r="E187" s="383" t="s">
        <v>416</v>
      </c>
      <c r="F187" s="483"/>
      <c r="G187" s="408" t="s">
        <v>442</v>
      </c>
      <c r="H187" s="408" t="s">
        <v>442</v>
      </c>
      <c r="I187" s="391">
        <v>97.4</v>
      </c>
      <c r="J187" s="395" t="s">
        <v>686</v>
      </c>
      <c r="K187" s="417"/>
      <c r="L187" s="416"/>
    </row>
    <row r="188" spans="1:12" ht="101.5">
      <c r="A188" s="381"/>
      <c r="B188" s="482"/>
      <c r="C188" s="482"/>
      <c r="D188" s="482"/>
      <c r="E188" s="395" t="s">
        <v>692</v>
      </c>
      <c r="F188" s="494">
        <v>7792.21</v>
      </c>
      <c r="G188" s="395" t="s">
        <v>693</v>
      </c>
      <c r="H188" s="385" t="s">
        <v>678</v>
      </c>
      <c r="I188" s="391">
        <v>6000</v>
      </c>
      <c r="J188" s="395" t="s">
        <v>694</v>
      </c>
      <c r="K188" s="417"/>
      <c r="L188" s="424"/>
    </row>
    <row r="189" spans="1:12" ht="43.5">
      <c r="A189" s="381"/>
      <c r="B189" s="482"/>
      <c r="C189" s="482"/>
      <c r="D189" s="482"/>
      <c r="E189" s="383" t="s">
        <v>416</v>
      </c>
      <c r="F189" s="482"/>
      <c r="G189" s="408" t="s">
        <v>442</v>
      </c>
      <c r="H189" s="408" t="s">
        <v>442</v>
      </c>
      <c r="I189" s="391">
        <v>1402.6</v>
      </c>
      <c r="J189" s="395" t="s">
        <v>681</v>
      </c>
      <c r="K189" s="417"/>
      <c r="L189" s="416"/>
    </row>
    <row r="190" spans="1:12" ht="43.5">
      <c r="A190" s="381"/>
      <c r="B190" s="482"/>
      <c r="C190" s="482"/>
      <c r="D190" s="482"/>
      <c r="E190" s="383" t="s">
        <v>416</v>
      </c>
      <c r="F190" s="483"/>
      <c r="G190" s="408" t="s">
        <v>442</v>
      </c>
      <c r="H190" s="408" t="s">
        <v>442</v>
      </c>
      <c r="I190" s="391">
        <v>389.61</v>
      </c>
      <c r="J190" s="395" t="s">
        <v>682</v>
      </c>
      <c r="K190" s="417"/>
      <c r="L190" s="416"/>
    </row>
    <row r="191" spans="1:12" ht="101.5">
      <c r="A191" s="381"/>
      <c r="B191" s="482"/>
      <c r="C191" s="482"/>
      <c r="D191" s="482"/>
      <c r="E191" s="395" t="s">
        <v>692</v>
      </c>
      <c r="F191" s="494">
        <v>1948.05</v>
      </c>
      <c r="G191" s="395" t="s">
        <v>693</v>
      </c>
      <c r="H191" s="385" t="s">
        <v>683</v>
      </c>
      <c r="I191" s="391">
        <v>1500</v>
      </c>
      <c r="J191" s="395" t="s">
        <v>695</v>
      </c>
      <c r="K191" s="417"/>
      <c r="L191" s="417"/>
    </row>
    <row r="192" spans="1:12" ht="43.5">
      <c r="A192" s="381"/>
      <c r="B192" s="482"/>
      <c r="C192" s="482"/>
      <c r="D192" s="482"/>
      <c r="E192" s="383" t="s">
        <v>416</v>
      </c>
      <c r="F192" s="482"/>
      <c r="G192" s="408" t="s">
        <v>442</v>
      </c>
      <c r="H192" s="408" t="s">
        <v>442</v>
      </c>
      <c r="I192" s="391">
        <v>350.65</v>
      </c>
      <c r="J192" s="395" t="s">
        <v>685</v>
      </c>
      <c r="K192" s="417"/>
      <c r="L192" s="416"/>
    </row>
    <row r="193" spans="1:12" ht="43.5">
      <c r="A193" s="381"/>
      <c r="B193" s="482"/>
      <c r="C193" s="482"/>
      <c r="D193" s="482"/>
      <c r="E193" s="383" t="s">
        <v>416</v>
      </c>
      <c r="F193" s="483"/>
      <c r="G193" s="408" t="s">
        <v>442</v>
      </c>
      <c r="H193" s="408" t="s">
        <v>442</v>
      </c>
      <c r="I193" s="391">
        <v>97.4</v>
      </c>
      <c r="J193" s="395" t="s">
        <v>686</v>
      </c>
      <c r="K193" s="417"/>
      <c r="L193" s="416"/>
    </row>
    <row r="194" spans="1:12" ht="101.5">
      <c r="A194" s="381"/>
      <c r="B194" s="482"/>
      <c r="C194" s="482"/>
      <c r="D194" s="482"/>
      <c r="E194" s="395" t="s">
        <v>696</v>
      </c>
      <c r="F194" s="494">
        <v>7792.21</v>
      </c>
      <c r="G194" s="395" t="s">
        <v>697</v>
      </c>
      <c r="H194" s="385" t="s">
        <v>678</v>
      </c>
      <c r="I194" s="391">
        <v>6000</v>
      </c>
      <c r="J194" s="395" t="s">
        <v>698</v>
      </c>
      <c r="K194" s="417"/>
      <c r="L194" s="424"/>
    </row>
    <row r="195" spans="1:12" ht="43.5">
      <c r="A195" s="381"/>
      <c r="B195" s="482"/>
      <c r="C195" s="482"/>
      <c r="D195" s="482"/>
      <c r="E195" s="383" t="s">
        <v>416</v>
      </c>
      <c r="F195" s="482"/>
      <c r="G195" s="408" t="s">
        <v>442</v>
      </c>
      <c r="H195" s="408" t="s">
        <v>442</v>
      </c>
      <c r="I195" s="391">
        <v>1402.6</v>
      </c>
      <c r="J195" s="395" t="s">
        <v>681</v>
      </c>
      <c r="K195" s="417"/>
      <c r="L195" s="416"/>
    </row>
    <row r="196" spans="1:12" ht="43.5">
      <c r="A196" s="381"/>
      <c r="B196" s="482"/>
      <c r="C196" s="482"/>
      <c r="D196" s="482"/>
      <c r="E196" s="383" t="s">
        <v>416</v>
      </c>
      <c r="F196" s="483"/>
      <c r="G196" s="408" t="s">
        <v>442</v>
      </c>
      <c r="H196" s="408" t="s">
        <v>442</v>
      </c>
      <c r="I196" s="391">
        <v>389.61</v>
      </c>
      <c r="J196" s="395" t="s">
        <v>682</v>
      </c>
      <c r="K196" s="417"/>
      <c r="L196" s="416"/>
    </row>
    <row r="197" spans="1:12" ht="101.5">
      <c r="A197" s="381"/>
      <c r="B197" s="482"/>
      <c r="C197" s="482"/>
      <c r="D197" s="482"/>
      <c r="E197" s="395" t="s">
        <v>696</v>
      </c>
      <c r="F197" s="494">
        <v>1948.05</v>
      </c>
      <c r="G197" s="395" t="s">
        <v>697</v>
      </c>
      <c r="H197" s="385" t="s">
        <v>683</v>
      </c>
      <c r="I197" s="391">
        <v>1500</v>
      </c>
      <c r="J197" s="395" t="s">
        <v>699</v>
      </c>
      <c r="K197" s="417"/>
      <c r="L197" s="417"/>
    </row>
    <row r="198" spans="1:12" ht="43.5">
      <c r="A198" s="381"/>
      <c r="B198" s="482"/>
      <c r="C198" s="482"/>
      <c r="D198" s="482"/>
      <c r="E198" s="383" t="s">
        <v>416</v>
      </c>
      <c r="F198" s="482"/>
      <c r="G198" s="408" t="s">
        <v>442</v>
      </c>
      <c r="H198" s="408" t="s">
        <v>442</v>
      </c>
      <c r="I198" s="391">
        <v>350.65</v>
      </c>
      <c r="J198" s="395" t="s">
        <v>685</v>
      </c>
      <c r="K198" s="417"/>
      <c r="L198" s="416"/>
    </row>
    <row r="199" spans="1:12" ht="43.5">
      <c r="A199" s="381"/>
      <c r="B199" s="482"/>
      <c r="C199" s="482"/>
      <c r="D199" s="482"/>
      <c r="E199" s="383" t="s">
        <v>416</v>
      </c>
      <c r="F199" s="483"/>
      <c r="G199" s="408" t="s">
        <v>442</v>
      </c>
      <c r="H199" s="408" t="s">
        <v>442</v>
      </c>
      <c r="I199" s="391">
        <v>97.4</v>
      </c>
      <c r="J199" s="395" t="s">
        <v>686</v>
      </c>
      <c r="K199" s="417"/>
      <c r="L199" s="416"/>
    </row>
    <row r="200" spans="1:12" ht="101.5">
      <c r="A200" s="381"/>
      <c r="B200" s="482"/>
      <c r="C200" s="482"/>
      <c r="D200" s="482"/>
      <c r="E200" s="395" t="s">
        <v>700</v>
      </c>
      <c r="F200" s="494">
        <v>7792.21</v>
      </c>
      <c r="G200" s="395" t="s">
        <v>701</v>
      </c>
      <c r="H200" s="385" t="s">
        <v>678</v>
      </c>
      <c r="I200" s="391">
        <v>6000</v>
      </c>
      <c r="J200" s="395" t="s">
        <v>702</v>
      </c>
      <c r="K200" s="417"/>
      <c r="L200" s="416"/>
    </row>
    <row r="201" spans="1:12" ht="43.5">
      <c r="A201" s="381"/>
      <c r="B201" s="482"/>
      <c r="C201" s="482"/>
      <c r="D201" s="482"/>
      <c r="E201" s="383" t="s">
        <v>416</v>
      </c>
      <c r="F201" s="482"/>
      <c r="G201" s="408" t="s">
        <v>442</v>
      </c>
      <c r="H201" s="408" t="s">
        <v>442</v>
      </c>
      <c r="I201" s="391">
        <v>1402.6</v>
      </c>
      <c r="J201" s="395" t="s">
        <v>681</v>
      </c>
      <c r="K201" s="417"/>
      <c r="L201" s="416"/>
    </row>
    <row r="202" spans="1:12" ht="43.5">
      <c r="A202" s="381"/>
      <c r="B202" s="482"/>
      <c r="C202" s="482"/>
      <c r="D202" s="482"/>
      <c r="E202" s="383" t="s">
        <v>416</v>
      </c>
      <c r="F202" s="483"/>
      <c r="G202" s="408" t="s">
        <v>442</v>
      </c>
      <c r="H202" s="408" t="s">
        <v>442</v>
      </c>
      <c r="I202" s="391">
        <v>389.61</v>
      </c>
      <c r="J202" s="395" t="s">
        <v>682</v>
      </c>
      <c r="K202" s="417"/>
      <c r="L202" s="416"/>
    </row>
    <row r="203" spans="1:12" ht="101.5">
      <c r="A203" s="381"/>
      <c r="B203" s="482"/>
      <c r="C203" s="482"/>
      <c r="D203" s="482"/>
      <c r="E203" s="395" t="s">
        <v>700</v>
      </c>
      <c r="F203" s="494">
        <v>1948.05</v>
      </c>
      <c r="G203" s="395" t="s">
        <v>701</v>
      </c>
      <c r="H203" s="385" t="s">
        <v>683</v>
      </c>
      <c r="I203" s="391">
        <v>1500</v>
      </c>
      <c r="J203" s="395" t="s">
        <v>703</v>
      </c>
      <c r="K203" s="417"/>
      <c r="L203" s="417"/>
    </row>
    <row r="204" spans="1:12" ht="43.5">
      <c r="A204" s="381"/>
      <c r="B204" s="482"/>
      <c r="C204" s="482"/>
      <c r="D204" s="482"/>
      <c r="E204" s="383" t="s">
        <v>416</v>
      </c>
      <c r="F204" s="482"/>
      <c r="G204" s="408" t="s">
        <v>442</v>
      </c>
      <c r="H204" s="408" t="s">
        <v>442</v>
      </c>
      <c r="I204" s="391">
        <v>350.65</v>
      </c>
      <c r="J204" s="395" t="s">
        <v>685</v>
      </c>
      <c r="K204" s="417"/>
      <c r="L204" s="416"/>
    </row>
    <row r="205" spans="1:12" ht="43.5">
      <c r="A205" s="381"/>
      <c r="B205" s="483"/>
      <c r="C205" s="483"/>
      <c r="D205" s="483"/>
      <c r="E205" s="383" t="s">
        <v>416</v>
      </c>
      <c r="F205" s="483"/>
      <c r="G205" s="408" t="s">
        <v>442</v>
      </c>
      <c r="H205" s="408" t="s">
        <v>442</v>
      </c>
      <c r="I205" s="391">
        <v>97.4</v>
      </c>
      <c r="J205" s="395" t="s">
        <v>686</v>
      </c>
      <c r="K205" s="417"/>
      <c r="L205" s="416"/>
    </row>
    <row r="206" spans="1:12" ht="58">
      <c r="A206" s="381"/>
      <c r="B206" s="398" t="s">
        <v>373</v>
      </c>
      <c r="C206" s="383" t="s">
        <v>374</v>
      </c>
      <c r="D206" s="384">
        <v>10000</v>
      </c>
      <c r="E206" s="395" t="s">
        <v>704</v>
      </c>
      <c r="F206" s="391">
        <v>11293.89</v>
      </c>
      <c r="G206" s="395" t="s">
        <v>705</v>
      </c>
      <c r="H206" s="385" t="s">
        <v>706</v>
      </c>
      <c r="I206" s="391">
        <v>11293.89</v>
      </c>
      <c r="J206" s="395" t="s">
        <v>707</v>
      </c>
      <c r="K206" s="417"/>
      <c r="L206" s="418" t="s">
        <v>708</v>
      </c>
    </row>
    <row r="207" spans="1:12" ht="58">
      <c r="A207" s="381"/>
      <c r="B207" s="398" t="s">
        <v>375</v>
      </c>
      <c r="C207" s="383" t="s">
        <v>376</v>
      </c>
      <c r="D207" s="384">
        <v>4500</v>
      </c>
      <c r="E207" s="395" t="s">
        <v>709</v>
      </c>
      <c r="F207" s="391">
        <v>3206.11</v>
      </c>
      <c r="G207" s="395" t="s">
        <v>710</v>
      </c>
      <c r="H207" s="385" t="s">
        <v>711</v>
      </c>
      <c r="I207" s="391">
        <v>3206.11</v>
      </c>
      <c r="J207" s="395" t="s">
        <v>712</v>
      </c>
      <c r="K207" s="417"/>
      <c r="L207" s="418" t="s">
        <v>713</v>
      </c>
    </row>
    <row r="208" spans="1:12" ht="58">
      <c r="A208" s="381"/>
      <c r="B208" s="484" t="s">
        <v>377</v>
      </c>
      <c r="C208" s="481" t="s">
        <v>378</v>
      </c>
      <c r="D208" s="485">
        <v>27600</v>
      </c>
      <c r="E208" s="481" t="s">
        <v>482</v>
      </c>
      <c r="F208" s="485">
        <v>27600</v>
      </c>
      <c r="G208" s="481" t="s">
        <v>638</v>
      </c>
      <c r="H208" s="395" t="s">
        <v>714</v>
      </c>
      <c r="I208" s="406">
        <v>9200</v>
      </c>
      <c r="J208" s="395" t="s">
        <v>715</v>
      </c>
      <c r="K208" s="417"/>
      <c r="L208" s="416"/>
    </row>
    <row r="209" spans="1:12" ht="58">
      <c r="A209" s="381"/>
      <c r="B209" s="482"/>
      <c r="C209" s="482"/>
      <c r="D209" s="482"/>
      <c r="E209" s="482"/>
      <c r="F209" s="482"/>
      <c r="G209" s="482"/>
      <c r="H209" s="395" t="s">
        <v>640</v>
      </c>
      <c r="I209" s="406">
        <v>9200</v>
      </c>
      <c r="J209" s="395" t="s">
        <v>716</v>
      </c>
      <c r="K209" s="415"/>
      <c r="L209" s="416"/>
    </row>
    <row r="210" spans="1:12" ht="58">
      <c r="A210" s="381"/>
      <c r="B210" s="483"/>
      <c r="C210" s="483"/>
      <c r="D210" s="483"/>
      <c r="E210" s="483"/>
      <c r="F210" s="483"/>
      <c r="G210" s="482"/>
      <c r="H210" s="395" t="s">
        <v>717</v>
      </c>
      <c r="I210" s="406">
        <v>9200</v>
      </c>
      <c r="J210" s="395" t="s">
        <v>718</v>
      </c>
      <c r="K210" s="417"/>
      <c r="L210" s="416"/>
    </row>
    <row r="211" spans="1:12" ht="58">
      <c r="A211" s="381"/>
      <c r="B211" s="484" t="s">
        <v>379</v>
      </c>
      <c r="C211" s="481" t="s">
        <v>380</v>
      </c>
      <c r="D211" s="485">
        <v>6000</v>
      </c>
      <c r="E211" s="481" t="s">
        <v>482</v>
      </c>
      <c r="F211" s="485">
        <v>6000</v>
      </c>
      <c r="G211" s="482"/>
      <c r="H211" s="395" t="s">
        <v>714</v>
      </c>
      <c r="I211" s="406">
        <v>2000</v>
      </c>
      <c r="J211" s="395" t="s">
        <v>715</v>
      </c>
      <c r="K211" s="417"/>
      <c r="L211" s="416"/>
    </row>
    <row r="212" spans="1:12" ht="58">
      <c r="A212" s="381"/>
      <c r="B212" s="482"/>
      <c r="C212" s="482"/>
      <c r="D212" s="482"/>
      <c r="E212" s="482"/>
      <c r="F212" s="482"/>
      <c r="G212" s="482"/>
      <c r="H212" s="395" t="s">
        <v>640</v>
      </c>
      <c r="I212" s="406">
        <v>2000</v>
      </c>
      <c r="J212" s="395" t="s">
        <v>716</v>
      </c>
      <c r="K212" s="417"/>
      <c r="L212" s="416"/>
    </row>
    <row r="213" spans="1:12" ht="58">
      <c r="A213" s="381"/>
      <c r="B213" s="483"/>
      <c r="C213" s="483"/>
      <c r="D213" s="483"/>
      <c r="E213" s="483"/>
      <c r="F213" s="483"/>
      <c r="G213" s="483"/>
      <c r="H213" s="395" t="s">
        <v>717</v>
      </c>
      <c r="I213" s="406">
        <v>2000</v>
      </c>
      <c r="J213" s="395" t="s">
        <v>718</v>
      </c>
      <c r="K213" s="417"/>
      <c r="L213" s="416"/>
    </row>
    <row r="214" spans="1:12" ht="22.5" customHeight="1">
      <c r="A214" s="381"/>
      <c r="B214" s="490" t="s">
        <v>387</v>
      </c>
      <c r="C214" s="493" t="s">
        <v>388</v>
      </c>
      <c r="D214" s="485">
        <v>0</v>
      </c>
      <c r="E214" s="481" t="s">
        <v>441</v>
      </c>
      <c r="F214" s="384">
        <v>8315.1200000000008</v>
      </c>
      <c r="G214" s="383" t="s">
        <v>442</v>
      </c>
      <c r="H214" s="383" t="s">
        <v>442</v>
      </c>
      <c r="I214" s="384">
        <f t="shared" ref="I214:I216" si="7">F214</f>
        <v>8315.1200000000008</v>
      </c>
      <c r="J214" s="383" t="s">
        <v>719</v>
      </c>
      <c r="K214" s="417"/>
      <c r="L214" s="416"/>
    </row>
    <row r="215" spans="1:12" ht="22.5" customHeight="1">
      <c r="A215" s="425"/>
      <c r="B215" s="491"/>
      <c r="C215" s="491"/>
      <c r="D215" s="482"/>
      <c r="E215" s="482"/>
      <c r="F215" s="399">
        <v>8571.4500000000007</v>
      </c>
      <c r="G215" s="383" t="s">
        <v>442</v>
      </c>
      <c r="H215" s="383" t="s">
        <v>442</v>
      </c>
      <c r="I215" s="384">
        <f t="shared" si="7"/>
        <v>8571.4500000000007</v>
      </c>
      <c r="J215" s="395" t="s">
        <v>720</v>
      </c>
      <c r="K215" s="417"/>
      <c r="L215" s="416"/>
    </row>
    <row r="216" spans="1:12" ht="72.75" customHeight="1">
      <c r="A216" s="425"/>
      <c r="B216" s="492"/>
      <c r="C216" s="492"/>
      <c r="D216" s="483"/>
      <c r="E216" s="483"/>
      <c r="F216" s="399">
        <v>2142.85</v>
      </c>
      <c r="G216" s="383" t="s">
        <v>442</v>
      </c>
      <c r="H216" s="383" t="s">
        <v>442</v>
      </c>
      <c r="I216" s="384">
        <f t="shared" si="7"/>
        <v>2142.85</v>
      </c>
      <c r="J216" s="395" t="s">
        <v>721</v>
      </c>
      <c r="K216" s="417"/>
      <c r="L216" s="416"/>
    </row>
    <row r="217" spans="1:12" ht="14.25" customHeight="1">
      <c r="A217" s="407"/>
      <c r="B217" s="487" t="s">
        <v>635</v>
      </c>
      <c r="C217" s="478"/>
      <c r="D217" s="409">
        <f>SUM(D148:D216)</f>
        <v>500000</v>
      </c>
      <c r="E217" s="410"/>
      <c r="F217" s="409">
        <f>SUM(F148:F216)</f>
        <v>500000.00000000006</v>
      </c>
      <c r="G217" s="410"/>
      <c r="H217" s="410"/>
      <c r="I217" s="409">
        <f>SUM(I148:I216)</f>
        <v>500000.00000000006</v>
      </c>
      <c r="J217" s="410"/>
      <c r="K217" s="407"/>
      <c r="L217" s="407"/>
    </row>
    <row r="218" spans="1:12" ht="14.25" customHeight="1">
      <c r="A218" s="375"/>
      <c r="B218" s="375"/>
      <c r="C218" s="375"/>
      <c r="D218" s="376"/>
      <c r="E218" s="375"/>
      <c r="F218" s="376"/>
      <c r="G218" s="375"/>
      <c r="H218" s="375"/>
      <c r="I218" s="375"/>
      <c r="J218" s="375"/>
      <c r="K218" s="378"/>
      <c r="L218" s="378"/>
    </row>
    <row r="219" spans="1:12" ht="14.25" customHeight="1">
      <c r="A219" s="426"/>
      <c r="B219" s="426"/>
      <c r="C219" s="426"/>
      <c r="D219" s="427"/>
      <c r="E219" s="426"/>
      <c r="F219" s="427"/>
      <c r="G219" s="426"/>
      <c r="H219" s="426"/>
      <c r="I219" s="426"/>
      <c r="J219" s="426"/>
      <c r="K219" s="426"/>
      <c r="L219" s="426"/>
    </row>
    <row r="220" spans="1:12" ht="14.25" customHeight="1">
      <c r="A220" s="375"/>
      <c r="B220" s="375"/>
      <c r="C220" s="375"/>
      <c r="D220" s="376"/>
      <c r="E220" s="375"/>
      <c r="F220" s="376"/>
      <c r="G220" s="375"/>
      <c r="H220" s="375"/>
      <c r="I220" s="375"/>
      <c r="J220" s="375"/>
      <c r="K220" s="378"/>
      <c r="L220" s="378"/>
    </row>
    <row r="221" spans="1:12" ht="14.25" customHeight="1">
      <c r="A221" s="375"/>
      <c r="B221" s="375"/>
      <c r="C221" s="428" t="s">
        <v>722</v>
      </c>
      <c r="D221" s="429"/>
      <c r="E221" s="375"/>
      <c r="F221" s="376"/>
      <c r="G221" s="375"/>
      <c r="H221" s="375"/>
      <c r="I221" s="375"/>
      <c r="J221" s="375"/>
      <c r="K221" s="378"/>
      <c r="L221" s="378"/>
    </row>
    <row r="222" spans="1:12" ht="14.25" customHeight="1">
      <c r="A222" s="375"/>
      <c r="B222" s="375"/>
      <c r="C222" s="375"/>
      <c r="D222" s="376"/>
      <c r="E222" s="375"/>
      <c r="F222" s="376"/>
      <c r="G222" s="375"/>
      <c r="H222" s="375"/>
      <c r="I222" s="375"/>
      <c r="J222" s="375"/>
      <c r="K222" s="378"/>
      <c r="L222" s="378"/>
    </row>
    <row r="223" spans="1:12" ht="14.25" customHeight="1">
      <c r="A223" s="375"/>
      <c r="B223" s="375"/>
      <c r="C223" s="375"/>
      <c r="D223" s="376"/>
      <c r="E223" s="375"/>
      <c r="F223" s="376"/>
      <c r="G223" s="375"/>
      <c r="H223" s="375"/>
      <c r="I223" s="375"/>
      <c r="J223" s="375"/>
      <c r="K223" s="378"/>
      <c r="L223" s="378"/>
    </row>
    <row r="224" spans="1:12" ht="14.25" customHeight="1">
      <c r="A224" s="375"/>
      <c r="B224" s="375"/>
      <c r="C224" s="375"/>
      <c r="D224" s="376"/>
      <c r="E224" s="375"/>
      <c r="F224" s="376"/>
      <c r="G224" s="375"/>
      <c r="H224" s="375"/>
      <c r="I224" s="375"/>
      <c r="J224" s="375"/>
      <c r="K224" s="378"/>
      <c r="L224" s="378"/>
    </row>
    <row r="225" spans="1:12" ht="14.25" customHeight="1">
      <c r="A225" s="375"/>
      <c r="B225" s="375"/>
      <c r="C225" s="375"/>
      <c r="D225" s="376"/>
      <c r="E225" s="375"/>
      <c r="F225" s="376"/>
      <c r="G225" s="375"/>
      <c r="H225" s="375"/>
      <c r="I225" s="375"/>
      <c r="J225" s="375"/>
      <c r="K225" s="378"/>
      <c r="L225" s="378"/>
    </row>
  </sheetData>
  <mergeCells count="214">
    <mergeCell ref="F160:F162"/>
    <mergeCell ref="F131:F135"/>
    <mergeCell ref="D136:D140"/>
    <mergeCell ref="F136:F140"/>
    <mergeCell ref="D142:D143"/>
    <mergeCell ref="E146:J146"/>
    <mergeCell ref="F148:F150"/>
    <mergeCell ref="F151:F153"/>
    <mergeCell ref="F154:F156"/>
    <mergeCell ref="F157:F159"/>
    <mergeCell ref="E98:E99"/>
    <mergeCell ref="D100:D116"/>
    <mergeCell ref="F100:F116"/>
    <mergeCell ref="H100:H116"/>
    <mergeCell ref="F117:F118"/>
    <mergeCell ref="H117:H119"/>
    <mergeCell ref="D117:D118"/>
    <mergeCell ref="D120:D122"/>
    <mergeCell ref="D125:D127"/>
    <mergeCell ref="G100:G116"/>
    <mergeCell ref="G117:G119"/>
    <mergeCell ref="G120:G122"/>
    <mergeCell ref="G125:G127"/>
    <mergeCell ref="G131:G140"/>
    <mergeCell ref="G148:G162"/>
    <mergeCell ref="G168:G169"/>
    <mergeCell ref="H120:H122"/>
    <mergeCell ref="H125:H127"/>
    <mergeCell ref="E214:E216"/>
    <mergeCell ref="F185:F187"/>
    <mergeCell ref="F188:F190"/>
    <mergeCell ref="F191:F193"/>
    <mergeCell ref="F194:F196"/>
    <mergeCell ref="F197:F199"/>
    <mergeCell ref="F200:F202"/>
    <mergeCell ref="F203:F205"/>
    <mergeCell ref="D85:D88"/>
    <mergeCell ref="E86:E88"/>
    <mergeCell ref="F86:F88"/>
    <mergeCell ref="D89:D91"/>
    <mergeCell ref="E89:E91"/>
    <mergeCell ref="D94:D97"/>
    <mergeCell ref="E94:E97"/>
    <mergeCell ref="E100:E116"/>
    <mergeCell ref="E117:E119"/>
    <mergeCell ref="E120:E122"/>
    <mergeCell ref="E125:E127"/>
    <mergeCell ref="E131:E140"/>
    <mergeCell ref="E148:E162"/>
    <mergeCell ref="E163:E166"/>
    <mergeCell ref="E168:E169"/>
    <mergeCell ref="D98:D99"/>
    <mergeCell ref="F163:F166"/>
    <mergeCell ref="G163:G166"/>
    <mergeCell ref="H163:H166"/>
    <mergeCell ref="F173:F175"/>
    <mergeCell ref="F176:F178"/>
    <mergeCell ref="F179:F181"/>
    <mergeCell ref="F182:F184"/>
    <mergeCell ref="E208:E210"/>
    <mergeCell ref="F208:F210"/>
    <mergeCell ref="G208:G213"/>
    <mergeCell ref="E211:E213"/>
    <mergeCell ref="F211:F213"/>
    <mergeCell ref="B211:B213"/>
    <mergeCell ref="C211:C213"/>
    <mergeCell ref="D211:D213"/>
    <mergeCell ref="B214:B216"/>
    <mergeCell ref="C214:C216"/>
    <mergeCell ref="D214:D216"/>
    <mergeCell ref="B217:C217"/>
    <mergeCell ref="B173:B175"/>
    <mergeCell ref="B176:B205"/>
    <mergeCell ref="C176:C205"/>
    <mergeCell ref="D176:D205"/>
    <mergeCell ref="B208:B210"/>
    <mergeCell ref="C208:C210"/>
    <mergeCell ref="D208:D210"/>
    <mergeCell ref="C154:C156"/>
    <mergeCell ref="D154:D156"/>
    <mergeCell ref="C157:C159"/>
    <mergeCell ref="D157:D159"/>
    <mergeCell ref="C160:C162"/>
    <mergeCell ref="D160:D162"/>
    <mergeCell ref="C173:C175"/>
    <mergeCell ref="D173:D175"/>
    <mergeCell ref="B160:B162"/>
    <mergeCell ref="B163:B167"/>
    <mergeCell ref="C163:C167"/>
    <mergeCell ref="D163:D167"/>
    <mergeCell ref="B168:B169"/>
    <mergeCell ref="C168:C169"/>
    <mergeCell ref="D168:D169"/>
    <mergeCell ref="C100:C116"/>
    <mergeCell ref="B117:B118"/>
    <mergeCell ref="C117:C118"/>
    <mergeCell ref="B120:B122"/>
    <mergeCell ref="C120:C122"/>
    <mergeCell ref="B125:B127"/>
    <mergeCell ref="C125:C127"/>
    <mergeCell ref="C131:C135"/>
    <mergeCell ref="C151:C153"/>
    <mergeCell ref="B154:B156"/>
    <mergeCell ref="B157:B159"/>
    <mergeCell ref="B50:B54"/>
    <mergeCell ref="B55:B59"/>
    <mergeCell ref="B60:B64"/>
    <mergeCell ref="B65:B67"/>
    <mergeCell ref="B68:B70"/>
    <mergeCell ref="B71:B73"/>
    <mergeCell ref="B74:B76"/>
    <mergeCell ref="B80:B84"/>
    <mergeCell ref="B85:B88"/>
    <mergeCell ref="B89:B91"/>
    <mergeCell ref="B94:B97"/>
    <mergeCell ref="B98:B99"/>
    <mergeCell ref="B100:B116"/>
    <mergeCell ref="C136:C140"/>
    <mergeCell ref="C142:C143"/>
    <mergeCell ref="B144:C144"/>
    <mergeCell ref="B146:D146"/>
    <mergeCell ref="C148:C150"/>
    <mergeCell ref="D148:D150"/>
    <mergeCell ref="D151:D153"/>
    <mergeCell ref="B131:B135"/>
    <mergeCell ref="B136:B140"/>
    <mergeCell ref="B142:B143"/>
    <mergeCell ref="B148:B150"/>
    <mergeCell ref="B151:B153"/>
    <mergeCell ref="D131:D135"/>
    <mergeCell ref="E80:E81"/>
    <mergeCell ref="E82:E84"/>
    <mergeCell ref="D60:D64"/>
    <mergeCell ref="C68:C70"/>
    <mergeCell ref="D68:D70"/>
    <mergeCell ref="C74:C76"/>
    <mergeCell ref="D74:D76"/>
    <mergeCell ref="E74:E76"/>
    <mergeCell ref="D80:D84"/>
    <mergeCell ref="B42:B45"/>
    <mergeCell ref="C42:C45"/>
    <mergeCell ref="D42:D45"/>
    <mergeCell ref="E42:E45"/>
    <mergeCell ref="B46:B49"/>
    <mergeCell ref="E46:E49"/>
    <mergeCell ref="C55:C59"/>
    <mergeCell ref="D55:D59"/>
    <mergeCell ref="C50:C54"/>
    <mergeCell ref="G74:G76"/>
    <mergeCell ref="G80:G81"/>
    <mergeCell ref="G82:G84"/>
    <mergeCell ref="G86:G88"/>
    <mergeCell ref="G89:G91"/>
    <mergeCell ref="G94:G97"/>
    <mergeCell ref="G98:G99"/>
    <mergeCell ref="C46:C49"/>
    <mergeCell ref="D46:D49"/>
    <mergeCell ref="D50:D54"/>
    <mergeCell ref="E50:E73"/>
    <mergeCell ref="F50:F54"/>
    <mergeCell ref="G50:G73"/>
    <mergeCell ref="F65:F67"/>
    <mergeCell ref="C60:C64"/>
    <mergeCell ref="C80:C84"/>
    <mergeCell ref="C85:C88"/>
    <mergeCell ref="C89:C91"/>
    <mergeCell ref="C94:C97"/>
    <mergeCell ref="C98:C99"/>
    <mergeCell ref="F55:F59"/>
    <mergeCell ref="F60:F64"/>
    <mergeCell ref="F80:F81"/>
    <mergeCell ref="F82:F84"/>
    <mergeCell ref="G34:G37"/>
    <mergeCell ref="C38:C41"/>
    <mergeCell ref="G38:G41"/>
    <mergeCell ref="G42:G45"/>
    <mergeCell ref="G46:G49"/>
    <mergeCell ref="F68:F70"/>
    <mergeCell ref="C71:C73"/>
    <mergeCell ref="D71:D73"/>
    <mergeCell ref="F71:F73"/>
    <mergeCell ref="C65:C67"/>
    <mergeCell ref="D65:D67"/>
    <mergeCell ref="B28:B33"/>
    <mergeCell ref="C28:C33"/>
    <mergeCell ref="D28:D33"/>
    <mergeCell ref="E28:E33"/>
    <mergeCell ref="D38:D41"/>
    <mergeCell ref="E38:E41"/>
    <mergeCell ref="B34:B37"/>
    <mergeCell ref="C34:C37"/>
    <mergeCell ref="D34:D37"/>
    <mergeCell ref="E34:E37"/>
    <mergeCell ref="B38:B41"/>
    <mergeCell ref="H2:J2"/>
    <mergeCell ref="B4:J4"/>
    <mergeCell ref="B5:J5"/>
    <mergeCell ref="B6:J6"/>
    <mergeCell ref="B7:J7"/>
    <mergeCell ref="B9:D9"/>
    <mergeCell ref="E9:J9"/>
    <mergeCell ref="G22:G24"/>
    <mergeCell ref="G25:G27"/>
    <mergeCell ref="G11:G14"/>
    <mergeCell ref="H11:H14"/>
    <mergeCell ref="G15:G18"/>
    <mergeCell ref="H15:H18"/>
    <mergeCell ref="G19:G21"/>
    <mergeCell ref="H19:H21"/>
    <mergeCell ref="H22:H24"/>
    <mergeCell ref="H25:H27"/>
    <mergeCell ref="B11:B27"/>
    <mergeCell ref="C11:C27"/>
    <mergeCell ref="D11:D27"/>
  </mergeCells>
  <hyperlinks>
    <hyperlink ref="L11" r:id="rId1"/>
    <hyperlink ref="L28" r:id="rId2"/>
    <hyperlink ref="L42" r:id="rId3"/>
    <hyperlink ref="L43" r:id="rId4"/>
    <hyperlink ref="L44" r:id="rId5"/>
    <hyperlink ref="L45" r:id="rId6"/>
    <hyperlink ref="L51" r:id="rId7"/>
    <hyperlink ref="L52" r:id="rId8"/>
    <hyperlink ref="L53" r:id="rId9"/>
    <hyperlink ref="L54" r:id="rId10"/>
    <hyperlink ref="L55" r:id="rId11"/>
    <hyperlink ref="L56" r:id="rId12"/>
    <hyperlink ref="L57" r:id="rId13"/>
    <hyperlink ref="L58" r:id="rId14"/>
    <hyperlink ref="L59" r:id="rId15"/>
    <hyperlink ref="L60" r:id="rId16"/>
    <hyperlink ref="L61" r:id="rId17"/>
    <hyperlink ref="L62" r:id="rId18"/>
    <hyperlink ref="L63" r:id="rId19"/>
    <hyperlink ref="L64" r:id="rId20"/>
    <hyperlink ref="L65" r:id="rId21"/>
    <hyperlink ref="L66" r:id="rId22"/>
    <hyperlink ref="L67" r:id="rId23"/>
    <hyperlink ref="L68" r:id="rId24"/>
    <hyperlink ref="L69" r:id="rId25"/>
    <hyperlink ref="L70" r:id="rId26"/>
    <hyperlink ref="L71" r:id="rId27"/>
    <hyperlink ref="L72" r:id="rId28"/>
    <hyperlink ref="L73" r:id="rId29"/>
    <hyperlink ref="L79" r:id="rId30"/>
    <hyperlink ref="L80" r:id="rId31"/>
    <hyperlink ref="L81" r:id="rId32"/>
    <hyperlink ref="L82" r:id="rId33"/>
    <hyperlink ref="L83" r:id="rId34"/>
    <hyperlink ref="L84" r:id="rId35"/>
    <hyperlink ref="L85" r:id="rId36"/>
    <hyperlink ref="L86" r:id="rId37"/>
    <hyperlink ref="L87" r:id="rId38"/>
    <hyperlink ref="L92" r:id="rId39"/>
    <hyperlink ref="L93" r:id="rId40"/>
    <hyperlink ref="L141" r:id="rId41"/>
    <hyperlink ref="L163" r:id="rId42"/>
    <hyperlink ref="L167" r:id="rId43"/>
    <hyperlink ref="L170" r:id="rId44"/>
    <hyperlink ref="L172" r:id="rId45"/>
    <hyperlink ref="L176" r:id="rId46"/>
    <hyperlink ref="L179" r:id="rId47"/>
    <hyperlink ref="L182" r:id="rId48"/>
    <hyperlink ref="L185" r:id="rId49"/>
    <hyperlink ref="L206" r:id="rId50"/>
    <hyperlink ref="L207" r:id="rId51"/>
  </hyperlinks>
  <pageMargins left="0.7" right="0.7" top="0.75" bottom="0.75" header="0" footer="0"/>
  <pageSetup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Admin</cp:lastModifiedBy>
  <dcterms:created xsi:type="dcterms:W3CDTF">2020-11-14T13:09:40Z</dcterms:created>
  <dcterms:modified xsi:type="dcterms:W3CDTF">2025-12-19T13:27:47Z</dcterms:modified>
</cp:coreProperties>
</file>