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3770" windowHeight="10185" activeTab="2"/>
  </bookViews>
  <sheets>
    <sheet name="Кошторис  витрат" sheetId="17" r:id="rId1"/>
    <sheet name="Реєстр документів" sheetId="7" r:id="rId2"/>
    <sheet name="Фінансування" sheetId="8" r:id="rId3"/>
    <sheet name="Інструкція із заповнення" sheetId="3" r:id="rId4"/>
  </sheets>
  <externalReferences>
    <externalReference r:id="rId5"/>
  </externalReferences>
  <definedNames>
    <definedName name="_xlnm._FilterDatabase" localSheetId="0" hidden="1">'Кошторис  витрат'!$A$9:$AG$202</definedName>
    <definedName name="_xlnm._FilterDatabase" localSheetId="1" hidden="1">'Реєстр документів'!$A$10:$J$74</definedName>
    <definedName name="_xlnm.Print_Area" localSheetId="0">'Кошторис  витрат'!$A$1:$AA$206</definedName>
    <definedName name="_xlnm.Print_Area" localSheetId="1">'Реєстр документів'!$A$1:$J$77</definedName>
    <definedName name="_xlnm.Print_Area" localSheetId="2">Фінансування!$A$1:$N$35</definedName>
  </definedNames>
  <calcPr calcId="124519"/>
  <fileRecoveryPr repair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 roundtripDataChecksum="mnY4QDAKOxiu5uIH0v0dbJfHGDCW/P8dsbAT60icH2I="/>
    </ext>
  </extLst>
</workbook>
</file>

<file path=xl/calcChain.xml><?xml version="1.0" encoding="utf-8"?>
<calcChain xmlns="http://schemas.openxmlformats.org/spreadsheetml/2006/main">
  <c r="C5" i="17"/>
  <c r="C4"/>
  <c r="C3"/>
  <c r="C2"/>
  <c r="I115" l="1"/>
  <c r="C29" i="8"/>
  <c r="N52" i="17"/>
  <c r="K52"/>
  <c r="H52"/>
  <c r="E52"/>
  <c r="V53" l="1"/>
  <c r="S53"/>
  <c r="P53"/>
  <c r="M53"/>
  <c r="V61"/>
  <c r="S61"/>
  <c r="P61"/>
  <c r="M61"/>
  <c r="W61" s="1"/>
  <c r="V60"/>
  <c r="S60"/>
  <c r="P60"/>
  <c r="M60"/>
  <c r="V59"/>
  <c r="S59"/>
  <c r="P59"/>
  <c r="M59"/>
  <c r="V58"/>
  <c r="S58"/>
  <c r="P58"/>
  <c r="M58"/>
  <c r="V57"/>
  <c r="S57"/>
  <c r="P57"/>
  <c r="M57"/>
  <c r="V56"/>
  <c r="S56"/>
  <c r="P56"/>
  <c r="M56"/>
  <c r="V55"/>
  <c r="S55"/>
  <c r="P55"/>
  <c r="M55"/>
  <c r="V54"/>
  <c r="S54"/>
  <c r="P54"/>
  <c r="M54"/>
  <c r="I80"/>
  <c r="J79"/>
  <c r="J80"/>
  <c r="O195"/>
  <c r="O194"/>
  <c r="O193"/>
  <c r="M195"/>
  <c r="L194"/>
  <c r="M194" s="1"/>
  <c r="M193"/>
  <c r="I192"/>
  <c r="J186"/>
  <c r="I186"/>
  <c r="G196"/>
  <c r="G195"/>
  <c r="G192"/>
  <c r="F191"/>
  <c r="G191" s="1"/>
  <c r="F190"/>
  <c r="G190" s="1"/>
  <c r="G189"/>
  <c r="G188"/>
  <c r="G187"/>
  <c r="G186"/>
  <c r="G185"/>
  <c r="G179"/>
  <c r="F178"/>
  <c r="G178" s="1"/>
  <c r="F177"/>
  <c r="G177" s="1"/>
  <c r="G176"/>
  <c r="F175"/>
  <c r="G175" s="1"/>
  <c r="F174"/>
  <c r="G174" s="1"/>
  <c r="P171"/>
  <c r="P170"/>
  <c r="I145"/>
  <c r="I144"/>
  <c r="J144" s="1"/>
  <c r="J145"/>
  <c r="I143"/>
  <c r="J143" s="1"/>
  <c r="P143"/>
  <c r="J146"/>
  <c r="G145"/>
  <c r="F144"/>
  <c r="G144" s="1"/>
  <c r="F143"/>
  <c r="G143" s="1"/>
  <c r="X57" l="1"/>
  <c r="W56"/>
  <c r="W53"/>
  <c r="M52"/>
  <c r="X56"/>
  <c r="P52"/>
  <c r="W55"/>
  <c r="X58"/>
  <c r="I114"/>
  <c r="I113"/>
  <c r="I112"/>
  <c r="J112" s="1"/>
  <c r="V115"/>
  <c r="S115"/>
  <c r="P115"/>
  <c r="M115"/>
  <c r="J115"/>
  <c r="G115"/>
  <c r="V114"/>
  <c r="S114"/>
  <c r="P114"/>
  <c r="M114"/>
  <c r="J114"/>
  <c r="G114"/>
  <c r="O79"/>
  <c r="P79" s="1"/>
  <c r="J78"/>
  <c r="G81"/>
  <c r="F78"/>
  <c r="G78" s="1"/>
  <c r="V81"/>
  <c r="S81"/>
  <c r="P81"/>
  <c r="M81"/>
  <c r="J81"/>
  <c r="E82"/>
  <c r="H82"/>
  <c r="K82"/>
  <c r="N82"/>
  <c r="Q82"/>
  <c r="T82"/>
  <c r="P76"/>
  <c r="I75"/>
  <c r="J75" s="1"/>
  <c r="I74"/>
  <c r="J74" s="1"/>
  <c r="I73"/>
  <c r="J73" s="1"/>
  <c r="I72"/>
  <c r="F75"/>
  <c r="G75" s="1"/>
  <c r="F74"/>
  <c r="G74" s="1"/>
  <c r="F73"/>
  <c r="E73"/>
  <c r="E80" s="1"/>
  <c r="G80" s="1"/>
  <c r="F72"/>
  <c r="G72" s="1"/>
  <c r="J56"/>
  <c r="J57"/>
  <c r="J58"/>
  <c r="J59"/>
  <c r="X59" s="1"/>
  <c r="J60"/>
  <c r="X60" s="1"/>
  <c r="J61"/>
  <c r="X61" s="1"/>
  <c r="Y61" s="1"/>
  <c r="Z61" s="1"/>
  <c r="I55"/>
  <c r="J55" s="1"/>
  <c r="X55" s="1"/>
  <c r="I54"/>
  <c r="J54" s="1"/>
  <c r="X54" s="1"/>
  <c r="G60"/>
  <c r="W60" s="1"/>
  <c r="Y60" s="1"/>
  <c r="Z60" s="1"/>
  <c r="G59"/>
  <c r="W59" s="1"/>
  <c r="Y59" s="1"/>
  <c r="Z59" s="1"/>
  <c r="G58"/>
  <c r="W58" s="1"/>
  <c r="Y58" s="1"/>
  <c r="Z58" s="1"/>
  <c r="G57"/>
  <c r="W57" s="1"/>
  <c r="Y57" s="1"/>
  <c r="Z57" s="1"/>
  <c r="G56"/>
  <c r="G55"/>
  <c r="G54"/>
  <c r="W54" s="1"/>
  <c r="J53"/>
  <c r="G53"/>
  <c r="I35"/>
  <c r="J35" s="1"/>
  <c r="I32"/>
  <c r="J32" s="1"/>
  <c r="J34"/>
  <c r="J33"/>
  <c r="J31"/>
  <c r="J30"/>
  <c r="G35"/>
  <c r="G34"/>
  <c r="G33"/>
  <c r="G32"/>
  <c r="G31"/>
  <c r="G30"/>
  <c r="V35"/>
  <c r="S35"/>
  <c r="P35"/>
  <c r="M35"/>
  <c r="V34"/>
  <c r="S34"/>
  <c r="P34"/>
  <c r="M34"/>
  <c r="V196"/>
  <c r="S196"/>
  <c r="P196"/>
  <c r="M196"/>
  <c r="J196"/>
  <c r="V195"/>
  <c r="S195"/>
  <c r="P195"/>
  <c r="J195"/>
  <c r="V194"/>
  <c r="S194"/>
  <c r="P194"/>
  <c r="J194"/>
  <c r="V193"/>
  <c r="S193"/>
  <c r="P193"/>
  <c r="J193"/>
  <c r="V192"/>
  <c r="S192"/>
  <c r="P192"/>
  <c r="M192"/>
  <c r="J192"/>
  <c r="V191"/>
  <c r="S191"/>
  <c r="P191"/>
  <c r="M191"/>
  <c r="J191"/>
  <c r="V190"/>
  <c r="S190"/>
  <c r="P190"/>
  <c r="M190"/>
  <c r="J190"/>
  <c r="V189"/>
  <c r="S189"/>
  <c r="P189"/>
  <c r="M189"/>
  <c r="J189"/>
  <c r="V188"/>
  <c r="S188"/>
  <c r="P188"/>
  <c r="M188"/>
  <c r="J188"/>
  <c r="V187"/>
  <c r="S187"/>
  <c r="P187"/>
  <c r="M187"/>
  <c r="J187"/>
  <c r="V186"/>
  <c r="X186" s="1"/>
  <c r="S186"/>
  <c r="M186"/>
  <c r="V185"/>
  <c r="S185"/>
  <c r="P185"/>
  <c r="M185"/>
  <c r="J185"/>
  <c r="T184"/>
  <c r="Q184"/>
  <c r="N184"/>
  <c r="K184"/>
  <c r="H184"/>
  <c r="E184"/>
  <c r="V183"/>
  <c r="S183"/>
  <c r="P183"/>
  <c r="M183"/>
  <c r="J183"/>
  <c r="G183"/>
  <c r="V182"/>
  <c r="S182"/>
  <c r="P182"/>
  <c r="M182"/>
  <c r="J182"/>
  <c r="G182"/>
  <c r="V181"/>
  <c r="S181"/>
  <c r="P181"/>
  <c r="M181"/>
  <c r="J181"/>
  <c r="G181"/>
  <c r="T180"/>
  <c r="Q180"/>
  <c r="N180"/>
  <c r="K180"/>
  <c r="H180"/>
  <c r="E180"/>
  <c r="V179"/>
  <c r="S179"/>
  <c r="P179"/>
  <c r="M179"/>
  <c r="J179"/>
  <c r="V178"/>
  <c r="S178"/>
  <c r="P178"/>
  <c r="M178"/>
  <c r="J178"/>
  <c r="V177"/>
  <c r="S177"/>
  <c r="P177"/>
  <c r="M177"/>
  <c r="J177"/>
  <c r="V176"/>
  <c r="S176"/>
  <c r="P176"/>
  <c r="M176"/>
  <c r="J176"/>
  <c r="V175"/>
  <c r="S175"/>
  <c r="P175"/>
  <c r="M175"/>
  <c r="J175"/>
  <c r="V174"/>
  <c r="S174"/>
  <c r="P174"/>
  <c r="M174"/>
  <c r="J174"/>
  <c r="T173"/>
  <c r="Q173"/>
  <c r="N173"/>
  <c r="K173"/>
  <c r="H173"/>
  <c r="E173"/>
  <c r="V172"/>
  <c r="S172"/>
  <c r="P172"/>
  <c r="M172"/>
  <c r="J172"/>
  <c r="G172"/>
  <c r="V171"/>
  <c r="S171"/>
  <c r="M171"/>
  <c r="J171"/>
  <c r="V170"/>
  <c r="S170"/>
  <c r="M170"/>
  <c r="J170"/>
  <c r="G170"/>
  <c r="V169"/>
  <c r="S169"/>
  <c r="P169"/>
  <c r="M169"/>
  <c r="J169"/>
  <c r="G169"/>
  <c r="T168"/>
  <c r="Q168"/>
  <c r="N168"/>
  <c r="K168"/>
  <c r="H168"/>
  <c r="E168"/>
  <c r="T166"/>
  <c r="Q166"/>
  <c r="N166"/>
  <c r="K166"/>
  <c r="H166"/>
  <c r="E166"/>
  <c r="V165"/>
  <c r="S165"/>
  <c r="P165"/>
  <c r="M165"/>
  <c r="J165"/>
  <c r="G165"/>
  <c r="V164"/>
  <c r="S164"/>
  <c r="P164"/>
  <c r="M164"/>
  <c r="J164"/>
  <c r="G164"/>
  <c r="V163"/>
  <c r="S163"/>
  <c r="P163"/>
  <c r="M163"/>
  <c r="J163"/>
  <c r="G163"/>
  <c r="V162"/>
  <c r="S162"/>
  <c r="P162"/>
  <c r="M162"/>
  <c r="J162"/>
  <c r="G162"/>
  <c r="T160"/>
  <c r="Q160"/>
  <c r="N160"/>
  <c r="K160"/>
  <c r="H160"/>
  <c r="E160"/>
  <c r="V159"/>
  <c r="S159"/>
  <c r="P159"/>
  <c r="M159"/>
  <c r="J159"/>
  <c r="G159"/>
  <c r="V158"/>
  <c r="S158"/>
  <c r="P158"/>
  <c r="M158"/>
  <c r="J158"/>
  <c r="G158"/>
  <c r="T156"/>
  <c r="Q156"/>
  <c r="N156"/>
  <c r="K156"/>
  <c r="H156"/>
  <c r="E156"/>
  <c r="V155"/>
  <c r="S155"/>
  <c r="P155"/>
  <c r="M155"/>
  <c r="J155"/>
  <c r="G155"/>
  <c r="V154"/>
  <c r="S154"/>
  <c r="P154"/>
  <c r="M154"/>
  <c r="J154"/>
  <c r="G154"/>
  <c r="V153"/>
  <c r="S153"/>
  <c r="P153"/>
  <c r="M153"/>
  <c r="J153"/>
  <c r="G153"/>
  <c r="V152"/>
  <c r="S152"/>
  <c r="P152"/>
  <c r="M152"/>
  <c r="J152"/>
  <c r="G152"/>
  <c r="V151"/>
  <c r="S151"/>
  <c r="P151"/>
  <c r="M151"/>
  <c r="J151"/>
  <c r="G151"/>
  <c r="T149"/>
  <c r="Q149"/>
  <c r="N149"/>
  <c r="K149"/>
  <c r="H149"/>
  <c r="E149"/>
  <c r="V148"/>
  <c r="S148"/>
  <c r="P148"/>
  <c r="M148"/>
  <c r="J148"/>
  <c r="G148"/>
  <c r="V147"/>
  <c r="S147"/>
  <c r="P147"/>
  <c r="M147"/>
  <c r="J147"/>
  <c r="V146"/>
  <c r="S146"/>
  <c r="P146"/>
  <c r="M146"/>
  <c r="G146"/>
  <c r="V145"/>
  <c r="S145"/>
  <c r="P145"/>
  <c r="M145"/>
  <c r="V144"/>
  <c r="S144"/>
  <c r="P144"/>
  <c r="M144"/>
  <c r="V143"/>
  <c r="S143"/>
  <c r="M143"/>
  <c r="T141"/>
  <c r="Q141"/>
  <c r="N141"/>
  <c r="K141"/>
  <c r="H141"/>
  <c r="E141"/>
  <c r="V140"/>
  <c r="S140"/>
  <c r="P140"/>
  <c r="M140"/>
  <c r="J140"/>
  <c r="G140"/>
  <c r="V139"/>
  <c r="S139"/>
  <c r="P139"/>
  <c r="M139"/>
  <c r="J139"/>
  <c r="G139"/>
  <c r="V138"/>
  <c r="S138"/>
  <c r="P138"/>
  <c r="M138"/>
  <c r="J138"/>
  <c r="G138"/>
  <c r="V137"/>
  <c r="S137"/>
  <c r="P137"/>
  <c r="M137"/>
  <c r="J137"/>
  <c r="G137"/>
  <c r="V136"/>
  <c r="S136"/>
  <c r="P136"/>
  <c r="M136"/>
  <c r="J136"/>
  <c r="G136"/>
  <c r="V135"/>
  <c r="S135"/>
  <c r="P135"/>
  <c r="M135"/>
  <c r="J135"/>
  <c r="G135"/>
  <c r="T133"/>
  <c r="Q133"/>
  <c r="N133"/>
  <c r="K133"/>
  <c r="H133"/>
  <c r="E133"/>
  <c r="V132"/>
  <c r="S132"/>
  <c r="P132"/>
  <c r="M132"/>
  <c r="J132"/>
  <c r="G132"/>
  <c r="V131"/>
  <c r="S131"/>
  <c r="P131"/>
  <c r="M131"/>
  <c r="J131"/>
  <c r="G131"/>
  <c r="V130"/>
  <c r="S130"/>
  <c r="P130"/>
  <c r="M130"/>
  <c r="J130"/>
  <c r="G130"/>
  <c r="V129"/>
  <c r="S129"/>
  <c r="P129"/>
  <c r="M129"/>
  <c r="J129"/>
  <c r="G129"/>
  <c r="V128"/>
  <c r="S128"/>
  <c r="P128"/>
  <c r="M128"/>
  <c r="J128"/>
  <c r="G128"/>
  <c r="V127"/>
  <c r="S127"/>
  <c r="P127"/>
  <c r="M127"/>
  <c r="J127"/>
  <c r="G127"/>
  <c r="V126"/>
  <c r="S126"/>
  <c r="P126"/>
  <c r="M126"/>
  <c r="J126"/>
  <c r="G126"/>
  <c r="V125"/>
  <c r="S125"/>
  <c r="P125"/>
  <c r="M125"/>
  <c r="J125"/>
  <c r="G125"/>
  <c r="V124"/>
  <c r="S124"/>
  <c r="P124"/>
  <c r="M124"/>
  <c r="J124"/>
  <c r="G124"/>
  <c r="V123"/>
  <c r="S123"/>
  <c r="P123"/>
  <c r="M123"/>
  <c r="J123"/>
  <c r="G123"/>
  <c r="V122"/>
  <c r="S122"/>
  <c r="P122"/>
  <c r="M122"/>
  <c r="J122"/>
  <c r="G122"/>
  <c r="V119"/>
  <c r="S119"/>
  <c r="P119"/>
  <c r="M119"/>
  <c r="J119"/>
  <c r="G119"/>
  <c r="V118"/>
  <c r="S118"/>
  <c r="P118"/>
  <c r="M118"/>
  <c r="J118"/>
  <c r="G118"/>
  <c r="V117"/>
  <c r="S117"/>
  <c r="P117"/>
  <c r="M117"/>
  <c r="J117"/>
  <c r="G117"/>
  <c r="T116"/>
  <c r="Q116"/>
  <c r="N116"/>
  <c r="K116"/>
  <c r="H116"/>
  <c r="E116"/>
  <c r="V113"/>
  <c r="S113"/>
  <c r="P113"/>
  <c r="M113"/>
  <c r="J113"/>
  <c r="G113"/>
  <c r="V112"/>
  <c r="S112"/>
  <c r="P112"/>
  <c r="M112"/>
  <c r="G112"/>
  <c r="V111"/>
  <c r="S111"/>
  <c r="P111"/>
  <c r="M111"/>
  <c r="J111"/>
  <c r="G111"/>
  <c r="T110"/>
  <c r="Q110"/>
  <c r="N110"/>
  <c r="K110"/>
  <c r="H110"/>
  <c r="E110"/>
  <c r="V109"/>
  <c r="S109"/>
  <c r="P109"/>
  <c r="M109"/>
  <c r="J109"/>
  <c r="G109"/>
  <c r="V108"/>
  <c r="S108"/>
  <c r="P108"/>
  <c r="M108"/>
  <c r="J108"/>
  <c r="G108"/>
  <c r="V107"/>
  <c r="S107"/>
  <c r="P107"/>
  <c r="M107"/>
  <c r="J107"/>
  <c r="G107"/>
  <c r="T106"/>
  <c r="Q106"/>
  <c r="N106"/>
  <c r="K106"/>
  <c r="H106"/>
  <c r="E106"/>
  <c r="V103"/>
  <c r="S103"/>
  <c r="P103"/>
  <c r="M103"/>
  <c r="J103"/>
  <c r="G103"/>
  <c r="V102"/>
  <c r="S102"/>
  <c r="P102"/>
  <c r="M102"/>
  <c r="J102"/>
  <c r="G102"/>
  <c r="V101"/>
  <c r="S101"/>
  <c r="P101"/>
  <c r="M101"/>
  <c r="J101"/>
  <c r="G101"/>
  <c r="T100"/>
  <c r="Q100"/>
  <c r="N100"/>
  <c r="K100"/>
  <c r="H100"/>
  <c r="E100"/>
  <c r="V99"/>
  <c r="S99"/>
  <c r="P99"/>
  <c r="M99"/>
  <c r="J99"/>
  <c r="G99"/>
  <c r="V98"/>
  <c r="S98"/>
  <c r="P98"/>
  <c r="M98"/>
  <c r="J98"/>
  <c r="G98"/>
  <c r="V97"/>
  <c r="S97"/>
  <c r="P97"/>
  <c r="M97"/>
  <c r="J97"/>
  <c r="G97"/>
  <c r="T96"/>
  <c r="Q96"/>
  <c r="N96"/>
  <c r="K96"/>
  <c r="H96"/>
  <c r="E96"/>
  <c r="V95"/>
  <c r="S95"/>
  <c r="P95"/>
  <c r="M95"/>
  <c r="J95"/>
  <c r="G95"/>
  <c r="V94"/>
  <c r="S94"/>
  <c r="P94"/>
  <c r="M94"/>
  <c r="J94"/>
  <c r="G94"/>
  <c r="V93"/>
  <c r="S93"/>
  <c r="P93"/>
  <c r="M93"/>
  <c r="J93"/>
  <c r="G93"/>
  <c r="T92"/>
  <c r="Q92"/>
  <c r="N92"/>
  <c r="K92"/>
  <c r="H92"/>
  <c r="E92"/>
  <c r="V89"/>
  <c r="S89"/>
  <c r="P89"/>
  <c r="M89"/>
  <c r="J89"/>
  <c r="G89"/>
  <c r="V88"/>
  <c r="S88"/>
  <c r="P88"/>
  <c r="M88"/>
  <c r="J88"/>
  <c r="G88"/>
  <c r="V87"/>
  <c r="S87"/>
  <c r="P87"/>
  <c r="M87"/>
  <c r="J87"/>
  <c r="G87"/>
  <c r="T86"/>
  <c r="Q86"/>
  <c r="N86"/>
  <c r="K86"/>
  <c r="H86"/>
  <c r="E86"/>
  <c r="V85"/>
  <c r="S85"/>
  <c r="P85"/>
  <c r="M85"/>
  <c r="J85"/>
  <c r="G85"/>
  <c r="V84"/>
  <c r="S84"/>
  <c r="P84"/>
  <c r="M84"/>
  <c r="J84"/>
  <c r="G84"/>
  <c r="V83"/>
  <c r="S83"/>
  <c r="P83"/>
  <c r="M83"/>
  <c r="J83"/>
  <c r="G83"/>
  <c r="V80"/>
  <c r="S80"/>
  <c r="P80"/>
  <c r="M80"/>
  <c r="V79"/>
  <c r="S79"/>
  <c r="M79"/>
  <c r="V78"/>
  <c r="S78"/>
  <c r="P78"/>
  <c r="M78"/>
  <c r="T77"/>
  <c r="Q77"/>
  <c r="N77"/>
  <c r="K77"/>
  <c r="H77"/>
  <c r="V76"/>
  <c r="S76"/>
  <c r="M76"/>
  <c r="V75"/>
  <c r="S75"/>
  <c r="P75"/>
  <c r="M75"/>
  <c r="V74"/>
  <c r="S74"/>
  <c r="P74"/>
  <c r="M74"/>
  <c r="V73"/>
  <c r="S73"/>
  <c r="P73"/>
  <c r="M73"/>
  <c r="V72"/>
  <c r="S72"/>
  <c r="P72"/>
  <c r="M72"/>
  <c r="J72"/>
  <c r="T71"/>
  <c r="Q71"/>
  <c r="N71"/>
  <c r="K71"/>
  <c r="H71"/>
  <c r="V70"/>
  <c r="S70"/>
  <c r="P70"/>
  <c r="M70"/>
  <c r="J70"/>
  <c r="G70"/>
  <c r="V69"/>
  <c r="S69"/>
  <c r="P69"/>
  <c r="M69"/>
  <c r="J69"/>
  <c r="G69"/>
  <c r="V68"/>
  <c r="S68"/>
  <c r="P68"/>
  <c r="M68"/>
  <c r="J68"/>
  <c r="G68"/>
  <c r="T67"/>
  <c r="Q67"/>
  <c r="N67"/>
  <c r="K67"/>
  <c r="H67"/>
  <c r="E67"/>
  <c r="V64"/>
  <c r="S64"/>
  <c r="P64"/>
  <c r="M64"/>
  <c r="V63"/>
  <c r="S63"/>
  <c r="P63"/>
  <c r="M63"/>
  <c r="T62"/>
  <c r="Q62"/>
  <c r="N62"/>
  <c r="K62"/>
  <c r="V49"/>
  <c r="S49"/>
  <c r="P49"/>
  <c r="M49"/>
  <c r="J49"/>
  <c r="G49"/>
  <c r="V48"/>
  <c r="S48"/>
  <c r="P48"/>
  <c r="M48"/>
  <c r="J48"/>
  <c r="G48"/>
  <c r="V47"/>
  <c r="S47"/>
  <c r="P47"/>
  <c r="M47"/>
  <c r="J47"/>
  <c r="G47"/>
  <c r="T46"/>
  <c r="Q46"/>
  <c r="N46"/>
  <c r="K46"/>
  <c r="H46"/>
  <c r="E46"/>
  <c r="V45"/>
  <c r="S45"/>
  <c r="P45"/>
  <c r="M45"/>
  <c r="J45"/>
  <c r="G45"/>
  <c r="V44"/>
  <c r="S44"/>
  <c r="P44"/>
  <c r="M44"/>
  <c r="J44"/>
  <c r="G44"/>
  <c r="V43"/>
  <c r="S43"/>
  <c r="P43"/>
  <c r="M43"/>
  <c r="J43"/>
  <c r="G43"/>
  <c r="T42"/>
  <c r="Q42"/>
  <c r="N42"/>
  <c r="K42"/>
  <c r="H42"/>
  <c r="E42"/>
  <c r="V41"/>
  <c r="S41"/>
  <c r="P41"/>
  <c r="M41"/>
  <c r="J41"/>
  <c r="G41"/>
  <c r="V40"/>
  <c r="S40"/>
  <c r="P40"/>
  <c r="M40"/>
  <c r="J40"/>
  <c r="G40"/>
  <c r="V39"/>
  <c r="S39"/>
  <c r="P39"/>
  <c r="M39"/>
  <c r="J39"/>
  <c r="G39"/>
  <c r="T38"/>
  <c r="Q38"/>
  <c r="Q50" s="1"/>
  <c r="N38"/>
  <c r="K38"/>
  <c r="H38"/>
  <c r="E38"/>
  <c r="V33"/>
  <c r="S33"/>
  <c r="P33"/>
  <c r="M33"/>
  <c r="V32"/>
  <c r="S32"/>
  <c r="P32"/>
  <c r="M32"/>
  <c r="V31"/>
  <c r="S31"/>
  <c r="P31"/>
  <c r="M31"/>
  <c r="V30"/>
  <c r="S30"/>
  <c r="P30"/>
  <c r="M30"/>
  <c r="T29"/>
  <c r="Q29"/>
  <c r="N29"/>
  <c r="K29"/>
  <c r="H29"/>
  <c r="E29"/>
  <c r="V24"/>
  <c r="S24"/>
  <c r="P24"/>
  <c r="M24"/>
  <c r="J24"/>
  <c r="G24"/>
  <c r="V23"/>
  <c r="S23"/>
  <c r="P23"/>
  <c r="M23"/>
  <c r="J23"/>
  <c r="G23"/>
  <c r="V22"/>
  <c r="S22"/>
  <c r="P22"/>
  <c r="M22"/>
  <c r="J22"/>
  <c r="G22"/>
  <c r="T21"/>
  <c r="Q21"/>
  <c r="N21"/>
  <c r="K21"/>
  <c r="H21"/>
  <c r="E21"/>
  <c r="V20"/>
  <c r="S20"/>
  <c r="P20"/>
  <c r="M20"/>
  <c r="J20"/>
  <c r="G20"/>
  <c r="V19"/>
  <c r="S19"/>
  <c r="P19"/>
  <c r="M19"/>
  <c r="J19"/>
  <c r="G19"/>
  <c r="V18"/>
  <c r="S18"/>
  <c r="P18"/>
  <c r="M18"/>
  <c r="J18"/>
  <c r="G18"/>
  <c r="T17"/>
  <c r="Q17"/>
  <c r="N17"/>
  <c r="K17"/>
  <c r="H17"/>
  <c r="E17"/>
  <c r="V16"/>
  <c r="S16"/>
  <c r="P16"/>
  <c r="M16"/>
  <c r="J16"/>
  <c r="G16"/>
  <c r="V15"/>
  <c r="S15"/>
  <c r="P15"/>
  <c r="M15"/>
  <c r="J15"/>
  <c r="G15"/>
  <c r="V14"/>
  <c r="S14"/>
  <c r="P14"/>
  <c r="M14"/>
  <c r="J14"/>
  <c r="G14"/>
  <c r="T13"/>
  <c r="Q13"/>
  <c r="N13"/>
  <c r="K13"/>
  <c r="H13"/>
  <c r="E13"/>
  <c r="A5"/>
  <c r="A4"/>
  <c r="A3"/>
  <c r="A2"/>
  <c r="Y54" l="1"/>
  <c r="Z54" s="1"/>
  <c r="W52"/>
  <c r="Y55"/>
  <c r="Z55" s="1"/>
  <c r="Y56"/>
  <c r="Z56" s="1"/>
  <c r="G52"/>
  <c r="J52"/>
  <c r="X115"/>
  <c r="X53"/>
  <c r="X52" s="1"/>
  <c r="W81"/>
  <c r="Y81" s="1"/>
  <c r="Z81" s="1"/>
  <c r="G82"/>
  <c r="X114"/>
  <c r="X81"/>
  <c r="W115"/>
  <c r="P82"/>
  <c r="W114"/>
  <c r="J82"/>
  <c r="M82"/>
  <c r="S82"/>
  <c r="V82"/>
  <c r="E77"/>
  <c r="G86"/>
  <c r="G92"/>
  <c r="G73"/>
  <c r="W73" s="1"/>
  <c r="X146"/>
  <c r="X74"/>
  <c r="X111"/>
  <c r="W35"/>
  <c r="W193"/>
  <c r="P46"/>
  <c r="S42"/>
  <c r="S46"/>
  <c r="X34"/>
  <c r="X194"/>
  <c r="X35"/>
  <c r="X188"/>
  <c r="T120"/>
  <c r="W175"/>
  <c r="W177"/>
  <c r="W179"/>
  <c r="W182"/>
  <c r="S110"/>
  <c r="W34"/>
  <c r="J42"/>
  <c r="X191"/>
  <c r="P38"/>
  <c r="X185"/>
  <c r="V13"/>
  <c r="T26" s="1"/>
  <c r="V26" s="1"/>
  <c r="V21"/>
  <c r="T28" s="1"/>
  <c r="V28" s="1"/>
  <c r="P160"/>
  <c r="W192"/>
  <c r="S160"/>
  <c r="W165"/>
  <c r="V173"/>
  <c r="W117"/>
  <c r="W125"/>
  <c r="J71"/>
  <c r="X84"/>
  <c r="P100"/>
  <c r="G168"/>
  <c r="X179"/>
  <c r="P17"/>
  <c r="N27" s="1"/>
  <c r="P27" s="1"/>
  <c r="P21"/>
  <c r="N28" s="1"/>
  <c r="P28" s="1"/>
  <c r="W64"/>
  <c r="W74"/>
  <c r="W76"/>
  <c r="M110"/>
  <c r="X152"/>
  <c r="G46"/>
  <c r="P116"/>
  <c r="W147"/>
  <c r="W95"/>
  <c r="W97"/>
  <c r="W99"/>
  <c r="W101"/>
  <c r="W103"/>
  <c r="W109"/>
  <c r="X41"/>
  <c r="X117"/>
  <c r="X131"/>
  <c r="X136"/>
  <c r="X140"/>
  <c r="W18"/>
  <c r="M116"/>
  <c r="W154"/>
  <c r="W159"/>
  <c r="W127"/>
  <c r="W136"/>
  <c r="J168"/>
  <c r="W190"/>
  <c r="V42"/>
  <c r="X73"/>
  <c r="X87"/>
  <c r="X171"/>
  <c r="W186"/>
  <c r="Y186" s="1"/>
  <c r="Z186" s="1"/>
  <c r="S17"/>
  <c r="Q27" s="1"/>
  <c r="S27" s="1"/>
  <c r="S21"/>
  <c r="Q28" s="1"/>
  <c r="S28" s="1"/>
  <c r="W113"/>
  <c r="W164"/>
  <c r="P168"/>
  <c r="X44"/>
  <c r="X48"/>
  <c r="X76"/>
  <c r="W19"/>
  <c r="X63"/>
  <c r="W158"/>
  <c r="W163"/>
  <c r="V168"/>
  <c r="W172"/>
  <c r="X15"/>
  <c r="X19"/>
  <c r="X23"/>
  <c r="S62"/>
  <c r="G67"/>
  <c r="X75"/>
  <c r="W78"/>
  <c r="P141"/>
  <c r="X139"/>
  <c r="W144"/>
  <c r="M156"/>
  <c r="X155"/>
  <c r="X158"/>
  <c r="X172"/>
  <c r="W181"/>
  <c r="W185"/>
  <c r="X187"/>
  <c r="W32"/>
  <c r="V110"/>
  <c r="P156"/>
  <c r="M160"/>
  <c r="X181"/>
  <c r="X183"/>
  <c r="M42"/>
  <c r="W75"/>
  <c r="H197"/>
  <c r="X135"/>
  <c r="W70"/>
  <c r="W89"/>
  <c r="X119"/>
  <c r="X123"/>
  <c r="X125"/>
  <c r="W138"/>
  <c r="W155"/>
  <c r="X182"/>
  <c r="X45"/>
  <c r="P62"/>
  <c r="S71"/>
  <c r="W85"/>
  <c r="M86"/>
  <c r="X97"/>
  <c r="W131"/>
  <c r="V156"/>
  <c r="W170"/>
  <c r="W189"/>
  <c r="M46"/>
  <c r="K197"/>
  <c r="V62"/>
  <c r="M96"/>
  <c r="M100"/>
  <c r="W107"/>
  <c r="X129"/>
  <c r="V160"/>
  <c r="P92"/>
  <c r="P96"/>
  <c r="P106"/>
  <c r="X16"/>
  <c r="X18"/>
  <c r="X20"/>
  <c r="X22"/>
  <c r="M29"/>
  <c r="N50"/>
  <c r="J77"/>
  <c r="V86"/>
  <c r="S96"/>
  <c r="S100"/>
  <c r="S106"/>
  <c r="X113"/>
  <c r="H120"/>
  <c r="X154"/>
  <c r="X162"/>
  <c r="M13"/>
  <c r="K26" s="1"/>
  <c r="M17"/>
  <c r="K27" s="1"/>
  <c r="M27" s="1"/>
  <c r="V71"/>
  <c r="W88"/>
  <c r="X93"/>
  <c r="V92"/>
  <c r="V96"/>
  <c r="V100"/>
  <c r="X124"/>
  <c r="W130"/>
  <c r="G141"/>
  <c r="W137"/>
  <c r="V149"/>
  <c r="X145"/>
  <c r="M166"/>
  <c r="X164"/>
  <c r="P180"/>
  <c r="X195"/>
  <c r="X14"/>
  <c r="E71"/>
  <c r="W94"/>
  <c r="W98"/>
  <c r="W102"/>
  <c r="N120"/>
  <c r="X128"/>
  <c r="X130"/>
  <c r="P166"/>
  <c r="K120"/>
  <c r="W41"/>
  <c r="X94"/>
  <c r="X102"/>
  <c r="X108"/>
  <c r="X144"/>
  <c r="W148"/>
  <c r="G156"/>
  <c r="V180"/>
  <c r="W188"/>
  <c r="W80"/>
  <c r="G77"/>
  <c r="J29"/>
  <c r="X72"/>
  <c r="V116"/>
  <c r="P133"/>
  <c r="W135"/>
  <c r="P149"/>
  <c r="S156"/>
  <c r="W20"/>
  <c r="P77"/>
  <c r="X30"/>
  <c r="W44"/>
  <c r="X99"/>
  <c r="V106"/>
  <c r="W111"/>
  <c r="X112"/>
  <c r="V133"/>
  <c r="X126"/>
  <c r="W128"/>
  <c r="W152"/>
  <c r="X153"/>
  <c r="G160"/>
  <c r="S166"/>
  <c r="X169"/>
  <c r="X175"/>
  <c r="X177"/>
  <c r="X193"/>
  <c r="P13"/>
  <c r="N26" s="1"/>
  <c r="W43"/>
  <c r="M106"/>
  <c r="W24"/>
  <c r="X80"/>
  <c r="J110"/>
  <c r="M180"/>
  <c r="T197"/>
  <c r="X78"/>
  <c r="W15"/>
  <c r="V17"/>
  <c r="T27" s="1"/>
  <c r="V27" s="1"/>
  <c r="X24"/>
  <c r="M38"/>
  <c r="M67"/>
  <c r="X79"/>
  <c r="G96"/>
  <c r="W108"/>
  <c r="X109"/>
  <c r="S116"/>
  <c r="X138"/>
  <c r="W140"/>
  <c r="X147"/>
  <c r="J160"/>
  <c r="X170"/>
  <c r="W194"/>
  <c r="X196"/>
  <c r="W69"/>
  <c r="X83"/>
  <c r="G29"/>
  <c r="M62"/>
  <c r="S86"/>
  <c r="S92"/>
  <c r="E120"/>
  <c r="W126"/>
  <c r="S173"/>
  <c r="G180"/>
  <c r="S180"/>
  <c r="S38"/>
  <c r="H50"/>
  <c r="P67"/>
  <c r="W23"/>
  <c r="W33"/>
  <c r="V38"/>
  <c r="X47"/>
  <c r="W49"/>
  <c r="X68"/>
  <c r="T90"/>
  <c r="W79"/>
  <c r="J86"/>
  <c r="X98"/>
  <c r="X103"/>
  <c r="P110"/>
  <c r="X132"/>
  <c r="J141"/>
  <c r="X159"/>
  <c r="W176"/>
  <c r="W178"/>
  <c r="X189"/>
  <c r="W191"/>
  <c r="J17"/>
  <c r="H27" s="1"/>
  <c r="J27" s="1"/>
  <c r="V46"/>
  <c r="S67"/>
  <c r="S13"/>
  <c r="Q26" s="1"/>
  <c r="W39"/>
  <c r="W48"/>
  <c r="W68"/>
  <c r="W83"/>
  <c r="K90"/>
  <c r="X118"/>
  <c r="X127"/>
  <c r="W129"/>
  <c r="M141"/>
  <c r="V141"/>
  <c r="M149"/>
  <c r="W145"/>
  <c r="X165"/>
  <c r="W169"/>
  <c r="X176"/>
  <c r="X178"/>
  <c r="N197"/>
  <c r="W183"/>
  <c r="S184"/>
  <c r="W195"/>
  <c r="H90"/>
  <c r="W14"/>
  <c r="S29"/>
  <c r="W40"/>
  <c r="W45"/>
  <c r="W63"/>
  <c r="N90"/>
  <c r="X88"/>
  <c r="M92"/>
  <c r="G100"/>
  <c r="G106"/>
  <c r="W112"/>
  <c r="X137"/>
  <c r="W139"/>
  <c r="W153"/>
  <c r="M173"/>
  <c r="G21"/>
  <c r="E28" s="1"/>
  <c r="G28" s="1"/>
  <c r="X32"/>
  <c r="P86"/>
  <c r="W16"/>
  <c r="V29"/>
  <c r="X40"/>
  <c r="X43"/>
  <c r="X69"/>
  <c r="M77"/>
  <c r="Q90"/>
  <c r="J106"/>
  <c r="Q120"/>
  <c r="X122"/>
  <c r="W124"/>
  <c r="W132"/>
  <c r="X148"/>
  <c r="W162"/>
  <c r="M168"/>
  <c r="P173"/>
  <c r="E197"/>
  <c r="G17"/>
  <c r="E27" s="1"/>
  <c r="G27" s="1"/>
  <c r="J21"/>
  <c r="H28" s="1"/>
  <c r="J28" s="1"/>
  <c r="E50"/>
  <c r="P71"/>
  <c r="W84"/>
  <c r="W87"/>
  <c r="W123"/>
  <c r="W187"/>
  <c r="G184"/>
  <c r="J184"/>
  <c r="X192"/>
  <c r="W196"/>
  <c r="X95"/>
  <c r="J92"/>
  <c r="G173"/>
  <c r="W174"/>
  <c r="M184"/>
  <c r="G13"/>
  <c r="J173"/>
  <c r="X174"/>
  <c r="M21"/>
  <c r="K28" s="1"/>
  <c r="M28" s="1"/>
  <c r="P29"/>
  <c r="W31"/>
  <c r="P42"/>
  <c r="K50"/>
  <c r="M71"/>
  <c r="X89"/>
  <c r="W146"/>
  <c r="P184"/>
  <c r="J13"/>
  <c r="X31"/>
  <c r="X49"/>
  <c r="J46"/>
  <c r="G116"/>
  <c r="W118"/>
  <c r="W30"/>
  <c r="X70"/>
  <c r="W143"/>
  <c r="G149"/>
  <c r="W171"/>
  <c r="V184"/>
  <c r="X33"/>
  <c r="S77"/>
  <c r="W122"/>
  <c r="G133"/>
  <c r="X143"/>
  <c r="J149"/>
  <c r="S168"/>
  <c r="W22"/>
  <c r="G38"/>
  <c r="T50"/>
  <c r="J67"/>
  <c r="X85"/>
  <c r="M133"/>
  <c r="X151"/>
  <c r="V166"/>
  <c r="X190"/>
  <c r="J38"/>
  <c r="X39"/>
  <c r="W72"/>
  <c r="S141"/>
  <c r="J156"/>
  <c r="Q197"/>
  <c r="G42"/>
  <c r="W93"/>
  <c r="J96"/>
  <c r="W119"/>
  <c r="S133"/>
  <c r="S149"/>
  <c r="W47"/>
  <c r="J100"/>
  <c r="X101"/>
  <c r="J166"/>
  <c r="X163"/>
  <c r="V67"/>
  <c r="V77"/>
  <c r="J116"/>
  <c r="W151"/>
  <c r="X107"/>
  <c r="G110"/>
  <c r="J133"/>
  <c r="G166"/>
  <c r="X64"/>
  <c r="J180"/>
  <c r="Y114" l="1"/>
  <c r="Z114" s="1"/>
  <c r="Y115"/>
  <c r="Z115" s="1"/>
  <c r="Y53"/>
  <c r="Z53" s="1"/>
  <c r="Y171"/>
  <c r="Z171" s="1"/>
  <c r="E90"/>
  <c r="W82"/>
  <c r="Y146"/>
  <c r="Z146" s="1"/>
  <c r="X82"/>
  <c r="Y95"/>
  <c r="Z95" s="1"/>
  <c r="Y112"/>
  <c r="Z112" s="1"/>
  <c r="Y14"/>
  <c r="Z14" s="1"/>
  <c r="Y190"/>
  <c r="Z190" s="1"/>
  <c r="Y158"/>
  <c r="Z158" s="1"/>
  <c r="W160"/>
  <c r="Y94"/>
  <c r="Z94" s="1"/>
  <c r="Y48"/>
  <c r="Z48" s="1"/>
  <c r="Y165"/>
  <c r="Z165" s="1"/>
  <c r="Y185"/>
  <c r="Z185" s="1"/>
  <c r="Y119"/>
  <c r="Z119" s="1"/>
  <c r="Y129"/>
  <c r="Z129" s="1"/>
  <c r="Y152"/>
  <c r="Z152" s="1"/>
  <c r="Y84"/>
  <c r="Z84" s="1"/>
  <c r="Y179"/>
  <c r="Z179" s="1"/>
  <c r="Y113"/>
  <c r="Z113" s="1"/>
  <c r="Y144"/>
  <c r="Z144" s="1"/>
  <c r="Y103"/>
  <c r="Z103" s="1"/>
  <c r="Y49"/>
  <c r="Z49" s="1"/>
  <c r="Y97"/>
  <c r="Z97" s="1"/>
  <c r="Y35"/>
  <c r="Z35" s="1"/>
  <c r="Y89"/>
  <c r="Z89" s="1"/>
  <c r="Y124"/>
  <c r="Z124" s="1"/>
  <c r="W96"/>
  <c r="Y32"/>
  <c r="Z32" s="1"/>
  <c r="Y68"/>
  <c r="Z68" s="1"/>
  <c r="Y117"/>
  <c r="Z117" s="1"/>
  <c r="P50"/>
  <c r="Y74"/>
  <c r="Z74" s="1"/>
  <c r="W27"/>
  <c r="Y23"/>
  <c r="Z23" s="1"/>
  <c r="Y34"/>
  <c r="Z34" s="1"/>
  <c r="Y163"/>
  <c r="Z163" s="1"/>
  <c r="Y192"/>
  <c r="Z192" s="1"/>
  <c r="Y177"/>
  <c r="Z177" s="1"/>
  <c r="Y85"/>
  <c r="Z85" s="1"/>
  <c r="Y125"/>
  <c r="Z125" s="1"/>
  <c r="Y123"/>
  <c r="Z123" s="1"/>
  <c r="X180"/>
  <c r="Y138"/>
  <c r="Z138" s="1"/>
  <c r="Y176"/>
  <c r="Z176" s="1"/>
  <c r="Y196"/>
  <c r="Z196" s="1"/>
  <c r="P104"/>
  <c r="Y73"/>
  <c r="Z73" s="1"/>
  <c r="Y188"/>
  <c r="Z188" s="1"/>
  <c r="X28"/>
  <c r="Y76"/>
  <c r="Z76" s="1"/>
  <c r="Y187"/>
  <c r="Z187" s="1"/>
  <c r="Y140"/>
  <c r="Z140" s="1"/>
  <c r="Y131"/>
  <c r="Z131" s="1"/>
  <c r="Y75"/>
  <c r="Z75" s="1"/>
  <c r="Y195"/>
  <c r="Z195" s="1"/>
  <c r="Y172"/>
  <c r="Z172" s="1"/>
  <c r="Y183"/>
  <c r="Z183" s="1"/>
  <c r="X116"/>
  <c r="Y193"/>
  <c r="Z193" s="1"/>
  <c r="Y16"/>
  <c r="Z16" s="1"/>
  <c r="Y191"/>
  <c r="Z191" s="1"/>
  <c r="Y169"/>
  <c r="Z169" s="1"/>
  <c r="P90"/>
  <c r="S50"/>
  <c r="Y41"/>
  <c r="Z41" s="1"/>
  <c r="W106"/>
  <c r="Y148"/>
  <c r="Z148" s="1"/>
  <c r="Y108"/>
  <c r="Z108" s="1"/>
  <c r="Y78"/>
  <c r="Z78" s="1"/>
  <c r="Y181"/>
  <c r="Z181" s="1"/>
  <c r="Y182"/>
  <c r="Z182" s="1"/>
  <c r="Y102"/>
  <c r="Z102" s="1"/>
  <c r="Y147"/>
  <c r="Z147" s="1"/>
  <c r="X42"/>
  <c r="S104"/>
  <c r="Y33"/>
  <c r="Z33" s="1"/>
  <c r="Y19"/>
  <c r="Z19" s="1"/>
  <c r="Y189"/>
  <c r="Z189" s="1"/>
  <c r="Y155"/>
  <c r="Z155" s="1"/>
  <c r="Y175"/>
  <c r="Z175" s="1"/>
  <c r="Y154"/>
  <c r="Z154" s="1"/>
  <c r="Y194"/>
  <c r="Z194" s="1"/>
  <c r="Y44"/>
  <c r="Z44" s="1"/>
  <c r="X13"/>
  <c r="Y164"/>
  <c r="Z164" s="1"/>
  <c r="Y88"/>
  <c r="Z88" s="1"/>
  <c r="Y109"/>
  <c r="Z109" s="1"/>
  <c r="Y178"/>
  <c r="Z178" s="1"/>
  <c r="Y135"/>
  <c r="Z135" s="1"/>
  <c r="Y45"/>
  <c r="Z45" s="1"/>
  <c r="Y159"/>
  <c r="Z159" s="1"/>
  <c r="X38"/>
  <c r="Y145"/>
  <c r="Z145" s="1"/>
  <c r="Y99"/>
  <c r="Z99" s="1"/>
  <c r="W180"/>
  <c r="M50"/>
  <c r="X168"/>
  <c r="Y139"/>
  <c r="Z139" s="1"/>
  <c r="Y126"/>
  <c r="Z126" s="1"/>
  <c r="V104"/>
  <c r="W100"/>
  <c r="Y15"/>
  <c r="Z15" s="1"/>
  <c r="X156"/>
  <c r="Y127"/>
  <c r="Z127" s="1"/>
  <c r="Y83"/>
  <c r="Z83" s="1"/>
  <c r="X71"/>
  <c r="G50"/>
  <c r="V197"/>
  <c r="Y40"/>
  <c r="Z40" s="1"/>
  <c r="X166"/>
  <c r="W166"/>
  <c r="Y153"/>
  <c r="Z153" s="1"/>
  <c r="M120"/>
  <c r="W28"/>
  <c r="P120"/>
  <c r="Y130"/>
  <c r="Z130" s="1"/>
  <c r="X17"/>
  <c r="V90"/>
  <c r="X141"/>
  <c r="Y170"/>
  <c r="Z170" s="1"/>
  <c r="Y128"/>
  <c r="Z128" s="1"/>
  <c r="Y136"/>
  <c r="Z136" s="1"/>
  <c r="W38"/>
  <c r="G104"/>
  <c r="Y98"/>
  <c r="Z98" s="1"/>
  <c r="M104"/>
  <c r="Y31"/>
  <c r="Z31" s="1"/>
  <c r="Y79"/>
  <c r="Z79" s="1"/>
  <c r="X86"/>
  <c r="P197"/>
  <c r="X133"/>
  <c r="X160"/>
  <c r="X67"/>
  <c r="W67"/>
  <c r="X21"/>
  <c r="X110"/>
  <c r="S197"/>
  <c r="Y43"/>
  <c r="Z43" s="1"/>
  <c r="Y18"/>
  <c r="Z18" s="1"/>
  <c r="X27"/>
  <c r="W110"/>
  <c r="Y20"/>
  <c r="Z20" s="1"/>
  <c r="S120"/>
  <c r="V120"/>
  <c r="V25"/>
  <c r="V36" s="1"/>
  <c r="W42"/>
  <c r="W141"/>
  <c r="M90"/>
  <c r="Y137"/>
  <c r="Z137" s="1"/>
  <c r="X46"/>
  <c r="X100"/>
  <c r="Y162"/>
  <c r="Z162" s="1"/>
  <c r="Y132"/>
  <c r="Z132" s="1"/>
  <c r="Y69"/>
  <c r="Z69" s="1"/>
  <c r="G197"/>
  <c r="V50"/>
  <c r="X77"/>
  <c r="Y111"/>
  <c r="Z111" s="1"/>
  <c r="X149"/>
  <c r="Y70"/>
  <c r="Z70" s="1"/>
  <c r="J90"/>
  <c r="Y118"/>
  <c r="Z118" s="1"/>
  <c r="W17"/>
  <c r="Y80"/>
  <c r="Z80" s="1"/>
  <c r="G71"/>
  <c r="G90" s="1"/>
  <c r="S90"/>
  <c r="X173"/>
  <c r="W13"/>
  <c r="W184"/>
  <c r="J104"/>
  <c r="W62"/>
  <c r="Y63"/>
  <c r="Z63" s="1"/>
  <c r="Y24"/>
  <c r="Z24" s="1"/>
  <c r="M197"/>
  <c r="J120"/>
  <c r="X96"/>
  <c r="W168"/>
  <c r="T25"/>
  <c r="H26"/>
  <c r="Y22"/>
  <c r="Z22" s="1"/>
  <c r="W21"/>
  <c r="Y143"/>
  <c r="Z143" s="1"/>
  <c r="W149"/>
  <c r="W29"/>
  <c r="Y30"/>
  <c r="Z30" s="1"/>
  <c r="Y87"/>
  <c r="Z87" s="1"/>
  <c r="W86"/>
  <c r="P26"/>
  <c r="P25" s="1"/>
  <c r="P36" s="1"/>
  <c r="N25"/>
  <c r="X106"/>
  <c r="Y107"/>
  <c r="Z107" s="1"/>
  <c r="E26"/>
  <c r="X29"/>
  <c r="Y93"/>
  <c r="Z93" s="1"/>
  <c r="W92"/>
  <c r="G120"/>
  <c r="W156"/>
  <c r="Y151"/>
  <c r="Z151" s="1"/>
  <c r="Y101"/>
  <c r="Z101" s="1"/>
  <c r="Y39"/>
  <c r="Z39" s="1"/>
  <c r="X184"/>
  <c r="S26"/>
  <c r="S25" s="1"/>
  <c r="S36" s="1"/>
  <c r="Q25"/>
  <c r="X92"/>
  <c r="W116"/>
  <c r="Y122"/>
  <c r="Z122" s="1"/>
  <c r="W133"/>
  <c r="J197"/>
  <c r="J50"/>
  <c r="Y47"/>
  <c r="Z47" s="1"/>
  <c r="W46"/>
  <c r="Y72"/>
  <c r="Z72" s="1"/>
  <c r="W71"/>
  <c r="W77"/>
  <c r="Y174"/>
  <c r="Z174" s="1"/>
  <c r="W173"/>
  <c r="Y64"/>
  <c r="Z64" s="1"/>
  <c r="X62"/>
  <c r="K25"/>
  <c r="M26"/>
  <c r="M25" s="1"/>
  <c r="M36" s="1"/>
  <c r="Y82" l="1"/>
  <c r="Z82" s="1"/>
  <c r="Y160"/>
  <c r="Z160" s="1"/>
  <c r="Y67"/>
  <c r="Z67" s="1"/>
  <c r="Y42"/>
  <c r="Z42" s="1"/>
  <c r="Y27"/>
  <c r="Z27" s="1"/>
  <c r="Y180"/>
  <c r="Z180" s="1"/>
  <c r="Y106"/>
  <c r="Z106" s="1"/>
  <c r="Y28"/>
  <c r="Z28" s="1"/>
  <c r="Y38"/>
  <c r="Z38" s="1"/>
  <c r="Y96"/>
  <c r="Z96" s="1"/>
  <c r="Y168"/>
  <c r="Z168" s="1"/>
  <c r="Y17"/>
  <c r="Z17" s="1"/>
  <c r="Y71"/>
  <c r="Z71" s="1"/>
  <c r="X197"/>
  <c r="Y13"/>
  <c r="Z13" s="1"/>
  <c r="X90"/>
  <c r="Y166"/>
  <c r="Z166" s="1"/>
  <c r="Y110"/>
  <c r="Z110" s="1"/>
  <c r="Y100"/>
  <c r="Z100" s="1"/>
  <c r="Y156"/>
  <c r="Z156" s="1"/>
  <c r="Y21"/>
  <c r="Z21" s="1"/>
  <c r="X50"/>
  <c r="X104"/>
  <c r="W197"/>
  <c r="Y141"/>
  <c r="Z141" s="1"/>
  <c r="Y133"/>
  <c r="Z133" s="1"/>
  <c r="Y173"/>
  <c r="Z173" s="1"/>
  <c r="Y29"/>
  <c r="Z29" s="1"/>
  <c r="Y149"/>
  <c r="Z149" s="1"/>
  <c r="Y77"/>
  <c r="Z77" s="1"/>
  <c r="Y62"/>
  <c r="Z62" s="1"/>
  <c r="E25"/>
  <c r="G26"/>
  <c r="X120"/>
  <c r="Y184"/>
  <c r="Z184" s="1"/>
  <c r="W120"/>
  <c r="Y116"/>
  <c r="Z116" s="1"/>
  <c r="H25"/>
  <c r="J26"/>
  <c r="W104"/>
  <c r="Y92"/>
  <c r="Z92" s="1"/>
  <c r="Y86"/>
  <c r="Z86" s="1"/>
  <c r="W90"/>
  <c r="W50"/>
  <c r="Y46"/>
  <c r="Z46" s="1"/>
  <c r="Y104" l="1"/>
  <c r="Z104" s="1"/>
  <c r="Y120"/>
  <c r="Z120" s="1"/>
  <c r="Y197"/>
  <c r="Z197" s="1"/>
  <c r="Y90"/>
  <c r="Z90" s="1"/>
  <c r="Y50"/>
  <c r="Z50" s="1"/>
  <c r="W26"/>
  <c r="G25"/>
  <c r="G36" s="1"/>
  <c r="J25"/>
  <c r="J36" s="1"/>
  <c r="X26"/>
  <c r="X25" s="1"/>
  <c r="X36" s="1"/>
  <c r="W25" l="1"/>
  <c r="Y26"/>
  <c r="Z26" s="1"/>
  <c r="Y25" l="1"/>
  <c r="Z25" s="1"/>
  <c r="W36"/>
  <c r="Y36" l="1"/>
  <c r="Z36" l="1"/>
  <c r="D65" i="7" l="1"/>
  <c r="D46"/>
  <c r="G65" l="1"/>
  <c r="G34"/>
  <c r="G35"/>
  <c r="G19"/>
  <c r="G18"/>
  <c r="H30" i="8"/>
  <c r="G30"/>
  <c r="F30"/>
  <c r="E30"/>
  <c r="D30"/>
  <c r="J29"/>
  <c r="N29" s="1"/>
  <c r="L28"/>
  <c r="L30" s="1"/>
  <c r="J28"/>
  <c r="L27"/>
  <c r="J27"/>
  <c r="G73" i="7"/>
  <c r="D73"/>
  <c r="D53"/>
  <c r="J30" i="8" l="1"/>
  <c r="A53" i="7"/>
  <c r="G53"/>
  <c r="D74"/>
  <c r="J53"/>
  <c r="J65" l="1"/>
  <c r="G74"/>
  <c r="J74" l="1"/>
  <c r="E65" i="17"/>
  <c r="G65"/>
  <c r="G198"/>
  <c r="C27" i="8" s="1"/>
  <c r="G200" i="17" l="1"/>
  <c r="N27" i="8"/>
  <c r="B27"/>
  <c r="H65" i="17"/>
  <c r="J65"/>
  <c r="J198" s="1"/>
  <c r="C28" i="8" s="1"/>
  <c r="K27" l="1"/>
  <c r="I27"/>
  <c r="J200" i="17"/>
  <c r="C30" i="8"/>
  <c r="N28"/>
  <c r="B28" s="1"/>
  <c r="J202" i="17"/>
  <c r="J199"/>
  <c r="K65"/>
  <c r="M65"/>
  <c r="M198" s="1"/>
  <c r="M200" s="1"/>
  <c r="N65"/>
  <c r="P65"/>
  <c r="P198"/>
  <c r="P200" s="1"/>
  <c r="M29" i="8" l="1"/>
  <c r="M30" s="1"/>
  <c r="I29"/>
  <c r="B29"/>
  <c r="B30" s="1"/>
  <c r="K29"/>
  <c r="N30"/>
  <c r="I28"/>
  <c r="I30" s="1"/>
  <c r="K28"/>
  <c r="P199" i="17"/>
  <c r="W65"/>
  <c r="W198" s="1"/>
  <c r="W200" s="1"/>
  <c r="Y52"/>
  <c r="Z52" s="1"/>
  <c r="X65"/>
  <c r="X198" s="1"/>
  <c r="X200" s="1"/>
  <c r="Y65" l="1"/>
  <c r="K30" i="8"/>
  <c r="Z65" i="17" l="1"/>
  <c r="Y198"/>
  <c r="Z198" s="1"/>
  <c r="S200" l="1"/>
  <c r="V52"/>
  <c r="V65"/>
  <c r="V198"/>
  <c r="V200"/>
  <c r="S52"/>
  <c r="S65"/>
  <c r="S198"/>
  <c r="T52"/>
  <c r="T65"/>
  <c r="Q65"/>
  <c r="Q52"/>
</calcChain>
</file>

<file path=xl/sharedStrings.xml><?xml version="1.0" encoding="utf-8"?>
<sst xmlns="http://schemas.openxmlformats.org/spreadsheetml/2006/main" count="1580" uniqueCount="729">
  <si>
    <t xml:space="preserve">
</t>
  </si>
  <si>
    <t>Культурна спадщина</t>
  </si>
  <si>
    <t>ЛОТ 2.  «Кроссекторальні проєкти зі збереження культурної спадщини»</t>
  </si>
  <si>
    <t>ТОВ "НОВА ФІЛЬМ"</t>
  </si>
  <si>
    <t>"Аутентична Україна - VR"</t>
  </si>
  <si>
    <t>липень 2025</t>
  </si>
  <si>
    <t>Український культурний фонд</t>
  </si>
  <si>
    <t>2.</t>
  </si>
  <si>
    <t>Кошти організацій-партнерів (повна назва організації)</t>
  </si>
  <si>
    <t>Кошти державного та місцевих бюджетів (повна назва організації)</t>
  </si>
  <si>
    <t>Кошти інших донорів (повна назва організації)</t>
  </si>
  <si>
    <t>Власні кошти організації-заявника</t>
  </si>
  <si>
    <t>Усього "Надходження"</t>
  </si>
  <si>
    <t>(посада)</t>
  </si>
  <si>
    <t>№</t>
  </si>
  <si>
    <t>Найменування витрат</t>
  </si>
  <si>
    <t>Одиниця виміру</t>
  </si>
  <si>
    <t>Витрати за рахунок співфінансування</t>
  </si>
  <si>
    <t>Витрати за рахунок  реінвестиції</t>
  </si>
  <si>
    <t>Планові витрати відповідно до заявки</t>
  </si>
  <si>
    <t>Кількість/
Період</t>
  </si>
  <si>
    <t>Вартість за одиницю, грн</t>
  </si>
  <si>
    <t>Вартість за одиницю, грн.</t>
  </si>
  <si>
    <t>ВИТРАТИ:</t>
  </si>
  <si>
    <t>Стаття:</t>
  </si>
  <si>
    <t>Підстаття:</t>
  </si>
  <si>
    <t>1.1</t>
  </si>
  <si>
    <t>Оплата праці штатних працівників  організації- заявника (лише у вигляді премії)</t>
  </si>
  <si>
    <t>Пункт:</t>
  </si>
  <si>
    <t>1.1.1</t>
  </si>
  <si>
    <t xml:space="preserve"> ПІБ (за наявності), посада (роль у Проєкті)</t>
  </si>
  <si>
    <t>місяців</t>
  </si>
  <si>
    <t>1.1.2</t>
  </si>
  <si>
    <t>ПІБ (за наявності), посада (роль у Проєкті)</t>
  </si>
  <si>
    <t>1.1.3</t>
  </si>
  <si>
    <t>1.2</t>
  </si>
  <si>
    <t>За  трудовими договорами</t>
  </si>
  <si>
    <t>1.2.1</t>
  </si>
  <si>
    <t>1.2.2</t>
  </si>
  <si>
    <t>1.2.3</t>
  </si>
  <si>
    <t>1.3</t>
  </si>
  <si>
    <t>За договорами цивільно-правового характеру</t>
  </si>
  <si>
    <t>1.3.1</t>
  </si>
  <si>
    <t xml:space="preserve"> ПІБ (за наявності), конкретна назва послуги/ роботи</t>
  </si>
  <si>
    <t>1.3.2</t>
  </si>
  <si>
    <t>1.3.3</t>
  </si>
  <si>
    <t>1.4</t>
  </si>
  <si>
    <t>Соціальні внески з оплати праці (нарахування ЄСВ)</t>
  </si>
  <si>
    <t>1.4.1</t>
  </si>
  <si>
    <t>Штатні працівники</t>
  </si>
  <si>
    <t>1.4.2</t>
  </si>
  <si>
    <t>За строковими трудовими договорами</t>
  </si>
  <si>
    <t>1.4.3</t>
  </si>
  <si>
    <t>1.5</t>
  </si>
  <si>
    <t>За договорами з фізичними особами-підприємцями</t>
  </si>
  <si>
    <t>1.5.1</t>
  </si>
  <si>
    <t>Керівник проекту/ продюсер - Полікашкін Андрій Віталійович</t>
  </si>
  <si>
    <t>1.5.2</t>
  </si>
  <si>
    <t xml:space="preserve">Керівник VR напрямку/ VR-технолог - Новик Іван Володимирович - </t>
  </si>
  <si>
    <t>1.5.3</t>
  </si>
  <si>
    <t>1.5.4</t>
  </si>
  <si>
    <t>1.5.5</t>
  </si>
  <si>
    <t>1.5.6</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</si>
  <si>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</si>
  <si>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</si>
  <si>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</si>
  <si>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</si>
  <si>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</si>
  <si>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</si>
  <si>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</si>
  <si>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</si>
  <si>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</si>
  <si>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</si>
  <si>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</si>
  <si>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</si>
  <si>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</si>
  <si>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</si>
  <si>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</si>
  <si>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</si>
  <si>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</si>
  <si>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</si>
  <si>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</si>
  <si>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</si>
  <si>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</si>
  <si>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</si>
  <si>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Усього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</si>
  <si>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</si>
  <si>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</si>
  <si>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</si>
  <si>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</si>
  <si>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3.1.2</t>
  </si>
  <si>
    <t>3.1.3</t>
  </si>
  <si>
    <t>3.1.4</t>
  </si>
  <si>
    <t>шт</t>
  </si>
  <si>
    <t>3.1.5</t>
  </si>
  <si>
    <t>3.1.6</t>
  </si>
  <si>
    <t>3.1.7</t>
  </si>
  <si>
    <t>3.1.8</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</si>
  <si>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</si>
  <si>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</si>
  <si>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</si>
  <si>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 (недопустимі витрати за рахунок гранту Фонду)</t>
  </si>
  <si>
    <t>послуга</t>
  </si>
  <si>
    <t>Недопустимі витрати за рахунок гранту УКФ</t>
  </si>
  <si>
    <t>3.2.2</t>
  </si>
  <si>
    <t>Інші нематеріальні активи (недопустимі витрати за рахунок гранту Фонду)</t>
  </si>
  <si>
    <t>Усього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</si>
  <si>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</si>
  <si>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</si>
  <si>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</si>
  <si>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</si>
  <si>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</si>
  <si>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</si>
  <si>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</si>
  <si>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</si>
  <si>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</si>
  <si>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</si>
  <si>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</si>
  <si>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Стерео відеокамера 360. Insta 360 Pro2, Insta 360 Titan, або аналоги</t>
  </si>
  <si>
    <t>4.2.2</t>
  </si>
  <si>
    <t xml:space="preserve">Додаткове обладнання для камери ВР-360, з обслуговуванням. Штатив, комплект кріплень, підвісів та аксесуарів.  </t>
  </si>
  <si>
    <t>4.2.3</t>
  </si>
  <si>
    <t>Генератор 3KW Honda (боксований)</t>
  </si>
  <si>
    <t>4.2.4</t>
  </si>
  <si>
    <t xml:space="preserve">Комплект світла, комутації (з обслуговуванням)                                  </t>
  </si>
  <si>
    <t>4.2.5</t>
  </si>
  <si>
    <t>Квадрокоптери для зйомки з верніх ракурсів: Inspire 2 Cam-x7, Mavic pro</t>
  </si>
  <si>
    <t>4.3</t>
  </si>
  <si>
    <t>Оренда транспорту</t>
  </si>
  <si>
    <t>4.3.1</t>
  </si>
  <si>
    <t>Послуги транспортного забезпечення (знімальний період)</t>
  </si>
  <si>
    <t>4.3.2</t>
  </si>
  <si>
    <t>Послуги транспортного забезпечення (підготовчий період)</t>
  </si>
  <si>
    <t>4.3.3</t>
  </si>
  <si>
    <t>Послуги транспортного забезпечення спецтранспортом: Камерваген (мікроавтобус)</t>
  </si>
  <si>
    <t>4.3.4</t>
  </si>
  <si>
    <t>Оренда вантажного автомобіля (із зазначенням маршруту, кілометражу/кількості годин)</t>
  </si>
  <si>
    <t>км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</si>
  <si>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</si>
  <si>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</si>
  <si>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</si>
  <si>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</si>
  <si>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</si>
  <si>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</si>
  <si>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</si>
  <si>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</si>
  <si>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</si>
  <si>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</si>
  <si>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</si>
  <si>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Усього по статті 4 "Витрати, пов'язані з орендою"</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</si>
  <si>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</si>
  <si>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</si>
  <si>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</si>
  <si>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</si>
  <si>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</si>
  <si>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</si>
  <si>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</si>
  <si>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</si>
  <si>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</si>
  <si>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</si>
  <si>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</si>
  <si>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</si>
  <si>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</si>
  <si>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</si>
  <si>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</si>
  <si>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</si>
  <si>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</si>
  <si>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</si>
  <si>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Матеріальні витрати</t>
  </si>
  <si>
    <t>6.1</t>
  </si>
  <si>
    <t>Основні матеріали та сировина</t>
  </si>
  <si>
    <t>6.1.1</t>
  </si>
  <si>
    <t>Найменування</t>
  </si>
  <si>
    <t>6.1.2</t>
  </si>
  <si>
    <t>6.1.3</t>
  </si>
  <si>
    <t>6.2</t>
  </si>
  <si>
    <t>Носії, накопичувачі</t>
  </si>
  <si>
    <t>6.2.1</t>
  </si>
  <si>
    <t>Твердотільний диск (зовнішний) SSD накопичувач Samsung T7 Shield 4 TB Black</t>
  </si>
  <si>
    <t>Пункт</t>
  </si>
  <si>
    <t>6.2.2</t>
  </si>
  <si>
    <t>6.2.3</t>
  </si>
  <si>
    <t>6.2.4</t>
  </si>
  <si>
    <t>6.2.5</t>
  </si>
  <si>
    <t>Карта пам'яті SanDisk Extreme Pro microSDXC 256GB UHS-I U3 для камер</t>
  </si>
  <si>
    <t>6.3</t>
  </si>
  <si>
    <t>Інші матеріальні витрати</t>
  </si>
  <si>
    <t>6.3.1</t>
  </si>
  <si>
    <t>6.3.2</t>
  </si>
  <si>
    <t>6.3.3</t>
  </si>
  <si>
    <t>Усього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</si>
  <si>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</si>
  <si>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</si>
  <si>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</si>
  <si>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</si>
  <si>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</si>
  <si>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</si>
  <si>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</si>
  <si>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</si>
  <si>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</si>
  <si>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</si>
  <si>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</si>
  <si>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</si>
  <si>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</si>
  <si>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</si>
  <si>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</si>
  <si>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</si>
  <si>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</si>
  <si>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</si>
  <si>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</si>
  <si>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</si>
  <si>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</si>
  <si>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</si>
  <si>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</si>
  <si>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</si>
  <si>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</si>
  <si>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</si>
  <si>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</si>
  <si>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</si>
  <si>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</si>
  <si>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</si>
  <si>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</si>
  <si>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</si>
  <si>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</si>
  <si>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</si>
  <si>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</si>
  <si>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</si>
  <si>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Послуги з просування</t>
  </si>
  <si>
    <t>9.1</t>
  </si>
  <si>
    <t>змін</t>
  </si>
  <si>
    <t>9.2</t>
  </si>
  <si>
    <t>Послуги таргетолога реклами проекту у Facebook, Instagram, TikTok, YouTube Ads, Google Ads.. та бюджету на рекламу.</t>
  </si>
  <si>
    <t>9.3</t>
  </si>
  <si>
    <t>SMM менеджмент</t>
  </si>
  <si>
    <t>Соціальні внески за договорами ЦПХ з підрядниками статті "Послуги з просування"</t>
  </si>
  <si>
    <t>Усього по статті  9 "Послуги з просування"</t>
  </si>
  <si>
    <t>Створення  вебресурсу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</si>
  <si>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</si>
  <si>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</si>
  <si>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статті "Створення вебресурсу"</t>
  </si>
  <si>
    <t>Усього по статті 10 "Створення вебресурсу"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</si>
  <si>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</si>
  <si>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</si>
  <si>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Усього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</si>
  <si>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</si>
  <si>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</si>
  <si>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</si>
  <si>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Редагування письмового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</si>
  <si>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</si>
  <si>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</si>
  <si>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</si>
  <si>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</si>
  <si>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</si>
  <si>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</si>
  <si>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</si>
  <si>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</si>
  <si>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</si>
  <si>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</si>
  <si>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підстатті  "Адміністративні витрати"</t>
  </si>
  <si>
    <t>13.2</t>
  </si>
  <si>
    <t>Послуги комп'ютерної обробки, монтажу, зведення</t>
  </si>
  <si>
    <t>13.2.1</t>
  </si>
  <si>
    <t>Послуги обробки фото-відеоматериалів у форматі 360 4К-8К роздільної здатності. Та підготовка їх для збірки у тур та відеомонтажу.</t>
  </si>
  <si>
    <t>13.2.2</t>
  </si>
  <si>
    <t xml:space="preserve">Чорновий монтаж фільму. Створення візуальниї ефектів та переходів. </t>
  </si>
  <si>
    <t>13.2.3</t>
  </si>
  <si>
    <t>Створення панорамного туру</t>
  </si>
  <si>
    <t>13.2.4</t>
  </si>
  <si>
    <t>Саунд дизайн. Звукове оформлення туру</t>
  </si>
  <si>
    <t>13.2.5</t>
  </si>
  <si>
    <t>Фінальний монтаж, Зведення, Кольор корекція фільму ВР-360</t>
  </si>
  <si>
    <t>13.2.6</t>
  </si>
  <si>
    <t>Соціальні внески за договорами ЦПХ з підрядниками  підстатті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</si>
  <si>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</si>
  <si>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</si>
  <si>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</si>
  <si>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</si>
  <si>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</si>
  <si>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</si>
  <si>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</si>
  <si>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</si>
  <si>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</si>
  <si>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</si>
  <si>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</si>
  <si>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</si>
  <si>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</si>
  <si>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</si>
  <si>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Послуги створення англомовної версії туру</t>
  </si>
  <si>
    <t>13.4.5</t>
  </si>
  <si>
    <t xml:space="preserve">Послуги створення англомовної версії фільму  360 </t>
  </si>
  <si>
    <t>13.4.6</t>
  </si>
  <si>
    <t>Организаційно-Редакторськи послуги</t>
  </si>
  <si>
    <t>13.4.7</t>
  </si>
  <si>
    <t xml:space="preserve">Консультаційні послуги. </t>
  </si>
  <si>
    <t>13.4.8</t>
  </si>
  <si>
    <t>Оргиназаційно-Адміністративні послуги  (господарсько-адміністративне забезпечення знімального процесу)</t>
  </si>
  <si>
    <t>зміна</t>
  </si>
  <si>
    <t>13.4.9</t>
  </si>
  <si>
    <t>Послуги по забезпеченню санітарно-гігієнічними матеріалами враовуючи Витратні матеріали (господарсько-адміністративний напрямок)</t>
  </si>
  <si>
    <t>13.4.10</t>
  </si>
  <si>
    <t>Послуги по офісному забезпеченню (враховуючи заправку та/або придбання/ремонт картриджів для принтерів, забезпечення канцтоварами тощо)</t>
  </si>
  <si>
    <t>13.4.11</t>
  </si>
  <si>
    <t>Послуги Проектний Асистент/ асистент продюсера</t>
  </si>
  <si>
    <t>13.4.12</t>
  </si>
  <si>
    <t>Соціальні внески за договорами ЦПХ з підрядниками  підстатті "Інші прямі витрати"</t>
  </si>
  <si>
    <t>РЕЗУЛЬТАТ РЕАЛІЗАЦІЇ ПРОЄКТУ</t>
  </si>
  <si>
    <t xml:space="preserve">ЗАТВЕРДЖЕНО
Наказ Українського культурного фонду 
16.01.2023 № 6 </t>
  </si>
  <si>
    <t>ІНСТРУКЦІЯ</t>
  </si>
  <si>
    <t>по заповненню форми Кошторису Проєкту</t>
  </si>
  <si>
    <t xml:space="preserve">
Стаття:
Підстаття:
Пункт:</t>
  </si>
  <si>
    <t>Інструкція по заповненню форми Кошторису Проєкту</t>
  </si>
  <si>
    <t xml:space="preserve">
Кошторис проєкту має два аркуші, які потрібно заповнити: "Дохідна частина" та "Кошторис витрат". 
 Кошторис містить формули для полегшення обрахунку загальної суми витрат, які заборонено змінювати. 
Забороняється змінювати назви статтей, підстаттей та одиниці виміру у кошторисі.
Колонка  "Обгрунтування та деталізація витрат" є обов'язковою до заповнення.
До кошторису включаються тільки допустимі витрати, які будуть понесені під час періоду реалізації проєкту.
Фонд наполегливо рекомендує залучати спеціаліста з кваліфікацією бухгалтера на етапі планування витрат та складання кошторису.         
Звертаємо увагу, що у разі планування в кошторисі придбання товарів, робіт, послуг (крім винагороди членів команди Проєкту) у юридичних осіб або фізичних осіб-підприємців загальна вартість яких дорівнює або перевищує суму в розмірі 50 000,00 грн (п’ятдесят тисяч гривень) з ПДВ, на момент звітування вибір постачальника товарів, робіт, послуг має бути обґрунтований трьома комерційними ціновими пропозиціями від інших постачальників, до яких звертався грантоотримувач в цілях дослідження цінового ринку пропозицій з метою обрання найбільш економічно вигідної. 
У разі, якщо постачальник надає унікальні товари, роботи, послуги, при звітності грантоотримувач має надати детальне обґрунтування їх унікальності. 
Витрати поза межами терміну реалізації проєкту до кошторису не включаються. 
Забороняється здійснювати будь-які витрати за договорами, дата укладання яких передує даті укладання Договору. 
Допустимими умовами здійснення вказаних витрат за цими договорами є:
- наявність додаткового договору (угоди) до них, дата якого відповідає даті Договору або є наступною за неї, в якому зазначено про те, що надання (поставка) товарів, робіт, послуг буде здійснюватися в межах реалізації проекту (з дати підписання Договору до кінцевої дати реалізації проекту включно);
- наявність додатку до договору, в якому затверджено графік надання (поставки) товарів, робіт, послуг, яким засвідчується фактична дата виконання в межах реалізації проекту (з дати підписання Договору до кінцевої дати реалізації проекту включно).
Акти приймання – передачі по вищезазначеним договорам повинні містити інформацію, в якій зазначено дві наступні дати:
- дата складання Акта приймання - передачі в межах реалізації проекту (з дати підписання Договору до кінцевої дати реалізації проекту включно);
- дата фактичного надання (поставки) товарів, робіт, послуг в межах реалізації проекту (з дати підписання Договору до кінцевої дати реалізації проекту включно).
</t>
  </si>
  <si>
    <t>Надходження:</t>
  </si>
  <si>
    <t>Аркуш "Дохідна частина"</t>
  </si>
  <si>
    <t>1</t>
  </si>
  <si>
    <t>Заплановані надходження коштів  необхідно вказати у відсотках та гривнях для кожного окремого джерела фінансування.
Сума надходжень від кожного джерела фінансування повинна дорівнювати сумі видатків, вказаних в аркуші "Кошторис витрат" за кожним джерелом фінансування.</t>
  </si>
  <si>
    <t>Співфінансування:</t>
  </si>
  <si>
    <t>2.4</t>
  </si>
  <si>
    <t>2.5</t>
  </si>
  <si>
    <t>3</t>
  </si>
  <si>
    <t>Реінвестиції (дохід отриманий від реалізації книг, квитків, програм та інших культрно-мистецьких продуктів, що створюватимуться в рамках проєкту)</t>
  </si>
  <si>
    <t>Витрати:</t>
  </si>
  <si>
    <t>Аркуш "Кошторис витрат"</t>
  </si>
  <si>
    <t>Винагорода членам команди Проєкту</t>
  </si>
  <si>
    <t>До статті "Винагорода членам команди Проєкту" можуть бути віднесені витрати фізичним особам або фізичним особам - підприємцям, які створюють, координують та супроводжують проєкт протягом усього терміну його виконання. 
Надавачі разових послуг або виконавці окремих видів робіт мають бути віднесені до інших статтей витрат, які найбільше відповідають за економічною сутністю. 
Звертаємо увагу, що команда проекту – це об’єднання осіб, які планують проект, визначають його етапи, забезпечують його реалізацію та підготовку звітності.</t>
  </si>
  <si>
    <t>Оплата праці штатних працівників організації-заявника (лише у вигляді премії)</t>
  </si>
  <si>
    <t>До підстатті кошторису  "Оплата праці штатних працівників організації-заявника (лише у вигляді премії)" включається виплата премії за додаткове навантаження члену команди у випадку, коли він є працівником організації-грантоотримувача та бере участь в організації та реалізації проєкту в межах своїх професійних та посадових обов'язків.
Розрахунок виплати відображається із прив'язкою до тривалості часу залучення (місяців) у проєкті. Розмір премії за додаткове навантаження, яка виплачується за рахунок коштів гранту, встановлюється відповідно до Положення про преміювання або інших нормативних актів організації-заявника. 
В колонці "Найменування витрат" обов'язково зазначається ПІБ такої особи та посада (роль у проекті). 
В колонці "Період" вноситься кількість місяців, за які планується виплата премії за додаткове навантаження (згідно із фактично відпрацьованим за цим проєктом часом, наприклад 15 днів місяця = 0,5 місяця). 
В колонці "Вартість за одиницю" вноситься розмір премії за один місяць для кожного працівника. 
В колонці "Загальна сума" відображається загальна сума премії,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премії за додаткове навантаження по проєкту.
В колонці "Обгрунтування та деталізація витрат" вказуються функціональні обов'язки відповідно до посади (ролі) кожного працівника у проєкті та надаються обгрунтування розміру премії, зазначається конкретний обсяг роботи, який виконується під час реалізації проєкту. 
Забороняється видаляти формули.</t>
  </si>
  <si>
    <t>До підстатті кошторису  "За  трудовими договорами" включається виплата заробітної плати, в тому числі премії за додаткове навантаження фізичної особи (члена команди), яка повністю задіяна в реалізації проєкту та  приймається в штат організації грантоотримувача на період реалізації проєкту за строковими трудовими договорами.
Розрахунок витрат відображається із прив'язкою до тривалості часу (місяців) залучення в проєкті.  
Розмір виплати встановлюється на рівні посадових окладів згідно штатного розпису організації  та інших видів виплат (доплат, надбавок, премій та ін.) встановлених колективним договором організації, а також іншими нормативними актами, в тому числі Положенням про преміювання.
В колонці "Найменування витрат" обов'язково зазначається ПІБ такої особи та посада (роль у проекті). 
В колонці "Період" зазначається кількість місяців, за які планується виплата заробітної плати (згідно фактично відпрацьованого за даним проєктом часу, наприклад 15 днів місяця = 0,5 місяця). 
В колонку "Вартість за одиницю" вноситься розмір заробітної плати за один місяць для кожного працівника. 
В колонці "Загальна сума" за формулою розраховується  загальна сума заробітної плати,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відповідно до встановлених формул відображається загальна сума оплати праці за строковими трудовими договорами по проєкту.
В колонці "Обгрунтування та деталізація витрат" вказуються функціональні обов'язки відповідно до посади (ролі) працівника у проєкті, період здійснення виплат.
Забороняється видаляти формули.</t>
  </si>
  <si>
    <t>До підстатті кошторису  "За договорами цивільно-правового характеру" включається виплата винагороди фізичній особі (члену команди), яка надає конкретні послуги або виконує певний обсяг роботи за визначений термін під час реалізації проєкту та 
не є штатним  працівником.
Витрати на оплату винагороди за цивільно-правовим договорами включаються в кошторис у тому випадку, коли організація грантоотримувача не має в штаті спеціалістів та працівників певних професій, які мають бути залучені для реалізації проєкту.
Договори цивільно-правового характеру, які заключаються із ФОПами до даної підстатті не включаються.
Розмір винагороди за цівільно-правовим договором має відповідати ринковим цінам.  
Розрахунок витрат відображається із прив'язкою до тривалості часу (місяців) залучення в проекті. 
Гранична сума винагороди (наданих послуг) членам команди за договором цивільно-правового характеру не може перевищувати суму в розмірі 50 000,00 грн (п’ятдесяти тисяч гривень) за один місяць для однієї особи.  Вказана сума наданих послуг за договором цивільно-правового характеру може включати вартість всіх додаткових витрат, які можуть виникати при наданні послуг, але не може перевищувати вищезазначного розміру в цілому. Забороняється одночасне планування витрат на оплату винагороди членам команди за договором цивільно-правового характеру та оплату будь-яких інших послуг, які надаються ними, на підставі інших договорів. 
Обов'язково заповнюється колонка "Одиниці виміру" відповідного розрахунку витрати (місяць).
В колонці "Найменування витрат" обов'язково зазначається ПІБ фізичної особи та конкретна назва послуги. 
В випадку співфінансування інформація щодо розрахунку витрати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винагороди за договорами цивільно-правового характеру по проєкту.
В колонці "Обгрунтування та деталізація витрат"  надається детальний розрахунок винагороди за здійсненні послуги, конкретизується обсяг роботи з визначенням показників.
Обмеження за рахунок коштів співфінансування відсутні.
Забороняється видаляти формули.</t>
  </si>
  <si>
    <t xml:space="preserve">До підстатті кошторису «Соціальні внески з оплати праці (нарахування ЄСВ)» включаються відрахування на загальнообов'язкове державне соціальне страхування (ЄСВ), загальна ставка 22% (або інша ставка, передбачена законодавством) від нарахованої заробітної плати. 
В колонці "Період/Кількість" вноситься загальна сума, на яку нараховується ЄСВ. 
В колонці "Вартість за одиницю" вноситься коєфіцієнт 0,22. Якщо відповідно до чинного законодавства штатним працівникам нараховується ЄСВ по пільговій ставці,  то в графі  "Вартість за одиницю" необхідно зазначити відповідний коефіцієнт.
В колонці "Загальна сума" відображається  загальна сума нарахувань на оплату праці, яка планується за кошти гранту УКФ. 
У випадку співфінансування інформація має бути  зазначена в графі "Витрати за рахунок співфінансування" аркушу "Кошторис витрат". 
В колонці "Загальна планова сума витрат по проєкту" відображається загальна сума соціальних внесків по проєкту.
Колонка "Обгрунтування та деталізація витрат" не заповнюється. 
Забороняється видаляти формули.
</t>
  </si>
  <si>
    <t xml:space="preserve">За договорами цивільно-правового характеру </t>
  </si>
  <si>
    <r>
      <rPr>
        <sz val="11"/>
        <color rgb="FF000000"/>
        <rFont val="Times New Roman"/>
        <family val="1"/>
        <charset val="204"/>
      </rPr>
      <t xml:space="preserve">До підстатті кошторису  "За договорами з фізичними особами-підприємцями" включається винагорода за виконання послуг/робіт  фізичною особою-підприємцем (членом команди), що надає їх конкретно за визначений термін під час реалізації проєкту.
Винагорода за виконання послуг/робіт за договорами з ФОП включається у кошторис у тому випадку, коли організація грантоотримувача не має у штаті спеціалістів та працівників певних професій, які мають бути залучені для реалізації проєкту та такі послуги можуть бути надані ФОП.
Винагорода за виконання послуг/робіт за договорами з ФОП має відповідати ринковим цінам.  
Розрахунок винагороди за виконання послуг/робіт відображається з привязкою до тривалості часу (місяців) залучення в реалізації проєкту. 
Гранична сума винагороди (наданих послуг) членам команди за договорами з ФОП  не може перевищувати суму в розмірі 50 000,00 грн (п’ятдесяти тисяч гривень) за один місяць для однієї особи.  Вказана сума наданих послуг може включати вартість всіх додаткових витрат, які можуть виникати при наданні послуг, але не може перевищувати вищезазначеного розміру в цілому. Забороняється одночасне планування витрат на оплату винагороди членам команди та оплату будь-яких інших послуг, які надаються ними, на підставі інших договорів. 
В колонці "Найменування витрат" обов'язково зазначається ПІБ фізичної особи-підприємця та конкретна назва послуги/роботи.
У випадку співфінансування інформація щодо розрахунку витрати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винагороди за договорами з ФОП  по проєкту.
В колонці "Обгрунтування та деталізація витрат" надається детальний розрахунок винагороди за виконання послуг/робіт та деталізується предмет послуги/роботи, конкретизується обсяг роботи з визначенням показників.
Обмеження за рахунок коштів співфінансування відсутні. 
Забороняється видаляти формули.
</t>
    </r>
    <r>
      <rPr>
        <sz val="11"/>
        <color rgb="FFFF0000"/>
        <rFont val="Times New Roman"/>
        <family val="1"/>
        <charset val="204"/>
      </rPr>
      <t xml:space="preserve"> </t>
    </r>
  </si>
  <si>
    <t>Усього по статті 1 "Винагорода членам команди Проєкту"</t>
  </si>
  <si>
    <t xml:space="preserve">Після підписання Договору про надання гранту не дозволяється збільшувати суму витрат за статтею. </t>
  </si>
  <si>
    <t>Витрати, пов'язані з відрядженнями (для штатних працівників)</t>
  </si>
  <si>
    <t xml:space="preserve">Компенсація витрат на відрядження здійснюється згідно норм постанови Кабінету Міністрів України від 02.02.2011 
№ 98  "Про суми та склад витрат на відрядження державних службовців, а також інших осіб, що направляються у відрядження підприємствами, установами та організаціями, які повністю або частково утримуються (фінансуються) за рахунок бюджетних коштів" (зі змінами) та Інструкції про службові відрядження в межах України та за кордон, затвердженої наказом Міністерства фінансів України від 13.03.1998  № 59 (зі змінами). 
Витрати за статтею застосовуються тільки для штатних працівників, які  зазначені у підстатті 1.1 та 1.2  статті 1 кошторису та задіяні безпосередньо у створенні та реалізації проєкту.
</t>
  </si>
  <si>
    <r>
      <rPr>
        <sz val="11"/>
        <color rgb="FF000000"/>
        <rFont val="Times New Roman"/>
        <family val="1"/>
        <charset val="204"/>
      </rPr>
      <t>До підстатті кошторису "Вартість проїзду (для штатних працівників)" відносять вартість квитків не вище другого класу, економ класу або вагонів купе</t>
    </r>
    <r>
      <rPr>
        <sz val="11"/>
        <color rgb="FF6AA84F"/>
        <rFont val="Times New Roman"/>
        <family val="1"/>
        <charset val="204"/>
      </rPr>
      <t xml:space="preserve"> </t>
    </r>
    <r>
      <rPr>
        <sz val="11"/>
        <color rgb="FF000000"/>
        <rFont val="Times New Roman"/>
        <family val="1"/>
        <charset val="204"/>
      </rPr>
      <t xml:space="preserve">(з деталізацією маршруту і прізвищем  особи, що відряджається), що вказується в графі "Найменування витрат". 
В колонці "Кількість" вказується кількість квитків (шт.). 
В колонці "Вартість за одиницю" вказується вартість одного квитка. 
В колонці "Загальна сума" вказується  загальна сума вартості квитків, яка планується за кошти гранту УКФ. 
У випадку співфінансування інформація про це має бути  зазначена в колонці "Витрати за рахунок співфінансування" аркушу "Кошторис витрат". 
В колонці "Загальна планова сума витрат по проєкту" відображається загальна сума вартості квитків по проєкту.   
В колонці "Обгрунтування та деталізація витрат" зазначається мета відрядження та період.     
Забороняється видаляти формули.       </t>
    </r>
  </si>
  <si>
    <t xml:space="preserve">До підстатті кошторису "Вартість проживання (для штатних працівників)" відносять вартість проживання під час відрядження (рахунки з готелів, накладні та договори на найм житлового приміщення тощо) із зазначення прізвища, імя, по-батькові відрядженої особи.  Для  відряджень (по Україні та за кордон)  граничні суми витрат на найм житлового приміщення за добу не можуть перевищувати норми, встановлені постановою Кабінету Міністрів України від 02.02.2011 № 98.
В колонці "Період/Кількість" вказується кількість діб проживання в житловому приміщені. 
В колонці "Вартість за одиницю" вказується вартість проживання в житловому приміщені за одну добу. 
В колонці "Загальна сума" за формулою розраховується загальна сума вартості проживання в житловому приміщені за період відрядження, яке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витрат на проживання відрядженої особи по проєкту.       
В колонці "Обгрунтування та деталізація витрат" зазначається мета відрядження та період.   
Забороняється видаляти формули.                   </t>
  </si>
  <si>
    <t xml:space="preserve">До підстатті кошторису  "Добові (для штатних працівників)" відносять добові витрати на відрядження. Сума добових витрат для відрядженнь  визначається згідно з постановою Кабінету Міністрів України від 02.02.2011 № 98. 
В колонці "Період/Кількість" вказується кількість діб відрядження. 
В колонці "Вартість за одиницю" вказується сума добових за одну добу. 
В колонці "Загальна сума" вказується загальна сума добових за період відрядження, яке планується за кошти гранту УКФ. 
У випадку співфінансування інформація про це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витрат на добові по проєкту.        
В колонці "Обгрунтування та деталізація витрат" зазначається мета відрядження та період.   
Забороняється видаляти формули.         </t>
  </si>
  <si>
    <r>
      <rPr>
        <sz val="11"/>
        <color rgb="FF000000"/>
        <rFont val="Times New Roman"/>
        <family val="1"/>
        <charset val="204"/>
      </rPr>
      <t xml:space="preserve">До підстатті кошторису "Обладнання, інструменти, інвентар, які необхідні для використання його при реалізації Проєкту Грантоотримувача" відносять:                                                                                                                          
- витрати на закупівлю обладнання, інструменту, інвентаря вартістю не більше 20 000,00 грн без ПДВ за одиницю з терміном корисного використання до одного року;                                                    
- витрати на придбання основних засобів вартістю до 50 000,00 грн без ПДВ за одиницю з терміном корисного використання більше одного року.                                                                                         
Придбання мобільних телефонів та побутової техніки заборонено за рахунок коштів гранту та реінвестицій.                                                                                                                                                                                                                                                                                </t>
    </r>
    <r>
      <rPr>
        <sz val="11"/>
        <color rgb="FF000000"/>
        <rFont val="Times New Roman"/>
        <family val="1"/>
        <charset val="204"/>
      </rPr>
      <t xml:space="preserve">В колонці "Найменування витрат" вказуються конкретні найменування обладнання, інструменту, інвентаря з деталізацією технічних характеристик та строком корисного використання.  
В колонці  "Кількість" вносять інформацію про кількість (шт.) запланованої закупівлі обладнання, інструмента та  інвентаря. 
В колонці  "Одиниця виміру" вносять информацію, в яких одиницях вимірюється обладнання, інструмент, інвентар. 
В колонці   "Вартість за одиницю" вносять інформацію про заплановану вартість одиниці обладнання, інструменту, інвентаря. 
В колонці "Загальна сума" вказується загальна вартість запланованої закупівлі обладнання, інструменту, інвентаря,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t>
    </r>
    <r>
      <rPr>
        <sz val="11"/>
        <color rgb="FF000000"/>
        <rFont val="Times New Roman"/>
        <family val="1"/>
        <charset val="204"/>
      </rPr>
      <t xml:space="preserve">
В колонці  "Обгрунтування та деталізація витрат" зазначається, де саме буде використовуватися обладнання, інструмент, інвентар, період їх використання та обгрунтовується необхідність закупівлі.
В колонці "Загальна планова сума витрат по проєкту" відображається загальна сума по закупівлі обладнання, інструменту, інвентаря по проєкту.  
Забороняється видаляти формули.</t>
    </r>
  </si>
  <si>
    <t>Найменування обладнання (з деталізацією технічних характеристик)</t>
  </si>
  <si>
    <t>Найменування інструменту (з деталізацією технічних характеристик)</t>
  </si>
  <si>
    <t>Найменування інвентаря (з деталізацією технічних характеристик)</t>
  </si>
  <si>
    <r>
      <rPr>
        <sz val="11"/>
        <color theme="1"/>
        <rFont val="Times New Roman"/>
        <family val="1"/>
        <charset val="204"/>
      </rPr>
      <t xml:space="preserve">До підстатті кошторису "Нематеріальні активи, які необхідні до придбання для використання їх при реалізації Проєкту Грантоотримувача (за рахунок співфінансування)" відносять витрати на закупівлю нематеріальних активів (програмне забезпечення та інші нематеріальні активи) тільки  за рахунок співфінансування. 
</t>
    </r>
    <r>
      <rPr>
        <sz val="11"/>
        <color theme="1"/>
        <rFont val="Times New Roman"/>
        <family val="1"/>
        <charset val="204"/>
      </rPr>
      <t xml:space="preserve">В колонці "Найменування витрат" вказуються конкретні найменування з деталізацією технічних характеристик.  
В колонці  "Кількість" вносять інформацію про кількість нематеріальних активів. 
В колонці  "Одиниця виміру" вносять информацію, в яких одиницях вимірюються нематеріальні активи. 
В колонці   "Вартість за одиницю" вносять інформацію про заплановану вартість одиниці. 
В колонці "Загальна сума" вказується загальна вартість нематеріальних активів. </t>
    </r>
    <r>
      <rPr>
        <sz val="11"/>
        <color theme="1"/>
        <rFont val="Times New Roman"/>
        <family val="1"/>
        <charset val="204"/>
      </rPr>
      <t xml:space="preserve">
В колонці  "Обгрунтування та деталізація витрат" зазначається конкретне місце та період використання нематеріальних активів,  надається обгрунтування необхідності їх закупівлі.  
Звертаємо увагу, що вказані витрати допустимі лише за рахунок співфінансування.       
Забороняється видаляти формули.                                                                                                                               </t>
    </r>
  </si>
  <si>
    <r>
      <rPr>
        <b/>
        <sz val="11"/>
        <color rgb="FFFF0000"/>
        <rFont val="Times New Roman"/>
        <family val="1"/>
        <charset val="204"/>
      </rPr>
      <t xml:space="preserve">    
</t>
    </r>
    <r>
      <rPr>
        <b/>
        <sz val="11"/>
        <color rgb="FF000000"/>
        <rFont val="Times New Roman"/>
        <family val="1"/>
        <charset val="204"/>
      </rPr>
      <t xml:space="preserve">До статті кошторису "Витрати пов'язані з орендою" відносять: 
вартість оренди приміщення (з зазначенням адреси та метражу), вартість послуг, пов'язаних з використанням приміщень (з зазначенням адреси та метражу, конкретного виду послуг); 
вартість оренди техніки, обладнання та інструменту (з деталізацією технічних характеристик), вартість послуг, пов'язаних із використанням (обслуговуванням) техніки, обладнання та інструменту (з деталізацією технічних характеристик, конкретного виду послуг);  
вартість оренди транспорту (з зазначенням виду транспорту, маршруту та  кілометражу/кількості годин), вартість послуг, пов'язаних із використанням транспорту (з зазначенням виду транспорту, маршруту та кілометражу/кількості годин, конкретного виду послуг); 
вартість оренди сценічно-постановочних та інших засобів і об'єктів  (з деталізацією технічних характеристик), вартість послуг, пов'язаних з використанням сценічно-постановочних та інших засобів і об'єктів  (з деталізацією технічних характеристик, конкретного виду послуг).    </t>
    </r>
    <r>
      <rPr>
        <b/>
        <sz val="11"/>
        <color rgb="FFFF0000"/>
        <rFont val="Times New Roman"/>
        <family val="1"/>
        <charset val="204"/>
      </rPr>
      <t xml:space="preserve">                    </t>
    </r>
  </si>
  <si>
    <r>
      <rPr>
        <sz val="11"/>
        <color rgb="FF000000"/>
        <rFont val="Times New Roman"/>
        <family val="1"/>
        <charset val="204"/>
      </rPr>
      <t>До підстатті кошторису "Оренда приміщення" відносять два види витрат пов'язаних:
- з орендою  приміщень (залів, павільйонів, майстерень, знімальних майданчиків, офісних та адміністративних приміщень тощо);</t>
    </r>
    <r>
      <rPr>
        <u/>
        <sz val="11"/>
        <color rgb="FF000000"/>
        <rFont val="Times New Roman"/>
        <family val="1"/>
        <charset val="204"/>
      </rPr>
      <t xml:space="preserve"> </t>
    </r>
    <r>
      <rPr>
        <u/>
        <sz val="11"/>
        <color rgb="FFFF0000"/>
        <rFont val="Times New Roman"/>
        <family val="1"/>
        <charset val="204"/>
      </rPr>
      <t xml:space="preserve">
</t>
    </r>
    <r>
      <rPr>
        <sz val="11"/>
        <color rgb="FF000000"/>
        <rFont val="Times New Roman"/>
        <family val="1"/>
        <charset val="204"/>
      </rPr>
      <t xml:space="preserve">- з послугами використання приміщень.
З метою створення та реалізації культурного продукту створюється творчо-виробнича команда, яка використовує це приміщення тільки на термін реалізації проєкту.
Розрахунок витрат у кошторисі відображається із прив'язкою до кількості (кв. метри) та тривалості (годин, діб) орендованих приміщень, надання послуги з використанням приміщень із зазначенням адреси та метражу.
В колонці "Кількість" вказується кількість квадратних метрів приміщення (годин, діб). 
В колонці "Вартість за одиницю" вказується вартість за один квадратний метр (годин, діб) оренди або послуг використання.
В колонці  "Загальна сума" розраховується загальна сума вартості оренди/користування приміщенням,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здійснення оренди/надання послуги використання приміщення, обгрунтування їх вартості та доцільності.
В колонці "Загальна планова сума витрат по проєкту" відображається загальна сума вартості для проєкту.  
Забороняється видаляти формули.
Звертаємо увагу, що кількість та склад документів необхідних для оформлення зазначених витрат залежить від їх виду, а саме:
1. Якщо здійснюються витрати на безпосередню оренду приміщення, то в підтвердження вказаних витрат, крім надання інформації щодо укладеного договору та акту наданих послуг має надаватись інформація щодо актів передачі-приймання вказаного приміщення (отримання та повернення).
2. Якщо здійснюються витрати на послуги, пов'язані із використанням приміщення, та предметом договору є не безпесередньо використання приміщення, як майна, а отримання комплексу послуг, пов'язаних із проведенням  культурно - мистецького заходу в даному приміщені (забезпечення світловим, звуковим обладнанням, експлуатаційні витрати та інше), крім надання інформації щодо укладеного договору, має надаватись інформація щодо актів наданих послуг із детальною розшифровкою вартісних і кількісних показників послуг. </t>
    </r>
  </si>
  <si>
    <t xml:space="preserve">   
До підстатті кошторису "Оренда техніки, обладнання та інструменту"  відносять два види витрат пов'язаних:
- з орендою техніки, обладнання та інструменту, які безпосередньо пов’язані з процесом реалізації проєкту (звукова, знімальна, освітлювальна апаратура, інші технічні засоби тощо); 
- з послугами використання (обслуговування техніки, обладнання та інструменту, які можуть включати додаткові витрати (обслуговування, доставка, тощо).
В колонці "Кількість" вказується кількість штук (діб).
В колонці "Вартість за одиницю" вказується вартість оренди/послуг використання за одиницю (шт., діб) техніки, обладнання та інструменту.
В колонці "Загальна сума" вказується загальна сума вартості оренди/надання послуги,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оренди/надання послуги та її доцільність під час реалізації проекту. 
В колонці "Загальна сума планових витрат по проєкту" відображається загальна сума вартості для проєкту.        
Забороняється видаляти формули.</t>
  </si>
  <si>
    <t>Найменування техніки (з деталізацією технічних характеристик)</t>
  </si>
  <si>
    <r>
      <rPr>
        <sz val="11"/>
        <color rgb="FF000000"/>
        <rFont val="Times New Roman"/>
        <family val="1"/>
        <charset val="204"/>
      </rPr>
      <t>До підстатті кошторису "Оренда транспорту" відносять два види витрат пов'язаних: 
- з орендою транспорту; 
- з послугами використання транспорту (наприклад послуги з перевезення тощо).</t>
    </r>
    <r>
      <rPr>
        <sz val="11"/>
        <color rgb="FF274E13"/>
        <rFont val="Times New Roman"/>
        <family val="1"/>
        <charset val="204"/>
      </rPr>
      <t xml:space="preserve">
</t>
    </r>
    <r>
      <rPr>
        <sz val="11"/>
        <color rgb="FF000000"/>
        <rFont val="Times New Roman"/>
        <family val="1"/>
        <charset val="204"/>
      </rPr>
      <t xml:space="preserve">В колонці "Кількість" вказується  кілометраж (кількість годин) маршруту транспортного засобу. 
Розрахунок витрат у кошторисі відображається із прив'язкою до кількості та до тривалості орендованого транспорту, надання послуг з використання транспорту.
В колонці "Вартість за одиницю" вказується вартість за один кілометр (годину) оренди транспорту або отримання послуг з використання транспорту. 
В колонці "Загальна сума" відображається загальна сума вартості оренди/послуг використання транспортного засобу,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оренди/надання послуги, обґрунтовується доцільність витрат </t>
    </r>
    <r>
      <rPr>
        <sz val="11"/>
        <color rgb="FF274E13"/>
        <rFont val="Times New Roman"/>
        <family val="1"/>
        <charset val="204"/>
      </rPr>
      <t>та вартість</t>
    </r>
    <r>
      <rPr>
        <sz val="11"/>
        <color rgb="FF000000"/>
        <rFont val="Times New Roman"/>
        <family val="1"/>
        <charset val="204"/>
      </rPr>
      <t xml:space="preserve">, із деталізацією об'єктів перевезення.  У разі перевезення учасників проєкту необхідно зазначити їх кількість. 
В колонці "Загальна планова сума витрат по проєкту" відображається загальна сума вартості для проєкту. 
Забороняється видаляти формули. 
Звертаємо увагу, що кількість та склад документів необхідних для оформлення зазначених витрат залежить від їх виду, а саме:
1. Якщо здійснюються витрати на безпосередню оренду транспорту, то в підтвердження вказаних витрат, крім надання інформації щодо укладеного договору та акту наданих послуг має надаватися інформація щодо актів передачі-приймання вказаного транспортного засобу (отримання та повернення). 
Звертаємо увагу, що в цьому випадку у грантоотримувача можуть бути також додаткові витрати, пов'язані з отриманням дозвільних документів (медичних дозволів, послуг страхування, дозволів на пасажирські перевезення тощо)  та придбанням паливно-мастильних матеріалів. Вартість додаткових витрат, тобто всіх витрат, крім витрат на оренду транспорту, повинні відображатися в інших відповідних статтях кошторису.
2. Якщо здійснюються витрати на послуги, пов'язані із використанням транспорту, та предметом договору є не безпесередня оренда транспортного засобу, як майна, а придбання комплексу транспортних послуг, пов'язаних із проведенням  культурно-мистецького заходу (забезпечення водієм, медичний супровід, послуги страхування, паливно-мастильні матеріали, супровід перевезення та інше), крім надання інформації щодо укладеного договору, має надаватися інформація щодо актів наданих послуг із детальною розшифровкою вартості таких послуг. </t>
    </r>
  </si>
  <si>
    <t>Оренда легкового автомобіля (із зазначенням маршруту, кілометражу/кількості годин)</t>
  </si>
  <si>
    <t>Оренда автобуса (із зазначенням маршруту, кілометражу/кількості годин)</t>
  </si>
  <si>
    <t>До підстатті кошторису "Оренда сценічно-постановочних засобів" відносять два види витрат пов'язаних: 
- з орендою сценічно-постановочних засобів (декорацій, предметів бутафорії, реквізиту, сценічних костюмів, взуття, головних уборів, перук тощо);
- з послугами використання сценічно-постановочних засобів (послуг декораційного оформлення  тощо).
Розрахунок витрат у кошторисі відображається з прив'язкою до кількості  (шт.) орендованих сценічно-постановочних засобів, надання послуги з використання сценічно-постановочних засобів.
В колонці "Кількість" вказується кількість  (шт.) орендованих сценічно-постановочних засобів та послуг з використанням сценічно-постановочних засобів.  
В колонці "Вартість за одиницю" вказується вартість за одиницю орендованих сценічно-постановочних засобів або послуги з використанням сценічно-постановочних засобів.
В колонці  "Загальна сума" відображається загальна сума вартості, яка планується за кошти гранту УКФ. 
У випадку співфінансування інформація має бути  зазначена в графі "Витрати за рахунок співфінансування" аркушу "Кошторис витрат". 
В колонці "Обгрунтування та деталізація витрат" зазначається період оренди/надання послуги, обґрунтовується доцільність та вартість витрат.
В колонці "Загальна планова сума витрат по проєкту" відображається загальна сума вартості орендованих сценічно-постановочних засобів/надання послуги з використанням сценічно-постановочних засобів для проєкту.  
Забороняється видаляти формули.</t>
  </si>
  <si>
    <t xml:space="preserve">
До підстатті кошторису "Інші об'єкти оренди" відносять два види витрат пов'язаних: 
- з орендою інших об'єктів;
- з послугами використання інших об'єктів.
В цій підстатті відображаються інші засоби та об'єкти, які безпосередньо пов'язані з процесом реалізації проєкту, та які не вказані в підстаттях 4.1-4.4 статті 4.  
Розрахунок витрат у кошторисі відображається із прив'язкою до кількості (шт.) орендованих інших об'єктів, надання послуги з використанням інших об'єктів.
В колонці "Кількість" вказується кількість (шт.) орендованих інших об'єктів або послуг з використання інших об'єктів.
В колонці "Вартість за одиницю" вказується вартість орендованих інших об'єктів або послуг з використання інших об'єкті за одиницю об'єкту.  
В колонці  "Загальна сума" відображається загальна сума вартості орендованих інших об'єктів або послуг з використання інших об'єктів,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 зазначається період оренди/надання послуги та обґрунтовується вартість та доцільність витрат. 
В колонці  "Загальна планова сума витрат по проєкту" відображається загальна сума вартості орендованих інших об'єктів або послуг з використання інших об'єктів для проєкту.    
 Забороняється видаляти формули.</t>
  </si>
  <si>
    <t xml:space="preserve">Витрати учасників Проєкту, які беруть  участь у заходах Проєкту та не отримують оплату праці та/або винагороду </t>
  </si>
  <si>
    <t>До відповідної статті кошторису відносяться витрати на харчування, проїзд та проживання учасників заходів. 
До розрахунку включаються витрати на утримання тільки тих учасників проєкту, які не отримують оплату праці або іншу винагороду під час реалізації проєкту.</t>
  </si>
  <si>
    <t>До підстатті кошторису "Послуги з харчуванняї" відносять вартість послуг з організації харчування, в тому числі з виїздним обслуговуванням, які не пов'язані з відрядженням. Розрахунок витрат відображається із прив'язкою до кількості учасників заходу.
В колонці "Кількість" вказується кількість учасників, яким будуть надані послуги. 
В колонці "Вартість за одиницю" вказується вартість за обслуговування одного учасника. Вартість обслуговування одного учасника не може перевищувати 300 грн без ПДВ на одну добу. До вартості обслуговування заборонено включати алкогольні напої та тютюнові вироби.  
В колонці  "Загальна сума" відображається загальна сума послуг з харчування,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надається  обґрунтування доцільності  послуги з харчування та зазначається період надання послуги та кількість діб.
В колонці "Загальна планова сума витрат по проєкту" відображається загальна сума вартості послуг з харчування для проєкту. Крім документів, які мають підтверджувати послуги з харчування, у грантоотримувача мають бути реєстраційні списки з підписами учасників, на яких були заплановані послуги з харчування. 
Забороняється видаляти формули.</t>
  </si>
  <si>
    <t>До підстатті кошторису "Витрати на проїзд учасників заходу" відносять вартість квитків учасників заходу не вище другого класу, економ класу або вагонів купе. 
В колонці "Кількість" вказується кількість квитків. 
В колонці "Вартість за одиницю" вказується вартість квитків.
В колонці "Загальна сума" відображається загальна вартість квитків,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вартості квитків по проєкту.  
Крім документів, які мають підтверджувати витрати на проїзд учасників заходів, у грантоотримувача мають бути реєстраційні списки з підписами учасників, на яких були заплановані ці послуги.  
В колонці  "Обгрунтування та деталізація витрат " зазначається загальна кількість учасників заходу та період, в якому здійснені витрати з перевезення учасників. 
Забороняється видаляти формули.</t>
  </si>
  <si>
    <t>До підстатті кошторису "Вартість проживання учасників заходів" відносять вартість проживання учасників заходів (рахунки з готелів, накладні, договори на найм житлового приміщення тощо) з  вказаним прізвищем, ім'ям та по-батькові.  Граничні суми витрат на найм житлового приміщення за добу (по Україні та за кордон) не можуть перевищувати норми, встановлені постановою Кабінету Міністрів України від 02.02.2011 № 98.    
В колонці "Період/Кількість" вказується кількість діб проживання в житловому приміщені. 
В колонці "Вартість за одиницю" вказується вартість проживання в житловому приміщені за 1 добу кожного з учасників заходу.
В колонці "Загальна сума" відображається загальна сума вартості проживання в житловому приміщені за період відрядження, яке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витрат на проживання особи-учасника заходу.  Крім документів, які мають підтверджувати витрати на проживання учасників заходів, у грантоотримувача мають бути реєстраційні списки з підписами учасників, на яких були заплановані ці послуги.       
В колонці  "Обгрунтування та деталізація витрат " зазначається загальна кількість учасників  заходу та період, в якому здійснено витрати з проживання учасників. 
Забороняється видаляти формули.</t>
  </si>
  <si>
    <t>Усього по статті 5 
"Витрати учасників Проєкту, які беруть  участь у заходах 
Проєкту та не отримують оплату праці та/або винагороду"</t>
  </si>
  <si>
    <t xml:space="preserve">До статті кошторису «Матеріальні витрати» відносять вартість основних та допоміжних матеріалів, необхідних для виконання та реалізації проєкту, а саме:
- вартість матеріалів та сировини (фарба, холст, тканина, фурнітура, нитки, деревина, цвяхи тощо), які безпосередньо відносяться на вартість створення картин та малюнків, побудову декорацій та декораційного оформлення, бутафорії, реквізиту, пошиття костюмів, виробництво перук, гримерні та пастижерські матеріали для створення образу акторам та виконавцям тощо;
- вартість паливно-мастильних матеріалів (для власного транспорту грантоотримувача або орендованого транспорту,  який отриманий на підставі акту приймання-передачі); 
- вартість носіїв, накопичувачів інформації (вінчестери, флеш-накопичувачі, диски тощо), які використовуються при реалізації проєкту;
- вартість інших матеріальних витрат.
Розрахунок витрат по кожному виду (назві) матеріальних витрат відображається окремим рядком.
В колонці "Кількість" вказується кількість (шт.) матеріальних витрат.  
В колонці "Вартість за одиницю" вказується вартість за одну штуку матеріальних витрат.  
В колонці "Загальна сума" відображається загальна сума вартості матеріальних витрат,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обґрунтовується необхідність (доцільність) матеріальних витрат та період, в якому здійснено витрати.
В колонці "Загальна планова сума витрат по проєкту" відображається загальна сума вартості матеріальних витрат. 
Забороняється видаляти формули.   </t>
  </si>
  <si>
    <t xml:space="preserve">До статті кошторису "Поліграфічні послуги" відносять вартість поліграфічних послуг по виготовленню поліграфічної продукції (виготовлення макетів, нанесення логотопів, друк брошур, буклетів тощо). 
В колонці "Найменування витрат" обов'язково зазначається конкретна назва поліграфічної послуги з деталізацією характеристик поліграфічної продукції (розмір, якість паперу, кількість сторінок тощо).
В колонці "Кількість" вказується кількість (шт.) продукції, яка виготовляється в результаті поліграфічних послуг.  
В колонці "Вартість за одиницю" вказується вартість за одиницю продукції. 
В колонці "Загальна сума" відображається загальна сума вартості поліграфічної послуги,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надання послуг по виготовленню поліграфічної продукції  та їх доцільність. 
В колонці "Загальна планова сума витрат по проєкту" відображається загальна сума вартості поліграфічних послуг.  
До пункту "Соціальні внески за договорами ЦПХ з підрядниками статті "Поліграфічні послуги"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"Поліграфічні послуги" вноситься загальна сума за договорами ЦПХ, на яку нараховується ЄСВ. 
В колонку "Вартість за одиницю"  пункту "Соціальні внески за договорами ЦПХ з підрядниками статті "Поліграфічні послуги" вноситься коєфіцієнт 0,22. 
В колонці "Загальна сума" пункту "Соціальні внески за договорами ЦПХ з підрядниками статті "Поліграфічні послуги" вноситься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"Поліграфічні послуги" не заповнюється.   
Забороняється видаляти формули.       
У разі, якщо грантоотримувач не придбаває поліграфічні послуги в сторонніх юридичних осіб або ФОП, а здійснює їх виробництво на власних виробничих потужностях, він має запланувати  матеріальні витрати (папір, фарба тощо) в розрізі відповідних статтей кошторису.                                   </t>
  </si>
  <si>
    <t xml:space="preserve">Соціальні внески за договорами ЦПХ з підрядниками статті "Поліграфічні послуги" </t>
  </si>
  <si>
    <t>Усього по статті 7 "Поліграфічні послуги":</t>
  </si>
  <si>
    <t xml:space="preserve">До статті "Видавничі послуги" відносять вартість видавничих послуг за видами: послуги коректора, послуги верстки, художнє оформлення, присвоєння кодів, склеювання сторінок, оформлення палітурки, друк журналів, книг тощо. 
В колонці "Кількість" вказується кількість (сторінок, екземплярів) продукції, яка виготовляється в результаті видавничих послуг.   
В колонці "Вартість за одиницю" вказується вартість за одиницю продукції.  
В колонці "Загальна сума" вказується загальна вартість видавничих послуг, які плануються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вартості видавничих послуг для проєкту.
В колонці  "Обгрунтування та деталізація витрат" зазначається період надання видавничих послуг та їх доцільність. 
До пункту "Соціальні внески за договорами ЦПХ з підрядниками статті "Видавничі послуги""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"Видавничі послуги"" вноситься загальна сума, на яку нараховується ЄСВ. 
В колонку "Вартість за одиницю" пункту "Соціальні внески за договорами ЦПХ з підрядниками статті "Видавничі послуги"" вноситься коєфіцієнт 0,22. 
В колонці "Загальна сума" пункту "Соціальні внески за договорами ЦПХ з підрядниками статті "Видавничі послуги"" вноситься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"Видавничі послуги" не заповнюється. 
Забороняється видаляти формули.
У разі, якщо грантоотримувач не придбаває видавничі послуги в сторонніх юридичних осіб або ФОП, а здійснює їх виробництво на власних виробничих потужностях, він має запланувати матеріальні витрати (папір, фарба тощо) в розрізі відповідних статтей кошторису.       </t>
  </si>
  <si>
    <t>Друк журналів</t>
  </si>
  <si>
    <t>Соціальні внески за договорами ЦПХ з підрядниками статті "Видавничі послуги"</t>
  </si>
  <si>
    <t>Всього по статті 8 "Видавничі послуги"</t>
  </si>
  <si>
    <t>Фотофіксація</t>
  </si>
  <si>
    <t>До статті кошторису "Послуги з просування" відносять витрати на послуги просування та популяризяцію результатів проєкту згідно розроблених технічних завдань та інших документів. 
В колонці "Найменування витрат" зазначається конкретна назва послуги з просування.
Розрахунок послуг у кошторисі відображається відповідно до конкретних показників/обсягів роботи  або до тривалості послуги з просування. 
В колонці "Одиниці виміру" вказуються одиниці виміру послуги з просування.
В колонці "Кількість/Період" вказується кількість послуг з просування.  
В колонці "Вартість за одиницю" вказується вартість за одиницю послуги з просування. 
В колонці "Загальна сума" розраховується загальна сума послуг з просування,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надання послуги з просування, обґрунтовується її доцільність, зазначається місце надання тощо. 
В колонці "Загальна планова сума витрат по проєкту" відображається загальна сума вартості послуг з просування. 
До пункту "Соціальні внески за договорами ЦПХ з підрядниками статті "Послуги з просування"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"Послуги з просування" вноситься загальна сума, на яку нараховується ЄСВ. 
В колонку "Вартість за одиницю" пункту "Соціальні внески за договорами ЦПХ з підрядниками статті "Послуги з просування" вноситься коєфіцієнт 0,22. 
В колонці "Загальна сума" пункту "Соціальні внески за договорами ЦПХ з підрядниками статті "Послуги з просування" вноситься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"Послуги з просування" не заповнюється. 
Забороняється видаляти формули.</t>
  </si>
  <si>
    <t>Відеофіксація</t>
  </si>
  <si>
    <t>Рекламні витрати (зазначити конкретну назву рекламних послуг)</t>
  </si>
  <si>
    <t>SMM, SO (SEO)</t>
  </si>
  <si>
    <t>Інші послуги</t>
  </si>
  <si>
    <t>До статті кошторису "Створення вебресурсу" відносять витрати зі створення  та обслуговування сайту згідно розроблених технічних завдань та інших документів. 
В колонці "Найменування витрат" зазначається конкретна назва послуги/робіт відповідно до технічного завдання.
Колонки "Кількість" та "Вартість за одиницю" заповнюється  із прив'язкою до конкретних показників або тривалості послуги/виконання робіт.
В колонці "Загальна сума" розраховується загальна сума витрат на створення та обслуговування  вебресурсу,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надання послуги зі створення вебресурсу, обґрунтовується її доцільність, зазначається місце надання тощо.
В колонці "Загальна планова сума витрат по проєкту" відображається загальна сума вартості послуг зі створення вебресурсу для проєкту.   
Витрати щодо створення та обслуговування сайту мають бути в межах терміну реалізації проєкту. Витрати поза межами терміну реалізації проєкту до кошторису не включаються. 
До пункту "Соціальні внески за договорами ЦПХ з підрядниками статті "Створення вебресурсу"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"Створення вебресурсу" вноситься загальна сума, на яку нараховується ЄСВ. 
В колонку "Вартість за одиницю" пункту "Соціальні внески за договорами ЦПХ з підрядниками статті "Створення вебресурсу" вноситься коєфіцієнт 0,22. 
В колонці "Загальна сума" пункту "Соціальні внески за договорами ЦПХ з підрядниками статті "Створення вебресурсу" відображається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"Створення вебресурсу" не заповнюється. 
Забороняється видаляти формули.</t>
  </si>
  <si>
    <t>Витрати з обслуговування сайту</t>
  </si>
  <si>
    <t>Соціальні внески за договорами ЦПХ з підрядниками  статті "Створення  вебресурсу"</t>
  </si>
  <si>
    <t>До статті "Придбання методичних, навчальних, інформаційних матеріалів, в тому числі на електронних носіях інформації" відноситься вартість придбання методичних, навчальних, інформаційних матеріалів, в тому числі на електронних носіях інформації.   
В колонці "Кількість" вказується кількість (шт.) придбаних методичних, навчальних, інформаційних матеріалів, в тому числі на електроних носіях. 
В колонці "Вартість за одиницю" вказується вартість за одиницю (шт.).  
В колонці "Загальна сума" вказується загальна сума придбаних методичних, навчальних, інформаційних матеріалів, в тому числі на електронних носіях інформації, яка планується за кошти гранту УКФ. 
У випадку співфінансування інформація має бути  зазначена в колонках "Співфінансування" аркушу "Кошторис витрат". 
В колонці "Загальна планова сума витрат по проєкту"відображається загальна сума вартості придбаних методичних, навчальних, інформаційних матеріалів, в тому числі на електронних носіях інформації.         
В колонці "Обгрунтування та деталізація витрат" зазначається період придбання методичних, навчальних, інформаційних матеріалів, в тому числі на електронних носіях інформації, обґрунтовується їх доцільність, зазначається місце надання тощо.
Забороняється видаляти формули.</t>
  </si>
  <si>
    <t>До статті "Послуги з перекладу" відносять вартість усних та письмових перекладів та їх редагування.  
В колонці "Кількість" вказується кількість годин для усного перекладу та кількість сторінок для письмового перекладу. 
В колонці "Вартість за одиницю" вказується вартість за одну годину/сторінку.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 для усного перекладу зазначається період та місце надання послуги, яке має бути пов'язане з проектом, для письмового перекладу зазначається узагальнена інформація щодо суті тексту та напряму його використання у проекті, період надання. 
В колонці "Загальна планова сума по проєкту" відображається загальна сума вартості перекладів для проєкту.    
До пункту "Соціальні внески за договорами ЦПХ з підрядниками статті "Послуги з перекладу"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"Послуги з перекладу" вноситься загальна сума, на яку нараховується ЄСВ. 
В колонку "Вартість за одиницю" пункту "Соціальні внески за договорами ЦПХ з підрядниками статті "Послуги з перекладу" вноситься коєфіцієнт 0,22. 
В колонці "Загальна сума" пункту "Соціальні внески за договорами ЦПХ з підрядниками статті "Послуги з перекладу" відображається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"Послуги з перекладу" не заповнюється. 
Забороняється видаляти формули.</t>
  </si>
  <si>
    <t>Письмовий переклад (зазначити з якої на яку мову)</t>
  </si>
  <si>
    <t>Соціальні внески за договорами ЦПХ з підрядниками статті "Послуги з перекладу"</t>
  </si>
  <si>
    <t>Усього по статті 12 "Послуги з перекладу":</t>
  </si>
  <si>
    <t xml:space="preserve">До підстатті кошторису "Адміністративні витрати" відносять витрати, які носять адміністративний характер, безпосередньо пов'язані з обслуговуванням даного проєкту та не віднесені до статті 1 "Винагорода членам команди Проєкту".
В колонці "Кількість" вказується кількість одиниць з надання послуг. 
В колонці "Вартість за одиницю" вказується вартість за одиницю послуг.  
В колонці "Загальна сума" вказується загальна вартість послуг, які плануються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завдання (предмет послуг), конкретний  обсяг послуги/роботи відповідно до її вартості, період надання послуги, обгрунтовується її доцільність, зазначається місце надання тощо.
В колонці "Загальна планова сума витрат по проєкту" відображається загальна сума вартості послуг.
До пункту "Соціальні внески за договорами ЦПХ з підрядниками підстатті "Адміністративні витрати"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підстатті "Адміністративні витрати" вноситься загальна сума, на яку нараховується ЄСВ. 
В колонку "Вартість за одиницю" пункту "Соціальні внески за договорами ЦПХ з підрядниками підстатті "Адміністративні витрати"  вноситься коєфіцієнт 0,22. 
В колонці "Загальна сума" пункту "Соціальні внески за договорами ЦПХ з підрядниками підстатті "Адміністративні витрати" вказується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підстатті "Адміністративні витрати" не заповнюється.                                                                                                                                                           Забороняється здійснювати витрати на аудиторські послуги за рахунок коштів  гранту. 
Забороняється видаляти формули.
</t>
  </si>
  <si>
    <t>Соціальні внески за договорами ЦПХ з підрядниками підстатті "Адміністративні витрати"</t>
  </si>
  <si>
    <t>До підстатті кошторису "Послуги комп'ютерної обробки, монтажу, зведення"  відносяться витрати на комп'ютерну обробку та графіку, спецефекти, монтаж, сканування, зведення тощо. 
В колонці "Вартість за одиницю" вказується вартість за одиницю виміру часу (годин, діб) для виконання послуг.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вартості послуг комп'ютерної обробки, монтажу, зведення.
В колонці "Обгрунтування та деталізація витрат" зазначається період надання послуги, обгрунтовується її доцільність,  місце надання тощо.
До пункту "Соціальні внески за договорами ЦПХ з підрядниками підстатті "Послуги комп'ютерної обробки, монтажу, зведення"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підстатті "Послуги комп'ютерної обробки, монтажу, зведення"  вноситься загальна сума, на яку нараховується ЄСВ. 
В колонку "Вартість за одиницю" пункту "Соціальні внески за договорами ЦПХ з підрядниками підстатті "Послуги комп'ютерної обробки, монтажу, зведення"  вноситься коєфіцієнт 0,22. 
В колонці "Загальна сума" пункту "Соціальні внески за договорами ЦПХ з підрядниками підстатті "Послуги комп'ютерної обробки, монтажу, зведення" визначається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підстатті "Послуги комп'ютерної обробки, монтажу, зведення" не заповнюється. 
Забороняється видаляти формули.</t>
  </si>
  <si>
    <t>Зазначити конкретну назву послуги відповідно до технічного завдання</t>
  </si>
  <si>
    <t>Соціальні внески за договорами ЦПХ з підрядниками підстатті "Послуги комп'ютерної обробки, монтажу, зведення"</t>
  </si>
  <si>
    <t>До підстатті кошторису "Витрати на послуги страхування" відносять витрати обов'язкового страхування (предметів мистецтва,  культури,  матеріальних цінностей тощо), які пов'язані з реалізацією проєкту.  
Розрахунок витрат відображається із прив'язкою до кількості об'єктів та періоду страхування. 
У випадку співфінансування інформація щодо розрахунку витрат зазначається у колонках "Витрати за рахунок співфінансування" аркушу "Кошторис витрат". 
В колонці "Загальна планова сума витрат по проєкту" відображається загальна сума страхових послуг для проєкту. 
В колонці "Обгрунтування та деталізація витрат" зазначається період надання послуги, обґрунтовується її доцільність, місце надання тощо. 
Забороняється видаляти формули.</t>
  </si>
  <si>
    <t>До підстатті кошторису "Інші прямі витрати" відносять  інші прямі витрати з урахування особливостей та специфіки проєкту, які не ввійшли в перелік вищевказаних статтей витрат,  у тому числі оплата за ліцензійними угодами на невиключне право використання об’єктів інтелектуальної власності (роялті). 
Витрати мобільного та стаціонарного зв'язку до кошторису не включаються.         
До пункту "Соціальні внески за договорами ЦПХ з підрядниками підстатті "Інші прямі витрати"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підстатті "Інші прямі витрати" вноситься загальна сума, на яку нараховується ЄСВ. 
В колонку "Вартість за одиницю" пункту "Соціальні внески за договорами ЦПХ з підрядниками підстатті "Інші прямі витрати" вноситься коєфіцієнт 0,22. 
В колонці "Загальна сума" пункту "Соціальні внески за договорами ЦПХ з підрядниками підстатті "Інші прямі витрати" відображається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підстатті "Інші прямі витрати" не заповнюється. 
Забороняється видаляти формули.</t>
  </si>
  <si>
    <t>Послуги Internet-провайдера (вказати період надання послуг)</t>
  </si>
  <si>
    <t>Інші послуги банку (відповідно до тарифів обслуговуючого банку)</t>
  </si>
  <si>
    <t>Інші прямі витрати (деталізувати по кожному виду витрат)</t>
  </si>
  <si>
    <t>Соціальні внески за договорами ЦПХ з підрядниками підстатті "Інші прямі витрати"</t>
  </si>
  <si>
    <t>Усього по статті 13 "Інші прямі витрати":</t>
  </si>
  <si>
    <t xml:space="preserve">Усього по розділу ІІ "Витрати": </t>
  </si>
  <si>
    <t>Бухгалтер проекту -  Богідаєва Катерина Анатоліївна</t>
  </si>
  <si>
    <t>Оператор VR 360° / DIT - Нога Андрій Володимирович</t>
  </si>
  <si>
    <t>Режисер проекту - Станкевич Єгор Володимирович</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</si>
  <si>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</si>
  <si>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</si>
  <si>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</si>
  <si>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</si>
  <si>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</si>
  <si>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</si>
  <si>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</si>
  <si>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</si>
  <si>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</si>
  <si>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</si>
  <si>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</si>
  <si>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</si>
  <si>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</si>
  <si>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</si>
  <si>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</si>
  <si>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</si>
  <si>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</si>
  <si>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РАЗОМ</t>
  </si>
  <si>
    <t>Ст 1, підстаття 1.5, пункт 1.5.1</t>
  </si>
  <si>
    <t>Керівник проекту/Менеджер проекту</t>
  </si>
  <si>
    <t>ФОП ПОЛІКАШКІН АНДРІЙ ВІТАЛІЙОВИЧ
ІПН 2746304417</t>
  </si>
  <si>
    <t>ЗАМІНА ПІБ</t>
  </si>
  <si>
    <t>Ст 1, підстаття 1.5, пункт 1.5.2</t>
  </si>
  <si>
    <t>ФОП НОВИК ІВАН ВОЛОДИМИРОВИЧ
ІПН 2936110937</t>
  </si>
  <si>
    <t>Ст 1, підстаття 1.5, пункт 1.5.3</t>
  </si>
  <si>
    <t>ФОП СТАНКЕВИЧ ЄГОР ВОЛОДИМИРОВИЧ
ІПН 3555512595</t>
  </si>
  <si>
    <t>Ст 1, підстаття 1.5, пункт 1.5.4</t>
  </si>
  <si>
    <t>ФОП НОГА АНДРІЙ ВОЛОДИМИРОВИЧІПН 3380607891</t>
  </si>
  <si>
    <t>Ст 1, підстаття 1.5, пункт 1.5.5</t>
  </si>
  <si>
    <t>Комукаційний менеджер проекту</t>
  </si>
  <si>
    <t>Ст 3, підстаття 3.1, пункт 3.1.2</t>
  </si>
  <si>
    <t>Ст 4, підстаття 4.2, пункт 4.2.1</t>
  </si>
  <si>
    <t>Ст 4, підстаття 4.2, пункт 4.2.4</t>
  </si>
  <si>
    <t>ФОП 
МАКСИМЧУК МАКСИМ ВАСИЛЬОВИЧ ІПН 3141015796</t>
  </si>
  <si>
    <t>Ст 6, підстаття 6.2, пункт 6.2.2</t>
  </si>
  <si>
    <t>ТОВ  "ПРИВАТІНВЕСТ" ЄДРПОУ 21550555</t>
  </si>
  <si>
    <t>Ст 6, підстаття 6.2, пункт 6.2.3</t>
  </si>
  <si>
    <t>Ст 9, підстаття 9.1</t>
  </si>
  <si>
    <t>Ст 13, підстаття 13.2, пункт 13.2.1</t>
  </si>
  <si>
    <t>Ст 13, підстаття 13.2, пункт 13.2.2</t>
  </si>
  <si>
    <t>ФОП 
ОБОД АНДРІЙ ІВАНОВИЧ ІПН 2493803537</t>
  </si>
  <si>
    <t>ФОП 
ЯЩЕНКО ВІТАЛІЙ ВОЛОДИМИРОВИЧ ІПН 2665203051</t>
  </si>
  <si>
    <t>Ст 13, підстаття 13.2, пункт 13.2.5</t>
  </si>
  <si>
    <t>ФОП КОВАЛЕНКО ЄВГЕНІЙ АНАТОЛІЙОВИЧ ІПН 2728511112</t>
  </si>
  <si>
    <t>Ст 13, підстаття 13.4, пункт 13.4.2</t>
  </si>
  <si>
    <t>АТ "УкрСиббанк"</t>
  </si>
  <si>
    <t>Ст 13, підстаття 13.4, пункт 13.4.3</t>
  </si>
  <si>
    <t>Ст 13, підстаття 13.4, пункт 13.4.7</t>
  </si>
  <si>
    <t>ФОП 
КІРГІЗОВ АНДРІЙ МИХАЙЛОВИЧ ІПН 2690214910</t>
  </si>
  <si>
    <t>Ст 13, підстаття 13.4, пункт 13.4.8</t>
  </si>
  <si>
    <t>ФОП КАРАТНЮК ОКСАНА ЗІНОВІЇВНА ІПН 2795924009</t>
  </si>
  <si>
    <t xml:space="preserve">Фактичні витрати відповідно до звіту про надходження та використання коштів за рахунок співфінансування </t>
  </si>
  <si>
    <t>Ст 3, підстаття 3.1, пункт 3.1.1</t>
  </si>
  <si>
    <t>ФОП СЛЕДЮК ДМИТРО ВОЛОДИМИРОВИЧ ІПН 2475401257</t>
  </si>
  <si>
    <t>ФОП БАГАЛІКА ВАССА-КАРОЛІНА ВОЛОДИМИРІВНА ІПН 3329511924</t>
  </si>
  <si>
    <t>Ст 6, підстаття 6.2, пункт 6.2.4</t>
  </si>
  <si>
    <t>Ст 10, підстаття 10.1</t>
  </si>
  <si>
    <t>ФОП ПОЛІКАШКІН ВЛАДИСЛАВ АНДРІЙОВИЧ ІПН 3517705550</t>
  </si>
  <si>
    <t>Ст 13, підстаття 13.1, пункт 13.1.2</t>
  </si>
  <si>
    <t>Ст 13, підстаття 13.4, пункт 13.4.9</t>
  </si>
  <si>
    <t>Ст 13, підстаття 13.4, пункт 13.4.10</t>
  </si>
  <si>
    <t>Фактичні витрати відповідно до звіту про надходження та використання коштів за рахунок реінвестицій</t>
  </si>
  <si>
    <t>Ст.1, підстаття 1.1. пункт 1.1.1.</t>
  </si>
  <si>
    <t>УСЬОГО</t>
  </si>
  <si>
    <t>Додаток № 4</t>
  </si>
  <si>
    <t>Назва конкурсної програми:</t>
  </si>
  <si>
    <t>Назва ЛОТ-у:</t>
  </si>
  <si>
    <t>Назва Грантоотримувача:</t>
  </si>
  <si>
    <t>Назва проєкту:</t>
  </si>
  <si>
    <t>Дата початку проєкту:</t>
  </si>
  <si>
    <t>Дата завершення проєкту:</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</si>
  <si>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</si>
  <si>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</si>
  <si>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</si>
  <si>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</si>
  <si>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</si>
  <si>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</si>
  <si>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</si>
  <si>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</si>
  <si>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</si>
  <si>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</si>
  <si>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Загальна сума</t>
  </si>
  <si>
    <t>%</t>
  </si>
  <si>
    <t>грн.</t>
  </si>
  <si>
    <t>грн. (ст.3+ст.4+ст.5+ ст.6+ст.7)</t>
  </si>
  <si>
    <t>стовпці</t>
  </si>
  <si>
    <t>2</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</si>
  <si>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</si>
  <si>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</si>
  <si>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</si>
  <si>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</si>
  <si>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</si>
  <si>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</si>
  <si>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</si>
  <si>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</si>
  <si>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</si>
  <si>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</si>
  <si>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</si>
  <si>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</si>
  <si>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</si>
  <si>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</si>
  <si>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</si>
  <si>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</si>
  <si>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</si>
  <si>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</si>
  <si>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</si>
  <si>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</si>
  <si>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Витрати за рахунок гранту УКФ</t>
  </si>
  <si>
    <t xml:space="preserve">Загальна  сума витрат по проекту, грн. </t>
  </si>
  <si>
    <t>Примітки</t>
  </si>
  <si>
    <t>Фактичні витрати відповідно до заявки</t>
  </si>
  <si>
    <t>планова, грн. (=7+13+19)</t>
  </si>
  <si>
    <t>фактична, грн. (=10+16+22)</t>
  </si>
  <si>
    <t>різниця</t>
  </si>
  <si>
    <t>Загальна сума, грн. (=5*6)</t>
  </si>
  <si>
    <t>Загальна сума, грн. (=8*9)</t>
  </si>
  <si>
    <t>Загальна сума, грн. (11*12)</t>
  </si>
  <si>
    <t>Загальна сума, грн. (=14*15)</t>
  </si>
  <si>
    <t>Загальна сума, грн. (=17*18)</t>
  </si>
  <si>
    <t>Загальна сума, грн. (=20*21)</t>
  </si>
  <si>
    <t xml:space="preserve">грн. </t>
  </si>
  <si>
    <t>Розділ ІІ:</t>
  </si>
  <si>
    <t xml:space="preserve">Винагорода членам команди проєкту </t>
  </si>
  <si>
    <t xml:space="preserve"> Повне ПІБ, посада (роль у проєкті)</t>
  </si>
  <si>
    <t>За договорами ЦПХ</t>
  </si>
  <si>
    <t xml:space="preserve"> Повне ПІБ, зазначити конкретну назву послуги/виконання робіт</t>
  </si>
  <si>
    <t>За трудовими договорами</t>
  </si>
  <si>
    <t>За договорами з ФОП</t>
  </si>
  <si>
    <t xml:space="preserve">Всього по статті 1 "Винагорода членам команди": </t>
  </si>
  <si>
    <t>Всього по статті 2 "Витрати пов'язані з відрядженнями":</t>
  </si>
  <si>
    <t>Обладнання, інструменти, інвентар, які необхідні для використання його при реалізації проєкту грантоотримувача</t>
  </si>
  <si>
    <t>Нематеріальні активи, які необхідні до придбання для використання їх при реалізації проєкту грантоотримувача (за рахунок співфінансування)</t>
  </si>
  <si>
    <t>Програмне забезпечення  (з деталізацією технічних характеристик)</t>
  </si>
  <si>
    <t>Інші нематеріальні активи</t>
  </si>
  <si>
    <t>Всього по статті 3 "Обладнання і нематеріальні активи":</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</si>
  <si>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</si>
  <si>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</si>
  <si>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Всього по статті 5 "Витрати учасників проєкту, які беруть участь у заходах проєкту та не отримують оплату праці та/або винагороду"</t>
  </si>
  <si>
    <t>Всього по статті 6 "Матеріальні витрати":</t>
  </si>
  <si>
    <t xml:space="preserve">Соціальні внески за договорами ЦПХ з підрядниками (ЄСВ) розділу "Поліграфічні послуги" </t>
  </si>
  <si>
    <t>Всього по статті 7 "Поліграфічні послуги":</t>
  </si>
  <si>
    <t>Соціальні внески за договорами ЦПХ з підрядниками (ЄСВ) розділу "Видавничі послуги"</t>
  </si>
  <si>
    <t>Всього по статті 8 "Видавничі послуги":</t>
  </si>
  <si>
    <t>Всього по статті  9 "Послуги з просування":</t>
  </si>
  <si>
    <t>Створення web-ресурсу</t>
  </si>
  <si>
    <t>Всього по статті 10 "Створення web-ресурсу":</t>
  </si>
  <si>
    <t>Всього по статті 11 "Придбання методичних, навчальних, інформаційних матеріалів, в т.ч. на електроних носіях інформації":</t>
  </si>
  <si>
    <t>Письмовий переклад (зазначити, з якої на яку мову)</t>
  </si>
  <si>
    <t>Соціальні внески за договорами ЦПХ з підрядниками (ЄСВ) розділу "Послуги з перекладу"</t>
  </si>
  <si>
    <t>Всього по статті 12 "Послуги з перекладу":</t>
  </si>
  <si>
    <t>Всього по статті 13 "Інші прямі витрати":</t>
  </si>
  <si>
    <t xml:space="preserve">Всього по розділу ІІ "Витрати": </t>
  </si>
  <si>
    <t>(підпис, печатка)</t>
  </si>
  <si>
    <t>(ПІБ)</t>
  </si>
  <si>
    <t>платіжна інструкція 345 від 24.08.2025р - 50000,00 грн
платіжна інструкція 351 від 10.09.2025р - 30000,00 грн</t>
  </si>
  <si>
    <t>Керівник VR напрямку/ VR-технолог</t>
  </si>
  <si>
    <t>платіжна інструкція 371 від 06.10.2025р - 25000,00 грн
платіжна інструкція 382 від 14.10.2025р - 50000,00 грн</t>
  </si>
  <si>
    <t xml:space="preserve">Бухгалтер проекту </t>
  </si>
  <si>
    <t>ФОП БОГІДАЄВА КАТЕРИНА АНАТОЛІЇВНА
ІПН 2904803080</t>
  </si>
  <si>
    <t>Режисер проекту</t>
  </si>
  <si>
    <t>платіжна інструкція 344 від 24.08.2025р - 50000,00 грн
платіжна інструкція 349 від 10.09.2025р - 37500,00 грн</t>
  </si>
  <si>
    <t>Оператор VR 360° / DIT</t>
  </si>
  <si>
    <t>платіжна інструкція 343 від 24.08.2025р - 50000,00 грн
платіжна інструкція 350 від 10.09.2025р - 37500,00 грн</t>
  </si>
  <si>
    <t>Ст 1, підстаття 1.5, пункт 1.5.6</t>
  </si>
  <si>
    <t>платіжна інструкція 393 від 22.10.2025р - 30000,00 грн</t>
  </si>
  <si>
    <t>Відеокарта ASUS GeForce RTX5080 16 GB PRIME OC</t>
  </si>
  <si>
    <t>ТОВ «Високоякісні рішення для автоматизації Україна» ЄДРПОУ 43812092</t>
  </si>
  <si>
    <t>Рахунок на оплату по замовленню № 684 від 06.10.2025р</t>
  </si>
  <si>
    <t>Видаткова накладна № 474 від 08.10.2025р</t>
  </si>
  <si>
    <t>платіжна інструкція 377 від 07.10.2025р - 58953,19 грн</t>
  </si>
  <si>
    <t>ТОВ «ПАРСЕР» ЄДРПОУ 35893554</t>
  </si>
  <si>
    <t>Процесор AMD Ryzen 7 9700X</t>
  </si>
  <si>
    <t>Рахунок на оплату  № 2527477 від 02.09.2025р</t>
  </si>
  <si>
    <t>Окуляри віртуальної реальності Meta Quest 3 512 GB</t>
  </si>
  <si>
    <t>Камера Комплект:Екшн-камера Kandao QooCam 3 Ultra Black з аксесуарами (додаткові акумулятори 2шт, зарядний пристрій, захисні накладки на лінзи, чохол для камери)</t>
  </si>
  <si>
    <t>Корпус COUGAR Airface Eco RGB Black</t>
  </si>
  <si>
    <t>Жорсткий диск 3.5" 22TB N300 Toshiba</t>
  </si>
  <si>
    <t>Внутрішній SSD диск WD Blue SN5000</t>
  </si>
  <si>
    <t>Оперативна пам'ять Kingston 128GB 5600MT/s DDR5 CL36 DIMM</t>
  </si>
  <si>
    <t>Материнська плата MSI MAG X870E Tomahawk WiFi</t>
  </si>
  <si>
    <t>Ст 3, підстаття 3.1, пункт 3.1.3</t>
  </si>
  <si>
    <t>Ст 3, підстаття 3.1, пункт 3.1.4</t>
  </si>
  <si>
    <t>Рахунок на оплату  № И1-0137973 від 01.08.2025р</t>
  </si>
  <si>
    <t>Видаткова накладна № И1-0137973 від 05.08.2025р</t>
  </si>
  <si>
    <t xml:space="preserve">платіжна інструкція 330 від 01.08.2025р - 26720,40 грн </t>
  </si>
  <si>
    <t>Zoom SSH-6 Аксесуар для диктофона (мікрофон)
Zoom H3-VR диктофон
Вітрозахисник мікрофона Zoom WSU-1</t>
  </si>
  <si>
    <t>Рахунок на оплату  № 250915018 від 15.09.2025р</t>
  </si>
  <si>
    <t>Видаткова накладна № 250917002 від 17.09.2025р</t>
  </si>
  <si>
    <t xml:space="preserve">платіжна інструкція 365 від 16.09.2025р - 16972,00 грн </t>
  </si>
  <si>
    <t>Ст 3, підстаття 3.1, пункт 3.1.6</t>
  </si>
  <si>
    <t>Ст 3, підстаття 3.1, пункт 3.1.7</t>
  </si>
  <si>
    <t>Рахунок на оплату  № 001 від 29.09.2025р</t>
  </si>
  <si>
    <t>Видаткова накладна № 1 від 29.09.2025р</t>
  </si>
  <si>
    <t>Ст 3, підстаття 3.1, пункт 3.1.8</t>
  </si>
  <si>
    <t>Набір Кріплень</t>
  </si>
  <si>
    <t>Виправити ВН</t>
  </si>
  <si>
    <t>ФОП ГРОЗНА ОЛЕНА ОЛЕГІВНА ІПН 3365110140</t>
  </si>
  <si>
    <t>ФОП ПТАШНІК ВАДІМ СЕРГІЙОВИЧ ІПН 3541909599</t>
  </si>
  <si>
    <t>ФОП ЦИБЕНКО ЯРОСЛАВ СЕРГІЙОВИЧ ІПН 3144617895</t>
  </si>
  <si>
    <t>ФОП БОРОВИК ВАЛЕНТИНА МИРОНІВНА ІПН 1791105368</t>
  </si>
  <si>
    <t>ФОП БІЛОРУСОВА ГАЛИНА СТАНІСЛАВІВНА ІПН 2429708585</t>
  </si>
  <si>
    <t>Рахунок на оплату  № ГС110925-01 від 11.09.2025р</t>
  </si>
  <si>
    <t xml:space="preserve">платіжна інструкція 360 від 12.09.2025р - 32300,00 грн </t>
  </si>
  <si>
    <t>Видаткова накладна № ГС110925-01 від 12.09.2025р</t>
  </si>
  <si>
    <t>Поставити дату в ВН 12/09/25</t>
  </si>
  <si>
    <t>Ст 4, підстаття 4.2, пункт 4.2.2</t>
  </si>
  <si>
    <t>Ст 4, підстаття 4.2, пункт 4.2.3</t>
  </si>
  <si>
    <t>ФОП 
НОВІК СЕРГІЙ ВОЛОДИМИРОВИЧ ІПН 3784503250</t>
  </si>
  <si>
    <t>Договір №07/25/АУ-1 від 15.07.2025</t>
  </si>
  <si>
    <t>Договір №07/25/АУ-2 від 15.07.2025</t>
  </si>
  <si>
    <t>Договір №07/25/АУ-3 від 15.07.2025</t>
  </si>
  <si>
    <t>Договір №07/25/АУ-4 від 15.07.2025</t>
  </si>
  <si>
    <t>Договір №07/25/АУ-5 від 15.07.2025</t>
  </si>
  <si>
    <t>Договір №07/25/АУ-6 від 15.07.2025</t>
  </si>
  <si>
    <t>Договір №07/25/АУ- 12 від 15.07.2025</t>
  </si>
  <si>
    <t>платіжна інструкція 381 від 14.10.2025р - 48800,00 грн</t>
  </si>
  <si>
    <t>Ст 4, підстаття 4.3, пункт 4.3.3</t>
  </si>
  <si>
    <t>Ст 4, підстаття 4.3, пункт 4.3.1</t>
  </si>
  <si>
    <t>Договір №07/25/АУ- 19 від 15.07.2025</t>
  </si>
  <si>
    <t>платіжна інструкція 375 від 07.10.2025р - 49600,00 грн</t>
  </si>
  <si>
    <t xml:space="preserve">Комплект світла, комутації (з обслуговуванням)          </t>
  </si>
  <si>
    <t>Договір №07/25/АУ- 11 від 15.07.2025</t>
  </si>
  <si>
    <t>платіжна інструкція 342 від 24.08.2025р - 49000,00 грн</t>
  </si>
  <si>
    <t>Рахунок № 42-23717305 від 16.09.2025р</t>
  </si>
  <si>
    <t>Видаткова накладна № РТУР00403497 від 16.09.2025р</t>
  </si>
  <si>
    <t>платіжна інструкція 366 від 16.09.2025р - 74800,08 грн</t>
  </si>
  <si>
    <t>ФОП ФЕДАН ОЛЕГ ОЛЕКСАНДРОВИЧ ІПН 2344706894</t>
  </si>
  <si>
    <t>Рахунок № 1130035327 від 15.09.2025р, Рахунок № 1130035721 від 25.09.2025р</t>
  </si>
  <si>
    <t>Видаткова накладна № 11300035327 від 18.09.2025р, Видаткова накладна № 1130035721 від 29.09.2025р</t>
  </si>
  <si>
    <t>платіжна інструкція 364 від 16.09.2025р - 8999,00 грн, платіжна інструкція 367 від 25.09.2025р - 8899,00 грн,</t>
  </si>
  <si>
    <t>Договір №07/25/АУ- 17 від 15.07.2025</t>
  </si>
  <si>
    <t>платіжна інструкція 368 від 26.09.2025р - 49000,00 грн</t>
  </si>
  <si>
    <t>Договір №07/25/АУ- 22 від 15.07.2025</t>
  </si>
  <si>
    <t>платіжна інструкція 388 від 17.10.2025р - 48000,00 грн</t>
  </si>
  <si>
    <t>Ст 13, підстаття 13.2, пункт 13.2.4</t>
  </si>
  <si>
    <t>платіжна інструкція 397 від 20.10.2025р - 45600,00 грн</t>
  </si>
  <si>
    <t>платіжна інструкція 399 від 20.10.2025р - 47000,00 грн</t>
  </si>
  <si>
    <t>ФОП КАРАТНЮК ЄВГЕНІЙ МИКОЛАЙОВИЧІПН 2833407176</t>
  </si>
  <si>
    <t>платіжна інструкція 357 від 10.09.2025р - 49750,00 грн</t>
  </si>
  <si>
    <t>Ст 6, підстаття 6.2, пункт 6.2.5</t>
  </si>
  <si>
    <t>Ст 9, підстаття 9.3</t>
  </si>
  <si>
    <t>Ст 13, підстаття 13.4, пункт 13.4.4</t>
  </si>
  <si>
    <t>Ст 13, підстаття 13.4, пункт 13.4.5</t>
  </si>
  <si>
    <t>Ст 13, підстаття 13.4, пункт 13.4.6</t>
  </si>
  <si>
    <t>Ст 9, підстаття 9.2</t>
  </si>
  <si>
    <t>Ст 4, підстаття 4.2, пункт 4.2.5</t>
  </si>
  <si>
    <t>платіжна інструкція 340 від 18.08.2025р - 49500,00 грн</t>
  </si>
  <si>
    <t>Ст 4, підстаття 4.3, пункт 4.3.2</t>
  </si>
  <si>
    <t>платіжна інструкція 341 від 24.08.2025р - 48400,00 грн</t>
  </si>
  <si>
    <t>платіжна інструкція 391 від 19.10.2025р - 47500,00 грн</t>
  </si>
  <si>
    <t>Договір №07/25/АУ- 24 від 15.07.2025</t>
  </si>
  <si>
    <t>Договір №07/25/АУ- 25 від 15.07.2025</t>
  </si>
  <si>
    <t>Договір №07/25/АУ- 15 від 15.07.2025</t>
  </si>
  <si>
    <t>Договір №07/25/АУ- 7 від 15.07.2025</t>
  </si>
  <si>
    <t>Договір №07/25/АУ- 23 від 15.07.2025</t>
  </si>
  <si>
    <t>Договір №07/25/АУ- 10 від 15.07.2025</t>
  </si>
  <si>
    <t>Договір №07/25/АУ- 9 від 15.07.2025</t>
  </si>
  <si>
    <t>платіжна інструкція 398 від 20.10.2025р - 31500,00 грн</t>
  </si>
  <si>
    <t>Ст 13, підстаття 13.2, пункт 13.2.3</t>
  </si>
  <si>
    <t>Договір №07/25/АУ- 20 від 15.07.2025</t>
  </si>
  <si>
    <t>платіжна інструкція 384 від 14.10.2025р - 49600,00 грн</t>
  </si>
  <si>
    <t>Ст 13, підстаття 13.4, пункт 13.4.11</t>
  </si>
  <si>
    <t>Договір №07/25/АУ- 16 від 15.07.2025</t>
  </si>
  <si>
    <t>платіжна інструкція 358 від 10.09.2025р - 49000,00 грн</t>
  </si>
  <si>
    <t>Додали пункт</t>
  </si>
  <si>
    <t>Ст 3, підстаття 3.1, пункт 3.1.9</t>
  </si>
  <si>
    <t>Рахунок на оплату  № 2527485 від 02.09.2025р</t>
  </si>
  <si>
    <t>Видаткова накладна № 2500216 від 09.09.2025р</t>
  </si>
  <si>
    <t xml:space="preserve">платіжна інструкція 348 від 03.09.2025р - 4085,00 грн </t>
  </si>
  <si>
    <t>ФОП НІЩИМНИЙ ЄВГЕН ПЕТРОВИЧ ІПН 3383910011</t>
  </si>
  <si>
    <t>Ст 13, підстаття 13.1, пункт 13.1.3</t>
  </si>
  <si>
    <t>ТОВ "Аудит-Ейд" ЄДРПОУ 35196526</t>
  </si>
  <si>
    <t>Договір № 0810-25 від 08.10.25</t>
  </si>
  <si>
    <t>платіжна інструкція 410 від 26.10.2025р - 25000,00 грн</t>
  </si>
  <si>
    <t>платіжна інструкція 412 від 26.10.2025р - 22065,00 грн</t>
  </si>
  <si>
    <t>ТОВ "КОМФІ ТРЕЙД" ЄДРПОУ 36962487</t>
  </si>
  <si>
    <t>Рахунок-фактура №РБ0519-00367 від 25.10.2025 р</t>
  </si>
  <si>
    <t>ТОВ "НРП" ЄДРПОУ 35893554</t>
  </si>
  <si>
    <t>Рахунку на оплату по замовленню № 4938774 від 20.10.2025 р</t>
  </si>
  <si>
    <t>платіжна інструкція 339 від 18.08.2025р - 25000,00 грн, платіжна інструкція 421 від 28.10.2025р - 11130,83 грн</t>
  </si>
  <si>
    <t>платіжна інструкція 411 від 26.10.2025р - 8037,00 грн</t>
  </si>
  <si>
    <t>ФОП ГНАТЮК СЕРГІЙ ВАСИЛЬОВИЧ ІПН 2992314714</t>
  </si>
  <si>
    <t>ФОП ГУЄВСЬКИЙ ВОЛОДИМИР ЮРІЙОВИЧ ІПН 2124113853</t>
  </si>
  <si>
    <t>ФОП КОСЕНКО ОЛЕКСАНДР ОЛЕКСАНДРОВИЧ ІПН 3668601156</t>
  </si>
  <si>
    <t>ФОП ЕРІ СУРІКАТ КРАСЄНІВНА ІПН 3731405943</t>
  </si>
  <si>
    <t>ФОП ЗАЄЦЬ СЕРГІЙ ІГОРОВИЧ ІПН 3546510436</t>
  </si>
  <si>
    <t>ФОП ПАТОКА ЛЕСЯ ІГОРІВНА ФОП 3208909943</t>
  </si>
  <si>
    <t>ФОП ПАНЧЕНКО ЄВГЕНІЯ ПЕТРІВНА ІПН 3174914520</t>
  </si>
  <si>
    <t>Акт від 28.10.2025</t>
  </si>
  <si>
    <t>Договір №07/25/АУ- 27 від 15.07.2025</t>
  </si>
  <si>
    <t>Договір №07/25/АУ- 28 від 15.07.2025</t>
  </si>
  <si>
    <t>Договір №07/25/АУ- 26 від 15.07.2025</t>
  </si>
  <si>
    <t>Договір №07/25/АУ- 18 від 15.07.2025</t>
  </si>
  <si>
    <t>Договір №07/25/АУ- 29 від 15.07.2025</t>
  </si>
  <si>
    <t>Договір №07/25/АУ- 21 від 15.07.2025</t>
  </si>
  <si>
    <t>ФОП ЗАЇКА ЄВГЕНІЙ ІГОРОВИЧ ІПН 2992917876</t>
  </si>
  <si>
    <t>Договір №07/25/АУ- 14 від 15.07.2025</t>
  </si>
  <si>
    <t>Договір №07/25/АУ- 13 від 15.07.2025</t>
  </si>
  <si>
    <t>н</t>
  </si>
  <si>
    <t>Договір №10252 від 10.10.2025</t>
  </si>
  <si>
    <t>Зміна ПІБ</t>
  </si>
  <si>
    <t>3.1.9</t>
  </si>
  <si>
    <t>9.4</t>
  </si>
  <si>
    <t>9.5</t>
  </si>
  <si>
    <t>Домен та хостинг</t>
  </si>
  <si>
    <t>Грозна Олена Олегівна - Комукаційний менеджер проекту</t>
  </si>
  <si>
    <t xml:space="preserve">Відеокарта ASUS GeForce RTX5080 16 GB PRIME OC </t>
  </si>
  <si>
    <t xml:space="preserve">платіжна інструкція 346 від 03.09.2025р - 49719,00 грн (13090 грн на цей підпункт від загальної суми) </t>
  </si>
  <si>
    <t>платіжна інструкція 346 від 03.09.2025р - 49719,00 грн (17184 грн на цей підпункт від загальної суми)</t>
  </si>
  <si>
    <t xml:space="preserve">платіжна інструкція 346 від 03.09.2025р - 49719,00 грн (19445 грн на цей підпункт від загальної суми) </t>
  </si>
  <si>
    <t>Видаткова накладна № 251514 від 08.09.2025р Позиція 1</t>
  </si>
  <si>
    <t>Видаткова накладна № 251514 від 08.09.2025р Позиція 2</t>
  </si>
  <si>
    <t>Видаткова накладна № 251514 від 08.09.2025р Позиція 3</t>
  </si>
  <si>
    <t>Ст 3, підстаття 3.1, пункт 3.1.5 підпункт 3.1.5.1</t>
  </si>
  <si>
    <t>Zoom H3-VR диктофон + Zoom SSH-6 Аксесуар для диктофона (мікрофон) +Вітрозахисник мікрофона Zoom WSU-1 (Рекордер для запису об'ємного звуку Zoom H3-VR)</t>
  </si>
  <si>
    <t>Набір Кріплень (Кріплення Insta360 Utility Frame X5 (CINSBAHN) для екшн камери Insta360 X5 360° 8K)</t>
  </si>
  <si>
    <t>компл</t>
  </si>
  <si>
    <t>платіжна інструкція 369 від 01.10.2025р - 48700,00 грн (43950 грн на цей підпункт від загальної суми)</t>
  </si>
  <si>
    <t xml:space="preserve">платіжна інструкція 369 від 01.10.2025р - 48700,00 грн (4750 грн на цей підпункт від загальної суми) </t>
  </si>
  <si>
    <t>Мережевий накопичувач Synology DiskStation DS923+</t>
  </si>
  <si>
    <r>
      <t>Жорсткий диск 3.5" 22TB N300 Toshiba (</t>
    </r>
    <r>
      <rPr>
        <sz val="10"/>
        <color theme="1" tint="0.499984740745262"/>
        <rFont val="Arial"/>
        <family val="2"/>
        <charset val="204"/>
      </rPr>
      <t>Внутрійшній Жорсткий диск Seagate IronWolf Pro HDD 20TB 7200 rpm 256 MB ST20000NE000 3.5" SATA III</t>
    </r>
    <r>
      <rPr>
        <sz val="10"/>
        <color theme="1"/>
        <rFont val="Arial"/>
        <family val="2"/>
        <charset val="204"/>
      </rPr>
      <t>)</t>
    </r>
  </si>
  <si>
    <r>
      <t>Внутрішній SSD диск WD Blue SN5000 (</t>
    </r>
    <r>
      <rPr>
        <sz val="10"/>
        <color theme="1" tint="0.499984740745262"/>
        <rFont val="Arial"/>
        <family val="2"/>
        <charset val="204"/>
      </rPr>
      <t>SSD диск Samsung 990 Evo Plus 4TB M.2 PCIe 4.0 x4/5.0 x2 NVMe 2.0 V-NAND TLC)</t>
    </r>
  </si>
  <si>
    <t>за період з 15 липня 2025 року по 30 жовтня 2025 року</t>
  </si>
  <si>
    <t>Карта пам'яті SanDisk Extreme Pro microSDXC 256GB UHS-I U3 для камер+ Кардрідер+екстра заміна 365 днів</t>
  </si>
  <si>
    <t>Акт №568851 від 27.10.2025р - 244грн, Видаткова накладна №568851 від 27.10.2025 р -7793грн</t>
  </si>
  <si>
    <t>ФОП КУЗЬОМА СЕРГІЙ ЮРІЙОВИЧ ІПН 2406604934</t>
  </si>
  <si>
    <t>ФОП ФЕСЕНКО ВІКТОРІЯ МИКОЛАЇВНА ІПН 2854113708</t>
  </si>
  <si>
    <t>ФОП ЯРМУСЕВИЧ ПАВЛО СЕРГІЙОВИЧ ІПН 2963305377</t>
  </si>
  <si>
    <t>ФОП БРАВЕРМАН КІМ ЮРІЙОВИЧ ІПН 3742409399</t>
  </si>
  <si>
    <t>до Договору про надання гранту № 8CUH21-01050</t>
  </si>
  <si>
    <t>від "_15_" липня_ 2025 року</t>
  </si>
  <si>
    <t>реквізити договору про надання гранту  №8CUH21-01050 від 15 липня 2025 р</t>
  </si>
</sst>
</file>

<file path=xl/styles.xml><?xml version="1.0" encoding="utf-8"?>
<styleSheet xmlns="http://schemas.openxmlformats.org/spreadsheetml/2006/main">
  <numFmts count="4">
    <numFmt numFmtId="164" formatCode="_-* #,##0.00_-;\-* #,##0.00_-;_-* &quot;-&quot;??_-;_-@_-"/>
    <numFmt numFmtId="165" formatCode="_-* #,##0.00\ _₴_-;\-* #,##0.00\ _₴_-;_-* &quot;-&quot;??\ _₴_-;_-@"/>
    <numFmt numFmtId="166" formatCode="&quot;$&quot;#,##0"/>
    <numFmt numFmtId="167" formatCode="d\.m"/>
  </numFmts>
  <fonts count="62">
    <font>
      <sz val="11"/>
      <color theme="1"/>
      <name val="Calibri"/>
      <scheme val="minor"/>
    </font>
    <font>
      <sz val="11"/>
      <color theme="1"/>
      <name val="Calibri"/>
      <family val="2"/>
      <charset val="204"/>
      <scheme val="minor"/>
    </font>
    <font>
      <sz val="10"/>
      <color theme="1"/>
      <name val="Arial"/>
      <family val="2"/>
      <charset val="204"/>
    </font>
    <font>
      <b/>
      <sz val="10"/>
      <color theme="1"/>
      <name val="Arial"/>
      <family val="2"/>
      <charset val="204"/>
    </font>
    <font>
      <b/>
      <sz val="10"/>
      <color rgb="FF000000"/>
      <name val="Arial"/>
      <family val="2"/>
      <charset val="204"/>
    </font>
    <font>
      <sz val="10"/>
      <color rgb="FF000000"/>
      <name val="Arial"/>
      <family val="2"/>
      <charset val="204"/>
    </font>
    <font>
      <sz val="11"/>
      <name val="Calibri"/>
      <family val="2"/>
      <charset val="204"/>
    </font>
    <font>
      <b/>
      <sz val="10"/>
      <color rgb="FFFF0000"/>
      <name val="Arial"/>
      <family val="2"/>
      <charset val="204"/>
    </font>
    <font>
      <sz val="11"/>
      <color theme="1"/>
      <name val="Arial"/>
      <family val="2"/>
      <charset val="204"/>
    </font>
    <font>
      <b/>
      <i/>
      <sz val="10"/>
      <color rgb="FF000000"/>
      <name val="Arial"/>
      <family val="2"/>
      <charset val="204"/>
    </font>
    <font>
      <b/>
      <sz val="12"/>
      <color theme="1"/>
      <name val="Times New Roman"/>
      <family val="1"/>
      <charset val="204"/>
    </font>
    <font>
      <sz val="12"/>
      <color theme="1"/>
      <name val="Times New Roman"/>
      <family val="1"/>
      <charset val="204"/>
    </font>
    <font>
      <b/>
      <sz val="18"/>
      <color theme="1"/>
      <name val="Times New Roman"/>
      <family val="1"/>
      <charset val="204"/>
    </font>
    <font>
      <b/>
      <sz val="11"/>
      <color theme="1"/>
      <name val="Times New Roman"/>
      <family val="1"/>
      <charset val="204"/>
    </font>
    <font>
      <sz val="11"/>
      <color theme="1"/>
      <name val="Times New Roman"/>
      <family val="1"/>
      <charset val="204"/>
    </font>
    <font>
      <b/>
      <sz val="18"/>
      <color rgb="FF000000"/>
      <name val="Times New Roman"/>
      <family val="1"/>
      <charset val="204"/>
    </font>
    <font>
      <b/>
      <sz val="11"/>
      <color rgb="FF000000"/>
      <name val="Times New Roman"/>
      <family val="1"/>
      <charset val="204"/>
    </font>
    <font>
      <sz val="11"/>
      <color rgb="FF000000"/>
      <name val="Times New Roman"/>
      <family val="1"/>
      <charset val="204"/>
    </font>
    <font>
      <b/>
      <i/>
      <sz val="11"/>
      <color theme="1"/>
      <name val="Times New Roman"/>
      <family val="1"/>
      <charset val="204"/>
    </font>
    <font>
      <b/>
      <i/>
      <sz val="11"/>
      <color rgb="FF000000"/>
      <name val="Times New Roman"/>
      <family val="1"/>
      <charset val="204"/>
    </font>
    <font>
      <b/>
      <sz val="11"/>
      <color rgb="FFFF0000"/>
      <name val="Times New Roman"/>
      <family val="1"/>
      <charset val="204"/>
    </font>
    <font>
      <i/>
      <sz val="11"/>
      <color theme="1"/>
      <name val="Times New Roman"/>
      <family val="1"/>
      <charset val="204"/>
    </font>
    <font>
      <b/>
      <sz val="14"/>
      <color rgb="FF000000"/>
      <name val="Times New Roman"/>
      <family val="1"/>
      <charset val="204"/>
    </font>
    <font>
      <sz val="11"/>
      <color rgb="FFFF0000"/>
      <name val="Times New Roman"/>
      <family val="1"/>
      <charset val="204"/>
    </font>
    <font>
      <sz val="11"/>
      <color rgb="FF6AA84F"/>
      <name val="Times New Roman"/>
      <family val="1"/>
      <charset val="204"/>
    </font>
    <font>
      <u/>
      <sz val="11"/>
      <color rgb="FF000000"/>
      <name val="Times New Roman"/>
      <family val="1"/>
      <charset val="204"/>
    </font>
    <font>
      <u/>
      <sz val="11"/>
      <color rgb="FFFF0000"/>
      <name val="Times New Roman"/>
      <family val="1"/>
      <charset val="204"/>
    </font>
    <font>
      <sz val="11"/>
      <color rgb="FF274E13"/>
      <name val="Times New Roman"/>
      <family val="1"/>
      <charset val="204"/>
    </font>
    <font>
      <sz val="10"/>
      <color theme="1"/>
      <name val="Arial"/>
      <family val="2"/>
      <charset val="204"/>
    </font>
    <font>
      <sz val="11"/>
      <color theme="1"/>
      <name val="Calibri"/>
      <scheme val="minor"/>
    </font>
    <font>
      <sz val="10"/>
      <name val="Arial"/>
    </font>
    <font>
      <sz val="11"/>
      <color theme="1"/>
      <name val="Arial"/>
    </font>
    <font>
      <i/>
      <sz val="11"/>
      <color theme="1"/>
      <name val="Calibri"/>
    </font>
    <font>
      <b/>
      <sz val="14"/>
      <color theme="1"/>
      <name val="Calibri"/>
    </font>
    <font>
      <vertAlign val="superscript"/>
      <sz val="14"/>
      <color theme="1"/>
      <name val="Calibri"/>
    </font>
    <font>
      <b/>
      <sz val="11"/>
      <color theme="1"/>
      <name val="Calibri"/>
    </font>
    <font>
      <sz val="11"/>
      <name val="Calibri"/>
    </font>
    <font>
      <sz val="10"/>
      <color rgb="FF000000"/>
      <name val="Arial"/>
    </font>
    <font>
      <sz val="10"/>
      <color theme="1"/>
      <name val="Arial"/>
    </font>
    <font>
      <b/>
      <sz val="10"/>
      <color rgb="FF000000"/>
      <name val="Arial"/>
    </font>
    <font>
      <b/>
      <sz val="10"/>
      <color theme="1"/>
      <name val="Arial"/>
    </font>
    <font>
      <sz val="12"/>
      <color theme="1"/>
      <name val="Times New Roman"/>
    </font>
    <font>
      <b/>
      <sz val="12"/>
      <color theme="1"/>
      <name val="Arial"/>
    </font>
    <font>
      <sz val="11"/>
      <color theme="1"/>
      <name val="Calibri"/>
    </font>
    <font>
      <b/>
      <sz val="12"/>
      <color theme="1"/>
      <name val="Calibri"/>
    </font>
    <font>
      <sz val="12"/>
      <color theme="1"/>
      <name val="Calibri"/>
    </font>
    <font>
      <b/>
      <sz val="11"/>
      <color rgb="FFFF0000"/>
      <name val="Calibri"/>
    </font>
    <font>
      <b/>
      <sz val="12"/>
      <color rgb="FF000000"/>
      <name val="Arial"/>
    </font>
    <font>
      <b/>
      <sz val="10"/>
      <color rgb="FFFF0000"/>
      <name val="Arial"/>
    </font>
    <font>
      <b/>
      <sz val="10"/>
      <color theme="0"/>
      <name val="Arial"/>
    </font>
    <font>
      <b/>
      <i/>
      <sz val="10"/>
      <color rgb="FFFF0000"/>
      <name val="Arial"/>
    </font>
    <font>
      <b/>
      <sz val="11"/>
      <color theme="1"/>
      <name val="Arial"/>
    </font>
    <font>
      <b/>
      <sz val="11"/>
      <color rgb="FFFF0000"/>
      <name val="Arial"/>
    </font>
    <font>
      <b/>
      <i/>
      <sz val="10"/>
      <color rgb="FF000000"/>
      <name val="Arial"/>
    </font>
    <font>
      <b/>
      <i/>
      <sz val="10"/>
      <color theme="1"/>
      <name val="Arial"/>
    </font>
    <font>
      <i/>
      <vertAlign val="superscript"/>
      <sz val="10"/>
      <color theme="1"/>
      <name val="Arial"/>
    </font>
    <font>
      <b/>
      <i/>
      <vertAlign val="superscript"/>
      <sz val="10"/>
      <color theme="1"/>
      <name val="Arial"/>
    </font>
    <font>
      <i/>
      <sz val="10"/>
      <color theme="1"/>
      <name val="Arial"/>
    </font>
    <font>
      <sz val="8"/>
      <name val="Calibri"/>
      <scheme val="minor"/>
    </font>
    <font>
      <u/>
      <sz val="11"/>
      <color theme="10"/>
      <name val="Arial"/>
    </font>
    <font>
      <sz val="10"/>
      <color theme="1" tint="0.499984740745262"/>
      <name val="Arial"/>
      <family val="2"/>
      <charset val="204"/>
    </font>
    <font>
      <b/>
      <sz val="12"/>
      <color theme="1"/>
      <name val="Arial"/>
      <family val="2"/>
      <charset val="204"/>
    </font>
  </fonts>
  <fills count="13">
    <fill>
      <patternFill patternType="none"/>
    </fill>
    <fill>
      <patternFill patternType="gray125"/>
    </fill>
    <fill>
      <patternFill patternType="solid">
        <fgColor rgb="FFFEF2CB"/>
        <bgColor rgb="FFFEF2CB"/>
      </patternFill>
    </fill>
    <fill>
      <patternFill patternType="solid">
        <fgColor rgb="FFFFFF00"/>
        <bgColor rgb="FFFFFF00"/>
      </patternFill>
    </fill>
    <fill>
      <patternFill patternType="solid">
        <fgColor rgb="FFD9D9D9"/>
        <bgColor rgb="FFD9D9D9"/>
      </patternFill>
    </fill>
    <fill>
      <patternFill patternType="solid">
        <fgColor rgb="FFF2F2F2"/>
        <bgColor rgb="FFF2F2F2"/>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rgb="FFCCFFFF"/>
        <bgColor rgb="FFCCFFFF"/>
      </patternFill>
    </fill>
    <fill>
      <patternFill patternType="solid">
        <fgColor rgb="FFD9EAD3"/>
        <bgColor rgb="FFD9EAD3"/>
      </patternFill>
    </fill>
    <fill>
      <patternFill patternType="solid">
        <fgColor rgb="FFCCCCCC"/>
        <bgColor rgb="FFCCCCCC"/>
      </patternFill>
    </fill>
    <fill>
      <patternFill patternType="solid">
        <fgColor theme="4" tint="0.59999389629810485"/>
        <bgColor indexed="64"/>
      </patternFill>
    </fill>
  </fills>
  <borders count="11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diagonal/>
    </border>
    <border>
      <left style="medium">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double">
        <color rgb="FF000000"/>
      </top>
      <bottom style="thin">
        <color rgb="FF000000"/>
      </bottom>
      <diagonal/>
    </border>
    <border>
      <left/>
      <right style="medium">
        <color rgb="FF000000"/>
      </right>
      <top style="medium">
        <color rgb="FF000000"/>
      </top>
      <bottom/>
      <diagonal/>
    </border>
    <border>
      <left/>
      <right style="medium">
        <color rgb="FF000000"/>
      </right>
      <top style="double">
        <color rgb="FF000000"/>
      </top>
      <bottom/>
      <diagonal/>
    </border>
    <border>
      <left/>
      <right style="medium">
        <color rgb="FF000000"/>
      </right>
      <top style="double">
        <color rgb="FF000000"/>
      </top>
      <bottom style="thin">
        <color rgb="FF000000"/>
      </bottom>
      <diagonal/>
    </border>
    <border>
      <left/>
      <right style="medium">
        <color rgb="FF000000"/>
      </right>
      <top style="thin">
        <color rgb="FF000000"/>
      </top>
      <bottom style="double">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medium">
        <color rgb="FF000000"/>
      </left>
      <right/>
      <top/>
      <bottom/>
      <diagonal/>
    </border>
  </borders>
  <cellStyleXfs count="5">
    <xf numFmtId="0" fontId="0" fillId="0" borderId="0"/>
    <xf numFmtId="0" fontId="30" fillId="0" borderId="92"/>
    <xf numFmtId="0" fontId="29" fillId="0" borderId="92"/>
    <xf numFmtId="164" fontId="29" fillId="0" borderId="92" applyFont="0" applyFill="0" applyBorder="0" applyAlignment="0" applyProtection="0"/>
    <xf numFmtId="0" fontId="1" fillId="0" borderId="92"/>
  </cellStyleXfs>
  <cellXfs count="673">
    <xf numFmtId="0" fontId="0" fillId="0" borderId="0" xfId="0"/>
    <xf numFmtId="0" fontId="2" fillId="0" borderId="0" xfId="0" applyFont="1"/>
    <xf numFmtId="14" fontId="2" fillId="0" borderId="0" xfId="0" applyNumberFormat="1" applyFont="1" applyAlignment="1">
      <alignment horizontal="right"/>
    </xf>
    <xf numFmtId="14" fontId="2" fillId="0" borderId="0" xfId="0" applyNumberFormat="1" applyFont="1"/>
    <xf numFmtId="165" fontId="3" fillId="0" borderId="40" xfId="0" applyNumberFormat="1" applyFont="1" applyBorder="1" applyAlignment="1">
      <alignment vertical="top"/>
    </xf>
    <xf numFmtId="49" fontId="4" fillId="0" borderId="41" xfId="0" applyNumberFormat="1" applyFont="1" applyBorder="1" applyAlignment="1">
      <alignment horizontal="center" vertical="top"/>
    </xf>
    <xf numFmtId="0" fontId="5" fillId="0" borderId="42" xfId="0" applyFont="1" applyBorder="1" applyAlignment="1">
      <alignment vertical="top" wrapText="1"/>
    </xf>
    <xf numFmtId="0" fontId="2" fillId="0" borderId="40" xfId="0" applyFont="1" applyBorder="1" applyAlignment="1">
      <alignment horizontal="center" vertical="top"/>
    </xf>
    <xf numFmtId="4" fontId="2" fillId="0" borderId="14" xfId="0" applyNumberFormat="1" applyFont="1" applyBorder="1" applyAlignment="1">
      <alignment horizontal="right" vertical="top"/>
    </xf>
    <xf numFmtId="4" fontId="2" fillId="0" borderId="1" xfId="0" applyNumberFormat="1" applyFont="1" applyBorder="1" applyAlignment="1">
      <alignment horizontal="right" vertical="top"/>
    </xf>
    <xf numFmtId="4" fontId="2" fillId="0" borderId="43" xfId="0" applyNumberFormat="1" applyFont="1" applyBorder="1" applyAlignment="1">
      <alignment horizontal="right" vertical="top"/>
    </xf>
    <xf numFmtId="165" fontId="3" fillId="0" borderId="45" xfId="0" applyNumberFormat="1" applyFont="1" applyBorder="1" applyAlignment="1">
      <alignment vertical="top"/>
    </xf>
    <xf numFmtId="0" fontId="2" fillId="0" borderId="45" xfId="0" applyFont="1" applyBorder="1" applyAlignment="1">
      <alignment horizontal="center" vertical="top"/>
    </xf>
    <xf numFmtId="4" fontId="2" fillId="0" borderId="47" xfId="0" applyNumberFormat="1" applyFont="1" applyBorder="1" applyAlignment="1">
      <alignment horizontal="right" vertical="top"/>
    </xf>
    <xf numFmtId="4" fontId="2" fillId="0" borderId="15" xfId="0" applyNumberFormat="1" applyFont="1" applyBorder="1" applyAlignment="1">
      <alignment horizontal="right" vertical="top"/>
    </xf>
    <xf numFmtId="4" fontId="2" fillId="0" borderId="16" xfId="0" applyNumberFormat="1" applyFont="1" applyBorder="1" applyAlignment="1">
      <alignment horizontal="right" vertical="top"/>
    </xf>
    <xf numFmtId="0" fontId="2" fillId="0" borderId="53" xfId="0" applyFont="1" applyBorder="1" applyAlignment="1">
      <alignment horizontal="center" vertical="top"/>
    </xf>
    <xf numFmtId="4" fontId="2" fillId="0" borderId="54" xfId="0" applyNumberFormat="1" applyFont="1" applyBorder="1" applyAlignment="1">
      <alignment horizontal="right" vertical="top"/>
    </xf>
    <xf numFmtId="4" fontId="2" fillId="0" borderId="55" xfId="0" applyNumberFormat="1" applyFont="1" applyBorder="1" applyAlignment="1">
      <alignment horizontal="right" vertical="top"/>
    </xf>
    <xf numFmtId="4" fontId="2" fillId="0" borderId="56" xfId="0" applyNumberFormat="1" applyFont="1" applyBorder="1" applyAlignment="1">
      <alignment horizontal="right" vertical="top"/>
    </xf>
    <xf numFmtId="0" fontId="2" fillId="0" borderId="62" xfId="0" applyFont="1" applyBorder="1" applyAlignment="1">
      <alignment vertical="top" wrapText="1"/>
    </xf>
    <xf numFmtId="0" fontId="2" fillId="0" borderId="42" xfId="0" applyFont="1" applyBorder="1" applyAlignment="1">
      <alignment vertical="top" wrapText="1"/>
    </xf>
    <xf numFmtId="0" fontId="5" fillId="0" borderId="69" xfId="0" applyFont="1" applyBorder="1" applyAlignment="1">
      <alignment vertical="top" wrapText="1"/>
    </xf>
    <xf numFmtId="4" fontId="2" fillId="0" borderId="48" xfId="0" applyNumberFormat="1" applyFont="1" applyBorder="1" applyAlignment="1">
      <alignment horizontal="right" vertical="top"/>
    </xf>
    <xf numFmtId="4" fontId="2" fillId="0" borderId="62" xfId="0" applyNumberFormat="1" applyFont="1" applyBorder="1" applyAlignment="1">
      <alignment horizontal="right" vertical="top"/>
    </xf>
    <xf numFmtId="4" fontId="2" fillId="0" borderId="44" xfId="0" applyNumberFormat="1" applyFont="1" applyBorder="1" applyAlignment="1">
      <alignment horizontal="right" vertical="top"/>
    </xf>
    <xf numFmtId="0" fontId="2" fillId="0" borderId="42" xfId="0" applyFont="1" applyBorder="1" applyAlignment="1">
      <alignment horizontal="left" vertical="top" wrapText="1"/>
    </xf>
    <xf numFmtId="0" fontId="2" fillId="0" borderId="62" xfId="0" applyFont="1" applyBorder="1" applyAlignment="1">
      <alignment horizontal="left" vertical="top" wrapText="1"/>
    </xf>
    <xf numFmtId="0" fontId="2" fillId="0" borderId="40" xfId="0" applyFont="1" applyBorder="1" applyAlignment="1">
      <alignment vertical="top" wrapText="1"/>
    </xf>
    <xf numFmtId="0" fontId="2" fillId="0" borderId="0" xfId="0" applyFont="1" applyAlignment="1">
      <alignment horizontal="left" vertical="top" wrapText="1"/>
    </xf>
    <xf numFmtId="0" fontId="5" fillId="0" borderId="58" xfId="0" applyFont="1" applyBorder="1" applyAlignment="1">
      <alignment horizontal="center" vertical="top"/>
    </xf>
    <xf numFmtId="4" fontId="2" fillId="0" borderId="75" xfId="0" applyNumberFormat="1" applyFont="1" applyBorder="1" applyAlignment="1">
      <alignment horizontal="right" vertical="top"/>
    </xf>
    <xf numFmtId="4" fontId="2" fillId="0" borderId="12" xfId="0" applyNumberFormat="1" applyFont="1" applyBorder="1" applyAlignment="1">
      <alignment horizontal="right" vertical="top"/>
    </xf>
    <xf numFmtId="4" fontId="2" fillId="0" borderId="13" xfId="0" applyNumberFormat="1" applyFont="1" applyBorder="1" applyAlignment="1">
      <alignment horizontal="right" vertical="top"/>
    </xf>
    <xf numFmtId="0" fontId="5" fillId="0" borderId="40" xfId="0" applyFont="1" applyBorder="1" applyAlignment="1">
      <alignment horizontal="center" vertical="top"/>
    </xf>
    <xf numFmtId="165" fontId="10" fillId="0" borderId="58" xfId="0" applyNumberFormat="1" applyFont="1" applyBorder="1" applyAlignment="1">
      <alignment vertical="center" wrapText="1"/>
    </xf>
    <xf numFmtId="165" fontId="11" fillId="0" borderId="59" xfId="0" applyNumberFormat="1" applyFont="1" applyBorder="1" applyAlignment="1">
      <alignment horizontal="center" vertical="center" wrapText="1"/>
    </xf>
    <xf numFmtId="49" fontId="4" fillId="0" borderId="35" xfId="0" applyNumberFormat="1" applyFont="1" applyBorder="1" applyAlignment="1">
      <alignment horizontal="center" vertical="top"/>
    </xf>
    <xf numFmtId="0" fontId="2" fillId="0" borderId="35" xfId="0" applyFont="1" applyBorder="1" applyAlignment="1">
      <alignment horizontal="center" vertical="top"/>
    </xf>
    <xf numFmtId="4" fontId="2" fillId="0" borderId="82" xfId="0" applyNumberFormat="1" applyFont="1" applyBorder="1" applyAlignment="1">
      <alignment horizontal="right" vertical="top"/>
    </xf>
    <xf numFmtId="4" fontId="2" fillId="0" borderId="51" xfId="0" applyNumberFormat="1" applyFont="1" applyBorder="1" applyAlignment="1">
      <alignment horizontal="right" vertical="top"/>
    </xf>
    <xf numFmtId="4" fontId="2" fillId="0" borderId="52" xfId="0" applyNumberFormat="1" applyFont="1" applyBorder="1" applyAlignment="1">
      <alignment horizontal="right" vertical="top"/>
    </xf>
    <xf numFmtId="0" fontId="2" fillId="0" borderId="41" xfId="0" applyFont="1" applyBorder="1" applyAlignment="1">
      <alignment horizontal="center" vertical="top"/>
    </xf>
    <xf numFmtId="0" fontId="2" fillId="0" borderId="46" xfId="0" applyFont="1" applyBorder="1" applyAlignment="1">
      <alignment horizontal="center" vertical="top"/>
    </xf>
    <xf numFmtId="0" fontId="2" fillId="0" borderId="20" xfId="0" applyFont="1" applyBorder="1" applyAlignment="1">
      <alignment vertical="top" wrapText="1"/>
    </xf>
    <xf numFmtId="0" fontId="2" fillId="0" borderId="61" xfId="0" applyFont="1" applyBorder="1" applyAlignment="1">
      <alignment vertical="top" wrapText="1"/>
    </xf>
    <xf numFmtId="0" fontId="2" fillId="0" borderId="44" xfId="0" applyFont="1" applyBorder="1" applyAlignment="1">
      <alignment vertical="top" wrapText="1"/>
    </xf>
    <xf numFmtId="0" fontId="13" fillId="0" borderId="0" xfId="0" applyFont="1"/>
    <xf numFmtId="0" fontId="14" fillId="0" borderId="0" xfId="0" applyFont="1"/>
    <xf numFmtId="0" fontId="16" fillId="0" borderId="0" xfId="0" applyFont="1"/>
    <xf numFmtId="0" fontId="13"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wrapText="1"/>
    </xf>
    <xf numFmtId="166" fontId="13" fillId="5" borderId="2" xfId="0" applyNumberFormat="1" applyFont="1" applyFill="1" applyBorder="1" applyAlignment="1">
      <alignment horizontal="center" vertical="center" wrapText="1"/>
    </xf>
    <xf numFmtId="166" fontId="13" fillId="5" borderId="94" xfId="0" applyNumberFormat="1" applyFont="1" applyFill="1" applyBorder="1" applyAlignment="1">
      <alignment horizontal="center" vertical="center" wrapText="1"/>
    </xf>
    <xf numFmtId="166" fontId="13" fillId="5" borderId="67" xfId="0" applyNumberFormat="1" applyFont="1" applyFill="1" applyBorder="1" applyAlignment="1">
      <alignment horizontal="center" vertical="center" wrapText="1"/>
    </xf>
    <xf numFmtId="0" fontId="13" fillId="3" borderId="2" xfId="0" applyFont="1" applyFill="1" applyBorder="1" applyAlignment="1">
      <alignment vertical="top"/>
    </xf>
    <xf numFmtId="0" fontId="13" fillId="3" borderId="2" xfId="0" applyFont="1" applyFill="1" applyBorder="1" applyAlignment="1">
      <alignment horizontal="center" vertical="top"/>
    </xf>
    <xf numFmtId="0" fontId="13" fillId="3" borderId="30" xfId="0" applyFont="1" applyFill="1" applyBorder="1" applyAlignment="1">
      <alignment vertical="top"/>
    </xf>
    <xf numFmtId="166" fontId="13" fillId="3" borderId="2" xfId="0" applyNumberFormat="1" applyFont="1" applyFill="1" applyBorder="1" applyAlignment="1">
      <alignment horizontal="center" vertical="center" wrapText="1"/>
    </xf>
    <xf numFmtId="165" fontId="13" fillId="0" borderId="80" xfId="0" applyNumberFormat="1" applyFont="1" applyBorder="1" applyAlignment="1">
      <alignment vertical="top"/>
    </xf>
    <xf numFmtId="49" fontId="16" fillId="0" borderId="98" xfId="0" applyNumberFormat="1" applyFont="1" applyBorder="1" applyAlignment="1">
      <alignment horizontal="center" vertical="top"/>
    </xf>
    <xf numFmtId="0" fontId="13" fillId="0" borderId="99" xfId="0" applyFont="1" applyBorder="1" applyAlignment="1">
      <alignment vertical="center"/>
    </xf>
    <xf numFmtId="165" fontId="13" fillId="0" borderId="40" xfId="0" applyNumberFormat="1" applyFont="1" applyBorder="1" applyAlignment="1">
      <alignment vertical="top"/>
    </xf>
    <xf numFmtId="49" fontId="16" fillId="0" borderId="59" xfId="0" applyNumberFormat="1" applyFont="1" applyBorder="1" applyAlignment="1">
      <alignment horizontal="center" vertical="top"/>
    </xf>
    <xf numFmtId="0" fontId="13" fillId="0" borderId="100" xfId="0" applyFont="1" applyBorder="1" applyAlignment="1">
      <alignment vertical="top" wrapText="1"/>
    </xf>
    <xf numFmtId="49" fontId="16" fillId="0" borderId="41" xfId="0" applyNumberFormat="1" applyFont="1" applyBorder="1" applyAlignment="1">
      <alignment horizontal="center" vertical="top"/>
    </xf>
    <xf numFmtId="165" fontId="14" fillId="0" borderId="101" xfId="0" applyNumberFormat="1" applyFont="1" applyBorder="1" applyAlignment="1">
      <alignment vertical="top" wrapText="1"/>
    </xf>
    <xf numFmtId="49" fontId="16" fillId="0" borderId="46" xfId="0" applyNumberFormat="1" applyFont="1" applyBorder="1" applyAlignment="1">
      <alignment horizontal="center" vertical="top"/>
    </xf>
    <xf numFmtId="165" fontId="14" fillId="0" borderId="83" xfId="0" applyNumberFormat="1" applyFont="1" applyBorder="1" applyAlignment="1">
      <alignment vertical="top" wrapText="1"/>
    </xf>
    <xf numFmtId="0" fontId="17" fillId="0" borderId="72" xfId="0" applyFont="1" applyBorder="1" applyAlignment="1">
      <alignment vertical="center" wrapText="1"/>
    </xf>
    <xf numFmtId="165" fontId="14" fillId="0" borderId="102" xfId="0" applyNumberFormat="1" applyFont="1" applyBorder="1" applyAlignment="1">
      <alignment vertical="top" wrapText="1"/>
    </xf>
    <xf numFmtId="165" fontId="13" fillId="0" borderId="53" xfId="0" applyNumberFormat="1" applyFont="1" applyBorder="1" applyAlignment="1">
      <alignment vertical="top"/>
    </xf>
    <xf numFmtId="49" fontId="16" fillId="0" borderId="57" xfId="0" applyNumberFormat="1" applyFont="1" applyBorder="1" applyAlignment="1">
      <alignment horizontal="center" vertical="top"/>
    </xf>
    <xf numFmtId="165" fontId="14" fillId="0" borderId="103" xfId="0" applyNumberFormat="1" applyFont="1" applyBorder="1" applyAlignment="1">
      <alignment vertical="top" wrapText="1"/>
    </xf>
    <xf numFmtId="165" fontId="18" fillId="3" borderId="67" xfId="0" applyNumberFormat="1" applyFont="1" applyFill="1" applyBorder="1" applyAlignment="1">
      <alignment vertical="top"/>
    </xf>
    <xf numFmtId="165" fontId="13" fillId="3" borderId="104" xfId="0" applyNumberFormat="1" applyFont="1" applyFill="1" applyBorder="1" applyAlignment="1">
      <alignment horizontal="left" vertical="top"/>
    </xf>
    <xf numFmtId="165" fontId="13" fillId="3" borderId="105" xfId="0" applyNumberFormat="1" applyFont="1" applyFill="1" applyBorder="1" applyAlignment="1">
      <alignment horizontal="left" vertical="top"/>
    </xf>
    <xf numFmtId="166" fontId="13" fillId="3" borderId="76" xfId="0" applyNumberFormat="1" applyFont="1" applyFill="1" applyBorder="1" applyAlignment="1">
      <alignment vertical="center" wrapText="1"/>
    </xf>
    <xf numFmtId="0" fontId="13" fillId="3" borderId="76" xfId="0" applyFont="1" applyFill="1" applyBorder="1" applyAlignment="1">
      <alignment vertical="top"/>
    </xf>
    <xf numFmtId="0" fontId="13" fillId="3" borderId="3" xfId="0" applyFont="1" applyFill="1" applyBorder="1" applyAlignment="1">
      <alignment horizontal="center" vertical="top"/>
    </xf>
    <xf numFmtId="166" fontId="13" fillId="3" borderId="76" xfId="0" applyNumberFormat="1" applyFont="1" applyFill="1" applyBorder="1" applyAlignment="1">
      <alignment horizontal="center" vertical="center" wrapText="1"/>
    </xf>
    <xf numFmtId="0" fontId="13" fillId="6" borderId="33" xfId="0" applyFont="1" applyFill="1" applyBorder="1" applyAlignment="1">
      <alignment vertical="center"/>
    </xf>
    <xf numFmtId="0" fontId="13" fillId="6" borderId="2" xfId="0" applyFont="1" applyFill="1" applyBorder="1" applyAlignment="1">
      <alignment horizontal="center" vertical="center"/>
    </xf>
    <xf numFmtId="0" fontId="16" fillId="6" borderId="4" xfId="0" applyFont="1" applyFill="1" applyBorder="1" applyAlignment="1">
      <alignment vertical="center"/>
    </xf>
    <xf numFmtId="0" fontId="16" fillId="6" borderId="76" xfId="0" applyFont="1" applyFill="1" applyBorder="1" applyAlignment="1">
      <alignment horizontal="left" vertical="center" wrapText="1"/>
    </xf>
    <xf numFmtId="0" fontId="14" fillId="0" borderId="0" xfId="0" applyFont="1" applyAlignment="1">
      <alignment vertical="top"/>
    </xf>
    <xf numFmtId="165" fontId="13" fillId="7" borderId="34" xfId="0" applyNumberFormat="1" applyFont="1" applyFill="1" applyBorder="1" applyAlignment="1">
      <alignment vertical="top"/>
    </xf>
    <xf numFmtId="49" fontId="13" fillId="7" borderId="35" xfId="0" applyNumberFormat="1" applyFont="1" applyFill="1" applyBorder="1" applyAlignment="1">
      <alignment horizontal="center" vertical="top"/>
    </xf>
    <xf numFmtId="0" fontId="19" fillId="7" borderId="49" xfId="0" applyFont="1" applyFill="1" applyBorder="1" applyAlignment="1">
      <alignment vertical="top" wrapText="1"/>
    </xf>
    <xf numFmtId="0" fontId="13" fillId="0" borderId="0" xfId="0" applyFont="1" applyAlignment="1">
      <alignment vertical="top"/>
    </xf>
    <xf numFmtId="0" fontId="17" fillId="0" borderId="42" xfId="0" applyFont="1" applyBorder="1" applyAlignment="1">
      <alignment vertical="top" wrapText="1"/>
    </xf>
    <xf numFmtId="165" fontId="13" fillId="0" borderId="45" xfId="0" applyNumberFormat="1" applyFont="1" applyBorder="1" applyAlignment="1">
      <alignment vertical="top"/>
    </xf>
    <xf numFmtId="0" fontId="18" fillId="7" borderId="49" xfId="0" applyFont="1" applyFill="1" applyBorder="1" applyAlignment="1">
      <alignment vertical="top" wrapText="1"/>
    </xf>
    <xf numFmtId="0" fontId="17" fillId="0" borderId="0" xfId="0" applyFont="1" applyAlignment="1">
      <alignment vertical="top"/>
    </xf>
    <xf numFmtId="49" fontId="16" fillId="7" borderId="35" xfId="0" applyNumberFormat="1" applyFont="1" applyFill="1" applyBorder="1" applyAlignment="1">
      <alignment horizontal="center" vertical="top"/>
    </xf>
    <xf numFmtId="165" fontId="13" fillId="0" borderId="58" xfId="0" applyNumberFormat="1" applyFont="1" applyBorder="1" applyAlignment="1">
      <alignment vertical="top"/>
    </xf>
    <xf numFmtId="0" fontId="17" fillId="0" borderId="20" xfId="0" applyFont="1" applyBorder="1" applyAlignment="1">
      <alignment vertical="top" wrapText="1"/>
    </xf>
    <xf numFmtId="0" fontId="14" fillId="0" borderId="42" xfId="0" applyFont="1" applyBorder="1" applyAlignment="1">
      <alignment vertical="top" wrapText="1"/>
    </xf>
    <xf numFmtId="0" fontId="14" fillId="0" borderId="62" xfId="0" applyFont="1" applyBorder="1" applyAlignment="1">
      <alignment vertical="top" wrapText="1"/>
    </xf>
    <xf numFmtId="165" fontId="19" fillId="8" borderId="76" xfId="0" applyNumberFormat="1" applyFont="1" applyFill="1" applyBorder="1" applyAlignment="1">
      <alignment vertical="center"/>
    </xf>
    <xf numFmtId="165" fontId="13" fillId="8" borderId="4" xfId="0" applyNumberFormat="1" applyFont="1" applyFill="1" applyBorder="1" applyAlignment="1">
      <alignment horizontal="center" vertical="center"/>
    </xf>
    <xf numFmtId="165" fontId="16" fillId="8" borderId="76" xfId="0" applyNumberFormat="1" applyFont="1" applyFill="1" applyBorder="1" applyAlignment="1">
      <alignment horizontal="center" vertical="center" wrapText="1"/>
    </xf>
    <xf numFmtId="0" fontId="13" fillId="6" borderId="3" xfId="0" applyFont="1" applyFill="1" applyBorder="1" applyAlignment="1">
      <alignment vertical="center"/>
    </xf>
    <xf numFmtId="0" fontId="16" fillId="6" borderId="76" xfId="0" applyFont="1" applyFill="1" applyBorder="1" applyAlignment="1">
      <alignment horizontal="center" vertical="center"/>
    </xf>
    <xf numFmtId="0" fontId="13" fillId="6" borderId="4" xfId="0" applyFont="1" applyFill="1" applyBorder="1" applyAlignment="1">
      <alignment vertical="center" wrapText="1"/>
    </xf>
    <xf numFmtId="0" fontId="16" fillId="6" borderId="76" xfId="0" applyFont="1" applyFill="1" applyBorder="1" applyAlignment="1">
      <alignment vertical="center" wrapText="1"/>
    </xf>
    <xf numFmtId="0" fontId="18" fillId="7" borderId="36" xfId="0" applyFont="1" applyFill="1" applyBorder="1" applyAlignment="1">
      <alignment vertical="top" wrapText="1"/>
    </xf>
    <xf numFmtId="0" fontId="14" fillId="0" borderId="69" xfId="0" applyFont="1" applyBorder="1" applyAlignment="1">
      <alignment vertical="top" wrapText="1"/>
    </xf>
    <xf numFmtId="165" fontId="19" fillId="8" borderId="2" xfId="0" applyNumberFormat="1" applyFont="1" applyFill="1" applyBorder="1" applyAlignment="1">
      <alignment vertical="center"/>
    </xf>
    <xf numFmtId="165" fontId="13" fillId="8" borderId="74" xfId="0" applyNumberFormat="1" applyFont="1" applyFill="1" applyBorder="1" applyAlignment="1">
      <alignment horizontal="center" vertical="center"/>
    </xf>
    <xf numFmtId="0" fontId="13" fillId="8" borderId="106" xfId="0" applyFont="1" applyFill="1" applyBorder="1" applyAlignment="1">
      <alignment vertical="center" wrapText="1"/>
    </xf>
    <xf numFmtId="0" fontId="14" fillId="8" borderId="76" xfId="0" applyFont="1" applyFill="1" applyBorder="1" applyAlignment="1">
      <alignment horizontal="center" vertical="center" wrapText="1"/>
    </xf>
    <xf numFmtId="0" fontId="13" fillId="6" borderId="76" xfId="0" applyFont="1" applyFill="1" applyBorder="1" applyAlignment="1">
      <alignment vertical="center"/>
    </xf>
    <xf numFmtId="0" fontId="14" fillId="6" borderId="76" xfId="0" applyFont="1" applyFill="1" applyBorder="1" applyAlignment="1">
      <alignment horizontal="center" vertical="center" wrapText="1"/>
    </xf>
    <xf numFmtId="165" fontId="13" fillId="7" borderId="37" xfId="0" applyNumberFormat="1" applyFont="1" applyFill="1" applyBorder="1" applyAlignment="1">
      <alignment vertical="top"/>
    </xf>
    <xf numFmtId="49" fontId="16" fillId="7" borderId="87" xfId="0" applyNumberFormat="1" applyFont="1" applyFill="1" applyBorder="1" applyAlignment="1">
      <alignment horizontal="center" vertical="top"/>
    </xf>
    <xf numFmtId="0" fontId="19" fillId="7" borderId="36" xfId="0" applyFont="1" applyFill="1" applyBorder="1" applyAlignment="1">
      <alignment vertical="top" wrapText="1"/>
    </xf>
    <xf numFmtId="165" fontId="13" fillId="8" borderId="107" xfId="0" applyNumberFormat="1" applyFont="1" applyFill="1" applyBorder="1" applyAlignment="1">
      <alignment horizontal="center" vertical="center"/>
    </xf>
    <xf numFmtId="0" fontId="13" fillId="8" borderId="108" xfId="0" applyFont="1" applyFill="1" applyBorder="1" applyAlignment="1">
      <alignment vertical="center" wrapText="1"/>
    </xf>
    <xf numFmtId="0" fontId="13" fillId="6" borderId="4" xfId="0" applyFont="1" applyFill="1" applyBorder="1" applyAlignment="1">
      <alignment vertical="center"/>
    </xf>
    <xf numFmtId="0" fontId="20" fillId="6" borderId="76" xfId="0" applyFont="1" applyFill="1" applyBorder="1" applyAlignment="1">
      <alignment horizontal="left" vertical="center" wrapText="1"/>
    </xf>
    <xf numFmtId="0" fontId="14" fillId="0" borderId="42" xfId="0" applyFont="1" applyBorder="1" applyAlignment="1">
      <alignment horizontal="left" vertical="top" wrapText="1"/>
    </xf>
    <xf numFmtId="0" fontId="14" fillId="0" borderId="62" xfId="0" applyFont="1" applyBorder="1" applyAlignment="1">
      <alignment horizontal="left" vertical="top" wrapText="1"/>
    </xf>
    <xf numFmtId="165" fontId="19" fillId="8" borderId="3" xfId="0" applyNumberFormat="1" applyFont="1" applyFill="1" applyBorder="1" applyAlignment="1">
      <alignment vertical="center"/>
    </xf>
    <xf numFmtId="0" fontId="13" fillId="8" borderId="4" xfId="0" applyFont="1" applyFill="1" applyBorder="1" applyAlignment="1">
      <alignment vertical="center" wrapText="1"/>
    </xf>
    <xf numFmtId="0" fontId="14" fillId="8" borderId="5" xfId="0" applyFont="1" applyFill="1" applyBorder="1" applyAlignment="1">
      <alignment horizontal="center" vertical="center" wrapText="1"/>
    </xf>
    <xf numFmtId="0" fontId="13" fillId="6" borderId="67" xfId="0" applyFont="1" applyFill="1" applyBorder="1" applyAlignment="1">
      <alignment vertical="center"/>
    </xf>
    <xf numFmtId="0" fontId="16" fillId="6" borderId="66" xfId="0" applyFont="1" applyFill="1" applyBorder="1" applyAlignment="1">
      <alignment horizontal="center" vertical="center"/>
    </xf>
    <xf numFmtId="0" fontId="16" fillId="6" borderId="66" xfId="0" applyFont="1" applyFill="1" applyBorder="1" applyAlignment="1">
      <alignment vertical="center" wrapText="1"/>
    </xf>
    <xf numFmtId="0" fontId="16" fillId="10" borderId="76" xfId="0" applyFont="1" applyFill="1" applyBorder="1" applyAlignment="1">
      <alignment horizontal="left" vertical="center" wrapText="1"/>
    </xf>
    <xf numFmtId="165" fontId="13" fillId="0" borderId="14" xfId="0" applyNumberFormat="1" applyFont="1" applyBorder="1" applyAlignment="1">
      <alignment vertical="top"/>
    </xf>
    <xf numFmtId="0" fontId="17" fillId="0" borderId="77" xfId="0" applyFont="1" applyBorder="1" applyAlignment="1">
      <alignment vertical="top" wrapText="1"/>
    </xf>
    <xf numFmtId="165" fontId="13" fillId="0" borderId="54" xfId="0" applyNumberFormat="1" applyFont="1" applyBorder="1" applyAlignment="1">
      <alignment vertical="top"/>
    </xf>
    <xf numFmtId="0" fontId="14" fillId="0" borderId="41" xfId="0" applyFont="1" applyBorder="1" applyAlignment="1">
      <alignment vertical="top" wrapText="1"/>
    </xf>
    <xf numFmtId="165" fontId="13" fillId="0" borderId="47" xfId="0" applyNumberFormat="1" applyFont="1" applyBorder="1" applyAlignment="1">
      <alignment vertical="top"/>
    </xf>
    <xf numFmtId="0" fontId="14" fillId="0" borderId="46" xfId="0" applyFont="1" applyBorder="1" applyAlignment="1">
      <alignment vertical="top" wrapText="1"/>
    </xf>
    <xf numFmtId="0" fontId="13" fillId="8" borderId="5" xfId="0" applyFont="1" applyFill="1" applyBorder="1" applyAlignment="1">
      <alignment vertical="center" wrapText="1"/>
    </xf>
    <xf numFmtId="0" fontId="13" fillId="6" borderId="66" xfId="0" applyFont="1" applyFill="1" applyBorder="1" applyAlignment="1">
      <alignment vertical="center"/>
    </xf>
    <xf numFmtId="0" fontId="16" fillId="6" borderId="67" xfId="0" applyFont="1" applyFill="1" applyBorder="1" applyAlignment="1">
      <alignment horizontal="center" vertical="center"/>
    </xf>
    <xf numFmtId="0" fontId="13" fillId="6" borderId="68" xfId="0" applyFont="1" applyFill="1" applyBorder="1" applyAlignment="1">
      <alignment vertical="center"/>
    </xf>
    <xf numFmtId="0" fontId="14" fillId="6" borderId="85" xfId="0" applyFont="1" applyFill="1" applyBorder="1" applyAlignment="1">
      <alignment horizontal="center" vertical="center" wrapText="1"/>
    </xf>
    <xf numFmtId="0" fontId="18" fillId="7" borderId="36" xfId="0" applyFont="1" applyFill="1" applyBorder="1" applyAlignment="1">
      <alignment horizontal="left" vertical="top" wrapText="1"/>
    </xf>
    <xf numFmtId="0" fontId="18" fillId="7" borderId="49" xfId="0" applyFont="1" applyFill="1" applyBorder="1" applyAlignment="1">
      <alignment horizontal="left" vertical="top" wrapText="1"/>
    </xf>
    <xf numFmtId="0" fontId="17" fillId="0" borderId="79" xfId="0" applyFont="1" applyBorder="1" applyAlignment="1">
      <alignment vertical="top" wrapText="1"/>
    </xf>
    <xf numFmtId="0" fontId="16" fillId="6" borderId="2" xfId="0" applyFont="1" applyFill="1" applyBorder="1" applyAlignment="1">
      <alignment horizontal="center" vertical="center"/>
    </xf>
    <xf numFmtId="0" fontId="16" fillId="6" borderId="68" xfId="0" applyFont="1" applyFill="1" applyBorder="1" applyAlignment="1">
      <alignment vertical="center"/>
    </xf>
    <xf numFmtId="49" fontId="16" fillId="0" borderId="35" xfId="0" applyNumberFormat="1" applyFont="1" applyBorder="1" applyAlignment="1">
      <alignment horizontal="center" vertical="top"/>
    </xf>
    <xf numFmtId="0" fontId="17" fillId="0" borderId="69" xfId="0" applyFont="1" applyBorder="1" applyAlignment="1">
      <alignment vertical="top" wrapText="1"/>
    </xf>
    <xf numFmtId="167" fontId="16" fillId="0" borderId="35" xfId="0" applyNumberFormat="1" applyFont="1" applyBorder="1" applyAlignment="1">
      <alignment horizontal="center" vertical="top"/>
    </xf>
    <xf numFmtId="0" fontId="14" fillId="0" borderId="81" xfId="0" applyFont="1" applyBorder="1" applyAlignment="1">
      <alignment vertical="top" wrapText="1"/>
    </xf>
    <xf numFmtId="167" fontId="16" fillId="0" borderId="41" xfId="0" applyNumberFormat="1" applyFont="1" applyBorder="1" applyAlignment="1">
      <alignment horizontal="center" vertical="top"/>
    </xf>
    <xf numFmtId="0" fontId="17" fillId="0" borderId="78" xfId="0" applyFont="1" applyBorder="1" applyAlignment="1">
      <alignment vertical="top" wrapText="1"/>
    </xf>
    <xf numFmtId="0" fontId="14" fillId="0" borderId="20" xfId="0" applyFont="1" applyBorder="1" applyAlignment="1">
      <alignment vertical="top" wrapText="1"/>
    </xf>
    <xf numFmtId="167" fontId="16" fillId="0" borderId="57" xfId="0" applyNumberFormat="1" applyFont="1" applyBorder="1" applyAlignment="1">
      <alignment horizontal="center" vertical="top"/>
    </xf>
    <xf numFmtId="0" fontId="13" fillId="6" borderId="68" xfId="0" applyFont="1" applyFill="1" applyBorder="1" applyAlignment="1">
      <alignment vertical="center" wrapText="1"/>
    </xf>
    <xf numFmtId="165" fontId="13" fillId="0" borderId="41" xfId="0" applyNumberFormat="1" applyFont="1" applyBorder="1" applyAlignment="1">
      <alignment vertical="top"/>
    </xf>
    <xf numFmtId="165" fontId="13" fillId="0" borderId="46" xfId="0" applyNumberFormat="1" applyFont="1" applyBorder="1" applyAlignment="1">
      <alignment vertical="top"/>
    </xf>
    <xf numFmtId="165" fontId="21" fillId="8" borderId="5" xfId="0" applyNumberFormat="1" applyFont="1" applyFill="1" applyBorder="1" applyAlignment="1">
      <alignment vertical="center" wrapText="1"/>
    </xf>
    <xf numFmtId="0" fontId="14" fillId="6" borderId="5" xfId="0" applyFont="1" applyFill="1" applyBorder="1" applyAlignment="1">
      <alignment horizontal="center" vertical="center" wrapText="1"/>
    </xf>
    <xf numFmtId="167" fontId="16" fillId="0" borderId="59" xfId="0" applyNumberFormat="1" applyFont="1" applyBorder="1" applyAlignment="1">
      <alignment horizontal="center" vertical="top"/>
    </xf>
    <xf numFmtId="0" fontId="14" fillId="0" borderId="80" xfId="0" applyFont="1" applyBorder="1" applyAlignment="1">
      <alignment vertical="top" wrapText="1"/>
    </xf>
    <xf numFmtId="167" fontId="16" fillId="0" borderId="46" xfId="0" applyNumberFormat="1" applyFont="1" applyBorder="1" applyAlignment="1">
      <alignment horizontal="center" vertical="top"/>
    </xf>
    <xf numFmtId="165" fontId="13" fillId="7" borderId="50" xfId="0" applyNumberFormat="1" applyFont="1" applyFill="1" applyBorder="1" applyAlignment="1">
      <alignment vertical="top"/>
    </xf>
    <xf numFmtId="49" fontId="16" fillId="7" borderId="51" xfId="0" applyNumberFormat="1" applyFont="1" applyFill="1" applyBorder="1" applyAlignment="1">
      <alignment horizontal="center" vertical="top"/>
    </xf>
    <xf numFmtId="0" fontId="19" fillId="7" borderId="109" xfId="0" applyFont="1" applyFill="1" applyBorder="1" applyAlignment="1">
      <alignment horizontal="left" vertical="top" wrapText="1"/>
    </xf>
    <xf numFmtId="49" fontId="16" fillId="0" borderId="1" xfId="0" applyNumberFormat="1" applyFont="1" applyBorder="1" applyAlignment="1">
      <alignment horizontal="center" vertical="top"/>
    </xf>
    <xf numFmtId="0" fontId="14" fillId="0" borderId="110" xfId="0" applyFont="1" applyBorder="1" applyAlignment="1">
      <alignment vertical="top" wrapText="1"/>
    </xf>
    <xf numFmtId="0" fontId="14" fillId="0" borderId="77" xfId="0" applyFont="1" applyBorder="1" applyAlignment="1">
      <alignment vertical="top" wrapText="1"/>
    </xf>
    <xf numFmtId="49" fontId="16" fillId="0" borderId="15" xfId="0" applyNumberFormat="1" applyFont="1" applyBorder="1" applyAlignment="1">
      <alignment horizontal="center" vertical="top"/>
    </xf>
    <xf numFmtId="49" fontId="16" fillId="0" borderId="55" xfId="0" applyNumberFormat="1" applyFont="1" applyBorder="1" applyAlignment="1">
      <alignment horizontal="center" vertical="top"/>
    </xf>
    <xf numFmtId="165" fontId="13" fillId="7" borderId="38" xfId="0" applyNumberFormat="1" applyFont="1" applyFill="1" applyBorder="1" applyAlignment="1">
      <alignment vertical="top"/>
    </xf>
    <xf numFmtId="49" fontId="16" fillId="7" borderId="39" xfId="0" applyNumberFormat="1" applyFont="1" applyFill="1" applyBorder="1" applyAlignment="1">
      <alignment horizontal="center" vertical="top"/>
    </xf>
    <xf numFmtId="0" fontId="18" fillId="7" borderId="111" xfId="0" applyFont="1" applyFill="1" applyBorder="1" applyAlignment="1">
      <alignment horizontal="left" vertical="top" wrapText="1"/>
    </xf>
    <xf numFmtId="0" fontId="18" fillId="7" borderId="109" xfId="0" applyFont="1" applyFill="1" applyBorder="1" applyAlignment="1">
      <alignment horizontal="left" vertical="top" wrapText="1"/>
    </xf>
    <xf numFmtId="0" fontId="14" fillId="0" borderId="79" xfId="0" applyFont="1" applyBorder="1" applyAlignment="1">
      <alignment vertical="top" wrapText="1"/>
    </xf>
    <xf numFmtId="165" fontId="19" fillId="8" borderId="30" xfId="0" applyNumberFormat="1" applyFont="1" applyFill="1" applyBorder="1" applyAlignment="1">
      <alignment vertical="center"/>
    </xf>
    <xf numFmtId="165" fontId="13" fillId="8" borderId="32" xfId="0" applyNumberFormat="1" applyFont="1" applyFill="1" applyBorder="1" applyAlignment="1">
      <alignment horizontal="center" vertical="center"/>
    </xf>
    <xf numFmtId="0" fontId="13" fillId="8" borderId="32" xfId="0" applyFont="1" applyFill="1" applyBorder="1" applyAlignment="1">
      <alignment vertical="center" wrapText="1"/>
    </xf>
    <xf numFmtId="0" fontId="14" fillId="8" borderId="31" xfId="0" applyFont="1" applyFill="1" applyBorder="1" applyAlignment="1">
      <alignment horizontal="center" vertical="center" wrapText="1"/>
    </xf>
    <xf numFmtId="165" fontId="13" fillId="3" borderId="3" xfId="0" applyNumberFormat="1" applyFont="1" applyFill="1" applyBorder="1" applyAlignment="1">
      <alignment vertical="center"/>
    </xf>
    <xf numFmtId="165" fontId="13" fillId="3" borderId="4" xfId="0" applyNumberFormat="1" applyFont="1" applyFill="1" applyBorder="1" applyAlignment="1">
      <alignment horizontal="center" vertical="center"/>
    </xf>
    <xf numFmtId="0" fontId="13" fillId="3" borderId="4" xfId="0" applyFont="1" applyFill="1" applyBorder="1" applyAlignment="1">
      <alignment vertical="center" wrapText="1"/>
    </xf>
    <xf numFmtId="0" fontId="13" fillId="3" borderId="5" xfId="0" applyFont="1" applyFill="1" applyBorder="1" applyAlignment="1">
      <alignment horizontal="center" vertical="center" wrapText="1"/>
    </xf>
    <xf numFmtId="0" fontId="14" fillId="0" borderId="88" xfId="0" applyFont="1" applyBorder="1" applyAlignment="1">
      <alignment horizontal="center" vertical="center" wrapText="1"/>
    </xf>
    <xf numFmtId="0" fontId="14" fillId="0" borderId="0" xfId="0" applyFont="1" applyAlignment="1">
      <alignment horizontal="left"/>
    </xf>
    <xf numFmtId="0" fontId="13" fillId="0" borderId="0" xfId="0" applyFont="1" applyAlignment="1">
      <alignment horizontal="center"/>
    </xf>
    <xf numFmtId="0" fontId="22" fillId="0" borderId="0" xfId="0" applyFont="1"/>
    <xf numFmtId="0" fontId="5" fillId="0" borderId="90" xfId="0" applyFont="1" applyBorder="1" applyAlignment="1">
      <alignment vertical="top" wrapText="1"/>
    </xf>
    <xf numFmtId="0" fontId="2" fillId="0" borderId="89" xfId="0" applyFont="1" applyBorder="1" applyAlignment="1">
      <alignment horizontal="center" vertical="top"/>
    </xf>
    <xf numFmtId="4" fontId="2" fillId="0" borderId="17" xfId="0" applyNumberFormat="1" applyFont="1" applyBorder="1" applyAlignment="1">
      <alignment horizontal="right" vertical="top"/>
    </xf>
    <xf numFmtId="4" fontId="2" fillId="0" borderId="18" xfId="0" applyNumberFormat="1" applyFont="1" applyBorder="1" applyAlignment="1">
      <alignment horizontal="right" vertical="top"/>
    </xf>
    <xf numFmtId="4" fontId="2" fillId="0" borderId="19" xfId="0" applyNumberFormat="1" applyFont="1" applyBorder="1" applyAlignment="1">
      <alignment horizontal="right" vertical="top"/>
    </xf>
    <xf numFmtId="0" fontId="28" fillId="0" borderId="42" xfId="0" applyFont="1" applyBorder="1" applyAlignment="1">
      <alignment vertical="top" wrapText="1"/>
    </xf>
    <xf numFmtId="0" fontId="28" fillId="0" borderId="81" xfId="0" applyFont="1" applyBorder="1" applyAlignment="1">
      <alignment vertical="top" wrapText="1"/>
    </xf>
    <xf numFmtId="0" fontId="31" fillId="0" borderId="92" xfId="2" applyFont="1" applyAlignment="1">
      <alignment wrapText="1"/>
    </xf>
    <xf numFmtId="4" fontId="31" fillId="0" borderId="92" xfId="2" applyNumberFormat="1" applyFont="1"/>
    <xf numFmtId="49" fontId="31" fillId="0" borderId="92" xfId="2" applyNumberFormat="1" applyFont="1"/>
    <xf numFmtId="0" fontId="32" fillId="0" borderId="92" xfId="2" applyFont="1" applyAlignment="1">
      <alignment horizontal="right"/>
    </xf>
    <xf numFmtId="0" fontId="31" fillId="0" borderId="92" xfId="2" applyFont="1"/>
    <xf numFmtId="0" fontId="0" fillId="0" borderId="92" xfId="2" applyFont="1"/>
    <xf numFmtId="0" fontId="0" fillId="0" borderId="92" xfId="2" applyFont="1"/>
    <xf numFmtId="0" fontId="35" fillId="0" borderId="92" xfId="2" applyFont="1" applyAlignment="1">
      <alignment horizontal="center" vertical="center" wrapText="1"/>
    </xf>
    <xf numFmtId="0" fontId="35" fillId="0" borderId="1" xfId="2" applyFont="1" applyBorder="1" applyAlignment="1">
      <alignment horizontal="center" vertical="center" wrapText="1"/>
    </xf>
    <xf numFmtId="4" fontId="35" fillId="0" borderId="1" xfId="2" applyNumberFormat="1" applyFont="1" applyBorder="1" applyAlignment="1">
      <alignment horizontal="center" vertical="center" wrapText="1"/>
    </xf>
    <xf numFmtId="49" fontId="35" fillId="0" borderId="1" xfId="2" applyNumberFormat="1" applyFont="1" applyBorder="1" applyAlignment="1">
      <alignment horizontal="center" vertical="center" wrapText="1"/>
    </xf>
    <xf numFmtId="49" fontId="31" fillId="0" borderId="1" xfId="2" applyNumberFormat="1" applyFont="1" applyBorder="1" applyAlignment="1">
      <alignment horizontal="right" wrapText="1"/>
    </xf>
    <xf numFmtId="49" fontId="31" fillId="0" borderId="1" xfId="2" applyNumberFormat="1" applyFont="1" applyBorder="1" applyAlignment="1">
      <alignment horizontal="center" wrapText="1"/>
    </xf>
    <xf numFmtId="0" fontId="37" fillId="0" borderId="90" xfId="2" applyFont="1" applyBorder="1" applyAlignment="1">
      <alignment vertical="top" wrapText="1"/>
    </xf>
    <xf numFmtId="4" fontId="31" fillId="0" borderId="1" xfId="2" applyNumberFormat="1" applyFont="1" applyBorder="1"/>
    <xf numFmtId="0" fontId="31" fillId="0" borderId="1" xfId="2" applyFont="1" applyBorder="1" applyAlignment="1">
      <alignment wrapText="1"/>
    </xf>
    <xf numFmtId="164" fontId="31" fillId="0" borderId="1" xfId="3" applyFont="1" applyBorder="1" applyAlignment="1">
      <alignment wrapText="1"/>
    </xf>
    <xf numFmtId="49" fontId="31" fillId="0" borderId="1" xfId="2" applyNumberFormat="1" applyFont="1" applyBorder="1" applyAlignment="1">
      <alignment wrapText="1"/>
    </xf>
    <xf numFmtId="14" fontId="31" fillId="0" borderId="92" xfId="2" applyNumberFormat="1" applyFont="1"/>
    <xf numFmtId="49" fontId="8" fillId="0" borderId="1" xfId="2" applyNumberFormat="1" applyFont="1" applyBorder="1" applyAlignment="1">
      <alignment wrapText="1"/>
    </xf>
    <xf numFmtId="0" fontId="8" fillId="0" borderId="1" xfId="2" applyFont="1" applyBorder="1" applyAlignment="1">
      <alignment wrapText="1"/>
    </xf>
    <xf numFmtId="49" fontId="8" fillId="0" borderId="1" xfId="2" applyNumberFormat="1" applyFont="1" applyBorder="1" applyAlignment="1">
      <alignment horizontal="center" wrapText="1"/>
    </xf>
    <xf numFmtId="0" fontId="38" fillId="0" borderId="90" xfId="2" applyFont="1" applyBorder="1" applyAlignment="1">
      <alignment vertical="top" wrapText="1"/>
    </xf>
    <xf numFmtId="0" fontId="38" fillId="0" borderId="62" xfId="2" applyFont="1" applyBorder="1" applyAlignment="1">
      <alignment vertical="top" wrapText="1"/>
    </xf>
    <xf numFmtId="0" fontId="38" fillId="0" borderId="36" xfId="2" applyFont="1" applyBorder="1" applyAlignment="1">
      <alignment vertical="top" wrapText="1"/>
    </xf>
    <xf numFmtId="49" fontId="0" fillId="0" borderId="92" xfId="2" applyNumberFormat="1" applyFont="1"/>
    <xf numFmtId="49" fontId="39" fillId="0" borderId="41" xfId="2" applyNumberFormat="1" applyFont="1" applyBorder="1" applyAlignment="1">
      <alignment horizontal="center" vertical="top"/>
    </xf>
    <xf numFmtId="49" fontId="39" fillId="0" borderId="57" xfId="2" applyNumberFormat="1" applyFont="1" applyBorder="1" applyAlignment="1">
      <alignment horizontal="center" vertical="top"/>
    </xf>
    <xf numFmtId="49" fontId="31" fillId="0" borderId="1" xfId="2" applyNumberFormat="1" applyFont="1" applyBorder="1"/>
    <xf numFmtId="0" fontId="35" fillId="0" borderId="92" xfId="2" applyFont="1" applyAlignment="1">
      <alignment wrapText="1"/>
    </xf>
    <xf numFmtId="4" fontId="35" fillId="0" borderId="1" xfId="2" applyNumberFormat="1" applyFont="1" applyBorder="1" applyAlignment="1">
      <alignment wrapText="1"/>
    </xf>
    <xf numFmtId="0" fontId="35" fillId="0" borderId="1" xfId="2" applyFont="1" applyBorder="1" applyAlignment="1">
      <alignment wrapText="1"/>
    </xf>
    <xf numFmtId="49" fontId="35" fillId="0" borderId="1" xfId="2" applyNumberFormat="1" applyFont="1" applyBorder="1" applyAlignment="1">
      <alignment wrapText="1"/>
    </xf>
    <xf numFmtId="0" fontId="38" fillId="0" borderId="44" xfId="2" applyFont="1" applyBorder="1" applyAlignment="1">
      <alignment vertical="top" wrapText="1"/>
    </xf>
    <xf numFmtId="49" fontId="39" fillId="0" borderId="46" xfId="2" applyNumberFormat="1" applyFont="1" applyBorder="1" applyAlignment="1">
      <alignment horizontal="center" vertical="top"/>
    </xf>
    <xf numFmtId="0" fontId="38" fillId="0" borderId="92" xfId="2" applyFont="1"/>
    <xf numFmtId="0" fontId="38" fillId="0" borderId="92" xfId="2" applyFont="1" applyAlignment="1">
      <alignment wrapText="1"/>
    </xf>
    <xf numFmtId="0" fontId="40" fillId="0" borderId="92" xfId="2" applyFont="1"/>
    <xf numFmtId="0" fontId="39" fillId="0" borderId="92" xfId="2" applyFont="1" applyAlignment="1">
      <alignment horizontal="left"/>
    </xf>
    <xf numFmtId="0" fontId="37" fillId="0" borderId="92" xfId="2" applyFont="1" applyAlignment="1">
      <alignment vertical="center"/>
    </xf>
    <xf numFmtId="0" fontId="38" fillId="0" borderId="92" xfId="2" applyFont="1" applyAlignment="1">
      <alignment vertical="center"/>
    </xf>
    <xf numFmtId="0" fontId="41" fillId="0" borderId="92" xfId="2" applyFont="1"/>
    <xf numFmtId="10" fontId="41" fillId="0" borderId="92" xfId="2" applyNumberFormat="1" applyFont="1"/>
    <xf numFmtId="4" fontId="41" fillId="0" borderId="92" xfId="2" applyNumberFormat="1" applyFont="1"/>
    <xf numFmtId="10" fontId="38" fillId="0" borderId="92" xfId="2" applyNumberFormat="1" applyFont="1"/>
    <xf numFmtId="4" fontId="38" fillId="0" borderId="92" xfId="2" applyNumberFormat="1" applyFont="1"/>
    <xf numFmtId="10" fontId="43" fillId="0" borderId="92" xfId="2" applyNumberFormat="1" applyFont="1"/>
    <xf numFmtId="4" fontId="43" fillId="0" borderId="92" xfId="2" applyNumberFormat="1" applyFont="1"/>
    <xf numFmtId="10" fontId="43" fillId="0" borderId="6" xfId="2" applyNumberFormat="1" applyFont="1" applyBorder="1" applyAlignment="1">
      <alignment horizontal="center" vertical="center" wrapText="1"/>
    </xf>
    <xf numFmtId="10" fontId="43" fillId="0" borderId="7" xfId="2" applyNumberFormat="1" applyFont="1" applyBorder="1" applyAlignment="1">
      <alignment horizontal="center" vertical="center" wrapText="1"/>
    </xf>
    <xf numFmtId="10" fontId="43" fillId="0" borderId="6" xfId="2" applyNumberFormat="1" applyFont="1" applyBorder="1" applyAlignment="1">
      <alignment horizontal="center" vertical="center"/>
    </xf>
    <xf numFmtId="4" fontId="43" fillId="0" borderId="9" xfId="2" applyNumberFormat="1" applyFont="1" applyBorder="1" applyAlignment="1">
      <alignment horizontal="center" vertical="center"/>
    </xf>
    <xf numFmtId="10" fontId="43" fillId="0" borderId="7" xfId="2" applyNumberFormat="1" applyFont="1" applyBorder="1" applyAlignment="1">
      <alignment horizontal="center" vertical="center"/>
    </xf>
    <xf numFmtId="4" fontId="43" fillId="0" borderId="9" xfId="2" applyNumberFormat="1" applyFont="1" applyBorder="1" applyAlignment="1">
      <alignment horizontal="center" vertical="center" wrapText="1"/>
    </xf>
    <xf numFmtId="10" fontId="35" fillId="0" borderId="6" xfId="2" applyNumberFormat="1" applyFont="1" applyBorder="1" applyAlignment="1">
      <alignment horizontal="center" vertical="center"/>
    </xf>
    <xf numFmtId="4" fontId="35" fillId="0" borderId="9" xfId="2" applyNumberFormat="1" applyFont="1" applyBorder="1" applyAlignment="1">
      <alignment horizontal="center" vertical="center"/>
    </xf>
    <xf numFmtId="0" fontId="43" fillId="0" borderId="92" xfId="2" applyFont="1" applyAlignment="1">
      <alignment horizontal="center" vertical="center"/>
    </xf>
    <xf numFmtId="49" fontId="43" fillId="0" borderId="76" xfId="2" applyNumberFormat="1" applyFont="1" applyBorder="1" applyAlignment="1">
      <alignment horizontal="center" vertical="center" wrapText="1"/>
    </xf>
    <xf numFmtId="49" fontId="43" fillId="0" borderId="10" xfId="2" applyNumberFormat="1" applyFont="1" applyBorder="1" applyAlignment="1">
      <alignment horizontal="center" vertical="center"/>
    </xf>
    <xf numFmtId="49" fontId="43" fillId="0" borderId="11" xfId="2" applyNumberFormat="1" applyFont="1" applyBorder="1" applyAlignment="1">
      <alignment horizontal="center" vertical="center"/>
    </xf>
    <xf numFmtId="49" fontId="43" fillId="0" borderId="8" xfId="2" applyNumberFormat="1" applyFont="1" applyBorder="1" applyAlignment="1">
      <alignment horizontal="center" vertical="center"/>
    </xf>
    <xf numFmtId="49" fontId="43" fillId="0" borderId="92" xfId="2" applyNumberFormat="1" applyFont="1" applyAlignment="1">
      <alignment horizontal="center" vertical="center"/>
    </xf>
    <xf numFmtId="2" fontId="43" fillId="0" borderId="92" xfId="2" applyNumberFormat="1" applyFont="1" applyAlignment="1">
      <alignment horizontal="center" vertical="center"/>
    </xf>
    <xf numFmtId="0" fontId="43" fillId="0" borderId="87" xfId="2" applyFont="1" applyBorder="1" applyAlignment="1">
      <alignment horizontal="center" vertical="center" wrapText="1"/>
    </xf>
    <xf numFmtId="10" fontId="43" fillId="0" borderId="38" xfId="2" applyNumberFormat="1" applyFont="1" applyBorder="1" applyAlignment="1">
      <alignment horizontal="center" vertical="center"/>
    </xf>
    <xf numFmtId="4" fontId="43" fillId="0" borderId="60" xfId="2" applyNumberFormat="1" applyFont="1" applyBorder="1" applyAlignment="1">
      <alignment horizontal="center" vertical="center"/>
    </xf>
    <xf numFmtId="4" fontId="43" fillId="0" borderId="38" xfId="2" applyNumberFormat="1" applyFont="1" applyBorder="1" applyAlignment="1">
      <alignment horizontal="center" vertical="center"/>
    </xf>
    <xf numFmtId="4" fontId="43" fillId="0" borderId="39" xfId="2" applyNumberFormat="1" applyFont="1" applyBorder="1" applyAlignment="1">
      <alignment horizontal="center" vertical="center"/>
    </xf>
    <xf numFmtId="10" fontId="43" fillId="0" borderId="39" xfId="2" applyNumberFormat="1" applyFont="1" applyBorder="1" applyAlignment="1">
      <alignment horizontal="center" vertical="center"/>
    </xf>
    <xf numFmtId="10" fontId="35" fillId="0" borderId="38" xfId="2" applyNumberFormat="1" applyFont="1" applyBorder="1" applyAlignment="1">
      <alignment horizontal="center" vertical="center"/>
    </xf>
    <xf numFmtId="4" fontId="35" fillId="0" borderId="60" xfId="2" applyNumberFormat="1" applyFont="1" applyBorder="1" applyAlignment="1">
      <alignment horizontal="center" vertical="center"/>
    </xf>
    <xf numFmtId="0" fontId="43" fillId="0" borderId="41" xfId="2" applyFont="1" applyBorder="1" applyAlignment="1">
      <alignment horizontal="center" vertical="center" wrapText="1"/>
    </xf>
    <xf numFmtId="10" fontId="43" fillId="0" borderId="14" xfId="2" applyNumberFormat="1" applyFont="1" applyBorder="1" applyAlignment="1">
      <alignment horizontal="center" vertical="center"/>
    </xf>
    <xf numFmtId="4" fontId="43" fillId="0" borderId="43" xfId="2" applyNumberFormat="1" applyFont="1" applyBorder="1" applyAlignment="1">
      <alignment horizontal="center" vertical="center"/>
    </xf>
    <xf numFmtId="4" fontId="43" fillId="0" borderId="14" xfId="2" applyNumberFormat="1" applyFont="1" applyBorder="1" applyAlignment="1">
      <alignment horizontal="center" vertical="center"/>
    </xf>
    <xf numFmtId="4" fontId="43" fillId="0" borderId="1" xfId="2" applyNumberFormat="1" applyFont="1" applyBorder="1" applyAlignment="1">
      <alignment horizontal="center" vertical="center"/>
    </xf>
    <xf numFmtId="10" fontId="43" fillId="0" borderId="1" xfId="2" applyNumberFormat="1" applyFont="1" applyBorder="1" applyAlignment="1">
      <alignment horizontal="center" vertical="center"/>
    </xf>
    <xf numFmtId="10" fontId="46" fillId="0" borderId="14" xfId="2" applyNumberFormat="1" applyFont="1" applyBorder="1" applyAlignment="1">
      <alignment horizontal="center" vertical="center"/>
    </xf>
    <xf numFmtId="4" fontId="35" fillId="0" borderId="43" xfId="2" applyNumberFormat="1" applyFont="1" applyBorder="1" applyAlignment="1">
      <alignment horizontal="center" vertical="center"/>
    </xf>
    <xf numFmtId="0" fontId="43" fillId="0" borderId="46" xfId="2" applyFont="1" applyBorder="1" applyAlignment="1">
      <alignment horizontal="center" vertical="center" wrapText="1"/>
    </xf>
    <xf numFmtId="10" fontId="43" fillId="0" borderId="54" xfId="2" applyNumberFormat="1" applyFont="1" applyBorder="1" applyAlignment="1">
      <alignment horizontal="center" vertical="center"/>
    </xf>
    <xf numFmtId="4" fontId="43" fillId="0" borderId="56" xfId="2" applyNumberFormat="1" applyFont="1" applyBorder="1" applyAlignment="1">
      <alignment horizontal="center" vertical="center"/>
    </xf>
    <xf numFmtId="4" fontId="43" fillId="0" borderId="54" xfId="2" applyNumberFormat="1" applyFont="1" applyBorder="1" applyAlignment="1">
      <alignment horizontal="center" vertical="center"/>
    </xf>
    <xf numFmtId="4" fontId="43" fillId="0" borderId="55" xfId="2" applyNumberFormat="1" applyFont="1" applyBorder="1" applyAlignment="1">
      <alignment horizontal="center" vertical="center"/>
    </xf>
    <xf numFmtId="10" fontId="43" fillId="0" borderId="55" xfId="2" applyNumberFormat="1" applyFont="1" applyBorder="1" applyAlignment="1">
      <alignment horizontal="center" vertical="center"/>
    </xf>
    <xf numFmtId="10" fontId="46" fillId="0" borderId="54" xfId="2" applyNumberFormat="1" applyFont="1" applyBorder="1" applyAlignment="1">
      <alignment horizontal="center" vertical="center"/>
    </xf>
    <xf numFmtId="4" fontId="35" fillId="0" borderId="56" xfId="2" applyNumberFormat="1" applyFont="1" applyBorder="1" applyAlignment="1">
      <alignment horizontal="center" vertical="center"/>
    </xf>
    <xf numFmtId="0" fontId="43" fillId="0" borderId="76" xfId="2" applyFont="1" applyBorder="1" applyAlignment="1">
      <alignment horizontal="center" vertical="center" wrapText="1"/>
    </xf>
    <xf numFmtId="10" fontId="43" fillId="0" borderId="107" xfId="2" applyNumberFormat="1" applyFont="1" applyBorder="1" applyAlignment="1">
      <alignment horizontal="center" vertical="center"/>
    </xf>
    <xf numFmtId="4" fontId="43" fillId="0" borderId="11" xfId="2" applyNumberFormat="1" applyFont="1" applyBorder="1" applyAlignment="1">
      <alignment horizontal="center" vertical="center"/>
    </xf>
    <xf numFmtId="4" fontId="43" fillId="0" borderId="10" xfId="2" applyNumberFormat="1" applyFont="1" applyBorder="1" applyAlignment="1">
      <alignment horizontal="center" vertical="center"/>
    </xf>
    <xf numFmtId="4" fontId="43" fillId="0" borderId="8" xfId="2" applyNumberFormat="1" applyFont="1" applyBorder="1" applyAlignment="1">
      <alignment horizontal="center" vertical="center"/>
    </xf>
    <xf numFmtId="10" fontId="43" fillId="0" borderId="8" xfId="2" applyNumberFormat="1" applyFont="1" applyBorder="1" applyAlignment="1">
      <alignment horizontal="center" vertical="center"/>
    </xf>
    <xf numFmtId="10" fontId="43" fillId="0" borderId="10" xfId="2" applyNumberFormat="1" applyFont="1" applyBorder="1" applyAlignment="1">
      <alignment horizontal="center" vertical="center"/>
    </xf>
    <xf numFmtId="10" fontId="46" fillId="0" borderId="10" xfId="2" applyNumberFormat="1" applyFont="1" applyBorder="1" applyAlignment="1">
      <alignment horizontal="center" vertical="center"/>
    </xf>
    <xf numFmtId="4" fontId="35" fillId="0" borderId="11" xfId="2" applyNumberFormat="1" applyFont="1" applyBorder="1" applyAlignment="1">
      <alignment horizontal="center" vertical="center"/>
    </xf>
    <xf numFmtId="0" fontId="45" fillId="0" borderId="92" xfId="2" applyFont="1"/>
    <xf numFmtId="0" fontId="45" fillId="0" borderId="36" xfId="2" applyFont="1" applyBorder="1"/>
    <xf numFmtId="10" fontId="45" fillId="0" borderId="92" xfId="2" applyNumberFormat="1" applyFont="1"/>
    <xf numFmtId="0" fontId="43" fillId="0" borderId="92" xfId="2" applyFont="1" applyAlignment="1">
      <alignment horizontal="right"/>
    </xf>
    <xf numFmtId="0" fontId="43" fillId="0" borderId="92" xfId="2" applyFont="1"/>
    <xf numFmtId="4" fontId="38" fillId="0" borderId="92" xfId="2" applyNumberFormat="1" applyFont="1" applyAlignment="1">
      <alignment horizontal="right"/>
    </xf>
    <xf numFmtId="4" fontId="48" fillId="0" borderId="92" xfId="2" applyNumberFormat="1" applyFont="1" applyAlignment="1">
      <alignment horizontal="right"/>
    </xf>
    <xf numFmtId="0" fontId="40" fillId="0" borderId="92" xfId="2" applyFont="1" applyAlignment="1">
      <alignment vertical="center"/>
    </xf>
    <xf numFmtId="0" fontId="40" fillId="0" borderId="92" xfId="2" applyFont="1" applyAlignment="1">
      <alignment horizontal="center" vertical="center"/>
    </xf>
    <xf numFmtId="0" fontId="38" fillId="0" borderId="92" xfId="2" applyFont="1" applyAlignment="1">
      <alignment horizontal="center" vertical="center"/>
    </xf>
    <xf numFmtId="0" fontId="38" fillId="0" borderId="92" xfId="2" applyFont="1" applyAlignment="1">
      <alignment horizontal="right" vertical="center"/>
    </xf>
    <xf numFmtId="0" fontId="48" fillId="0" borderId="92" xfId="2" applyFont="1" applyAlignment="1">
      <alignment horizontal="right" vertical="center"/>
    </xf>
    <xf numFmtId="0" fontId="49" fillId="0" borderId="92" xfId="2" applyFont="1" applyAlignment="1">
      <alignment horizontal="right"/>
    </xf>
    <xf numFmtId="0" fontId="50" fillId="0" borderId="92" xfId="2" applyFont="1" applyAlignment="1">
      <alignment horizontal="right" vertical="center"/>
    </xf>
    <xf numFmtId="0" fontId="40" fillId="0" borderId="92" xfId="2" applyFont="1" applyAlignment="1">
      <alignment vertical="center" wrapText="1"/>
    </xf>
    <xf numFmtId="4" fontId="38" fillId="0" borderId="92" xfId="2" applyNumberFormat="1" applyFont="1" applyAlignment="1">
      <alignment horizontal="right" vertical="center"/>
    </xf>
    <xf numFmtId="4" fontId="49" fillId="0" borderId="92" xfId="2" applyNumberFormat="1" applyFont="1" applyAlignment="1">
      <alignment horizontal="right" wrapText="1"/>
    </xf>
    <xf numFmtId="4" fontId="50" fillId="0" borderId="92" xfId="2" applyNumberFormat="1" applyFont="1" applyAlignment="1">
      <alignment horizontal="right" vertical="center" wrapText="1"/>
    </xf>
    <xf numFmtId="0" fontId="38" fillId="0" borderId="92" xfId="2" applyFont="1" applyAlignment="1">
      <alignment vertical="center" wrapText="1"/>
    </xf>
    <xf numFmtId="4" fontId="40" fillId="5" borderId="84" xfId="2" applyNumberFormat="1" applyFont="1" applyFill="1" applyBorder="1" applyAlignment="1">
      <alignment horizontal="center" vertical="center" wrapText="1"/>
    </xf>
    <xf numFmtId="4" fontId="40" fillId="5" borderId="21" xfId="2" applyNumberFormat="1" applyFont="1" applyFill="1" applyBorder="1" applyAlignment="1">
      <alignment horizontal="center" vertical="center" wrapText="1"/>
    </xf>
    <xf numFmtId="4" fontId="40" fillId="5" borderId="99" xfId="2" applyNumberFormat="1" applyFont="1" applyFill="1" applyBorder="1" applyAlignment="1">
      <alignment horizontal="center" vertical="center" wrapText="1"/>
    </xf>
    <xf numFmtId="166" fontId="40" fillId="5" borderId="88" xfId="2" applyNumberFormat="1" applyFont="1" applyFill="1" applyBorder="1" applyAlignment="1">
      <alignment horizontal="center" vertical="center" wrapText="1"/>
    </xf>
    <xf numFmtId="166" fontId="40" fillId="5" borderId="92" xfId="2" applyNumberFormat="1" applyFont="1" applyFill="1" applyAlignment="1">
      <alignment horizontal="center" vertical="center" wrapText="1"/>
    </xf>
    <xf numFmtId="0" fontId="40" fillId="2" borderId="21" xfId="2" applyFont="1" applyFill="1" applyBorder="1" applyAlignment="1">
      <alignment horizontal="center" vertical="center"/>
    </xf>
    <xf numFmtId="0" fontId="40" fillId="2" borderId="84" xfId="2" applyFont="1" applyFill="1" applyBorder="1" applyAlignment="1">
      <alignment horizontal="center" vertical="center" wrapText="1"/>
    </xf>
    <xf numFmtId="3" fontId="40" fillId="2" borderId="84" xfId="2" applyNumberFormat="1" applyFont="1" applyFill="1" applyBorder="1" applyAlignment="1">
      <alignment horizontal="center" vertical="center" wrapText="1"/>
    </xf>
    <xf numFmtId="0" fontId="40" fillId="2" borderId="21" xfId="2" applyFont="1" applyFill="1" applyBorder="1" applyAlignment="1">
      <alignment horizontal="center" vertical="center" wrapText="1"/>
    </xf>
    <xf numFmtId="0" fontId="51" fillId="3" borderId="24" xfId="2" applyFont="1" applyFill="1" applyBorder="1" applyAlignment="1">
      <alignment vertical="center"/>
    </xf>
    <xf numFmtId="0" fontId="51" fillId="3" borderId="93" xfId="2" applyFont="1" applyFill="1" applyBorder="1" applyAlignment="1">
      <alignment horizontal="center" vertical="center"/>
    </xf>
    <xf numFmtId="0" fontId="51" fillId="3" borderId="65" xfId="2" applyFont="1" applyFill="1" applyBorder="1" applyAlignment="1">
      <alignment vertical="center" wrapText="1"/>
    </xf>
    <xf numFmtId="0" fontId="31" fillId="3" borderId="65" xfId="2" applyFont="1" applyFill="1" applyBorder="1" applyAlignment="1">
      <alignment horizontal="center" vertical="center"/>
    </xf>
    <xf numFmtId="4" fontId="31" fillId="3" borderId="65" xfId="2" applyNumberFormat="1" applyFont="1" applyFill="1" applyBorder="1" applyAlignment="1">
      <alignment horizontal="right" vertical="center"/>
    </xf>
    <xf numFmtId="4" fontId="52" fillId="3" borderId="65" xfId="2" applyNumberFormat="1" applyFont="1" applyFill="1" applyBorder="1" applyAlignment="1">
      <alignment horizontal="right" vertical="center"/>
    </xf>
    <xf numFmtId="0" fontId="31" fillId="3" borderId="99" xfId="2" applyFont="1" applyFill="1" applyBorder="1" applyAlignment="1">
      <alignment vertical="center" wrapText="1"/>
    </xf>
    <xf numFmtId="0" fontId="31" fillId="0" borderId="92" xfId="2" applyFont="1" applyAlignment="1">
      <alignment vertical="center"/>
    </xf>
    <xf numFmtId="0" fontId="40" fillId="6" borderId="112" xfId="2" applyFont="1" applyFill="1" applyBorder="1" applyAlignment="1">
      <alignment vertical="center"/>
    </xf>
    <xf numFmtId="0" fontId="40" fillId="6" borderId="21" xfId="2" applyFont="1" applyFill="1" applyBorder="1" applyAlignment="1">
      <alignment horizontal="center" vertical="center"/>
    </xf>
    <xf numFmtId="0" fontId="39" fillId="6" borderId="93" xfId="2" applyFont="1" applyFill="1" applyBorder="1" applyAlignment="1">
      <alignment vertical="center"/>
    </xf>
    <xf numFmtId="0" fontId="38" fillId="6" borderId="93" xfId="2" applyFont="1" applyFill="1" applyBorder="1" applyAlignment="1">
      <alignment horizontal="center" vertical="center"/>
    </xf>
    <xf numFmtId="4" fontId="38" fillId="6" borderId="93" xfId="2" applyNumberFormat="1" applyFont="1" applyFill="1" applyBorder="1" applyAlignment="1">
      <alignment horizontal="right" vertical="center"/>
    </xf>
    <xf numFmtId="4" fontId="48" fillId="6" borderId="93" xfId="2" applyNumberFormat="1" applyFont="1" applyFill="1" applyBorder="1" applyAlignment="1">
      <alignment horizontal="right" vertical="center"/>
    </xf>
    <xf numFmtId="0" fontId="38" fillId="6" borderId="26" xfId="2" applyFont="1" applyFill="1" applyBorder="1" applyAlignment="1">
      <alignment vertical="center"/>
    </xf>
    <xf numFmtId="165" fontId="40" fillId="7" borderId="80" xfId="2" applyNumberFormat="1" applyFont="1" applyFill="1" applyBorder="1" applyAlignment="1">
      <alignment vertical="top"/>
    </xf>
    <xf numFmtId="49" fontId="40" fillId="7" borderId="35" xfId="2" applyNumberFormat="1" applyFont="1" applyFill="1" applyBorder="1" applyAlignment="1">
      <alignment horizontal="center" vertical="top"/>
    </xf>
    <xf numFmtId="0" fontId="53" fillId="7" borderId="36" xfId="2" applyFont="1" applyFill="1" applyBorder="1" applyAlignment="1">
      <alignment vertical="top" wrapText="1"/>
    </xf>
    <xf numFmtId="0" fontId="40" fillId="7" borderId="58" xfId="2" applyFont="1" applyFill="1" applyBorder="1" applyAlignment="1">
      <alignment horizontal="center" vertical="top"/>
    </xf>
    <xf numFmtId="4" fontId="40" fillId="7" borderId="38" xfId="2" applyNumberFormat="1" applyFont="1" applyFill="1" applyBorder="1" applyAlignment="1">
      <alignment horizontal="right" vertical="top"/>
    </xf>
    <xf numFmtId="4" fontId="40" fillId="7" borderId="39" xfId="2" applyNumberFormat="1" applyFont="1" applyFill="1" applyBorder="1" applyAlignment="1">
      <alignment horizontal="right" vertical="top"/>
    </xf>
    <xf numFmtId="4" fontId="40" fillId="7" borderId="60" xfId="2" applyNumberFormat="1" applyFont="1" applyFill="1" applyBorder="1" applyAlignment="1">
      <alignment horizontal="right" vertical="top"/>
    </xf>
    <xf numFmtId="4" fontId="48" fillId="7" borderId="61" xfId="2" applyNumberFormat="1" applyFont="1" applyFill="1" applyBorder="1" applyAlignment="1">
      <alignment horizontal="right" vertical="top"/>
    </xf>
    <xf numFmtId="10" fontId="48" fillId="7" borderId="61" xfId="2" applyNumberFormat="1" applyFont="1" applyFill="1" applyBorder="1" applyAlignment="1">
      <alignment horizontal="right" vertical="top"/>
    </xf>
    <xf numFmtId="0" fontId="40" fillId="7" borderId="60" xfId="2" applyFont="1" applyFill="1" applyBorder="1" applyAlignment="1">
      <alignment vertical="top" wrapText="1"/>
    </xf>
    <xf numFmtId="0" fontId="40" fillId="0" borderId="92" xfId="2" applyFont="1" applyAlignment="1">
      <alignment vertical="top"/>
    </xf>
    <xf numFmtId="165" fontId="40" fillId="0" borderId="40" xfId="2" applyNumberFormat="1" applyFont="1" applyBorder="1" applyAlignment="1">
      <alignment vertical="top"/>
    </xf>
    <xf numFmtId="0" fontId="38" fillId="0" borderId="40" xfId="2" applyFont="1" applyBorder="1" applyAlignment="1">
      <alignment horizontal="center" vertical="top"/>
    </xf>
    <xf numFmtId="4" fontId="38" fillId="0" borderId="14" xfId="2" applyNumberFormat="1" applyFont="1" applyBorder="1" applyAlignment="1">
      <alignment horizontal="right" vertical="top"/>
    </xf>
    <xf numFmtId="4" fontId="38" fillId="0" borderId="1" xfId="2" applyNumberFormat="1" applyFont="1" applyBorder="1" applyAlignment="1">
      <alignment horizontal="right" vertical="top"/>
    </xf>
    <xf numFmtId="4" fontId="38" fillId="0" borderId="43" xfId="2" applyNumberFormat="1" applyFont="1" applyBorder="1" applyAlignment="1">
      <alignment horizontal="right" vertical="top"/>
    </xf>
    <xf numFmtId="4" fontId="48" fillId="0" borderId="44" xfId="2" applyNumberFormat="1" applyFont="1" applyBorder="1" applyAlignment="1">
      <alignment horizontal="right" vertical="top"/>
    </xf>
    <xf numFmtId="4" fontId="48" fillId="0" borderId="61" xfId="2" applyNumberFormat="1" applyFont="1" applyBorder="1" applyAlignment="1">
      <alignment horizontal="right" vertical="top"/>
    </xf>
    <xf numFmtId="10" fontId="48" fillId="0" borderId="61" xfId="2" applyNumberFormat="1" applyFont="1" applyBorder="1" applyAlignment="1">
      <alignment horizontal="right" vertical="top"/>
    </xf>
    <xf numFmtId="0" fontId="38" fillId="0" borderId="43" xfId="2" applyFont="1" applyBorder="1" applyAlignment="1">
      <alignment vertical="top" wrapText="1"/>
    </xf>
    <xf numFmtId="0" fontId="37" fillId="0" borderId="92" xfId="2" applyFont="1" applyAlignment="1">
      <alignment vertical="top"/>
    </xf>
    <xf numFmtId="0" fontId="38" fillId="0" borderId="92" xfId="2" applyFont="1" applyAlignment="1">
      <alignment vertical="top"/>
    </xf>
    <xf numFmtId="165" fontId="40" fillId="0" borderId="89" xfId="2" applyNumberFormat="1" applyFont="1" applyBorder="1" applyAlignment="1">
      <alignment vertical="top"/>
    </xf>
    <xf numFmtId="0" fontId="38" fillId="0" borderId="89" xfId="2" applyFont="1" applyBorder="1" applyAlignment="1">
      <alignment horizontal="center" vertical="top"/>
    </xf>
    <xf numFmtId="4" fontId="38" fillId="0" borderId="47" xfId="2" applyNumberFormat="1" applyFont="1" applyBorder="1" applyAlignment="1">
      <alignment horizontal="right" vertical="top"/>
    </xf>
    <xf numFmtId="4" fontId="38" fillId="0" borderId="18" xfId="2" applyNumberFormat="1" applyFont="1" applyBorder="1" applyAlignment="1">
      <alignment horizontal="right" vertical="top"/>
    </xf>
    <xf numFmtId="4" fontId="38" fillId="0" borderId="19" xfId="2" applyNumberFormat="1" applyFont="1" applyBorder="1" applyAlignment="1">
      <alignment horizontal="right" vertical="top"/>
    </xf>
    <xf numFmtId="4" fontId="48" fillId="0" borderId="91" xfId="2" applyNumberFormat="1" applyFont="1" applyBorder="1" applyAlignment="1">
      <alignment horizontal="right" vertical="top"/>
    </xf>
    <xf numFmtId="0" fontId="38" fillId="0" borderId="19" xfId="2" applyFont="1" applyBorder="1" applyAlignment="1">
      <alignment vertical="top" wrapText="1"/>
    </xf>
    <xf numFmtId="0" fontId="53" fillId="7" borderId="81" xfId="2" applyFont="1" applyFill="1" applyBorder="1" applyAlignment="1">
      <alignment vertical="top" wrapText="1"/>
    </xf>
    <xf numFmtId="0" fontId="40" fillId="7" borderId="80" xfId="2" applyFont="1" applyFill="1" applyBorder="1" applyAlignment="1">
      <alignment horizontal="center" vertical="top"/>
    </xf>
    <xf numFmtId="4" fontId="40" fillId="7" borderId="50" xfId="2" applyNumberFormat="1" applyFont="1" applyFill="1" applyBorder="1" applyAlignment="1">
      <alignment horizontal="right" vertical="top"/>
    </xf>
    <xf numFmtId="4" fontId="40" fillId="7" borderId="51" xfId="2" applyNumberFormat="1" applyFont="1" applyFill="1" applyBorder="1" applyAlignment="1">
      <alignment horizontal="right" vertical="top"/>
    </xf>
    <xf numFmtId="4" fontId="40" fillId="7" borderId="52" xfId="2" applyNumberFormat="1" applyFont="1" applyFill="1" applyBorder="1" applyAlignment="1">
      <alignment horizontal="right" vertical="top"/>
    </xf>
    <xf numFmtId="4" fontId="38" fillId="7" borderId="52" xfId="2" applyNumberFormat="1" applyFont="1" applyFill="1" applyBorder="1" applyAlignment="1">
      <alignment horizontal="right" vertical="top"/>
    </xf>
    <xf numFmtId="0" fontId="40" fillId="7" borderId="52" xfId="2" applyFont="1" applyFill="1" applyBorder="1" applyAlignment="1">
      <alignment vertical="top" wrapText="1"/>
    </xf>
    <xf numFmtId="165" fontId="40" fillId="0" borderId="53" xfId="2" applyNumberFormat="1" applyFont="1" applyBorder="1" applyAlignment="1">
      <alignment vertical="top"/>
    </xf>
    <xf numFmtId="0" fontId="38" fillId="0" borderId="53" xfId="2" applyFont="1" applyBorder="1" applyAlignment="1">
      <alignment horizontal="center" vertical="top"/>
    </xf>
    <xf numFmtId="4" fontId="38" fillId="0" borderId="54" xfId="2" applyNumberFormat="1" applyFont="1" applyBorder="1" applyAlignment="1">
      <alignment horizontal="right" vertical="top"/>
    </xf>
    <xf numFmtId="4" fontId="38" fillId="0" borderId="55" xfId="2" applyNumberFormat="1" applyFont="1" applyBorder="1" applyAlignment="1">
      <alignment horizontal="right" vertical="top"/>
    </xf>
    <xf numFmtId="4" fontId="38" fillId="0" borderId="56" xfId="2" applyNumberFormat="1" applyFont="1" applyBorder="1" applyAlignment="1">
      <alignment horizontal="right" vertical="top"/>
    </xf>
    <xf numFmtId="0" fontId="38" fillId="0" borderId="56" xfId="2" applyFont="1" applyBorder="1" applyAlignment="1">
      <alignment vertical="top" wrapText="1"/>
    </xf>
    <xf numFmtId="0" fontId="54" fillId="7" borderId="81" xfId="2" applyFont="1" applyFill="1" applyBorder="1" applyAlignment="1">
      <alignment vertical="top" wrapText="1"/>
    </xf>
    <xf numFmtId="49" fontId="39" fillId="7" borderId="35" xfId="2" applyNumberFormat="1" applyFont="1" applyFill="1" applyBorder="1" applyAlignment="1">
      <alignment horizontal="center" vertical="top"/>
    </xf>
    <xf numFmtId="165" fontId="40" fillId="0" borderId="58" xfId="2" applyNumberFormat="1" applyFont="1" applyBorder="1" applyAlignment="1">
      <alignment vertical="top"/>
    </xf>
    <xf numFmtId="49" fontId="39" fillId="0" borderId="87" xfId="2" applyNumberFormat="1" applyFont="1" applyBorder="1" applyAlignment="1">
      <alignment horizontal="center" vertical="top"/>
    </xf>
    <xf numFmtId="0" fontId="38" fillId="0" borderId="58" xfId="2" applyFont="1" applyBorder="1" applyAlignment="1">
      <alignment horizontal="center" vertical="top"/>
    </xf>
    <xf numFmtId="4" fontId="38" fillId="0" borderId="38" xfId="2" applyNumberFormat="1" applyFont="1" applyBorder="1" applyAlignment="1">
      <alignment horizontal="right" vertical="top"/>
    </xf>
    <xf numFmtId="4" fontId="38" fillId="0" borderId="39" xfId="2" applyNumberFormat="1" applyFont="1" applyBorder="1" applyAlignment="1">
      <alignment horizontal="right" vertical="top"/>
    </xf>
    <xf numFmtId="4" fontId="38" fillId="0" borderId="60" xfId="2" applyNumberFormat="1" applyFont="1" applyBorder="1" applyAlignment="1">
      <alignment horizontal="right" vertical="top"/>
    </xf>
    <xf numFmtId="0" fontId="38" fillId="0" borderId="60" xfId="2" applyFont="1" applyBorder="1" applyAlignment="1">
      <alignment vertical="top" wrapText="1"/>
    </xf>
    <xf numFmtId="0" fontId="37" fillId="0" borderId="62" xfId="2" applyFont="1" applyBorder="1" applyAlignment="1">
      <alignment vertical="top" wrapText="1"/>
    </xf>
    <xf numFmtId="4" fontId="48" fillId="0" borderId="74" xfId="2" applyNumberFormat="1" applyFont="1" applyBorder="1" applyAlignment="1">
      <alignment horizontal="right" vertical="top"/>
    </xf>
    <xf numFmtId="165" fontId="53" fillId="8" borderId="24" xfId="2" applyNumberFormat="1" applyFont="1" applyFill="1" applyBorder="1" applyAlignment="1">
      <alignment vertical="center"/>
    </xf>
    <xf numFmtId="165" fontId="40" fillId="8" borderId="93" xfId="2" applyNumberFormat="1" applyFont="1" applyFill="1" applyBorder="1" applyAlignment="1">
      <alignment horizontal="center" vertical="center"/>
    </xf>
    <xf numFmtId="0" fontId="40" fillId="8" borderId="93" xfId="2" applyFont="1" applyFill="1" applyBorder="1" applyAlignment="1">
      <alignment vertical="center" wrapText="1"/>
    </xf>
    <xf numFmtId="0" fontId="40" fillId="8" borderId="26" xfId="2" applyFont="1" applyFill="1" applyBorder="1" applyAlignment="1">
      <alignment horizontal="center" vertical="center"/>
    </xf>
    <xf numFmtId="4" fontId="40" fillId="5" borderId="65" xfId="2" applyNumberFormat="1" applyFont="1" applyFill="1" applyBorder="1" applyAlignment="1">
      <alignment horizontal="right" vertical="center"/>
    </xf>
    <xf numFmtId="4" fontId="40" fillId="8" borderId="8" xfId="2" applyNumberFormat="1" applyFont="1" applyFill="1" applyBorder="1" applyAlignment="1">
      <alignment horizontal="right" vertical="center"/>
    </xf>
    <xf numFmtId="4" fontId="40" fillId="8" borderId="63" xfId="2" applyNumberFormat="1" applyFont="1" applyFill="1" applyBorder="1" applyAlignment="1">
      <alignment horizontal="right" vertical="center"/>
    </xf>
    <xf numFmtId="4" fontId="40" fillId="8" borderId="64" xfId="2" applyNumberFormat="1" applyFont="1" applyFill="1" applyBorder="1" applyAlignment="1">
      <alignment horizontal="right" vertical="center"/>
    </xf>
    <xf numFmtId="4" fontId="40" fillId="8" borderId="106" xfId="2" applyNumberFormat="1" applyFont="1" applyFill="1" applyBorder="1" applyAlignment="1">
      <alignment horizontal="right" vertical="center"/>
    </xf>
    <xf numFmtId="4" fontId="40" fillId="8" borderId="76" xfId="2" applyNumberFormat="1" applyFont="1" applyFill="1" applyBorder="1" applyAlignment="1">
      <alignment horizontal="right" vertical="center"/>
    </xf>
    <xf numFmtId="4" fontId="40" fillId="8" borderId="99" xfId="2" applyNumberFormat="1" applyFont="1" applyFill="1" applyBorder="1" applyAlignment="1">
      <alignment horizontal="right" vertical="center"/>
    </xf>
    <xf numFmtId="0" fontId="40" fillId="8" borderId="21" xfId="2" applyFont="1" applyFill="1" applyBorder="1" applyAlignment="1">
      <alignment vertical="center" wrapText="1"/>
    </xf>
    <xf numFmtId="0" fontId="40" fillId="6" borderId="97" xfId="2" applyFont="1" applyFill="1" applyBorder="1" applyAlignment="1">
      <alignment vertical="center"/>
    </xf>
    <xf numFmtId="0" fontId="39" fillId="6" borderId="95" xfId="2" applyFont="1" applyFill="1" applyBorder="1" applyAlignment="1">
      <alignment horizontal="center" vertical="center"/>
    </xf>
    <xf numFmtId="0" fontId="40" fillId="6" borderId="68" xfId="2" applyFont="1" applyFill="1" applyBorder="1" applyAlignment="1">
      <alignment vertical="center"/>
    </xf>
    <xf numFmtId="0" fontId="38" fillId="6" borderId="68" xfId="2" applyFont="1" applyFill="1" applyBorder="1" applyAlignment="1">
      <alignment horizontal="center" vertical="center"/>
    </xf>
    <xf numFmtId="4" fontId="48" fillId="6" borderId="74" xfId="2" applyNumberFormat="1" applyFont="1" applyFill="1" applyBorder="1" applyAlignment="1">
      <alignment horizontal="right" vertical="top"/>
    </xf>
    <xf numFmtId="4" fontId="40" fillId="7" borderId="111" xfId="2" applyNumberFormat="1" applyFont="1" applyFill="1" applyBorder="1" applyAlignment="1">
      <alignment horizontal="right" vertical="top"/>
    </xf>
    <xf numFmtId="4" fontId="40" fillId="7" borderId="73" xfId="2" applyNumberFormat="1" applyFont="1" applyFill="1" applyBorder="1" applyAlignment="1">
      <alignment horizontal="right" vertical="top"/>
    </xf>
    <xf numFmtId="0" fontId="39" fillId="0" borderId="92" xfId="2" applyFont="1" applyAlignment="1">
      <alignment vertical="top"/>
    </xf>
    <xf numFmtId="4" fontId="48" fillId="7" borderId="51" xfId="2" applyNumberFormat="1" applyFont="1" applyFill="1" applyBorder="1" applyAlignment="1">
      <alignment horizontal="right" vertical="top"/>
    </xf>
    <xf numFmtId="0" fontId="37" fillId="0" borderId="69" xfId="2" applyFont="1" applyBorder="1" applyAlignment="1">
      <alignment vertical="top" wrapText="1"/>
    </xf>
    <xf numFmtId="4" fontId="40" fillId="8" borderId="70" xfId="2" applyNumberFormat="1" applyFont="1" applyFill="1" applyBorder="1" applyAlignment="1">
      <alignment horizontal="right" vertical="center"/>
    </xf>
    <xf numFmtId="4" fontId="40" fillId="8" borderId="71" xfId="2" applyNumberFormat="1" applyFont="1" applyFill="1" applyBorder="1" applyAlignment="1">
      <alignment horizontal="right" vertical="center"/>
    </xf>
    <xf numFmtId="4" fontId="48" fillId="8" borderId="99" xfId="2" applyNumberFormat="1" applyFont="1" applyFill="1" applyBorder="1" applyAlignment="1">
      <alignment horizontal="right" vertical="center"/>
    </xf>
    <xf numFmtId="0" fontId="54" fillId="7" borderId="36" xfId="2" applyFont="1" applyFill="1" applyBorder="1" applyAlignment="1">
      <alignment vertical="top" wrapText="1"/>
    </xf>
    <xf numFmtId="4" fontId="48" fillId="7" borderId="14" xfId="2" applyNumberFormat="1" applyFont="1" applyFill="1" applyBorder="1" applyAlignment="1">
      <alignment horizontal="right" vertical="top"/>
    </xf>
    <xf numFmtId="0" fontId="37" fillId="0" borderId="40" xfId="2" applyFont="1" applyBorder="1" applyAlignment="1">
      <alignment horizontal="center" vertical="top" wrapText="1"/>
    </xf>
    <xf numFmtId="4" fontId="38" fillId="0" borderId="14" xfId="2" applyNumberFormat="1" applyFont="1" applyBorder="1" applyAlignment="1">
      <alignment horizontal="right" vertical="top" wrapText="1"/>
    </xf>
    <xf numFmtId="4" fontId="38" fillId="0" borderId="1" xfId="2" applyNumberFormat="1" applyFont="1" applyBorder="1" applyAlignment="1">
      <alignment horizontal="right" vertical="top" wrapText="1"/>
    </xf>
    <xf numFmtId="4" fontId="38" fillId="0" borderId="43" xfId="2" applyNumberFormat="1" applyFont="1" applyBorder="1" applyAlignment="1">
      <alignment horizontal="right" vertical="top" wrapText="1"/>
    </xf>
    <xf numFmtId="4" fontId="38" fillId="0" borderId="47" xfId="2" applyNumberFormat="1" applyFont="1" applyBorder="1" applyAlignment="1">
      <alignment horizontal="right" vertical="top" wrapText="1"/>
    </xf>
    <xf numFmtId="4" fontId="38" fillId="0" borderId="18" xfId="2" applyNumberFormat="1" applyFont="1" applyBorder="1" applyAlignment="1">
      <alignment horizontal="right" vertical="top" wrapText="1"/>
    </xf>
    <xf numFmtId="4" fontId="38" fillId="0" borderId="19" xfId="2" applyNumberFormat="1" applyFont="1" applyBorder="1" applyAlignment="1">
      <alignment horizontal="right" vertical="top" wrapText="1"/>
    </xf>
    <xf numFmtId="0" fontId="37" fillId="0" borderId="40" xfId="2" applyFont="1" applyBorder="1" applyAlignment="1">
      <alignment horizontal="center" vertical="top"/>
    </xf>
    <xf numFmtId="0" fontId="37" fillId="0" borderId="89" xfId="2" applyFont="1" applyBorder="1" applyAlignment="1">
      <alignment horizontal="center" vertical="top"/>
    </xf>
    <xf numFmtId="4" fontId="48" fillId="8" borderId="65" xfId="2" applyNumberFormat="1" applyFont="1" applyFill="1" applyBorder="1" applyAlignment="1">
      <alignment horizontal="right" vertical="center"/>
    </xf>
    <xf numFmtId="4" fontId="48" fillId="8" borderId="76" xfId="2" applyNumberFormat="1" applyFont="1" applyFill="1" applyBorder="1" applyAlignment="1">
      <alignment horizontal="right" vertical="top"/>
    </xf>
    <xf numFmtId="0" fontId="40" fillId="6" borderId="24" xfId="2" applyFont="1" applyFill="1" applyBorder="1" applyAlignment="1">
      <alignment vertical="center"/>
    </xf>
    <xf numFmtId="0" fontId="39" fillId="6" borderId="76" xfId="2" applyFont="1" applyFill="1" applyBorder="1" applyAlignment="1">
      <alignment horizontal="center" vertical="center"/>
    </xf>
    <xf numFmtId="0" fontId="40" fillId="6" borderId="93" xfId="2" applyFont="1" applyFill="1" applyBorder="1" applyAlignment="1">
      <alignment vertical="center"/>
    </xf>
    <xf numFmtId="4" fontId="48" fillId="6" borderId="61" xfId="2" applyNumberFormat="1" applyFont="1" applyFill="1" applyBorder="1" applyAlignment="1">
      <alignment horizontal="right" vertical="top"/>
    </xf>
    <xf numFmtId="4" fontId="48" fillId="7" borderId="82" xfId="2" applyNumberFormat="1" applyFont="1" applyFill="1" applyBorder="1" applyAlignment="1">
      <alignment horizontal="right" vertical="top"/>
    </xf>
    <xf numFmtId="0" fontId="37" fillId="0" borderId="77" xfId="2" applyFont="1" applyBorder="1" applyAlignment="1">
      <alignment vertical="top" wrapText="1"/>
    </xf>
    <xf numFmtId="0" fontId="40" fillId="7" borderId="76" xfId="2" applyFont="1" applyFill="1" applyBorder="1" applyAlignment="1">
      <alignment horizontal="center" vertical="top"/>
    </xf>
    <xf numFmtId="4" fontId="40" fillId="7" borderId="82" xfId="2" applyNumberFormat="1" applyFont="1" applyFill="1" applyBorder="1" applyAlignment="1">
      <alignment horizontal="right" vertical="top"/>
    </xf>
    <xf numFmtId="0" fontId="37" fillId="0" borderId="58" xfId="2" applyFont="1" applyBorder="1" applyAlignment="1">
      <alignment horizontal="center" vertical="top"/>
    </xf>
    <xf numFmtId="0" fontId="53" fillId="7" borderId="35" xfId="2" applyFont="1" applyFill="1" applyBorder="1" applyAlignment="1">
      <alignment vertical="top" wrapText="1"/>
    </xf>
    <xf numFmtId="0" fontId="40" fillId="7" borderId="81" xfId="2" applyFont="1" applyFill="1" applyBorder="1" applyAlignment="1">
      <alignment horizontal="center" vertical="top"/>
    </xf>
    <xf numFmtId="0" fontId="38" fillId="0" borderId="41" xfId="2" applyFont="1" applyBorder="1" applyAlignment="1">
      <alignment vertical="top" wrapText="1"/>
    </xf>
    <xf numFmtId="0" fontId="37" fillId="0" borderId="90" xfId="2" applyFont="1" applyBorder="1" applyAlignment="1">
      <alignment horizontal="center" vertical="top"/>
    </xf>
    <xf numFmtId="0" fontId="38" fillId="0" borderId="46" xfId="2" applyFont="1" applyBorder="1" applyAlignment="1">
      <alignment vertical="top" wrapText="1"/>
    </xf>
    <xf numFmtId="0" fontId="54" fillId="7" borderId="36" xfId="2" applyFont="1" applyFill="1" applyBorder="1" applyAlignment="1">
      <alignment horizontal="left" vertical="top" wrapText="1"/>
    </xf>
    <xf numFmtId="0" fontId="54" fillId="7" borderId="81" xfId="2" applyFont="1" applyFill="1" applyBorder="1" applyAlignment="1">
      <alignment horizontal="left" vertical="top" wrapText="1"/>
    </xf>
    <xf numFmtId="10" fontId="48" fillId="0" borderId="74" xfId="2" applyNumberFormat="1" applyFont="1" applyBorder="1" applyAlignment="1">
      <alignment horizontal="right" vertical="top"/>
    </xf>
    <xf numFmtId="4" fontId="48" fillId="8" borderId="76" xfId="2" applyNumberFormat="1" applyFont="1" applyFill="1" applyBorder="1" applyAlignment="1">
      <alignment horizontal="right" vertical="center"/>
    </xf>
    <xf numFmtId="4" fontId="48" fillId="8" borderId="26" xfId="2" applyNumberFormat="1" applyFont="1" applyFill="1" applyBorder="1" applyAlignment="1">
      <alignment horizontal="right" vertical="center"/>
    </xf>
    <xf numFmtId="0" fontId="40" fillId="8" borderId="76" xfId="2" applyFont="1" applyFill="1" applyBorder="1" applyAlignment="1">
      <alignment vertical="center" wrapText="1"/>
    </xf>
    <xf numFmtId="4" fontId="48" fillId="6" borderId="92" xfId="2" applyNumberFormat="1" applyFont="1" applyFill="1" applyAlignment="1">
      <alignment horizontal="right" vertical="center"/>
    </xf>
    <xf numFmtId="0" fontId="38" fillId="6" borderId="88" xfId="2" applyFont="1" applyFill="1" applyBorder="1" applyAlignment="1">
      <alignment vertical="center"/>
    </xf>
    <xf numFmtId="4" fontId="38" fillId="0" borderId="77" xfId="2" applyNumberFormat="1" applyFont="1" applyBorder="1" applyAlignment="1">
      <alignment horizontal="right" vertical="top"/>
    </xf>
    <xf numFmtId="4" fontId="48" fillId="0" borderId="50" xfId="2" applyNumberFormat="1" applyFont="1" applyBorder="1" applyAlignment="1">
      <alignment horizontal="right" vertical="top"/>
    </xf>
    <xf numFmtId="4" fontId="48" fillId="0" borderId="82" xfId="2" applyNumberFormat="1" applyFont="1" applyBorder="1" applyAlignment="1">
      <alignment horizontal="right" vertical="top"/>
    </xf>
    <xf numFmtId="10" fontId="48" fillId="0" borderId="82" xfId="2" applyNumberFormat="1" applyFont="1" applyBorder="1" applyAlignment="1">
      <alignment horizontal="right" vertical="top"/>
    </xf>
    <xf numFmtId="0" fontId="38" fillId="0" borderId="52" xfId="2" applyFont="1" applyBorder="1" applyAlignment="1">
      <alignment vertical="top" wrapText="1"/>
    </xf>
    <xf numFmtId="4" fontId="48" fillId="0" borderId="14" xfId="2" applyNumberFormat="1" applyFont="1" applyBorder="1" applyAlignment="1">
      <alignment horizontal="right" vertical="top"/>
    </xf>
    <xf numFmtId="0" fontId="37" fillId="0" borderId="78" xfId="2" applyFont="1" applyBorder="1" applyAlignment="1">
      <alignment vertical="top" wrapText="1"/>
    </xf>
    <xf numFmtId="4" fontId="38" fillId="0" borderId="79" xfId="2" applyNumberFormat="1" applyFont="1" applyBorder="1" applyAlignment="1">
      <alignment horizontal="right" vertical="top"/>
    </xf>
    <xf numFmtId="4" fontId="48" fillId="0" borderId="54" xfId="2" applyNumberFormat="1" applyFont="1" applyBorder="1" applyAlignment="1">
      <alignment horizontal="right" vertical="top"/>
    </xf>
    <xf numFmtId="4" fontId="48" fillId="0" borderId="104" xfId="2" applyNumberFormat="1" applyFont="1" applyBorder="1" applyAlignment="1">
      <alignment horizontal="right" vertical="top"/>
    </xf>
    <xf numFmtId="10" fontId="48" fillId="0" borderId="104" xfId="2" applyNumberFormat="1" applyFont="1" applyBorder="1" applyAlignment="1">
      <alignment horizontal="right" vertical="top"/>
    </xf>
    <xf numFmtId="165" fontId="40" fillId="8" borderId="65" xfId="2" applyNumberFormat="1" applyFont="1" applyFill="1" applyBorder="1" applyAlignment="1">
      <alignment horizontal="center" vertical="center"/>
    </xf>
    <xf numFmtId="0" fontId="39" fillId="6" borderId="68" xfId="2" applyFont="1" applyFill="1" applyBorder="1" applyAlignment="1">
      <alignment vertical="center"/>
    </xf>
    <xf numFmtId="4" fontId="37" fillId="0" borderId="14" xfId="2" applyNumberFormat="1" applyFont="1" applyBorder="1" applyAlignment="1">
      <alignment horizontal="right" vertical="top"/>
    </xf>
    <xf numFmtId="4" fontId="37" fillId="0" borderId="1" xfId="2" applyNumberFormat="1" applyFont="1" applyBorder="1" applyAlignment="1">
      <alignment horizontal="right" vertical="top"/>
    </xf>
    <xf numFmtId="4" fontId="48" fillId="0" borderId="47" xfId="2" applyNumberFormat="1" applyFont="1" applyBorder="1" applyAlignment="1">
      <alignment horizontal="right" vertical="top"/>
    </xf>
    <xf numFmtId="165" fontId="40" fillId="8" borderId="68" xfId="2" applyNumberFormat="1" applyFont="1" applyFill="1" applyBorder="1" applyAlignment="1">
      <alignment horizontal="center" vertical="center"/>
    </xf>
    <xf numFmtId="4" fontId="40" fillId="8" borderId="65" xfId="2" applyNumberFormat="1" applyFont="1" applyFill="1" applyBorder="1" applyAlignment="1">
      <alignment horizontal="right" vertical="center"/>
    </xf>
    <xf numFmtId="4" fontId="48" fillId="6" borderId="68" xfId="2" applyNumberFormat="1" applyFont="1" applyFill="1" applyBorder="1" applyAlignment="1">
      <alignment horizontal="right" vertical="center"/>
    </xf>
    <xf numFmtId="0" fontId="38" fillId="6" borderId="103" xfId="2" applyFont="1" applyFill="1" applyBorder="1" applyAlignment="1">
      <alignment vertical="center"/>
    </xf>
    <xf numFmtId="165" fontId="40" fillId="0" borderId="80" xfId="2" applyNumberFormat="1" applyFont="1" applyBorder="1" applyAlignment="1">
      <alignment vertical="top"/>
    </xf>
    <xf numFmtId="167" fontId="39" fillId="0" borderId="35" xfId="2" applyNumberFormat="1" applyFont="1" applyBorder="1" applyAlignment="1">
      <alignment horizontal="center" vertical="top"/>
    </xf>
    <xf numFmtId="0" fontId="38" fillId="0" borderId="35" xfId="2" applyFont="1" applyBorder="1" applyAlignment="1">
      <alignment horizontal="center" vertical="top"/>
    </xf>
    <xf numFmtId="4" fontId="38" fillId="0" borderId="51" xfId="2" applyNumberFormat="1" applyFont="1" applyBorder="1" applyAlignment="1">
      <alignment horizontal="right" vertical="top"/>
    </xf>
    <xf numFmtId="4" fontId="38" fillId="0" borderId="52" xfId="2" applyNumberFormat="1" applyFont="1" applyBorder="1" applyAlignment="1">
      <alignment horizontal="right" vertical="top"/>
    </xf>
    <xf numFmtId="4" fontId="38" fillId="0" borderId="50" xfId="2" applyNumberFormat="1" applyFont="1" applyBorder="1" applyAlignment="1">
      <alignment horizontal="right" vertical="top"/>
    </xf>
    <xf numFmtId="167" fontId="39" fillId="0" borderId="41" xfId="2" applyNumberFormat="1" applyFont="1" applyBorder="1" applyAlignment="1">
      <alignment horizontal="center" vertical="top"/>
    </xf>
    <xf numFmtId="0" fontId="38" fillId="0" borderId="41" xfId="2" applyFont="1" applyBorder="1" applyAlignment="1">
      <alignment horizontal="center" vertical="top"/>
    </xf>
    <xf numFmtId="4" fontId="38" fillId="0" borderId="44" xfId="2" applyNumberFormat="1" applyFont="1" applyBorder="1" applyAlignment="1">
      <alignment horizontal="right" vertical="top"/>
    </xf>
    <xf numFmtId="0" fontId="38" fillId="0" borderId="46" xfId="2" applyFont="1" applyBorder="1" applyAlignment="1">
      <alignment horizontal="center" vertical="top"/>
    </xf>
    <xf numFmtId="4" fontId="38" fillId="0" borderId="91" xfId="2" applyNumberFormat="1" applyFont="1" applyBorder="1" applyAlignment="1">
      <alignment horizontal="right" vertical="top"/>
    </xf>
    <xf numFmtId="4" fontId="38" fillId="0" borderId="61" xfId="2" applyNumberFormat="1" applyFont="1" applyBorder="1" applyAlignment="1">
      <alignment horizontal="right" vertical="top"/>
    </xf>
    <xf numFmtId="4" fontId="38" fillId="0" borderId="111" xfId="2" applyNumberFormat="1" applyFont="1" applyBorder="1" applyAlignment="1">
      <alignment horizontal="right" vertical="top"/>
    </xf>
    <xf numFmtId="4" fontId="48" fillId="0" borderId="35" xfId="2" applyNumberFormat="1" applyFont="1" applyBorder="1" applyAlignment="1">
      <alignment horizontal="right" vertical="top"/>
    </xf>
    <xf numFmtId="0" fontId="38" fillId="0" borderId="35" xfId="2" applyFont="1" applyBorder="1" applyAlignment="1">
      <alignment vertical="top" wrapText="1"/>
    </xf>
    <xf numFmtId="167" fontId="39" fillId="0" borderId="46" xfId="2" applyNumberFormat="1" applyFont="1" applyBorder="1" applyAlignment="1">
      <alignment horizontal="center" vertical="top"/>
    </xf>
    <xf numFmtId="4" fontId="48" fillId="0" borderId="46" xfId="2" applyNumberFormat="1" applyFont="1" applyBorder="1" applyAlignment="1">
      <alignment horizontal="right" vertical="top"/>
    </xf>
    <xf numFmtId="167" fontId="39" fillId="0" borderId="57" xfId="2" applyNumberFormat="1" applyFont="1" applyBorder="1" applyAlignment="1">
      <alignment horizontal="center" vertical="top"/>
    </xf>
    <xf numFmtId="0" fontId="38" fillId="0" borderId="57" xfId="2" applyFont="1" applyBorder="1" applyAlignment="1">
      <alignment horizontal="center" vertical="top"/>
    </xf>
    <xf numFmtId="0" fontId="38" fillId="0" borderId="57" xfId="2" applyFont="1" applyBorder="1" applyAlignment="1">
      <alignment vertical="top" wrapText="1"/>
    </xf>
    <xf numFmtId="165" fontId="40" fillId="0" borderId="41" xfId="2" applyNumberFormat="1" applyFont="1" applyBorder="1" applyAlignment="1">
      <alignment vertical="top"/>
    </xf>
    <xf numFmtId="165" fontId="40" fillId="0" borderId="46" xfId="2" applyNumberFormat="1" applyFont="1" applyBorder="1" applyAlignment="1">
      <alignment vertical="top"/>
    </xf>
    <xf numFmtId="4" fontId="48" fillId="0" borderId="57" xfId="2" applyNumberFormat="1" applyFont="1" applyBorder="1" applyAlignment="1">
      <alignment horizontal="right" vertical="top"/>
    </xf>
    <xf numFmtId="0" fontId="38" fillId="6" borderId="65" xfId="2" applyFont="1" applyFill="1" applyBorder="1" applyAlignment="1">
      <alignment horizontal="center" vertical="center"/>
    </xf>
    <xf numFmtId="167" fontId="39" fillId="0" borderId="87" xfId="2" applyNumberFormat="1" applyFont="1" applyBorder="1" applyAlignment="1">
      <alignment horizontal="center" vertical="top"/>
    </xf>
    <xf numFmtId="0" fontId="38" fillId="0" borderId="80" xfId="2" applyFont="1" applyBorder="1" applyAlignment="1">
      <alignment vertical="top" wrapText="1"/>
    </xf>
    <xf numFmtId="0" fontId="38" fillId="0" borderId="86" xfId="2" applyFont="1" applyBorder="1" applyAlignment="1">
      <alignment vertical="top" wrapText="1"/>
    </xf>
    <xf numFmtId="4" fontId="48" fillId="0" borderId="41" xfId="2" applyNumberFormat="1" applyFont="1" applyBorder="1" applyAlignment="1">
      <alignment horizontal="right" vertical="top"/>
    </xf>
    <xf numFmtId="0" fontId="38" fillId="0" borderId="83" xfId="2" applyFont="1" applyBorder="1" applyAlignment="1">
      <alignment vertical="top" wrapText="1"/>
    </xf>
    <xf numFmtId="0" fontId="38" fillId="0" borderId="72" xfId="2" applyFont="1" applyBorder="1" applyAlignment="1">
      <alignment vertical="top" wrapText="1"/>
    </xf>
    <xf numFmtId="0" fontId="40" fillId="8" borderId="103" xfId="2" applyFont="1" applyFill="1" applyBorder="1" applyAlignment="1">
      <alignment horizontal="center" vertical="center"/>
    </xf>
    <xf numFmtId="0" fontId="39" fillId="6" borderId="21" xfId="2" applyFont="1" applyFill="1" applyBorder="1" applyAlignment="1">
      <alignment horizontal="center" vertical="center"/>
    </xf>
    <xf numFmtId="0" fontId="54" fillId="7" borderId="86" xfId="2" applyFont="1" applyFill="1" applyBorder="1" applyAlignment="1">
      <alignment horizontal="left" vertical="top" wrapText="1"/>
    </xf>
    <xf numFmtId="4" fontId="40" fillId="7" borderId="109" xfId="2" applyNumberFormat="1" applyFont="1" applyFill="1" applyBorder="1" applyAlignment="1">
      <alignment horizontal="right" vertical="top"/>
    </xf>
    <xf numFmtId="4" fontId="40" fillId="7" borderId="35" xfId="2" applyNumberFormat="1" applyFont="1" applyFill="1" applyBorder="1" applyAlignment="1">
      <alignment horizontal="right" vertical="top"/>
    </xf>
    <xf numFmtId="4" fontId="38" fillId="0" borderId="78" xfId="2" applyNumberFormat="1" applyFont="1" applyBorder="1" applyAlignment="1">
      <alignment horizontal="right" vertical="top"/>
    </xf>
    <xf numFmtId="165" fontId="40" fillId="7" borderId="58" xfId="2" applyNumberFormat="1" applyFont="1" applyFill="1" applyBorder="1" applyAlignment="1">
      <alignment vertical="top"/>
    </xf>
    <xf numFmtId="49" fontId="39" fillId="7" borderId="87" xfId="2" applyNumberFormat="1" applyFont="1" applyFill="1" applyBorder="1" applyAlignment="1">
      <alignment horizontal="center" vertical="top"/>
    </xf>
    <xf numFmtId="0" fontId="40" fillId="7" borderId="86" xfId="2" applyFont="1" applyFill="1" applyBorder="1" applyAlignment="1">
      <alignment vertical="top" wrapText="1"/>
    </xf>
    <xf numFmtId="0" fontId="53" fillId="7" borderId="81" xfId="2" applyFont="1" applyFill="1" applyBorder="1" applyAlignment="1">
      <alignment horizontal="left" vertical="top" wrapText="1"/>
    </xf>
    <xf numFmtId="165" fontId="53" fillId="8" borderId="84" xfId="2" applyNumberFormat="1" applyFont="1" applyFill="1" applyBorder="1" applyAlignment="1">
      <alignment vertical="center"/>
    </xf>
    <xf numFmtId="165" fontId="40" fillId="8" borderId="92" xfId="2" applyNumberFormat="1" applyFont="1" applyFill="1" applyAlignment="1">
      <alignment horizontal="center" vertical="center"/>
    </xf>
    <xf numFmtId="0" fontId="40" fillId="8" borderId="65" xfId="2" applyFont="1" applyFill="1" applyBorder="1" applyAlignment="1">
      <alignment vertical="center" wrapText="1"/>
    </xf>
    <xf numFmtId="0" fontId="40" fillId="8" borderId="99" xfId="2" applyFont="1" applyFill="1" applyBorder="1" applyAlignment="1">
      <alignment horizontal="center" vertical="center"/>
    </xf>
    <xf numFmtId="4" fontId="40" fillId="8" borderId="11" xfId="2" applyNumberFormat="1" applyFont="1" applyFill="1" applyBorder="1" applyAlignment="1">
      <alignment horizontal="right" vertical="center"/>
    </xf>
    <xf numFmtId="165" fontId="40" fillId="3" borderId="24" xfId="2" applyNumberFormat="1" applyFont="1" applyFill="1" applyBorder="1" applyAlignment="1">
      <alignment vertical="center"/>
    </xf>
    <xf numFmtId="165" fontId="40" fillId="3" borderId="93" xfId="2" applyNumberFormat="1" applyFont="1" applyFill="1" applyBorder="1" applyAlignment="1">
      <alignment horizontal="center" vertical="center"/>
    </xf>
    <xf numFmtId="0" fontId="40" fillId="3" borderId="93" xfId="2" applyFont="1" applyFill="1" applyBorder="1" applyAlignment="1">
      <alignment vertical="center" wrapText="1"/>
    </xf>
    <xf numFmtId="0" fontId="40" fillId="3" borderId="93" xfId="2" applyFont="1" applyFill="1" applyBorder="1" applyAlignment="1">
      <alignment horizontal="center" vertical="center"/>
    </xf>
    <xf numFmtId="4" fontId="40" fillId="3" borderId="24" xfId="2" applyNumberFormat="1" applyFont="1" applyFill="1" applyBorder="1" applyAlignment="1">
      <alignment horizontal="right" vertical="center"/>
    </xf>
    <xf numFmtId="4" fontId="40" fillId="3" borderId="26" xfId="2" applyNumberFormat="1" applyFont="1" applyFill="1" applyBorder="1" applyAlignment="1">
      <alignment horizontal="right" vertical="center"/>
    </xf>
    <xf numFmtId="4" fontId="40" fillId="3" borderId="103" xfId="2" applyNumberFormat="1" applyFont="1" applyFill="1" applyBorder="1" applyAlignment="1">
      <alignment horizontal="right" vertical="center"/>
    </xf>
    <xf numFmtId="10" fontId="48" fillId="3" borderId="61" xfId="2" applyNumberFormat="1" applyFont="1" applyFill="1" applyBorder="1" applyAlignment="1">
      <alignment horizontal="right" vertical="top"/>
    </xf>
    <xf numFmtId="0" fontId="40" fillId="3" borderId="95" xfId="2" applyFont="1" applyFill="1" applyBorder="1" applyAlignment="1">
      <alignment vertical="center" wrapText="1"/>
    </xf>
    <xf numFmtId="4" fontId="48" fillId="0" borderId="92" xfId="2" applyNumberFormat="1" applyFont="1" applyAlignment="1">
      <alignment horizontal="right" vertical="center"/>
    </xf>
    <xf numFmtId="0" fontId="40" fillId="3" borderId="26" xfId="2" applyFont="1" applyFill="1" applyBorder="1" applyAlignment="1">
      <alignment horizontal="center" vertical="center"/>
    </xf>
    <xf numFmtId="4" fontId="40" fillId="3" borderId="10" xfId="2" applyNumberFormat="1" applyFont="1" applyFill="1" applyBorder="1" applyAlignment="1">
      <alignment horizontal="right" vertical="center"/>
    </xf>
    <xf numFmtId="4" fontId="48" fillId="3" borderId="10" xfId="2" applyNumberFormat="1" applyFont="1" applyFill="1" applyBorder="1" applyAlignment="1">
      <alignment horizontal="right" vertical="center"/>
    </xf>
    <xf numFmtId="0" fontId="40" fillId="3" borderId="76" xfId="2" applyFont="1" applyFill="1" applyBorder="1" applyAlignment="1">
      <alignment vertical="center" wrapText="1"/>
    </xf>
    <xf numFmtId="0" fontId="40" fillId="0" borderId="92" xfId="2" applyFont="1" applyAlignment="1">
      <alignment horizontal="center"/>
    </xf>
    <xf numFmtId="0" fontId="38" fillId="0" borderId="92" xfId="2" applyFont="1" applyAlignment="1">
      <alignment horizontal="center"/>
    </xf>
    <xf numFmtId="0" fontId="38" fillId="0" borderId="36" xfId="2" applyFont="1" applyBorder="1" applyAlignment="1">
      <alignment wrapText="1"/>
    </xf>
    <xf numFmtId="0" fontId="40" fillId="0" borderId="36" xfId="2" applyFont="1" applyBorder="1" applyAlignment="1">
      <alignment horizontal="center"/>
    </xf>
    <xf numFmtId="0" fontId="38" fillId="0" borderId="36" xfId="2" applyFont="1" applyBorder="1"/>
    <xf numFmtId="4" fontId="38" fillId="0" borderId="36" xfId="2" applyNumberFormat="1" applyFont="1" applyBorder="1" applyAlignment="1">
      <alignment horizontal="right"/>
    </xf>
    <xf numFmtId="4" fontId="40" fillId="0" borderId="36" xfId="2" applyNumberFormat="1" applyFont="1" applyBorder="1" applyAlignment="1">
      <alignment horizontal="right"/>
    </xf>
    <xf numFmtId="4" fontId="40" fillId="0" borderId="92" xfId="2" applyNumberFormat="1" applyFont="1" applyAlignment="1">
      <alignment horizontal="right"/>
    </xf>
    <xf numFmtId="0" fontId="55" fillId="0" borderId="92" xfId="2" applyFont="1" applyAlignment="1">
      <alignment wrapText="1"/>
    </xf>
    <xf numFmtId="0" fontId="56" fillId="0" borderId="92" xfId="2" applyFont="1" applyAlignment="1">
      <alignment horizontal="center"/>
    </xf>
    <xf numFmtId="0" fontId="55" fillId="0" borderId="92" xfId="2" applyFont="1" applyAlignment="1">
      <alignment horizontal="left" wrapText="1"/>
    </xf>
    <xf numFmtId="0" fontId="55" fillId="0" borderId="92" xfId="2" applyFont="1" applyAlignment="1">
      <alignment horizontal="center"/>
    </xf>
    <xf numFmtId="4" fontId="55" fillId="0" borderId="92" xfId="2" applyNumberFormat="1" applyFont="1" applyAlignment="1">
      <alignment horizontal="left"/>
    </xf>
    <xf numFmtId="4" fontId="55" fillId="0" borderId="92" xfId="2" applyNumberFormat="1" applyFont="1" applyAlignment="1">
      <alignment horizontal="right"/>
    </xf>
    <xf numFmtId="4" fontId="56" fillId="0" borderId="92" xfId="2" applyNumberFormat="1" applyFont="1" applyAlignment="1">
      <alignment horizontal="right"/>
    </xf>
    <xf numFmtId="0" fontId="55" fillId="0" borderId="92" xfId="2" applyFont="1" applyAlignment="1">
      <alignment horizontal="center" wrapText="1"/>
    </xf>
    <xf numFmtId="4" fontId="50" fillId="0" borderId="92" xfId="2" applyNumberFormat="1" applyFont="1" applyAlignment="1">
      <alignment horizontal="right"/>
    </xf>
    <xf numFmtId="0" fontId="57" fillId="0" borderId="92" xfId="2" applyFont="1" applyAlignment="1">
      <alignment wrapText="1"/>
    </xf>
    <xf numFmtId="0" fontId="55" fillId="0" borderId="92" xfId="2" applyFont="1"/>
    <xf numFmtId="0" fontId="1" fillId="0" borderId="92" xfId="4"/>
    <xf numFmtId="0" fontId="31" fillId="0" borderId="92" xfId="2" applyFont="1" applyBorder="1" applyAlignment="1">
      <alignment wrapText="1"/>
    </xf>
    <xf numFmtId="0" fontId="35" fillId="12" borderId="92" xfId="2" applyFont="1" applyFill="1" applyAlignment="1">
      <alignment wrapText="1"/>
    </xf>
    <xf numFmtId="4" fontId="35" fillId="12" borderId="1" xfId="2" applyNumberFormat="1" applyFont="1" applyFill="1" applyBorder="1" applyAlignment="1">
      <alignment wrapText="1"/>
    </xf>
    <xf numFmtId="0" fontId="35" fillId="12" borderId="1" xfId="2" applyFont="1" applyFill="1" applyBorder="1" applyAlignment="1">
      <alignment wrapText="1"/>
    </xf>
    <xf numFmtId="49" fontId="35" fillId="12" borderId="1" xfId="2" applyNumberFormat="1" applyFont="1" applyFill="1" applyBorder="1" applyAlignment="1">
      <alignment wrapText="1"/>
    </xf>
    <xf numFmtId="0" fontId="0" fillId="12" borderId="92" xfId="2" applyFont="1" applyFill="1"/>
    <xf numFmtId="0" fontId="0" fillId="0" borderId="92" xfId="2" applyFont="1"/>
    <xf numFmtId="0" fontId="0" fillId="0" borderId="92" xfId="2" applyFont="1"/>
    <xf numFmtId="0" fontId="0" fillId="0" borderId="0" xfId="0"/>
    <xf numFmtId="0" fontId="2" fillId="0" borderId="43" xfId="2" applyFont="1" applyBorder="1" applyAlignment="1">
      <alignment vertical="top" wrapText="1"/>
    </xf>
    <xf numFmtId="0" fontId="59" fillId="0" borderId="83" xfId="2" applyFont="1" applyBorder="1" applyAlignment="1">
      <alignment vertical="center" wrapText="1"/>
    </xf>
    <xf numFmtId="0" fontId="2" fillId="0" borderId="40" xfId="2" applyFont="1" applyBorder="1" applyAlignment="1">
      <alignment horizontal="center" vertical="top"/>
    </xf>
    <xf numFmtId="49" fontId="4" fillId="0" borderId="41" xfId="2" applyNumberFormat="1" applyFont="1" applyBorder="1" applyAlignment="1">
      <alignment horizontal="center" vertical="top" wrapText="1"/>
    </xf>
    <xf numFmtId="0" fontId="59" fillId="0" borderId="73" xfId="2" applyFont="1" applyBorder="1" applyAlignment="1">
      <alignment vertical="center" wrapText="1"/>
    </xf>
    <xf numFmtId="49" fontId="39" fillId="0" borderId="35" xfId="2" applyNumberFormat="1" applyFont="1" applyBorder="1" applyAlignment="1">
      <alignment horizontal="center" vertical="top"/>
    </xf>
    <xf numFmtId="0" fontId="38" fillId="0" borderId="87" xfId="2" applyFont="1" applyBorder="1" applyAlignment="1">
      <alignment vertical="top" wrapText="1"/>
    </xf>
    <xf numFmtId="0" fontId="2" fillId="0" borderId="19" xfId="2" applyFont="1" applyBorder="1" applyAlignment="1">
      <alignment vertical="top" wrapText="1"/>
    </xf>
    <xf numFmtId="0" fontId="2" fillId="0" borderId="56" xfId="2" applyFont="1" applyBorder="1" applyAlignment="1">
      <alignment vertical="top" wrapText="1"/>
    </xf>
    <xf numFmtId="0" fontId="2" fillId="0" borderId="72" xfId="2" applyFont="1" applyBorder="1" applyAlignment="1">
      <alignment vertical="top" wrapText="1"/>
    </xf>
    <xf numFmtId="0" fontId="38" fillId="0" borderId="1" xfId="2" applyFont="1" applyBorder="1" applyAlignment="1">
      <alignment vertical="top" wrapText="1"/>
    </xf>
    <xf numFmtId="0" fontId="2" fillId="0" borderId="1" xfId="2" applyFont="1" applyBorder="1" applyAlignment="1">
      <alignment vertical="top" wrapText="1"/>
    </xf>
    <xf numFmtId="0" fontId="2" fillId="0" borderId="36" xfId="2" applyFont="1" applyBorder="1" applyAlignment="1">
      <alignment vertical="top" wrapText="1"/>
    </xf>
    <xf numFmtId="165" fontId="3" fillId="7" borderId="80" xfId="2" applyNumberFormat="1" applyFont="1" applyFill="1" applyBorder="1" applyAlignment="1">
      <alignment vertical="top"/>
    </xf>
    <xf numFmtId="49" fontId="4" fillId="7" borderId="35" xfId="2" applyNumberFormat="1" applyFont="1" applyFill="1" applyBorder="1" applyAlignment="1">
      <alignment horizontal="center" vertical="top"/>
    </xf>
    <xf numFmtId="0" fontId="9" fillId="7" borderId="36" xfId="2" applyFont="1" applyFill="1" applyBorder="1" applyAlignment="1">
      <alignment vertical="top" wrapText="1"/>
    </xf>
    <xf numFmtId="0" fontId="3" fillId="7" borderId="58" xfId="2" applyFont="1" applyFill="1" applyBorder="1" applyAlignment="1">
      <alignment horizontal="center" vertical="top"/>
    </xf>
    <xf numFmtId="4" fontId="3" fillId="7" borderId="38" xfId="2" applyNumberFormat="1" applyFont="1" applyFill="1" applyBorder="1" applyAlignment="1">
      <alignment horizontal="right" vertical="top"/>
    </xf>
    <xf numFmtId="4" fontId="3" fillId="7" borderId="39" xfId="2" applyNumberFormat="1" applyFont="1" applyFill="1" applyBorder="1" applyAlignment="1">
      <alignment horizontal="right" vertical="top"/>
    </xf>
    <xf numFmtId="4" fontId="7" fillId="7" borderId="61" xfId="2" applyNumberFormat="1" applyFont="1" applyFill="1" applyBorder="1" applyAlignment="1">
      <alignment horizontal="right" vertical="top"/>
    </xf>
    <xf numFmtId="10" fontId="7" fillId="7" borderId="61" xfId="2" applyNumberFormat="1" applyFont="1" applyFill="1" applyBorder="1" applyAlignment="1">
      <alignment horizontal="right" vertical="top"/>
    </xf>
    <xf numFmtId="0" fontId="3" fillId="7" borderId="60" xfId="2" applyFont="1" applyFill="1" applyBorder="1" applyAlignment="1">
      <alignment vertical="top" wrapText="1"/>
    </xf>
    <xf numFmtId="0" fontId="3" fillId="0" borderId="92" xfId="2" applyFont="1" applyAlignment="1">
      <alignment vertical="top"/>
    </xf>
    <xf numFmtId="4" fontId="0" fillId="12" borderId="92" xfId="2" applyNumberFormat="1" applyFont="1" applyFill="1"/>
    <xf numFmtId="0" fontId="31" fillId="0" borderId="92" xfId="2" applyFont="1" applyFill="1" applyAlignment="1">
      <alignment wrapText="1"/>
    </xf>
    <xf numFmtId="4" fontId="35" fillId="0" borderId="1" xfId="2" applyNumberFormat="1" applyFont="1" applyFill="1" applyBorder="1" applyAlignment="1">
      <alignment wrapText="1"/>
    </xf>
    <xf numFmtId="0" fontId="35" fillId="0" borderId="1" xfId="2" applyFont="1" applyFill="1" applyBorder="1" applyAlignment="1">
      <alignment wrapText="1"/>
    </xf>
    <xf numFmtId="49" fontId="35" fillId="0" borderId="1" xfId="2" applyNumberFormat="1" applyFont="1" applyFill="1" applyBorder="1" applyAlignment="1">
      <alignment wrapText="1"/>
    </xf>
    <xf numFmtId="0" fontId="29" fillId="0" borderId="92" xfId="2" applyFont="1" applyFill="1"/>
    <xf numFmtId="4" fontId="35" fillId="0" borderId="92" xfId="2" applyNumberFormat="1" applyFont="1" applyFill="1" applyAlignment="1">
      <alignment wrapText="1"/>
    </xf>
    <xf numFmtId="0" fontId="0" fillId="0" borderId="92" xfId="2" applyFont="1" applyFill="1"/>
    <xf numFmtId="14" fontId="38" fillId="0" borderId="92" xfId="2" applyNumberFormat="1" applyFont="1" applyAlignment="1">
      <alignment horizontal="center"/>
    </xf>
    <xf numFmtId="165" fontId="38" fillId="0" borderId="92" xfId="2" applyNumberFormat="1" applyFont="1" applyAlignment="1">
      <alignment horizontal="center" vertical="center"/>
    </xf>
    <xf numFmtId="0" fontId="0" fillId="0" borderId="92" xfId="2" applyFont="1"/>
    <xf numFmtId="165" fontId="39" fillId="3" borderId="24" xfId="2" applyNumberFormat="1" applyFont="1" applyFill="1" applyBorder="1" applyAlignment="1">
      <alignment horizontal="left" vertical="center"/>
    </xf>
    <xf numFmtId="0" fontId="36" fillId="0" borderId="93" xfId="2" applyFont="1" applyBorder="1"/>
    <xf numFmtId="166" fontId="40" fillId="5" borderId="21" xfId="2" applyNumberFormat="1" applyFont="1" applyFill="1" applyBorder="1" applyAlignment="1">
      <alignment horizontal="center" vertical="center" wrapText="1"/>
    </xf>
    <xf numFmtId="0" fontId="36" fillId="0" borderId="95" xfId="2" applyFont="1" applyBorder="1"/>
    <xf numFmtId="4" fontId="37" fillId="0" borderId="89" xfId="2" applyNumberFormat="1" applyFont="1" applyBorder="1" applyAlignment="1">
      <alignment horizontal="right" vertical="center"/>
    </xf>
    <xf numFmtId="0" fontId="36" fillId="0" borderId="62" xfId="2" applyFont="1" applyBorder="1"/>
    <xf numFmtId="0" fontId="36" fillId="0" borderId="72" xfId="2" applyFont="1" applyBorder="1"/>
    <xf numFmtId="0" fontId="36" fillId="0" borderId="97" xfId="2" applyFont="1" applyBorder="1"/>
    <xf numFmtId="0" fontId="36" fillId="0" borderId="68" xfId="2" applyFont="1" applyBorder="1"/>
    <xf numFmtId="0" fontId="36" fillId="0" borderId="103" xfId="2" applyFont="1" applyBorder="1"/>
    <xf numFmtId="165" fontId="53" fillId="8" borderId="24" xfId="2" applyNumberFormat="1" applyFont="1" applyFill="1" applyBorder="1" applyAlignment="1">
      <alignment horizontal="left" vertical="center" wrapText="1"/>
    </xf>
    <xf numFmtId="165" fontId="53" fillId="8" borderId="93" xfId="2" applyNumberFormat="1" applyFont="1" applyFill="1" applyBorder="1" applyAlignment="1">
      <alignment horizontal="left" vertical="center" wrapText="1"/>
    </xf>
    <xf numFmtId="165" fontId="53" fillId="8" borderId="26" xfId="2" applyNumberFormat="1" applyFont="1" applyFill="1" applyBorder="1" applyAlignment="1">
      <alignment horizontal="left" vertical="center" wrapText="1"/>
    </xf>
    <xf numFmtId="165" fontId="53" fillId="8" borderId="84" xfId="2" applyNumberFormat="1" applyFont="1" applyFill="1" applyBorder="1" applyAlignment="1">
      <alignment horizontal="left" vertical="center" wrapText="1"/>
    </xf>
    <xf numFmtId="0" fontId="36" fillId="0" borderId="65" xfId="2" applyFont="1" applyBorder="1"/>
    <xf numFmtId="0" fontId="36" fillId="0" borderId="99" xfId="2" applyFont="1" applyBorder="1"/>
    <xf numFmtId="4" fontId="38" fillId="0" borderId="40" xfId="2" applyNumberFormat="1" applyFont="1" applyBorder="1" applyAlignment="1">
      <alignment horizontal="center" vertical="top" wrapText="1"/>
    </xf>
    <xf numFmtId="0" fontId="36" fillId="0" borderId="90" xfId="2" applyFont="1" applyBorder="1"/>
    <xf numFmtId="0" fontId="36" fillId="0" borderId="83" xfId="2" applyFont="1" applyBorder="1"/>
    <xf numFmtId="4" fontId="40" fillId="5" borderId="24" xfId="2" applyNumberFormat="1" applyFont="1" applyFill="1" applyBorder="1" applyAlignment="1">
      <alignment horizontal="center" vertical="center"/>
    </xf>
    <xf numFmtId="0" fontId="36" fillId="0" borderId="26" xfId="2" applyFont="1" applyBorder="1"/>
    <xf numFmtId="166" fontId="40" fillId="5" borderId="24" xfId="2" applyNumberFormat="1" applyFont="1" applyFill="1" applyBorder="1" applyAlignment="1">
      <alignment horizontal="center" vertical="center" wrapText="1"/>
    </xf>
    <xf numFmtId="0" fontId="36" fillId="0" borderId="94" xfId="2" applyFont="1" applyBorder="1"/>
    <xf numFmtId="4" fontId="40" fillId="5" borderId="24" xfId="2" applyNumberFormat="1" applyFont="1" applyFill="1" applyBorder="1" applyAlignment="1">
      <alignment horizontal="center" vertical="center" wrapText="1"/>
    </xf>
    <xf numFmtId="0" fontId="47" fillId="0" borderId="92" xfId="2" applyFont="1" applyAlignment="1">
      <alignment horizontal="left"/>
    </xf>
    <xf numFmtId="0" fontId="40" fillId="5" borderId="21" xfId="2" applyFont="1" applyFill="1" applyBorder="1" applyAlignment="1">
      <alignment horizontal="center" vertical="center" wrapText="1"/>
    </xf>
    <xf numFmtId="0" fontId="40" fillId="5" borderId="99" xfId="2" applyFont="1" applyFill="1" applyBorder="1" applyAlignment="1">
      <alignment horizontal="center" vertical="center"/>
    </xf>
    <xf numFmtId="0" fontId="36" fillId="0" borderId="88" xfId="2" applyFont="1" applyBorder="1"/>
    <xf numFmtId="0" fontId="40" fillId="5" borderId="84" xfId="2" applyFont="1" applyFill="1" applyBorder="1" applyAlignment="1">
      <alignment horizontal="center" vertical="center" wrapText="1"/>
    </xf>
    <xf numFmtId="0" fontId="36" fillId="0" borderId="112" xfId="2" applyFont="1" applyBorder="1"/>
    <xf numFmtId="0" fontId="35" fillId="6" borderId="77" xfId="2" applyFont="1" applyFill="1" applyBorder="1" applyAlignment="1">
      <alignment horizontal="center" vertical="center" wrapText="1"/>
    </xf>
    <xf numFmtId="0" fontId="36" fillId="0" borderId="44" xfId="2" applyFont="1" applyBorder="1"/>
    <xf numFmtId="4" fontId="35" fillId="6" borderId="77" xfId="2" applyNumberFormat="1" applyFont="1" applyFill="1" applyBorder="1" applyAlignment="1">
      <alignment horizontal="center" vertical="center" wrapText="1"/>
    </xf>
    <xf numFmtId="0" fontId="32" fillId="0" borderId="92" xfId="2" applyFont="1" applyAlignment="1">
      <alignment horizontal="right" wrapText="1"/>
    </xf>
    <xf numFmtId="0" fontId="33" fillId="0" borderId="92" xfId="2" applyFont="1" applyAlignment="1">
      <alignment horizontal="center" wrapText="1"/>
    </xf>
    <xf numFmtId="0" fontId="34" fillId="0" borderId="92" xfId="2" applyFont="1" applyAlignment="1">
      <alignment horizontal="center" wrapText="1"/>
    </xf>
    <xf numFmtId="0" fontId="35" fillId="0" borderId="77" xfId="2" applyFont="1" applyBorder="1" applyAlignment="1">
      <alignment horizontal="left" wrapText="1"/>
    </xf>
    <xf numFmtId="0" fontId="35" fillId="0" borderId="77" xfId="2" applyFont="1" applyFill="1" applyBorder="1" applyAlignment="1">
      <alignment horizontal="left" wrapText="1"/>
    </xf>
    <xf numFmtId="0" fontId="43" fillId="0" borderId="90" xfId="2" applyFont="1" applyFill="1" applyBorder="1"/>
    <xf numFmtId="0" fontId="36" fillId="0" borderId="90" xfId="2" applyFont="1" applyFill="1" applyBorder="1"/>
    <xf numFmtId="0" fontId="35" fillId="12" borderId="77" xfId="2" applyFont="1" applyFill="1" applyBorder="1" applyAlignment="1">
      <alignment horizontal="left" wrapText="1"/>
    </xf>
    <xf numFmtId="0" fontId="36" fillId="12" borderId="90" xfId="2" applyFont="1" applyFill="1" applyBorder="1"/>
    <xf numFmtId="0" fontId="61" fillId="0" borderId="92" xfId="2" applyFont="1" applyAlignment="1">
      <alignment horizontal="center" vertical="center"/>
    </xf>
    <xf numFmtId="0" fontId="38" fillId="0" borderId="92" xfId="2" applyFont="1" applyAlignment="1">
      <alignment horizontal="left" wrapText="1"/>
    </xf>
    <xf numFmtId="0" fontId="42" fillId="0" borderId="92" xfId="2" applyFont="1" applyAlignment="1">
      <alignment horizontal="center"/>
    </xf>
    <xf numFmtId="0" fontId="45" fillId="0" borderId="36" xfId="2" applyFont="1" applyBorder="1" applyAlignment="1">
      <alignment horizontal="center"/>
    </xf>
    <xf numFmtId="0" fontId="36" fillId="0" borderId="36" xfId="2" applyFont="1" applyBorder="1"/>
    <xf numFmtId="0" fontId="43" fillId="0" borderId="92" xfId="2" applyFont="1" applyAlignment="1">
      <alignment horizontal="center"/>
    </xf>
    <xf numFmtId="0" fontId="35" fillId="0" borderId="21" xfId="2" applyFont="1" applyBorder="1" applyAlignment="1">
      <alignment horizontal="center" vertical="center" wrapText="1"/>
    </xf>
    <xf numFmtId="0" fontId="44" fillId="0" borderId="84" xfId="2" applyFont="1" applyBorder="1" applyAlignment="1">
      <alignment horizontal="center" vertical="center" wrapText="1"/>
    </xf>
    <xf numFmtId="0" fontId="44" fillId="0" borderId="24" xfId="2" applyFont="1" applyBorder="1" applyAlignment="1">
      <alignment horizontal="center" vertical="center" wrapText="1"/>
    </xf>
    <xf numFmtId="10" fontId="45" fillId="0" borderId="105" xfId="2" applyNumberFormat="1" applyFont="1" applyBorder="1" applyAlignment="1">
      <alignment horizontal="center" vertical="center"/>
    </xf>
    <xf numFmtId="0" fontId="10" fillId="0" borderId="0" xfId="0" applyFont="1" applyAlignment="1">
      <alignment horizontal="right" wrapText="1"/>
    </xf>
    <xf numFmtId="0" fontId="0" fillId="0" borderId="0" xfId="0"/>
    <xf numFmtId="0" fontId="12" fillId="0" borderId="0" xfId="0" applyFont="1" applyAlignment="1">
      <alignment horizontal="center"/>
    </xf>
    <xf numFmtId="0" fontId="15" fillId="0" borderId="0" xfId="0" applyFont="1" applyAlignment="1">
      <alignment horizontal="center" wrapText="1"/>
    </xf>
    <xf numFmtId="0" fontId="13" fillId="5" borderId="21" xfId="0" applyFont="1" applyFill="1" applyBorder="1" applyAlignment="1">
      <alignment horizontal="center" vertical="center" wrapText="1"/>
    </xf>
    <xf numFmtId="0" fontId="6" fillId="0" borderId="27" xfId="0" applyFont="1" applyBorder="1"/>
    <xf numFmtId="0" fontId="6" fillId="0" borderId="95" xfId="0" applyFont="1" applyBorder="1"/>
    <xf numFmtId="0" fontId="13" fillId="5" borderId="22" xfId="0" applyFont="1" applyFill="1" applyBorder="1" applyAlignment="1">
      <alignment horizontal="center" vertical="center"/>
    </xf>
    <xf numFmtId="0" fontId="6" fillId="0" borderId="28" xfId="0" applyFont="1" applyBorder="1"/>
    <xf numFmtId="0" fontId="6" fillId="0" borderId="96" xfId="0" applyFont="1" applyBorder="1"/>
    <xf numFmtId="0" fontId="13" fillId="5" borderId="23" xfId="0" applyFont="1" applyFill="1" applyBorder="1" applyAlignment="1">
      <alignment horizontal="center" vertical="center"/>
    </xf>
    <xf numFmtId="0" fontId="6" fillId="0" borderId="29" xfId="0" applyFont="1" applyBorder="1"/>
    <xf numFmtId="0" fontId="6" fillId="0" borderId="97" xfId="0" applyFont="1" applyBorder="1"/>
    <xf numFmtId="166" fontId="16" fillId="9" borderId="24" xfId="0" applyNumberFormat="1" applyFont="1" applyFill="1" applyBorder="1" applyAlignment="1">
      <alignment horizontal="center" vertical="center" wrapText="1"/>
    </xf>
    <xf numFmtId="0" fontId="6" fillId="0" borderId="25" xfId="0" applyFont="1" applyBorder="1"/>
    <xf numFmtId="0" fontId="6" fillId="0" borderId="26" xfId="0" applyFont="1" applyBorder="1"/>
    <xf numFmtId="166" fontId="17" fillId="0" borderId="21" xfId="0" applyNumberFormat="1" applyFont="1" applyBorder="1" applyAlignment="1">
      <alignment horizontal="left" vertical="center" wrapText="1"/>
    </xf>
    <xf numFmtId="0" fontId="17" fillId="0" borderId="21" xfId="0" applyFont="1" applyBorder="1" applyAlignment="1">
      <alignment horizontal="left" vertical="center" wrapText="1"/>
    </xf>
    <xf numFmtId="0" fontId="14" fillId="0" borderId="21" xfId="0" applyFont="1" applyBorder="1" applyAlignment="1">
      <alignment horizontal="left" vertical="center" wrapText="1"/>
    </xf>
    <xf numFmtId="0" fontId="17" fillId="0" borderId="21" xfId="0" applyFont="1" applyBorder="1" applyAlignment="1">
      <alignment horizontal="left" vertical="top" wrapText="1"/>
    </xf>
    <xf numFmtId="0" fontId="14" fillId="0" borderId="21" xfId="0" applyFont="1" applyBorder="1" applyAlignment="1">
      <alignment vertical="center" wrapText="1"/>
    </xf>
    <xf numFmtId="165" fontId="19" fillId="8" borderId="24" xfId="0" applyNumberFormat="1" applyFont="1" applyFill="1" applyBorder="1" applyAlignment="1">
      <alignment vertical="center" wrapText="1"/>
    </xf>
    <xf numFmtId="0" fontId="6" fillId="0" borderId="93" xfId="0" applyFont="1" applyBorder="1"/>
    <xf numFmtId="0" fontId="14" fillId="0" borderId="27" xfId="0" applyFont="1" applyBorder="1" applyAlignment="1">
      <alignment horizontal="left" vertical="center" wrapText="1"/>
    </xf>
    <xf numFmtId="165" fontId="19" fillId="11" borderId="24" xfId="0" applyNumberFormat="1" applyFont="1" applyFill="1" applyBorder="1" applyAlignment="1">
      <alignment vertical="center"/>
    </xf>
    <xf numFmtId="165" fontId="19" fillId="4" borderId="24" xfId="0" applyNumberFormat="1" applyFont="1" applyFill="1" applyBorder="1" applyAlignment="1">
      <alignment vertical="center"/>
    </xf>
    <xf numFmtId="165" fontId="14" fillId="0" borderId="112" xfId="0" applyNumberFormat="1" applyFont="1" applyBorder="1" applyAlignment="1">
      <alignment horizontal="center" vertical="center"/>
    </xf>
    <xf numFmtId="165" fontId="16" fillId="3" borderId="24" xfId="0" applyNumberFormat="1" applyFont="1" applyFill="1" applyBorder="1" applyAlignment="1">
      <alignment horizontal="left" vertical="center"/>
    </xf>
    <xf numFmtId="0" fontId="22" fillId="0" borderId="0" xfId="0" applyFont="1" applyAlignment="1">
      <alignment horizontal="left"/>
    </xf>
    <xf numFmtId="165" fontId="19" fillId="8" borderId="24" xfId="0" applyNumberFormat="1" applyFont="1" applyFill="1" applyBorder="1" applyAlignment="1">
      <alignment horizontal="left" vertical="center" wrapText="1"/>
    </xf>
    <xf numFmtId="0" fontId="14" fillId="0" borderId="21" xfId="0" quotePrefix="1" applyFont="1" applyBorder="1" applyAlignment="1">
      <alignment horizontal="left" vertical="center" wrapText="1"/>
    </xf>
  </cellXfs>
  <cellStyles count="5">
    <cellStyle name="Обычный" xfId="0" builtinId="0"/>
    <cellStyle name="Обычный 2" xfId="1"/>
    <cellStyle name="Обычный 3" xfId="2"/>
    <cellStyle name="Обычный 4" xfId="4"/>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xmlns="" id="{97999236-3581-4616-9BEB-D9415301EDBC}"/>
            </a:ext>
          </a:extLst>
        </xdr:cNvPr>
        <xdr:cNvPicPr preferRelativeResize="0"/>
      </xdr:nvPicPr>
      <xdr:blipFill>
        <a:blip xmlns:r="http://schemas.openxmlformats.org/officeDocument/2006/relationships" r:embed="rId1" cstate="print"/>
        <a:stretch>
          <a:fillRect/>
        </a:stretch>
      </xdr:blipFill>
      <xdr:spPr>
        <a:xfrm>
          <a:off x="247650" y="76200"/>
          <a:ext cx="2000250" cy="15525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uhgalter\Downloads\Telegram%20Desktop\_&#1044;&#1086;&#1076;&#1072;&#1090;&#1086;&#1082;_4_&#1047;&#1074;&#1110;&#1090;_&#1087;&#1088;&#1086;_&#1085;&#1072;&#1076;&#1093;&#1086;&#1076;&#1078;&#1077;&#1085;&#1085;&#1103;_&#1090;&#1072;_&#1074;&#1080;&#1082;&#1086;&#1088;&#1080;&#1089;&#1090;&#1072;&#1085;&#1085;&#1103;_&#1082;&#1086;&#1096;&#1090;&#1110;&#1074;_&#1076;&#1083;&#1103;_&#1088;&#1077;&#1072;&#1083;&#1110;&#1079;&#1072;&#1094;&#1110;&#1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інансування"/>
      <sheetName val="Кошторис  витрат"/>
      <sheetName val="Реєстр документів"/>
    </sheetNames>
    <sheetDataSet>
      <sheetData sheetId="0">
        <row r="12">
          <cell r="A12" t="str">
            <v>Назва Грантоотримувача:</v>
          </cell>
        </row>
        <row r="13">
          <cell r="A13" t="str">
            <v>Назва проєкту:</v>
          </cell>
        </row>
        <row r="14">
          <cell r="A14" t="str">
            <v>Дата початку проєкту:</v>
          </cell>
        </row>
        <row r="15">
          <cell r="A15" t="str">
            <v>Дата завершення проєкту:</v>
          </cell>
        </row>
        <row r="27">
          <cell r="L27">
            <v>0</v>
          </cell>
        </row>
        <row r="28">
          <cell r="L28">
            <v>0</v>
          </cell>
        </row>
      </sheetData>
      <sheetData sheetId="1">
        <row r="178">
          <cell r="S178">
            <v>0</v>
          </cell>
          <cell r="V178">
            <v>0</v>
          </cell>
        </row>
      </sheetData>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7030A0"/>
    <pageSetUpPr fitToPage="1"/>
  </sheetPr>
  <dimension ref="A1:AG206"/>
  <sheetViews>
    <sheetView view="pageBreakPreview" topLeftCell="A181" zoomScale="60" workbookViewId="0">
      <selection activeCell="F3" sqref="F3"/>
    </sheetView>
  </sheetViews>
  <sheetFormatPr defaultColWidth="14.42578125" defaultRowHeight="15" customHeight="1" outlineLevelCol="1"/>
  <cols>
    <col min="1" max="1" width="15.140625" style="554" customWidth="1"/>
    <col min="2" max="2" width="10.28515625" style="554" customWidth="1"/>
    <col min="3" max="3" width="49" style="554" customWidth="1"/>
    <col min="4" max="4" width="12.7109375" style="554" customWidth="1"/>
    <col min="5" max="5" width="11.85546875" style="554" customWidth="1"/>
    <col min="6" max="6" width="13" style="554" customWidth="1"/>
    <col min="7" max="7" width="17.7109375" style="554" customWidth="1"/>
    <col min="8" max="8" width="10.140625" style="554" bestFit="1" customWidth="1"/>
    <col min="9" max="9" width="13.85546875" style="554" bestFit="1" customWidth="1"/>
    <col min="10" max="10" width="15.42578125" style="554" bestFit="1" customWidth="1"/>
    <col min="11" max="11" width="11.85546875" style="554" customWidth="1" outlineLevel="1"/>
    <col min="12" max="12" width="13" style="554" customWidth="1" outlineLevel="1"/>
    <col min="13" max="13" width="17.7109375" style="554" customWidth="1" outlineLevel="1"/>
    <col min="14" max="14" width="12.140625" style="554" customWidth="1" outlineLevel="1"/>
    <col min="15" max="15" width="13" style="554" customWidth="1" outlineLevel="1"/>
    <col min="16" max="16" width="16.7109375" style="554" customWidth="1" outlineLevel="1"/>
    <col min="17" max="17" width="12.140625" style="554" hidden="1" customWidth="1" outlineLevel="1"/>
    <col min="18" max="18" width="13" style="554" hidden="1" customWidth="1" outlineLevel="1"/>
    <col min="19" max="19" width="16.7109375" style="554" hidden="1" customWidth="1" outlineLevel="1"/>
    <col min="20" max="20" width="12.140625" style="554" hidden="1" customWidth="1" outlineLevel="1"/>
    <col min="21" max="21" width="13" style="554" hidden="1" customWidth="1" outlineLevel="1"/>
    <col min="22" max="22" width="16.7109375" style="554" hidden="1" customWidth="1" outlineLevel="1"/>
    <col min="23" max="23" width="16.7109375" style="554" customWidth="1" collapsed="1"/>
    <col min="24" max="24" width="16.7109375" style="554" customWidth="1"/>
    <col min="25" max="25" width="11" style="554" customWidth="1"/>
    <col min="26" max="26" width="11.85546875" style="554" customWidth="1"/>
    <col min="27" max="27" width="16.7109375" style="554" customWidth="1"/>
    <col min="28" max="28" width="14" style="554" customWidth="1"/>
    <col min="29" max="33" width="5.140625" style="554" customWidth="1"/>
    <col min="34" max="16384" width="14.42578125" style="554"/>
  </cols>
  <sheetData>
    <row r="1" spans="1:33" ht="18" customHeight="1">
      <c r="A1" s="614" t="s">
        <v>502</v>
      </c>
      <c r="B1" s="589"/>
      <c r="C1" s="589"/>
      <c r="D1" s="589"/>
      <c r="E1" s="589"/>
      <c r="F1" s="297"/>
      <c r="G1" s="297"/>
      <c r="H1" s="297"/>
      <c r="I1" s="297"/>
      <c r="J1" s="297"/>
      <c r="K1" s="297"/>
      <c r="L1" s="297"/>
      <c r="M1" s="297"/>
      <c r="N1" s="297"/>
      <c r="O1" s="297"/>
      <c r="P1" s="297"/>
      <c r="Q1" s="297"/>
      <c r="R1" s="297"/>
      <c r="S1" s="297"/>
      <c r="T1" s="297"/>
      <c r="U1" s="297"/>
      <c r="V1" s="297"/>
      <c r="W1" s="298"/>
      <c r="X1" s="298"/>
      <c r="Y1" s="298"/>
      <c r="Z1" s="298"/>
      <c r="AA1" s="232"/>
      <c r="AB1" s="231"/>
      <c r="AC1" s="231"/>
      <c r="AD1" s="231"/>
      <c r="AE1" s="231"/>
      <c r="AF1" s="231"/>
      <c r="AG1" s="231"/>
    </row>
    <row r="2" spans="1:33" ht="18" customHeight="1">
      <c r="A2" s="299" t="str">
        <f>[1]Фінансування!A12</f>
        <v>Назва Грантоотримувача:</v>
      </c>
      <c r="B2" s="300"/>
      <c r="C2" s="300" t="str">
        <f>Фінансування!C12</f>
        <v>ТОВ "НОВА ФІЛЬМ"</v>
      </c>
      <c r="D2" s="301"/>
      <c r="E2" s="302"/>
      <c r="F2" s="302"/>
      <c r="G2" s="302"/>
      <c r="H2" s="302"/>
      <c r="I2" s="302"/>
      <c r="J2" s="302"/>
      <c r="K2" s="302"/>
      <c r="L2" s="302"/>
      <c r="M2" s="302"/>
      <c r="N2" s="302"/>
      <c r="O2" s="302"/>
      <c r="P2" s="302"/>
      <c r="Q2" s="302"/>
      <c r="R2" s="302"/>
      <c r="S2" s="302"/>
      <c r="T2" s="302"/>
      <c r="U2" s="302"/>
      <c r="V2" s="302"/>
      <c r="W2" s="303"/>
      <c r="X2" s="303"/>
      <c r="Y2" s="303"/>
      <c r="Z2" s="303"/>
      <c r="AA2" s="236"/>
      <c r="AB2" s="231"/>
      <c r="AC2" s="231"/>
      <c r="AD2" s="231"/>
      <c r="AE2" s="231"/>
      <c r="AF2" s="231"/>
      <c r="AG2" s="231"/>
    </row>
    <row r="3" spans="1:33" ht="18" customHeight="1">
      <c r="A3" s="233" t="str">
        <f>[1]Фінансування!A13</f>
        <v>Назва проєкту:</v>
      </c>
      <c r="B3" s="300"/>
      <c r="C3" s="300" t="str">
        <f>Фінансування!C13</f>
        <v>"Аутентична Україна - VR"</v>
      </c>
      <c r="D3" s="301"/>
      <c r="E3" s="302"/>
      <c r="F3" s="302"/>
      <c r="G3" s="302"/>
      <c r="H3" s="302"/>
      <c r="I3" s="302"/>
      <c r="J3" s="302"/>
      <c r="K3" s="304"/>
      <c r="L3" s="304"/>
      <c r="M3" s="304"/>
      <c r="N3" s="304"/>
      <c r="O3" s="304"/>
      <c r="P3" s="304"/>
      <c r="Q3" s="304"/>
      <c r="R3" s="304"/>
      <c r="S3" s="304"/>
      <c r="T3" s="304"/>
      <c r="U3" s="304"/>
      <c r="V3" s="304"/>
      <c r="W3" s="305"/>
      <c r="X3" s="305"/>
      <c r="Y3" s="305"/>
      <c r="Z3" s="305"/>
      <c r="AA3" s="236"/>
      <c r="AB3" s="231"/>
      <c r="AC3" s="231"/>
      <c r="AD3" s="231"/>
      <c r="AE3" s="231"/>
      <c r="AF3" s="231"/>
      <c r="AG3" s="231"/>
    </row>
    <row r="4" spans="1:33" ht="18" customHeight="1">
      <c r="A4" s="233" t="str">
        <f>[1]Фінансування!A14</f>
        <v>Дата початку проєкту:</v>
      </c>
      <c r="B4" s="231"/>
      <c r="C4" s="587" t="str">
        <f>Фінансування!C14</f>
        <v>липень 2025</v>
      </c>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row>
    <row r="5" spans="1:33" ht="18" customHeight="1">
      <c r="A5" s="233" t="str">
        <f>[1]Фінансування!A15</f>
        <v>Дата завершення проєкту:</v>
      </c>
      <c r="B5" s="231"/>
      <c r="C5" s="587">
        <f>Фінансування!C15</f>
        <v>45960</v>
      </c>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row>
    <row r="6" spans="1:33" ht="15.75" thickBot="1">
      <c r="A6" s="233"/>
      <c r="B6" s="300"/>
      <c r="C6" s="306"/>
      <c r="D6" s="301"/>
      <c r="E6" s="307"/>
      <c r="F6" s="307"/>
      <c r="G6" s="307"/>
      <c r="H6" s="307"/>
      <c r="I6" s="307"/>
      <c r="J6" s="307"/>
      <c r="K6" s="308"/>
      <c r="L6" s="308"/>
      <c r="M6" s="308"/>
      <c r="N6" s="308"/>
      <c r="O6" s="308"/>
      <c r="P6" s="308"/>
      <c r="Q6" s="308"/>
      <c r="R6" s="308"/>
      <c r="S6" s="308"/>
      <c r="T6" s="308"/>
      <c r="U6" s="308"/>
      <c r="V6" s="308"/>
      <c r="W6" s="309"/>
      <c r="X6" s="309"/>
      <c r="Y6" s="309"/>
      <c r="Z6" s="309"/>
      <c r="AA6" s="310"/>
      <c r="AB6" s="231"/>
      <c r="AC6" s="231"/>
      <c r="AD6" s="231"/>
      <c r="AE6" s="231"/>
      <c r="AF6" s="231"/>
      <c r="AG6" s="231"/>
    </row>
    <row r="7" spans="1:33" ht="26.25" customHeight="1" thickBot="1">
      <c r="A7" s="615" t="s">
        <v>503</v>
      </c>
      <c r="B7" s="616" t="s">
        <v>14</v>
      </c>
      <c r="C7" s="618" t="s">
        <v>15</v>
      </c>
      <c r="D7" s="618" t="s">
        <v>16</v>
      </c>
      <c r="E7" s="609" t="s">
        <v>504</v>
      </c>
      <c r="F7" s="591"/>
      <c r="G7" s="591"/>
      <c r="H7" s="591"/>
      <c r="I7" s="591"/>
      <c r="J7" s="610"/>
      <c r="K7" s="609" t="s">
        <v>17</v>
      </c>
      <c r="L7" s="591"/>
      <c r="M7" s="591"/>
      <c r="N7" s="591"/>
      <c r="O7" s="591"/>
      <c r="P7" s="610"/>
      <c r="Q7" s="609" t="s">
        <v>18</v>
      </c>
      <c r="R7" s="591"/>
      <c r="S7" s="591"/>
      <c r="T7" s="591"/>
      <c r="U7" s="591"/>
      <c r="V7" s="610"/>
      <c r="W7" s="611" t="s">
        <v>505</v>
      </c>
      <c r="X7" s="591"/>
      <c r="Y7" s="591"/>
      <c r="Z7" s="610"/>
      <c r="AA7" s="592" t="s">
        <v>506</v>
      </c>
      <c r="AB7" s="231"/>
      <c r="AC7" s="231"/>
      <c r="AD7" s="231"/>
      <c r="AE7" s="231"/>
      <c r="AF7" s="231"/>
      <c r="AG7" s="231"/>
    </row>
    <row r="8" spans="1:33" ht="42" customHeight="1" thickBot="1">
      <c r="A8" s="612"/>
      <c r="B8" s="617"/>
      <c r="C8" s="619"/>
      <c r="D8" s="619"/>
      <c r="E8" s="613" t="s">
        <v>19</v>
      </c>
      <c r="F8" s="591"/>
      <c r="G8" s="610"/>
      <c r="H8" s="613" t="s">
        <v>507</v>
      </c>
      <c r="I8" s="591"/>
      <c r="J8" s="610"/>
      <c r="K8" s="613" t="s">
        <v>19</v>
      </c>
      <c r="L8" s="591"/>
      <c r="M8" s="610"/>
      <c r="N8" s="613" t="s">
        <v>507</v>
      </c>
      <c r="O8" s="591"/>
      <c r="P8" s="610"/>
      <c r="Q8" s="613" t="s">
        <v>19</v>
      </c>
      <c r="R8" s="591"/>
      <c r="S8" s="610"/>
      <c r="T8" s="613" t="s">
        <v>507</v>
      </c>
      <c r="U8" s="591"/>
      <c r="V8" s="610"/>
      <c r="W8" s="592" t="s">
        <v>508</v>
      </c>
      <c r="X8" s="592" t="s">
        <v>509</v>
      </c>
      <c r="Y8" s="611" t="s">
        <v>510</v>
      </c>
      <c r="Z8" s="610"/>
      <c r="AA8" s="612"/>
      <c r="AB8" s="231"/>
      <c r="AC8" s="231"/>
      <c r="AD8" s="231"/>
      <c r="AE8" s="231"/>
      <c r="AF8" s="231"/>
      <c r="AG8" s="231"/>
    </row>
    <row r="9" spans="1:33" ht="30" customHeight="1" thickBot="1">
      <c r="A9" s="612"/>
      <c r="B9" s="617"/>
      <c r="C9" s="619"/>
      <c r="D9" s="619"/>
      <c r="E9" s="311" t="s">
        <v>20</v>
      </c>
      <c r="F9" s="312" t="s">
        <v>21</v>
      </c>
      <c r="G9" s="313" t="s">
        <v>511</v>
      </c>
      <c r="H9" s="311" t="s">
        <v>20</v>
      </c>
      <c r="I9" s="312" t="s">
        <v>21</v>
      </c>
      <c r="J9" s="313" t="s">
        <v>512</v>
      </c>
      <c r="K9" s="311" t="s">
        <v>20</v>
      </c>
      <c r="L9" s="312" t="s">
        <v>22</v>
      </c>
      <c r="M9" s="313" t="s">
        <v>513</v>
      </c>
      <c r="N9" s="311" t="s">
        <v>20</v>
      </c>
      <c r="O9" s="312" t="s">
        <v>22</v>
      </c>
      <c r="P9" s="313" t="s">
        <v>514</v>
      </c>
      <c r="Q9" s="311" t="s">
        <v>20</v>
      </c>
      <c r="R9" s="312" t="s">
        <v>22</v>
      </c>
      <c r="S9" s="313" t="s">
        <v>515</v>
      </c>
      <c r="T9" s="311" t="s">
        <v>20</v>
      </c>
      <c r="U9" s="312" t="s">
        <v>22</v>
      </c>
      <c r="V9" s="313" t="s">
        <v>516</v>
      </c>
      <c r="W9" s="593"/>
      <c r="X9" s="593"/>
      <c r="Y9" s="314" t="s">
        <v>517</v>
      </c>
      <c r="Z9" s="315" t="s">
        <v>479</v>
      </c>
      <c r="AA9" s="593"/>
      <c r="AB9" s="231"/>
      <c r="AC9" s="231"/>
      <c r="AD9" s="231"/>
      <c r="AE9" s="231"/>
      <c r="AF9" s="231"/>
      <c r="AG9" s="231"/>
    </row>
    <row r="10" spans="1:33" ht="24.75" customHeight="1" thickBot="1">
      <c r="A10" s="316">
        <v>1</v>
      </c>
      <c r="B10" s="316">
        <v>2</v>
      </c>
      <c r="C10" s="317">
        <v>3</v>
      </c>
      <c r="D10" s="317">
        <v>4</v>
      </c>
      <c r="E10" s="318">
        <v>5</v>
      </c>
      <c r="F10" s="318">
        <v>6</v>
      </c>
      <c r="G10" s="318">
        <v>7</v>
      </c>
      <c r="H10" s="318">
        <v>8</v>
      </c>
      <c r="I10" s="318">
        <v>9</v>
      </c>
      <c r="J10" s="318">
        <v>10</v>
      </c>
      <c r="K10" s="318">
        <v>11</v>
      </c>
      <c r="L10" s="318">
        <v>12</v>
      </c>
      <c r="M10" s="318">
        <v>13</v>
      </c>
      <c r="N10" s="318">
        <v>14</v>
      </c>
      <c r="O10" s="318">
        <v>15</v>
      </c>
      <c r="P10" s="318">
        <v>16</v>
      </c>
      <c r="Q10" s="318">
        <v>17</v>
      </c>
      <c r="R10" s="318">
        <v>18</v>
      </c>
      <c r="S10" s="318">
        <v>19</v>
      </c>
      <c r="T10" s="318">
        <v>20</v>
      </c>
      <c r="U10" s="318">
        <v>21</v>
      </c>
      <c r="V10" s="318">
        <v>22</v>
      </c>
      <c r="W10" s="318">
        <v>23</v>
      </c>
      <c r="X10" s="318">
        <v>24</v>
      </c>
      <c r="Y10" s="318">
        <v>25</v>
      </c>
      <c r="Z10" s="318">
        <v>26</v>
      </c>
      <c r="AA10" s="319">
        <v>27</v>
      </c>
      <c r="AB10" s="231"/>
      <c r="AC10" s="231"/>
      <c r="AD10" s="231"/>
      <c r="AE10" s="231"/>
      <c r="AF10" s="231"/>
      <c r="AG10" s="231"/>
    </row>
    <row r="11" spans="1:33" ht="23.25" customHeight="1" thickBot="1">
      <c r="A11" s="320" t="s">
        <v>518</v>
      </c>
      <c r="B11" s="321"/>
      <c r="C11" s="322" t="s">
        <v>23</v>
      </c>
      <c r="D11" s="323"/>
      <c r="E11" s="324"/>
      <c r="F11" s="324"/>
      <c r="G11" s="324"/>
      <c r="H11" s="324"/>
      <c r="I11" s="324"/>
      <c r="J11" s="324"/>
      <c r="K11" s="324"/>
      <c r="L11" s="324"/>
      <c r="M11" s="324"/>
      <c r="N11" s="324"/>
      <c r="O11" s="324"/>
      <c r="P11" s="324"/>
      <c r="Q11" s="324"/>
      <c r="R11" s="324"/>
      <c r="S11" s="324"/>
      <c r="T11" s="324"/>
      <c r="U11" s="324"/>
      <c r="V11" s="324"/>
      <c r="W11" s="325"/>
      <c r="X11" s="325"/>
      <c r="Y11" s="325"/>
      <c r="Z11" s="325"/>
      <c r="AA11" s="326"/>
      <c r="AB11" s="327"/>
      <c r="AC11" s="327"/>
      <c r="AD11" s="327"/>
      <c r="AE11" s="327"/>
      <c r="AF11" s="327"/>
      <c r="AG11" s="327"/>
    </row>
    <row r="12" spans="1:33" ht="30" customHeight="1" thickBot="1">
      <c r="A12" s="328" t="s">
        <v>24</v>
      </c>
      <c r="B12" s="329">
        <v>1</v>
      </c>
      <c r="C12" s="330" t="s">
        <v>519</v>
      </c>
      <c r="D12" s="331"/>
      <c r="E12" s="332"/>
      <c r="F12" s="332"/>
      <c r="G12" s="332"/>
      <c r="H12" s="332"/>
      <c r="I12" s="332"/>
      <c r="J12" s="332"/>
      <c r="K12" s="332"/>
      <c r="L12" s="332"/>
      <c r="M12" s="332"/>
      <c r="N12" s="332"/>
      <c r="O12" s="332"/>
      <c r="P12" s="332"/>
      <c r="Q12" s="332"/>
      <c r="R12" s="332"/>
      <c r="S12" s="332"/>
      <c r="T12" s="332"/>
      <c r="U12" s="332"/>
      <c r="V12" s="332"/>
      <c r="W12" s="333"/>
      <c r="X12" s="333"/>
      <c r="Y12" s="333"/>
      <c r="Z12" s="333"/>
      <c r="AA12" s="334"/>
      <c r="AB12" s="235"/>
      <c r="AC12" s="236"/>
      <c r="AD12" s="236"/>
      <c r="AE12" s="236"/>
      <c r="AF12" s="236"/>
      <c r="AG12" s="236"/>
    </row>
    <row r="13" spans="1:33" ht="30" customHeight="1">
      <c r="A13" s="335" t="s">
        <v>25</v>
      </c>
      <c r="B13" s="336" t="s">
        <v>26</v>
      </c>
      <c r="C13" s="337" t="s">
        <v>27</v>
      </c>
      <c r="D13" s="338"/>
      <c r="E13" s="339">
        <f>SUM(E14:E16)</f>
        <v>0</v>
      </c>
      <c r="F13" s="340"/>
      <c r="G13" s="341">
        <f t="shared" ref="G13:H13" si="0">SUM(G14:G16)</f>
        <v>0</v>
      </c>
      <c r="H13" s="339">
        <f t="shared" si="0"/>
        <v>0</v>
      </c>
      <c r="I13" s="340"/>
      <c r="J13" s="341">
        <f t="shared" ref="J13:K13" si="1">SUM(J14:J16)</f>
        <v>0</v>
      </c>
      <c r="K13" s="339">
        <f t="shared" si="1"/>
        <v>0</v>
      </c>
      <c r="L13" s="340"/>
      <c r="M13" s="341">
        <f t="shared" ref="M13:N13" si="2">SUM(M14:M16)</f>
        <v>0</v>
      </c>
      <c r="N13" s="339">
        <f t="shared" si="2"/>
        <v>0</v>
      </c>
      <c r="O13" s="340"/>
      <c r="P13" s="341">
        <f t="shared" ref="P13:Q13" si="3">SUM(P14:P16)</f>
        <v>0</v>
      </c>
      <c r="Q13" s="339">
        <f t="shared" si="3"/>
        <v>0</v>
      </c>
      <c r="R13" s="340"/>
      <c r="S13" s="341">
        <f t="shared" ref="S13:T13" si="4">SUM(S14:S16)</f>
        <v>0</v>
      </c>
      <c r="T13" s="339">
        <f t="shared" si="4"/>
        <v>0</v>
      </c>
      <c r="U13" s="340"/>
      <c r="V13" s="341">
        <f t="shared" ref="V13:X13" si="5">SUM(V14:V16)</f>
        <v>0</v>
      </c>
      <c r="W13" s="341">
        <f t="shared" si="5"/>
        <v>0</v>
      </c>
      <c r="X13" s="341">
        <f t="shared" si="5"/>
        <v>0</v>
      </c>
      <c r="Y13" s="342">
        <f t="shared" ref="Y13:Y36" si="6">W13-X13</f>
        <v>0</v>
      </c>
      <c r="Z13" s="343" t="e">
        <f t="shared" ref="Z13:Z36" si="7">Y13/W13</f>
        <v>#DIV/0!</v>
      </c>
      <c r="AA13" s="344"/>
      <c r="AB13" s="345"/>
      <c r="AC13" s="345"/>
      <c r="AD13" s="345"/>
      <c r="AE13" s="345"/>
      <c r="AF13" s="345"/>
      <c r="AG13" s="345"/>
    </row>
    <row r="14" spans="1:33" ht="30" customHeight="1">
      <c r="A14" s="346" t="s">
        <v>28</v>
      </c>
      <c r="B14" s="222" t="s">
        <v>29</v>
      </c>
      <c r="C14" s="209" t="s">
        <v>520</v>
      </c>
      <c r="D14" s="347" t="s">
        <v>31</v>
      </c>
      <c r="E14" s="348"/>
      <c r="F14" s="349"/>
      <c r="G14" s="350">
        <f t="shared" ref="G14:G16" si="8">E14*F14</f>
        <v>0</v>
      </c>
      <c r="H14" s="348"/>
      <c r="I14" s="349"/>
      <c r="J14" s="350">
        <f t="shared" ref="J14:J16" si="9">H14*I14</f>
        <v>0</v>
      </c>
      <c r="K14" s="348"/>
      <c r="L14" s="349"/>
      <c r="M14" s="350">
        <f t="shared" ref="M14:M16" si="10">K14*L14</f>
        <v>0</v>
      </c>
      <c r="N14" s="348"/>
      <c r="O14" s="349"/>
      <c r="P14" s="350">
        <f t="shared" ref="P14:P16" si="11">N14*O14</f>
        <v>0</v>
      </c>
      <c r="Q14" s="348"/>
      <c r="R14" s="349"/>
      <c r="S14" s="350">
        <f t="shared" ref="S14:S16" si="12">Q14*R14</f>
        <v>0</v>
      </c>
      <c r="T14" s="348"/>
      <c r="U14" s="349"/>
      <c r="V14" s="350">
        <f t="shared" ref="V14:V16" si="13">T14*U14</f>
        <v>0</v>
      </c>
      <c r="W14" s="351">
        <f t="shared" ref="W14:W16" si="14">G14+M14+S14</f>
        <v>0</v>
      </c>
      <c r="X14" s="352">
        <f t="shared" ref="X14:X16" si="15">J14+P14+V14</f>
        <v>0</v>
      </c>
      <c r="Y14" s="352">
        <f t="shared" si="6"/>
        <v>0</v>
      </c>
      <c r="Z14" s="353" t="e">
        <f t="shared" si="7"/>
        <v>#DIV/0!</v>
      </c>
      <c r="AA14" s="354"/>
      <c r="AB14" s="355"/>
      <c r="AC14" s="356"/>
      <c r="AD14" s="356"/>
      <c r="AE14" s="356"/>
      <c r="AF14" s="356"/>
      <c r="AG14" s="356"/>
    </row>
    <row r="15" spans="1:33" ht="30" customHeight="1">
      <c r="A15" s="346" t="s">
        <v>28</v>
      </c>
      <c r="B15" s="222" t="s">
        <v>32</v>
      </c>
      <c r="C15" s="209" t="s">
        <v>520</v>
      </c>
      <c r="D15" s="347" t="s">
        <v>31</v>
      </c>
      <c r="E15" s="348"/>
      <c r="F15" s="349"/>
      <c r="G15" s="350">
        <f t="shared" si="8"/>
        <v>0</v>
      </c>
      <c r="H15" s="348"/>
      <c r="I15" s="349"/>
      <c r="J15" s="350">
        <f t="shared" si="9"/>
        <v>0</v>
      </c>
      <c r="K15" s="348"/>
      <c r="L15" s="349"/>
      <c r="M15" s="350">
        <f t="shared" si="10"/>
        <v>0</v>
      </c>
      <c r="N15" s="348"/>
      <c r="O15" s="349"/>
      <c r="P15" s="350">
        <f t="shared" si="11"/>
        <v>0</v>
      </c>
      <c r="Q15" s="348"/>
      <c r="R15" s="349"/>
      <c r="S15" s="350">
        <f t="shared" si="12"/>
        <v>0</v>
      </c>
      <c r="T15" s="348"/>
      <c r="U15" s="349"/>
      <c r="V15" s="350">
        <f t="shared" si="13"/>
        <v>0</v>
      </c>
      <c r="W15" s="351">
        <f t="shared" si="14"/>
        <v>0</v>
      </c>
      <c r="X15" s="352">
        <f t="shared" si="15"/>
        <v>0</v>
      </c>
      <c r="Y15" s="352">
        <f t="shared" si="6"/>
        <v>0</v>
      </c>
      <c r="Z15" s="353" t="e">
        <f t="shared" si="7"/>
        <v>#DIV/0!</v>
      </c>
      <c r="AA15" s="354"/>
      <c r="AB15" s="356"/>
      <c r="AC15" s="356"/>
      <c r="AD15" s="356"/>
      <c r="AE15" s="356"/>
      <c r="AF15" s="356"/>
      <c r="AG15" s="356"/>
    </row>
    <row r="16" spans="1:33" ht="30" customHeight="1" thickBot="1">
      <c r="A16" s="357" t="s">
        <v>28</v>
      </c>
      <c r="B16" s="230" t="s">
        <v>34</v>
      </c>
      <c r="C16" s="209" t="s">
        <v>520</v>
      </c>
      <c r="D16" s="358" t="s">
        <v>31</v>
      </c>
      <c r="E16" s="359"/>
      <c r="F16" s="360"/>
      <c r="G16" s="361">
        <f t="shared" si="8"/>
        <v>0</v>
      </c>
      <c r="H16" s="359"/>
      <c r="I16" s="360"/>
      <c r="J16" s="361">
        <f t="shared" si="9"/>
        <v>0</v>
      </c>
      <c r="K16" s="359"/>
      <c r="L16" s="360"/>
      <c r="M16" s="361">
        <f t="shared" si="10"/>
        <v>0</v>
      </c>
      <c r="N16" s="359"/>
      <c r="O16" s="360"/>
      <c r="P16" s="361">
        <f t="shared" si="11"/>
        <v>0</v>
      </c>
      <c r="Q16" s="359"/>
      <c r="R16" s="349"/>
      <c r="S16" s="361">
        <f t="shared" si="12"/>
        <v>0</v>
      </c>
      <c r="T16" s="359"/>
      <c r="U16" s="349"/>
      <c r="V16" s="361">
        <f t="shared" si="13"/>
        <v>0</v>
      </c>
      <c r="W16" s="362">
        <f t="shared" si="14"/>
        <v>0</v>
      </c>
      <c r="X16" s="352">
        <f t="shared" si="15"/>
        <v>0</v>
      </c>
      <c r="Y16" s="352">
        <f t="shared" si="6"/>
        <v>0</v>
      </c>
      <c r="Z16" s="353" t="e">
        <f t="shared" si="7"/>
        <v>#DIV/0!</v>
      </c>
      <c r="AA16" s="363"/>
      <c r="AB16" s="356"/>
      <c r="AC16" s="356"/>
      <c r="AD16" s="356"/>
      <c r="AE16" s="356"/>
      <c r="AF16" s="356"/>
      <c r="AG16" s="356"/>
    </row>
    <row r="17" spans="1:33" ht="30" customHeight="1">
      <c r="A17" s="335" t="s">
        <v>25</v>
      </c>
      <c r="B17" s="336" t="s">
        <v>35</v>
      </c>
      <c r="C17" s="364" t="s">
        <v>36</v>
      </c>
      <c r="D17" s="365"/>
      <c r="E17" s="366">
        <f>SUM(E18:E20)</f>
        <v>0</v>
      </c>
      <c r="F17" s="367"/>
      <c r="G17" s="368">
        <f t="shared" ref="G17:H17" si="16">SUM(G18:G20)</f>
        <v>0</v>
      </c>
      <c r="H17" s="366">
        <f t="shared" si="16"/>
        <v>0</v>
      </c>
      <c r="I17" s="367"/>
      <c r="J17" s="368">
        <f t="shared" ref="J17:K17" si="17">SUM(J18:J20)</f>
        <v>0</v>
      </c>
      <c r="K17" s="366">
        <f t="shared" si="17"/>
        <v>0</v>
      </c>
      <c r="L17" s="367"/>
      <c r="M17" s="368">
        <f t="shared" ref="M17:N17" si="18">SUM(M18:M20)</f>
        <v>0</v>
      </c>
      <c r="N17" s="366">
        <f t="shared" si="18"/>
        <v>0</v>
      </c>
      <c r="O17" s="367"/>
      <c r="P17" s="368">
        <f t="shared" ref="P17:Q17" si="19">SUM(P18:P20)</f>
        <v>0</v>
      </c>
      <c r="Q17" s="366">
        <f t="shared" si="19"/>
        <v>0</v>
      </c>
      <c r="R17" s="367"/>
      <c r="S17" s="368">
        <f t="shared" ref="S17:T17" si="20">SUM(S18:S20)</f>
        <v>0</v>
      </c>
      <c r="T17" s="366">
        <f t="shared" si="20"/>
        <v>0</v>
      </c>
      <c r="U17" s="367"/>
      <c r="V17" s="368">
        <f t="shared" ref="V17:X17" si="21">SUM(V18:V20)</f>
        <v>0</v>
      </c>
      <c r="W17" s="368">
        <f t="shared" si="21"/>
        <v>0</v>
      </c>
      <c r="X17" s="369">
        <f t="shared" si="21"/>
        <v>0</v>
      </c>
      <c r="Y17" s="369">
        <f t="shared" si="6"/>
        <v>0</v>
      </c>
      <c r="Z17" s="369" t="e">
        <f t="shared" si="7"/>
        <v>#DIV/0!</v>
      </c>
      <c r="AA17" s="370"/>
      <c r="AB17" s="345"/>
      <c r="AC17" s="345"/>
      <c r="AD17" s="345"/>
      <c r="AE17" s="345"/>
      <c r="AF17" s="345"/>
      <c r="AG17" s="345"/>
    </row>
    <row r="18" spans="1:33" ht="30" customHeight="1">
      <c r="A18" s="346" t="s">
        <v>28</v>
      </c>
      <c r="B18" s="222" t="s">
        <v>37</v>
      </c>
      <c r="C18" s="209" t="s">
        <v>520</v>
      </c>
      <c r="D18" s="347" t="s">
        <v>31</v>
      </c>
      <c r="E18" s="348"/>
      <c r="F18" s="349"/>
      <c r="G18" s="350">
        <f t="shared" ref="G18:G20" si="22">E18*F18</f>
        <v>0</v>
      </c>
      <c r="H18" s="348"/>
      <c r="I18" s="349"/>
      <c r="J18" s="350">
        <f t="shared" ref="J18:J20" si="23">H18*I18</f>
        <v>0</v>
      </c>
      <c r="K18" s="348"/>
      <c r="L18" s="349"/>
      <c r="M18" s="350">
        <f t="shared" ref="M18:M20" si="24">K18*L18</f>
        <v>0</v>
      </c>
      <c r="N18" s="348"/>
      <c r="O18" s="349"/>
      <c r="P18" s="350">
        <f t="shared" ref="P18:P20" si="25">N18*O18</f>
        <v>0</v>
      </c>
      <c r="Q18" s="348"/>
      <c r="R18" s="349"/>
      <c r="S18" s="350">
        <f t="shared" ref="S18:S20" si="26">Q18*R18</f>
        <v>0</v>
      </c>
      <c r="T18" s="348"/>
      <c r="U18" s="349"/>
      <c r="V18" s="350">
        <f t="shared" ref="V18:V20" si="27">T18*U18</f>
        <v>0</v>
      </c>
      <c r="W18" s="351">
        <f t="shared" ref="W18:W20" si="28">G18+M18+S18</f>
        <v>0</v>
      </c>
      <c r="X18" s="352">
        <f t="shared" ref="X18:X20" si="29">J18+P18+V18</f>
        <v>0</v>
      </c>
      <c r="Y18" s="352">
        <f t="shared" si="6"/>
        <v>0</v>
      </c>
      <c r="Z18" s="353" t="e">
        <f t="shared" si="7"/>
        <v>#DIV/0!</v>
      </c>
      <c r="AA18" s="354"/>
      <c r="AB18" s="356"/>
      <c r="AC18" s="356"/>
      <c r="AD18" s="356"/>
      <c r="AE18" s="356"/>
      <c r="AF18" s="356"/>
      <c r="AG18" s="356"/>
    </row>
    <row r="19" spans="1:33" ht="30" customHeight="1">
      <c r="A19" s="346" t="s">
        <v>28</v>
      </c>
      <c r="B19" s="222" t="s">
        <v>38</v>
      </c>
      <c r="C19" s="209" t="s">
        <v>520</v>
      </c>
      <c r="D19" s="347" t="s">
        <v>31</v>
      </c>
      <c r="E19" s="348"/>
      <c r="F19" s="349"/>
      <c r="G19" s="350">
        <f t="shared" si="22"/>
        <v>0</v>
      </c>
      <c r="H19" s="348"/>
      <c r="I19" s="349"/>
      <c r="J19" s="350">
        <f t="shared" si="23"/>
        <v>0</v>
      </c>
      <c r="K19" s="348"/>
      <c r="L19" s="349"/>
      <c r="M19" s="350">
        <f t="shared" si="24"/>
        <v>0</v>
      </c>
      <c r="N19" s="348"/>
      <c r="O19" s="349"/>
      <c r="P19" s="350">
        <f t="shared" si="25"/>
        <v>0</v>
      </c>
      <c r="Q19" s="348"/>
      <c r="R19" s="349"/>
      <c r="S19" s="350">
        <f t="shared" si="26"/>
        <v>0</v>
      </c>
      <c r="T19" s="348"/>
      <c r="U19" s="349"/>
      <c r="V19" s="350">
        <f t="shared" si="27"/>
        <v>0</v>
      </c>
      <c r="W19" s="351">
        <f t="shared" si="28"/>
        <v>0</v>
      </c>
      <c r="X19" s="352">
        <f t="shared" si="29"/>
        <v>0</v>
      </c>
      <c r="Y19" s="352">
        <f t="shared" si="6"/>
        <v>0</v>
      </c>
      <c r="Z19" s="353" t="e">
        <f t="shared" si="7"/>
        <v>#DIV/0!</v>
      </c>
      <c r="AA19" s="354"/>
      <c r="AB19" s="356"/>
      <c r="AC19" s="356"/>
      <c r="AD19" s="356"/>
      <c r="AE19" s="356"/>
      <c r="AF19" s="356"/>
      <c r="AG19" s="356"/>
    </row>
    <row r="20" spans="1:33" ht="30" customHeight="1" thickBot="1">
      <c r="A20" s="371" t="s">
        <v>28</v>
      </c>
      <c r="B20" s="230" t="s">
        <v>39</v>
      </c>
      <c r="C20" s="209" t="s">
        <v>520</v>
      </c>
      <c r="D20" s="372" t="s">
        <v>31</v>
      </c>
      <c r="E20" s="373"/>
      <c r="F20" s="374"/>
      <c r="G20" s="375">
        <f t="shared" si="22"/>
        <v>0</v>
      </c>
      <c r="H20" s="373"/>
      <c r="I20" s="374"/>
      <c r="J20" s="375">
        <f t="shared" si="23"/>
        <v>0</v>
      </c>
      <c r="K20" s="373"/>
      <c r="L20" s="374"/>
      <c r="M20" s="375">
        <f t="shared" si="24"/>
        <v>0</v>
      </c>
      <c r="N20" s="373"/>
      <c r="O20" s="374"/>
      <c r="P20" s="375">
        <f t="shared" si="25"/>
        <v>0</v>
      </c>
      <c r="Q20" s="373"/>
      <c r="R20" s="374"/>
      <c r="S20" s="375">
        <f t="shared" si="26"/>
        <v>0</v>
      </c>
      <c r="T20" s="373"/>
      <c r="U20" s="374"/>
      <c r="V20" s="375">
        <f t="shared" si="27"/>
        <v>0</v>
      </c>
      <c r="W20" s="362">
        <f t="shared" si="28"/>
        <v>0</v>
      </c>
      <c r="X20" s="352">
        <f t="shared" si="29"/>
        <v>0</v>
      </c>
      <c r="Y20" s="352">
        <f t="shared" si="6"/>
        <v>0</v>
      </c>
      <c r="Z20" s="353" t="e">
        <f t="shared" si="7"/>
        <v>#DIV/0!</v>
      </c>
      <c r="AA20" s="376"/>
      <c r="AB20" s="356"/>
      <c r="AC20" s="356"/>
      <c r="AD20" s="356"/>
      <c r="AE20" s="356"/>
      <c r="AF20" s="356"/>
      <c r="AG20" s="356"/>
    </row>
    <row r="21" spans="1:33" ht="30" customHeight="1">
      <c r="A21" s="335" t="s">
        <v>25</v>
      </c>
      <c r="B21" s="336" t="s">
        <v>40</v>
      </c>
      <c r="C21" s="377" t="s">
        <v>521</v>
      </c>
      <c r="D21" s="365"/>
      <c r="E21" s="366">
        <f>SUM(E22:E24)</f>
        <v>0</v>
      </c>
      <c r="F21" s="367"/>
      <c r="G21" s="368">
        <f t="shared" ref="G21:H21" si="30">SUM(G22:G24)</f>
        <v>0</v>
      </c>
      <c r="H21" s="366">
        <f t="shared" si="30"/>
        <v>0</v>
      </c>
      <c r="I21" s="367"/>
      <c r="J21" s="368">
        <f t="shared" ref="J21:K21" si="31">SUM(J22:J24)</f>
        <v>0</v>
      </c>
      <c r="K21" s="366">
        <f t="shared" si="31"/>
        <v>0</v>
      </c>
      <c r="L21" s="367"/>
      <c r="M21" s="368">
        <f t="shared" ref="M21:N21" si="32">SUM(M22:M24)</f>
        <v>0</v>
      </c>
      <c r="N21" s="366">
        <f t="shared" si="32"/>
        <v>0</v>
      </c>
      <c r="O21" s="367"/>
      <c r="P21" s="368">
        <f t="shared" ref="P21:Q21" si="33">SUM(P22:P24)</f>
        <v>0</v>
      </c>
      <c r="Q21" s="366">
        <f t="shared" si="33"/>
        <v>0</v>
      </c>
      <c r="R21" s="367"/>
      <c r="S21" s="368">
        <f t="shared" ref="S21:T21" si="34">SUM(S22:S24)</f>
        <v>0</v>
      </c>
      <c r="T21" s="366">
        <f t="shared" si="34"/>
        <v>0</v>
      </c>
      <c r="U21" s="367"/>
      <c r="V21" s="368">
        <f t="shared" ref="V21:X21" si="35">SUM(V22:V24)</f>
        <v>0</v>
      </c>
      <c r="W21" s="368">
        <f t="shared" si="35"/>
        <v>0</v>
      </c>
      <c r="X21" s="368">
        <f t="shared" si="35"/>
        <v>0</v>
      </c>
      <c r="Y21" s="342">
        <f t="shared" si="6"/>
        <v>0</v>
      </c>
      <c r="Z21" s="343" t="e">
        <f t="shared" si="7"/>
        <v>#DIV/0!</v>
      </c>
      <c r="AA21" s="370"/>
      <c r="AB21" s="345"/>
      <c r="AC21" s="345"/>
      <c r="AD21" s="345"/>
      <c r="AE21" s="345"/>
      <c r="AF21" s="345"/>
      <c r="AG21" s="345"/>
    </row>
    <row r="22" spans="1:33" ht="30" customHeight="1">
      <c r="A22" s="346" t="s">
        <v>28</v>
      </c>
      <c r="B22" s="222" t="s">
        <v>42</v>
      </c>
      <c r="C22" s="209" t="s">
        <v>522</v>
      </c>
      <c r="D22" s="347" t="s">
        <v>31</v>
      </c>
      <c r="E22" s="348"/>
      <c r="F22" s="349"/>
      <c r="G22" s="350">
        <f t="shared" ref="G22:G24" si="36">E22*F22</f>
        <v>0</v>
      </c>
      <c r="H22" s="348"/>
      <c r="I22" s="349"/>
      <c r="J22" s="350">
        <f t="shared" ref="J22:J24" si="37">H22*I22</f>
        <v>0</v>
      </c>
      <c r="K22" s="348"/>
      <c r="L22" s="349"/>
      <c r="M22" s="350">
        <f t="shared" ref="M22:M24" si="38">K22*L22</f>
        <v>0</v>
      </c>
      <c r="N22" s="348"/>
      <c r="O22" s="349"/>
      <c r="P22" s="350">
        <f t="shared" ref="P22:P24" si="39">N22*O22</f>
        <v>0</v>
      </c>
      <c r="Q22" s="348"/>
      <c r="R22" s="349"/>
      <c r="S22" s="350">
        <f t="shared" ref="S22:S24" si="40">Q22*R22</f>
        <v>0</v>
      </c>
      <c r="T22" s="348"/>
      <c r="U22" s="349"/>
      <c r="V22" s="350">
        <f t="shared" ref="V22:V24" si="41">T22*U22</f>
        <v>0</v>
      </c>
      <c r="W22" s="351">
        <f t="shared" ref="W22:W24" si="42">G22+M22+S22</f>
        <v>0</v>
      </c>
      <c r="X22" s="352">
        <f t="shared" ref="X22:X24" si="43">J22+P22+V22</f>
        <v>0</v>
      </c>
      <c r="Y22" s="352">
        <f t="shared" si="6"/>
        <v>0</v>
      </c>
      <c r="Z22" s="353" t="e">
        <f t="shared" si="7"/>
        <v>#DIV/0!</v>
      </c>
      <c r="AA22" s="354"/>
      <c r="AB22" s="356"/>
      <c r="AC22" s="356"/>
      <c r="AD22" s="356"/>
      <c r="AE22" s="356"/>
      <c r="AF22" s="356"/>
      <c r="AG22" s="356"/>
    </row>
    <row r="23" spans="1:33" ht="30" customHeight="1">
      <c r="A23" s="346" t="s">
        <v>28</v>
      </c>
      <c r="B23" s="222" t="s">
        <v>44</v>
      </c>
      <c r="C23" s="209" t="s">
        <v>522</v>
      </c>
      <c r="D23" s="347" t="s">
        <v>31</v>
      </c>
      <c r="E23" s="348"/>
      <c r="F23" s="349"/>
      <c r="G23" s="350">
        <f t="shared" si="36"/>
        <v>0</v>
      </c>
      <c r="H23" s="348"/>
      <c r="I23" s="349"/>
      <c r="J23" s="350">
        <f t="shared" si="37"/>
        <v>0</v>
      </c>
      <c r="K23" s="348"/>
      <c r="L23" s="349"/>
      <c r="M23" s="350">
        <f t="shared" si="38"/>
        <v>0</v>
      </c>
      <c r="N23" s="348"/>
      <c r="O23" s="349"/>
      <c r="P23" s="350">
        <f t="shared" si="39"/>
        <v>0</v>
      </c>
      <c r="Q23" s="348"/>
      <c r="R23" s="349"/>
      <c r="S23" s="350">
        <f t="shared" si="40"/>
        <v>0</v>
      </c>
      <c r="T23" s="348"/>
      <c r="U23" s="349"/>
      <c r="V23" s="350">
        <f t="shared" si="41"/>
        <v>0</v>
      </c>
      <c r="W23" s="351">
        <f t="shared" si="42"/>
        <v>0</v>
      </c>
      <c r="X23" s="352">
        <f t="shared" si="43"/>
        <v>0</v>
      </c>
      <c r="Y23" s="352">
        <f t="shared" si="6"/>
        <v>0</v>
      </c>
      <c r="Z23" s="353" t="e">
        <f t="shared" si="7"/>
        <v>#DIV/0!</v>
      </c>
      <c r="AA23" s="354"/>
      <c r="AB23" s="356"/>
      <c r="AC23" s="356"/>
      <c r="AD23" s="356"/>
      <c r="AE23" s="356"/>
      <c r="AF23" s="356"/>
      <c r="AG23" s="356"/>
    </row>
    <row r="24" spans="1:33" ht="30" customHeight="1" thickBot="1">
      <c r="A24" s="357" t="s">
        <v>28</v>
      </c>
      <c r="B24" s="223" t="s">
        <v>45</v>
      </c>
      <c r="C24" s="209" t="s">
        <v>522</v>
      </c>
      <c r="D24" s="358" t="s">
        <v>31</v>
      </c>
      <c r="E24" s="359"/>
      <c r="F24" s="360"/>
      <c r="G24" s="361">
        <f t="shared" si="36"/>
        <v>0</v>
      </c>
      <c r="H24" s="359"/>
      <c r="I24" s="360"/>
      <c r="J24" s="361">
        <f t="shared" si="37"/>
        <v>0</v>
      </c>
      <c r="K24" s="373"/>
      <c r="L24" s="374"/>
      <c r="M24" s="375">
        <f t="shared" si="38"/>
        <v>0</v>
      </c>
      <c r="N24" s="373"/>
      <c r="O24" s="374"/>
      <c r="P24" s="375">
        <f t="shared" si="39"/>
        <v>0</v>
      </c>
      <c r="Q24" s="373"/>
      <c r="R24" s="374"/>
      <c r="S24" s="375">
        <f t="shared" si="40"/>
        <v>0</v>
      </c>
      <c r="T24" s="373"/>
      <c r="U24" s="374"/>
      <c r="V24" s="375">
        <f t="shared" si="41"/>
        <v>0</v>
      </c>
      <c r="W24" s="362">
        <f t="shared" si="42"/>
        <v>0</v>
      </c>
      <c r="X24" s="352">
        <f t="shared" si="43"/>
        <v>0</v>
      </c>
      <c r="Y24" s="352">
        <f t="shared" si="6"/>
        <v>0</v>
      </c>
      <c r="Z24" s="353" t="e">
        <f t="shared" si="7"/>
        <v>#DIV/0!</v>
      </c>
      <c r="AA24" s="376"/>
      <c r="AB24" s="356"/>
      <c r="AC24" s="356"/>
      <c r="AD24" s="356"/>
      <c r="AE24" s="356"/>
      <c r="AF24" s="356"/>
      <c r="AG24" s="356"/>
    </row>
    <row r="25" spans="1:33" ht="30" customHeight="1">
      <c r="A25" s="335" t="s">
        <v>24</v>
      </c>
      <c r="B25" s="378" t="s">
        <v>46</v>
      </c>
      <c r="C25" s="364" t="s">
        <v>47</v>
      </c>
      <c r="D25" s="365"/>
      <c r="E25" s="366">
        <f>SUM(E26:E28)</f>
        <v>0</v>
      </c>
      <c r="F25" s="367"/>
      <c r="G25" s="368">
        <f t="shared" ref="G25:H25" si="44">SUM(G26:G28)</f>
        <v>0</v>
      </c>
      <c r="H25" s="366">
        <f t="shared" si="44"/>
        <v>0</v>
      </c>
      <c r="I25" s="367"/>
      <c r="J25" s="368">
        <f t="shared" ref="J25:K25" si="45">SUM(J26:J28)</f>
        <v>0</v>
      </c>
      <c r="K25" s="366">
        <f t="shared" si="45"/>
        <v>0</v>
      </c>
      <c r="L25" s="367"/>
      <c r="M25" s="368">
        <f t="shared" ref="M25:N25" si="46">SUM(M26:M28)</f>
        <v>0</v>
      </c>
      <c r="N25" s="366">
        <f t="shared" si="46"/>
        <v>0</v>
      </c>
      <c r="O25" s="367"/>
      <c r="P25" s="368">
        <f t="shared" ref="P25:Q25" si="47">SUM(P26:P28)</f>
        <v>0</v>
      </c>
      <c r="Q25" s="366">
        <f t="shared" si="47"/>
        <v>0</v>
      </c>
      <c r="R25" s="367"/>
      <c r="S25" s="368">
        <f t="shared" ref="S25:T25" si="48">SUM(S26:S28)</f>
        <v>0</v>
      </c>
      <c r="T25" s="366">
        <f t="shared" si="48"/>
        <v>0</v>
      </c>
      <c r="U25" s="367"/>
      <c r="V25" s="368">
        <f t="shared" ref="V25:X25" si="49">SUM(V26:V28)</f>
        <v>0</v>
      </c>
      <c r="W25" s="368">
        <f t="shared" si="49"/>
        <v>0</v>
      </c>
      <c r="X25" s="368">
        <f t="shared" si="49"/>
        <v>0</v>
      </c>
      <c r="Y25" s="342">
        <f t="shared" si="6"/>
        <v>0</v>
      </c>
      <c r="Z25" s="343" t="e">
        <f t="shared" si="7"/>
        <v>#DIV/0!</v>
      </c>
      <c r="AA25" s="370"/>
      <c r="AB25" s="236"/>
      <c r="AC25" s="236"/>
      <c r="AD25" s="236"/>
      <c r="AE25" s="236"/>
      <c r="AF25" s="236"/>
      <c r="AG25" s="236"/>
    </row>
    <row r="26" spans="1:33" ht="30" customHeight="1">
      <c r="A26" s="379" t="s">
        <v>28</v>
      </c>
      <c r="B26" s="380" t="s">
        <v>48</v>
      </c>
      <c r="C26" s="209" t="s">
        <v>49</v>
      </c>
      <c r="D26" s="381"/>
      <c r="E26" s="382">
        <f>G13</f>
        <v>0</v>
      </c>
      <c r="F26" s="383">
        <v>0.22</v>
      </c>
      <c r="G26" s="384">
        <f t="shared" ref="G26:G28" si="50">E26*F26</f>
        <v>0</v>
      </c>
      <c r="H26" s="382">
        <f>J13</f>
        <v>0</v>
      </c>
      <c r="I26" s="383">
        <v>0.22</v>
      </c>
      <c r="J26" s="384">
        <f t="shared" ref="J26:J28" si="51">H26*I26</f>
        <v>0</v>
      </c>
      <c r="K26" s="382">
        <f>M13</f>
        <v>0</v>
      </c>
      <c r="L26" s="383">
        <v>0.22</v>
      </c>
      <c r="M26" s="384">
        <f t="shared" ref="M26:M28" si="52">K26*L26</f>
        <v>0</v>
      </c>
      <c r="N26" s="382">
        <f>P13</f>
        <v>0</v>
      </c>
      <c r="O26" s="383">
        <v>0.22</v>
      </c>
      <c r="P26" s="384">
        <f t="shared" ref="P26:P28" si="53">N26*O26</f>
        <v>0</v>
      </c>
      <c r="Q26" s="382">
        <f>S13</f>
        <v>0</v>
      </c>
      <c r="R26" s="383">
        <v>0.22</v>
      </c>
      <c r="S26" s="384">
        <f t="shared" ref="S26:S28" si="54">Q26*R26</f>
        <v>0</v>
      </c>
      <c r="T26" s="382">
        <f>V13</f>
        <v>0</v>
      </c>
      <c r="U26" s="383">
        <v>0.22</v>
      </c>
      <c r="V26" s="384">
        <f t="shared" ref="V26:V28" si="55">T26*U26</f>
        <v>0</v>
      </c>
      <c r="W26" s="352">
        <f t="shared" ref="W26:W28" si="56">G26+M26+S26</f>
        <v>0</v>
      </c>
      <c r="X26" s="352">
        <f t="shared" ref="X26:X28" si="57">J26+P26+V26</f>
        <v>0</v>
      </c>
      <c r="Y26" s="352">
        <f t="shared" si="6"/>
        <v>0</v>
      </c>
      <c r="Z26" s="353" t="e">
        <f t="shared" si="7"/>
        <v>#DIV/0!</v>
      </c>
      <c r="AA26" s="385"/>
      <c r="AB26" s="355"/>
      <c r="AC26" s="356"/>
      <c r="AD26" s="356"/>
      <c r="AE26" s="356"/>
      <c r="AF26" s="356"/>
      <c r="AG26" s="356"/>
    </row>
    <row r="27" spans="1:33" ht="30" customHeight="1">
      <c r="A27" s="346" t="s">
        <v>28</v>
      </c>
      <c r="B27" s="222" t="s">
        <v>50</v>
      </c>
      <c r="C27" s="209" t="s">
        <v>523</v>
      </c>
      <c r="D27" s="347"/>
      <c r="E27" s="348">
        <f>G17</f>
        <v>0</v>
      </c>
      <c r="F27" s="349">
        <v>0.22</v>
      </c>
      <c r="G27" s="350">
        <f t="shared" si="50"/>
        <v>0</v>
      </c>
      <c r="H27" s="348">
        <f>J17</f>
        <v>0</v>
      </c>
      <c r="I27" s="349">
        <v>0.22</v>
      </c>
      <c r="J27" s="350">
        <f t="shared" si="51"/>
        <v>0</v>
      </c>
      <c r="K27" s="348">
        <f>M17</f>
        <v>0</v>
      </c>
      <c r="L27" s="349">
        <v>0.22</v>
      </c>
      <c r="M27" s="350">
        <f t="shared" si="52"/>
        <v>0</v>
      </c>
      <c r="N27" s="348">
        <f>P17</f>
        <v>0</v>
      </c>
      <c r="O27" s="349">
        <v>0.22</v>
      </c>
      <c r="P27" s="350">
        <f t="shared" si="53"/>
        <v>0</v>
      </c>
      <c r="Q27" s="348">
        <f>S17</f>
        <v>0</v>
      </c>
      <c r="R27" s="349">
        <v>0.22</v>
      </c>
      <c r="S27" s="350">
        <f t="shared" si="54"/>
        <v>0</v>
      </c>
      <c r="T27" s="348">
        <f>V17</f>
        <v>0</v>
      </c>
      <c r="U27" s="349">
        <v>0.22</v>
      </c>
      <c r="V27" s="350">
        <f t="shared" si="55"/>
        <v>0</v>
      </c>
      <c r="W27" s="351">
        <f t="shared" si="56"/>
        <v>0</v>
      </c>
      <c r="X27" s="352">
        <f t="shared" si="57"/>
        <v>0</v>
      </c>
      <c r="Y27" s="352">
        <f t="shared" si="6"/>
        <v>0</v>
      </c>
      <c r="Z27" s="353" t="e">
        <f t="shared" si="7"/>
        <v>#DIV/0!</v>
      </c>
      <c r="AA27" s="354"/>
      <c r="AB27" s="356"/>
      <c r="AC27" s="356"/>
      <c r="AD27" s="356"/>
      <c r="AE27" s="356"/>
      <c r="AF27" s="356"/>
      <c r="AG27" s="356"/>
    </row>
    <row r="28" spans="1:33" ht="30" customHeight="1" thickBot="1">
      <c r="A28" s="357" t="s">
        <v>28</v>
      </c>
      <c r="B28" s="223" t="s">
        <v>52</v>
      </c>
      <c r="C28" s="219" t="s">
        <v>521</v>
      </c>
      <c r="D28" s="358"/>
      <c r="E28" s="359">
        <f>G21</f>
        <v>0</v>
      </c>
      <c r="F28" s="360">
        <v>0.22</v>
      </c>
      <c r="G28" s="361">
        <f t="shared" si="50"/>
        <v>0</v>
      </c>
      <c r="H28" s="359">
        <f>J21</f>
        <v>0</v>
      </c>
      <c r="I28" s="360">
        <v>0.22</v>
      </c>
      <c r="J28" s="361">
        <f t="shared" si="51"/>
        <v>0</v>
      </c>
      <c r="K28" s="359">
        <f>M21</f>
        <v>0</v>
      </c>
      <c r="L28" s="360">
        <v>0.22</v>
      </c>
      <c r="M28" s="361">
        <f t="shared" si="52"/>
        <v>0</v>
      </c>
      <c r="N28" s="359">
        <f>P21</f>
        <v>0</v>
      </c>
      <c r="O28" s="360">
        <v>0.22</v>
      </c>
      <c r="P28" s="361">
        <f t="shared" si="53"/>
        <v>0</v>
      </c>
      <c r="Q28" s="359">
        <f>S21</f>
        <v>0</v>
      </c>
      <c r="R28" s="360">
        <v>0.22</v>
      </c>
      <c r="S28" s="361">
        <f t="shared" si="54"/>
        <v>0</v>
      </c>
      <c r="T28" s="359">
        <f>V21</f>
        <v>0</v>
      </c>
      <c r="U28" s="360">
        <v>0.22</v>
      </c>
      <c r="V28" s="361">
        <f t="shared" si="55"/>
        <v>0</v>
      </c>
      <c r="W28" s="362">
        <f t="shared" si="56"/>
        <v>0</v>
      </c>
      <c r="X28" s="352">
        <f t="shared" si="57"/>
        <v>0</v>
      </c>
      <c r="Y28" s="352">
        <f t="shared" si="6"/>
        <v>0</v>
      </c>
      <c r="Z28" s="353" t="e">
        <f t="shared" si="7"/>
        <v>#DIV/0!</v>
      </c>
      <c r="AA28" s="363"/>
      <c r="AB28" s="356"/>
      <c r="AC28" s="356"/>
      <c r="AD28" s="356"/>
      <c r="AE28" s="356"/>
      <c r="AF28" s="356"/>
      <c r="AG28" s="356"/>
    </row>
    <row r="29" spans="1:33" ht="30" customHeight="1">
      <c r="A29" s="335" t="s">
        <v>25</v>
      </c>
      <c r="B29" s="378" t="s">
        <v>53</v>
      </c>
      <c r="C29" s="364" t="s">
        <v>524</v>
      </c>
      <c r="D29" s="365"/>
      <c r="E29" s="366">
        <f>SUM(E30:E35)</f>
        <v>20.5</v>
      </c>
      <c r="F29" s="367"/>
      <c r="G29" s="368">
        <f>SUM(G30:G35)</f>
        <v>465000</v>
      </c>
      <c r="H29" s="368">
        <f>SUM(H30:H35)</f>
        <v>20.5</v>
      </c>
      <c r="I29" s="367"/>
      <c r="J29" s="368">
        <f>SUM(J30:J35)</f>
        <v>454909.33</v>
      </c>
      <c r="K29" s="368">
        <f>SUM(K30:K35)</f>
        <v>0</v>
      </c>
      <c r="L29" s="367"/>
      <c r="M29" s="368">
        <f>SUM(M30:M35)</f>
        <v>0</v>
      </c>
      <c r="N29" s="368">
        <f>SUM(N30:N35)</f>
        <v>0</v>
      </c>
      <c r="O29" s="367"/>
      <c r="P29" s="368">
        <f>SUM(P30:P35)</f>
        <v>0</v>
      </c>
      <c r="Q29" s="368">
        <f>SUM(Q30:Q35)</f>
        <v>0</v>
      </c>
      <c r="R29" s="367"/>
      <c r="S29" s="368">
        <f>SUM(S30:S35)</f>
        <v>0</v>
      </c>
      <c r="T29" s="368">
        <f>SUM(T30:T35)</f>
        <v>0</v>
      </c>
      <c r="U29" s="367"/>
      <c r="V29" s="368">
        <f>SUM(V30:V35)</f>
        <v>0</v>
      </c>
      <c r="W29" s="368">
        <f>SUM(W30:W35)</f>
        <v>465000</v>
      </c>
      <c r="X29" s="368">
        <f>SUM(X30:X35)</f>
        <v>454909.33</v>
      </c>
      <c r="Y29" s="368">
        <f t="shared" si="6"/>
        <v>10090.669999999984</v>
      </c>
      <c r="Z29" s="368">
        <f t="shared" si="7"/>
        <v>2.1700365591397815E-2</v>
      </c>
      <c r="AA29" s="370"/>
      <c r="AB29" s="236"/>
      <c r="AC29" s="236"/>
      <c r="AD29" s="236"/>
      <c r="AE29" s="236"/>
      <c r="AF29" s="236"/>
      <c r="AG29" s="236"/>
    </row>
    <row r="30" spans="1:33" ht="30" customHeight="1">
      <c r="A30" s="346" t="s">
        <v>28</v>
      </c>
      <c r="B30" s="222" t="s">
        <v>55</v>
      </c>
      <c r="C30" s="6" t="s">
        <v>56</v>
      </c>
      <c r="D30" s="7" t="s">
        <v>31</v>
      </c>
      <c r="E30" s="8">
        <v>3.5</v>
      </c>
      <c r="F30" s="9">
        <v>25000</v>
      </c>
      <c r="G30" s="10">
        <f t="shared" ref="G30:G35" si="58">E30*F30</f>
        <v>87500</v>
      </c>
      <c r="H30" s="8">
        <v>3.5</v>
      </c>
      <c r="I30" s="9">
        <v>25000</v>
      </c>
      <c r="J30" s="10">
        <f t="shared" ref="J30:J35" si="59">H30*I30</f>
        <v>87500</v>
      </c>
      <c r="K30" s="348"/>
      <c r="L30" s="349"/>
      <c r="M30" s="350">
        <f t="shared" ref="M30:M33" si="60">K30*L30</f>
        <v>0</v>
      </c>
      <c r="N30" s="348"/>
      <c r="O30" s="349"/>
      <c r="P30" s="350">
        <f t="shared" ref="P30:P33" si="61">N30*O30</f>
        <v>0</v>
      </c>
      <c r="Q30" s="348"/>
      <c r="R30" s="349"/>
      <c r="S30" s="350">
        <f t="shared" ref="S30:S33" si="62">Q30*R30</f>
        <v>0</v>
      </c>
      <c r="T30" s="348"/>
      <c r="U30" s="349"/>
      <c r="V30" s="350">
        <f t="shared" ref="V30:V33" si="63">T30*U30</f>
        <v>0</v>
      </c>
      <c r="W30" s="351">
        <f t="shared" ref="W30:W33" si="64">G30+M30+S30</f>
        <v>87500</v>
      </c>
      <c r="X30" s="352">
        <f t="shared" ref="X30:X33" si="65">J30+P30+V30</f>
        <v>87500</v>
      </c>
      <c r="Y30" s="352">
        <f t="shared" si="6"/>
        <v>0</v>
      </c>
      <c r="Z30" s="353">
        <f t="shared" si="7"/>
        <v>0</v>
      </c>
      <c r="AA30" s="354"/>
      <c r="AB30" s="356"/>
      <c r="AC30" s="356"/>
      <c r="AD30" s="356"/>
      <c r="AE30" s="356"/>
      <c r="AF30" s="356"/>
      <c r="AG30" s="356"/>
    </row>
    <row r="31" spans="1:33" ht="30" customHeight="1">
      <c r="A31" s="346" t="s">
        <v>28</v>
      </c>
      <c r="B31" s="222" t="s">
        <v>57</v>
      </c>
      <c r="C31" s="6" t="s">
        <v>58</v>
      </c>
      <c r="D31" s="7" t="s">
        <v>31</v>
      </c>
      <c r="E31" s="13">
        <v>3.5</v>
      </c>
      <c r="F31" s="14">
        <v>25000</v>
      </c>
      <c r="G31" s="10">
        <f t="shared" si="58"/>
        <v>87500</v>
      </c>
      <c r="H31" s="13">
        <v>3.5</v>
      </c>
      <c r="I31" s="14">
        <v>25000</v>
      </c>
      <c r="J31" s="10">
        <f t="shared" si="59"/>
        <v>87500</v>
      </c>
      <c r="K31" s="348"/>
      <c r="L31" s="349"/>
      <c r="M31" s="350">
        <f t="shared" si="60"/>
        <v>0</v>
      </c>
      <c r="N31" s="348"/>
      <c r="O31" s="349"/>
      <c r="P31" s="350">
        <f t="shared" si="61"/>
        <v>0</v>
      </c>
      <c r="Q31" s="348"/>
      <c r="R31" s="349"/>
      <c r="S31" s="350">
        <f t="shared" si="62"/>
        <v>0</v>
      </c>
      <c r="T31" s="348"/>
      <c r="U31" s="349"/>
      <c r="V31" s="350">
        <f t="shared" si="63"/>
        <v>0</v>
      </c>
      <c r="W31" s="351">
        <f t="shared" si="64"/>
        <v>87500</v>
      </c>
      <c r="X31" s="352">
        <f t="shared" si="65"/>
        <v>87500</v>
      </c>
      <c r="Y31" s="352">
        <f t="shared" si="6"/>
        <v>0</v>
      </c>
      <c r="Z31" s="353">
        <f t="shared" si="7"/>
        <v>0</v>
      </c>
      <c r="AA31" s="556"/>
      <c r="AB31" s="356"/>
      <c r="AC31" s="356"/>
      <c r="AD31" s="356"/>
      <c r="AE31" s="356"/>
      <c r="AF31" s="356"/>
      <c r="AG31" s="356"/>
    </row>
    <row r="32" spans="1:33" ht="30" customHeight="1">
      <c r="A32" s="346" t="s">
        <v>28</v>
      </c>
      <c r="B32" s="222" t="s">
        <v>59</v>
      </c>
      <c r="C32" s="6" t="s">
        <v>394</v>
      </c>
      <c r="D32" s="7" t="s">
        <v>31</v>
      </c>
      <c r="E32" s="13">
        <v>3.5</v>
      </c>
      <c r="F32" s="14">
        <v>20000</v>
      </c>
      <c r="G32" s="10">
        <f t="shared" si="58"/>
        <v>70000</v>
      </c>
      <c r="H32" s="13">
        <v>3.5</v>
      </c>
      <c r="I32" s="14">
        <f>69909.33/H32</f>
        <v>19974.094285714287</v>
      </c>
      <c r="J32" s="10">
        <f t="shared" si="59"/>
        <v>69909.33</v>
      </c>
      <c r="K32" s="348"/>
      <c r="L32" s="349"/>
      <c r="M32" s="350">
        <f t="shared" si="60"/>
        <v>0</v>
      </c>
      <c r="N32" s="348"/>
      <c r="O32" s="349"/>
      <c r="P32" s="350">
        <f t="shared" si="61"/>
        <v>0</v>
      </c>
      <c r="Q32" s="348"/>
      <c r="R32" s="349"/>
      <c r="S32" s="350">
        <f t="shared" si="62"/>
        <v>0</v>
      </c>
      <c r="T32" s="348"/>
      <c r="U32" s="349"/>
      <c r="V32" s="350">
        <f t="shared" si="63"/>
        <v>0</v>
      </c>
      <c r="W32" s="351">
        <f t="shared" si="64"/>
        <v>70000</v>
      </c>
      <c r="X32" s="352">
        <f t="shared" si="65"/>
        <v>69909.33</v>
      </c>
      <c r="Y32" s="352">
        <f t="shared" si="6"/>
        <v>90.669999999998254</v>
      </c>
      <c r="Z32" s="353">
        <f t="shared" si="7"/>
        <v>1.2952857142856894E-3</v>
      </c>
      <c r="AA32" s="354"/>
      <c r="AB32" s="356"/>
      <c r="AC32" s="356"/>
      <c r="AD32" s="356"/>
      <c r="AE32" s="356"/>
      <c r="AF32" s="356"/>
      <c r="AG32" s="356"/>
    </row>
    <row r="33" spans="1:33" ht="30" customHeight="1">
      <c r="A33" s="346" t="s">
        <v>28</v>
      </c>
      <c r="B33" s="222" t="s">
        <v>60</v>
      </c>
      <c r="C33" s="6" t="s">
        <v>396</v>
      </c>
      <c r="D33" s="12" t="s">
        <v>31</v>
      </c>
      <c r="E33" s="13">
        <v>3.5</v>
      </c>
      <c r="F33" s="14">
        <v>25000</v>
      </c>
      <c r="G33" s="10">
        <f t="shared" si="58"/>
        <v>87500</v>
      </c>
      <c r="H33" s="13">
        <v>3.5</v>
      </c>
      <c r="I33" s="14">
        <v>25000</v>
      </c>
      <c r="J33" s="10">
        <f t="shared" si="59"/>
        <v>87500</v>
      </c>
      <c r="K33" s="348"/>
      <c r="L33" s="349"/>
      <c r="M33" s="350">
        <f t="shared" si="60"/>
        <v>0</v>
      </c>
      <c r="N33" s="348"/>
      <c r="O33" s="349"/>
      <c r="P33" s="350">
        <f t="shared" si="61"/>
        <v>0</v>
      </c>
      <c r="Q33" s="348"/>
      <c r="R33" s="349"/>
      <c r="S33" s="350">
        <f t="shared" si="62"/>
        <v>0</v>
      </c>
      <c r="T33" s="348"/>
      <c r="U33" s="349"/>
      <c r="V33" s="350">
        <f t="shared" si="63"/>
        <v>0</v>
      </c>
      <c r="W33" s="351">
        <f t="shared" si="64"/>
        <v>87500</v>
      </c>
      <c r="X33" s="352">
        <f t="shared" si="65"/>
        <v>87500</v>
      </c>
      <c r="Y33" s="352">
        <f t="shared" si="6"/>
        <v>0</v>
      </c>
      <c r="Z33" s="353">
        <f t="shared" si="7"/>
        <v>0</v>
      </c>
      <c r="AA33" s="354"/>
      <c r="AB33" s="356"/>
      <c r="AC33" s="356"/>
      <c r="AD33" s="356"/>
      <c r="AE33" s="356"/>
      <c r="AF33" s="356"/>
      <c r="AG33" s="356"/>
    </row>
    <row r="34" spans="1:33" ht="30" customHeight="1">
      <c r="A34" s="346" t="s">
        <v>28</v>
      </c>
      <c r="B34" s="222" t="s">
        <v>61</v>
      </c>
      <c r="C34" s="6" t="s">
        <v>395</v>
      </c>
      <c r="D34" s="12" t="s">
        <v>31</v>
      </c>
      <c r="E34" s="13">
        <v>3.5</v>
      </c>
      <c r="F34" s="14">
        <v>25000</v>
      </c>
      <c r="G34" s="10">
        <f t="shared" si="58"/>
        <v>87500</v>
      </c>
      <c r="H34" s="13">
        <v>3.5</v>
      </c>
      <c r="I34" s="14">
        <v>25000</v>
      </c>
      <c r="J34" s="10">
        <f t="shared" si="59"/>
        <v>87500</v>
      </c>
      <c r="K34" s="348"/>
      <c r="L34" s="349"/>
      <c r="M34" s="350">
        <f t="shared" ref="M34:M35" si="66">K34*L34</f>
        <v>0</v>
      </c>
      <c r="N34" s="348"/>
      <c r="O34" s="349"/>
      <c r="P34" s="350">
        <f t="shared" ref="P34:P35" si="67">N34*O34</f>
        <v>0</v>
      </c>
      <c r="Q34" s="348"/>
      <c r="R34" s="349"/>
      <c r="S34" s="350">
        <f t="shared" ref="S34:S35" si="68">Q34*R34</f>
        <v>0</v>
      </c>
      <c r="T34" s="348"/>
      <c r="U34" s="349"/>
      <c r="V34" s="350">
        <f t="shared" ref="V34:V35" si="69">T34*U34</f>
        <v>0</v>
      </c>
      <c r="W34" s="351">
        <f t="shared" ref="W34:W35" si="70">G34+M34+S34</f>
        <v>87500</v>
      </c>
      <c r="X34" s="352">
        <f t="shared" ref="X34:X35" si="71">J34+P34+V34</f>
        <v>87500</v>
      </c>
      <c r="Y34" s="352">
        <f t="shared" ref="Y34:Y35" si="72">W34-X34</f>
        <v>0</v>
      </c>
      <c r="Z34" s="353">
        <f t="shared" ref="Z34:Z35" si="73">Y34/W34</f>
        <v>0</v>
      </c>
      <c r="AA34" s="354"/>
      <c r="AB34" s="356"/>
      <c r="AC34" s="356"/>
      <c r="AD34" s="356"/>
      <c r="AE34" s="356"/>
      <c r="AF34" s="356"/>
      <c r="AG34" s="356"/>
    </row>
    <row r="35" spans="1:33" ht="30" customHeight="1" thickBot="1">
      <c r="A35" s="346" t="s">
        <v>28</v>
      </c>
      <c r="B35" s="222" t="s">
        <v>62</v>
      </c>
      <c r="C35" s="6" t="s">
        <v>702</v>
      </c>
      <c r="D35" s="12" t="s">
        <v>31</v>
      </c>
      <c r="E35" s="13">
        <v>3</v>
      </c>
      <c r="F35" s="14">
        <v>15000</v>
      </c>
      <c r="G35" s="15">
        <f t="shared" si="58"/>
        <v>45000</v>
      </c>
      <c r="H35" s="13">
        <v>3</v>
      </c>
      <c r="I35" s="14">
        <f>35000/H35</f>
        <v>11666.666666666666</v>
      </c>
      <c r="J35" s="15">
        <f t="shared" si="59"/>
        <v>35000</v>
      </c>
      <c r="K35" s="348"/>
      <c r="L35" s="349"/>
      <c r="M35" s="350">
        <f t="shared" si="66"/>
        <v>0</v>
      </c>
      <c r="N35" s="348"/>
      <c r="O35" s="349"/>
      <c r="P35" s="350">
        <f t="shared" si="67"/>
        <v>0</v>
      </c>
      <c r="Q35" s="348"/>
      <c r="R35" s="349"/>
      <c r="S35" s="350">
        <f t="shared" si="68"/>
        <v>0</v>
      </c>
      <c r="T35" s="348"/>
      <c r="U35" s="349"/>
      <c r="V35" s="350">
        <f t="shared" si="69"/>
        <v>0</v>
      </c>
      <c r="W35" s="351">
        <f t="shared" si="70"/>
        <v>45000</v>
      </c>
      <c r="X35" s="352">
        <f t="shared" si="71"/>
        <v>35000</v>
      </c>
      <c r="Y35" s="352">
        <f t="shared" si="72"/>
        <v>10000</v>
      </c>
      <c r="Z35" s="353">
        <f t="shared" si="73"/>
        <v>0.22222222222222221</v>
      </c>
      <c r="AA35" s="354" t="s">
        <v>697</v>
      </c>
      <c r="AB35" s="356"/>
      <c r="AC35" s="356"/>
      <c r="AD35" s="356"/>
      <c r="AE35" s="356"/>
      <c r="AF35" s="356"/>
      <c r="AG35" s="356"/>
    </row>
    <row r="36" spans="1:33" ht="30" customHeight="1" thickBot="1">
      <c r="A36" s="388" t="s">
        <v>525</v>
      </c>
      <c r="B36" s="389"/>
      <c r="C36" s="390"/>
      <c r="D36" s="391"/>
      <c r="E36" s="392"/>
      <c r="F36" s="393"/>
      <c r="G36" s="394">
        <f>G13+G17+G21+G25+G29</f>
        <v>465000</v>
      </c>
      <c r="H36" s="393"/>
      <c r="I36" s="393"/>
      <c r="J36" s="394">
        <f>J13+J17+J21+J25+J29</f>
        <v>454909.33</v>
      </c>
      <c r="K36" s="392"/>
      <c r="L36" s="395"/>
      <c r="M36" s="394">
        <f>M13+M17+M21+M25+M29</f>
        <v>0</v>
      </c>
      <c r="N36" s="392"/>
      <c r="O36" s="395"/>
      <c r="P36" s="394">
        <f>P13+P17+P21+P25+P29</f>
        <v>0</v>
      </c>
      <c r="Q36" s="392"/>
      <c r="R36" s="395"/>
      <c r="S36" s="394">
        <f>S13+S17+S21+S25+S29</f>
        <v>0</v>
      </c>
      <c r="T36" s="392"/>
      <c r="U36" s="395"/>
      <c r="V36" s="394">
        <f>V13+V17+V21+V25+V29</f>
        <v>0</v>
      </c>
      <c r="W36" s="394">
        <f>W13+W17+W21+W25+W29</f>
        <v>465000</v>
      </c>
      <c r="X36" s="396">
        <f>X13+X17+X21+X25+X29</f>
        <v>454909.33</v>
      </c>
      <c r="Y36" s="397">
        <f t="shared" si="6"/>
        <v>10090.669999999984</v>
      </c>
      <c r="Z36" s="398">
        <f t="shared" si="7"/>
        <v>2.1700365591397815E-2</v>
      </c>
      <c r="AA36" s="399"/>
      <c r="AB36" s="235"/>
      <c r="AC36" s="236"/>
      <c r="AD36" s="236"/>
      <c r="AE36" s="236"/>
      <c r="AF36" s="236"/>
      <c r="AG36" s="236"/>
    </row>
    <row r="37" spans="1:33" ht="30" customHeight="1" thickBot="1">
      <c r="A37" s="400" t="s">
        <v>24</v>
      </c>
      <c r="B37" s="401">
        <v>2</v>
      </c>
      <c r="C37" s="402" t="s">
        <v>63</v>
      </c>
      <c r="D37" s="403"/>
      <c r="E37" s="332"/>
      <c r="F37" s="332"/>
      <c r="G37" s="332"/>
      <c r="H37" s="332"/>
      <c r="I37" s="332"/>
      <c r="J37" s="332"/>
      <c r="K37" s="332"/>
      <c r="L37" s="332"/>
      <c r="M37" s="332"/>
      <c r="N37" s="332"/>
      <c r="O37" s="332"/>
      <c r="P37" s="332"/>
      <c r="Q37" s="332"/>
      <c r="R37" s="332"/>
      <c r="S37" s="332"/>
      <c r="T37" s="332"/>
      <c r="U37" s="332"/>
      <c r="V37" s="332"/>
      <c r="W37" s="333"/>
      <c r="X37" s="333"/>
      <c r="Y37" s="404"/>
      <c r="Z37" s="333"/>
      <c r="AA37" s="334"/>
      <c r="AB37" s="236"/>
      <c r="AC37" s="236"/>
      <c r="AD37" s="236"/>
      <c r="AE37" s="236"/>
      <c r="AF37" s="236"/>
      <c r="AG37" s="236"/>
    </row>
    <row r="38" spans="1:33" ht="30" customHeight="1">
      <c r="A38" s="335" t="s">
        <v>25</v>
      </c>
      <c r="B38" s="378" t="s">
        <v>64</v>
      </c>
      <c r="C38" s="337" t="s">
        <v>65</v>
      </c>
      <c r="D38" s="338"/>
      <c r="E38" s="339">
        <f>SUM(E39:E41)</f>
        <v>0</v>
      </c>
      <c r="F38" s="340"/>
      <c r="G38" s="341">
        <f t="shared" ref="G38:H38" si="74">SUM(G39:G41)</f>
        <v>0</v>
      </c>
      <c r="H38" s="339">
        <f t="shared" si="74"/>
        <v>0</v>
      </c>
      <c r="I38" s="340"/>
      <c r="J38" s="341">
        <f t="shared" ref="J38:K38" si="75">SUM(J39:J41)</f>
        <v>0</v>
      </c>
      <c r="K38" s="339">
        <f t="shared" si="75"/>
        <v>0</v>
      </c>
      <c r="L38" s="340"/>
      <c r="M38" s="341">
        <f t="shared" ref="M38:N38" si="76">SUM(M39:M41)</f>
        <v>0</v>
      </c>
      <c r="N38" s="339">
        <f t="shared" si="76"/>
        <v>0</v>
      </c>
      <c r="O38" s="340"/>
      <c r="P38" s="341">
        <f t="shared" ref="P38:Q38" si="77">SUM(P39:P41)</f>
        <v>0</v>
      </c>
      <c r="Q38" s="339">
        <f t="shared" si="77"/>
        <v>0</v>
      </c>
      <c r="R38" s="340"/>
      <c r="S38" s="341">
        <f t="shared" ref="S38:T38" si="78">SUM(S39:S41)</f>
        <v>0</v>
      </c>
      <c r="T38" s="339">
        <f t="shared" si="78"/>
        <v>0</v>
      </c>
      <c r="U38" s="340"/>
      <c r="V38" s="341">
        <f t="shared" ref="V38:X38" si="79">SUM(V39:V41)</f>
        <v>0</v>
      </c>
      <c r="W38" s="341">
        <f t="shared" si="79"/>
        <v>0</v>
      </c>
      <c r="X38" s="405">
        <f t="shared" si="79"/>
        <v>0</v>
      </c>
      <c r="Y38" s="367">
        <f t="shared" ref="Y38:Y50" si="80">W38-X38</f>
        <v>0</v>
      </c>
      <c r="Z38" s="406" t="e">
        <f t="shared" ref="Z38:Z50" si="81">Y38/W38</f>
        <v>#DIV/0!</v>
      </c>
      <c r="AA38" s="344"/>
      <c r="AB38" s="407"/>
      <c r="AC38" s="345"/>
      <c r="AD38" s="345"/>
      <c r="AE38" s="345"/>
      <c r="AF38" s="345"/>
      <c r="AG38" s="345"/>
    </row>
    <row r="39" spans="1:33" ht="30" customHeight="1">
      <c r="A39" s="346" t="s">
        <v>28</v>
      </c>
      <c r="B39" s="222" t="s">
        <v>66</v>
      </c>
      <c r="C39" s="209" t="s">
        <v>67</v>
      </c>
      <c r="D39" s="347" t="s">
        <v>68</v>
      </c>
      <c r="E39" s="348"/>
      <c r="F39" s="349"/>
      <c r="G39" s="350">
        <f t="shared" ref="G39:G41" si="82">E39*F39</f>
        <v>0</v>
      </c>
      <c r="H39" s="348"/>
      <c r="I39" s="349"/>
      <c r="J39" s="350">
        <f t="shared" ref="J39:J41" si="83">H39*I39</f>
        <v>0</v>
      </c>
      <c r="K39" s="348"/>
      <c r="L39" s="349"/>
      <c r="M39" s="350">
        <f t="shared" ref="M39:M41" si="84">K39*L39</f>
        <v>0</v>
      </c>
      <c r="N39" s="348"/>
      <c r="O39" s="349"/>
      <c r="P39" s="350">
        <f t="shared" ref="P39:P41" si="85">N39*O39</f>
        <v>0</v>
      </c>
      <c r="Q39" s="348"/>
      <c r="R39" s="349"/>
      <c r="S39" s="350">
        <f t="shared" ref="S39:S41" si="86">Q39*R39</f>
        <v>0</v>
      </c>
      <c r="T39" s="348"/>
      <c r="U39" s="349"/>
      <c r="V39" s="350">
        <f t="shared" ref="V39:V41" si="87">T39*U39</f>
        <v>0</v>
      </c>
      <c r="W39" s="351">
        <f t="shared" ref="W39:W41" si="88">G39+M39+S39</f>
        <v>0</v>
      </c>
      <c r="X39" s="352">
        <f t="shared" ref="X39:X41" si="89">J39+P39+V39</f>
        <v>0</v>
      </c>
      <c r="Y39" s="352">
        <f t="shared" si="80"/>
        <v>0</v>
      </c>
      <c r="Z39" s="353" t="e">
        <f t="shared" si="81"/>
        <v>#DIV/0!</v>
      </c>
      <c r="AA39" s="354"/>
      <c r="AB39" s="356"/>
      <c r="AC39" s="356"/>
      <c r="AD39" s="356"/>
      <c r="AE39" s="356"/>
      <c r="AF39" s="356"/>
      <c r="AG39" s="356"/>
    </row>
    <row r="40" spans="1:33" ht="30" customHeight="1">
      <c r="A40" s="346" t="s">
        <v>28</v>
      </c>
      <c r="B40" s="222" t="s">
        <v>69</v>
      </c>
      <c r="C40" s="209" t="s">
        <v>67</v>
      </c>
      <c r="D40" s="347" t="s">
        <v>68</v>
      </c>
      <c r="E40" s="348"/>
      <c r="F40" s="349"/>
      <c r="G40" s="350">
        <f t="shared" si="82"/>
        <v>0</v>
      </c>
      <c r="H40" s="348"/>
      <c r="I40" s="349"/>
      <c r="J40" s="350">
        <f t="shared" si="83"/>
        <v>0</v>
      </c>
      <c r="K40" s="348"/>
      <c r="L40" s="349"/>
      <c r="M40" s="350">
        <f t="shared" si="84"/>
        <v>0</v>
      </c>
      <c r="N40" s="348"/>
      <c r="O40" s="349"/>
      <c r="P40" s="350">
        <f t="shared" si="85"/>
        <v>0</v>
      </c>
      <c r="Q40" s="348"/>
      <c r="R40" s="349"/>
      <c r="S40" s="350">
        <f t="shared" si="86"/>
        <v>0</v>
      </c>
      <c r="T40" s="348"/>
      <c r="U40" s="349"/>
      <c r="V40" s="350">
        <f t="shared" si="87"/>
        <v>0</v>
      </c>
      <c r="W40" s="351">
        <f t="shared" si="88"/>
        <v>0</v>
      </c>
      <c r="X40" s="352">
        <f t="shared" si="89"/>
        <v>0</v>
      </c>
      <c r="Y40" s="352">
        <f t="shared" si="80"/>
        <v>0</v>
      </c>
      <c r="Z40" s="353" t="e">
        <f t="shared" si="81"/>
        <v>#DIV/0!</v>
      </c>
      <c r="AA40" s="354"/>
      <c r="AB40" s="356"/>
      <c r="AC40" s="356"/>
      <c r="AD40" s="356"/>
      <c r="AE40" s="356"/>
      <c r="AF40" s="356"/>
      <c r="AG40" s="356"/>
    </row>
    <row r="41" spans="1:33" ht="30" customHeight="1" thickBot="1">
      <c r="A41" s="371" t="s">
        <v>28</v>
      </c>
      <c r="B41" s="223" t="s">
        <v>70</v>
      </c>
      <c r="C41" s="209" t="s">
        <v>67</v>
      </c>
      <c r="D41" s="372" t="s">
        <v>68</v>
      </c>
      <c r="E41" s="373"/>
      <c r="F41" s="374"/>
      <c r="G41" s="375">
        <f t="shared" si="82"/>
        <v>0</v>
      </c>
      <c r="H41" s="373"/>
      <c r="I41" s="374"/>
      <c r="J41" s="375">
        <f t="shared" si="83"/>
        <v>0</v>
      </c>
      <c r="K41" s="373"/>
      <c r="L41" s="374"/>
      <c r="M41" s="375">
        <f t="shared" si="84"/>
        <v>0</v>
      </c>
      <c r="N41" s="373"/>
      <c r="O41" s="374"/>
      <c r="P41" s="375">
        <f t="shared" si="85"/>
        <v>0</v>
      </c>
      <c r="Q41" s="373"/>
      <c r="R41" s="374"/>
      <c r="S41" s="375">
        <f t="shared" si="86"/>
        <v>0</v>
      </c>
      <c r="T41" s="373"/>
      <c r="U41" s="374"/>
      <c r="V41" s="375">
        <f t="shared" si="87"/>
        <v>0</v>
      </c>
      <c r="W41" s="362">
        <f t="shared" si="88"/>
        <v>0</v>
      </c>
      <c r="X41" s="352">
        <f t="shared" si="89"/>
        <v>0</v>
      </c>
      <c r="Y41" s="352">
        <f t="shared" si="80"/>
        <v>0</v>
      </c>
      <c r="Z41" s="353" t="e">
        <f t="shared" si="81"/>
        <v>#DIV/0!</v>
      </c>
      <c r="AA41" s="376"/>
      <c r="AB41" s="356"/>
      <c r="AC41" s="356"/>
      <c r="AD41" s="356"/>
      <c r="AE41" s="356"/>
      <c r="AF41" s="356"/>
      <c r="AG41" s="356"/>
    </row>
    <row r="42" spans="1:33" ht="30" customHeight="1">
      <c r="A42" s="335" t="s">
        <v>25</v>
      </c>
      <c r="B42" s="378" t="s">
        <v>71</v>
      </c>
      <c r="C42" s="377" t="s">
        <v>72</v>
      </c>
      <c r="D42" s="365"/>
      <c r="E42" s="366">
        <f>SUM(E43:E45)</f>
        <v>0</v>
      </c>
      <c r="F42" s="367"/>
      <c r="G42" s="368">
        <f t="shared" ref="G42:H42" si="90">SUM(G43:G45)</f>
        <v>0</v>
      </c>
      <c r="H42" s="366">
        <f t="shared" si="90"/>
        <v>0</v>
      </c>
      <c r="I42" s="367"/>
      <c r="J42" s="368">
        <f t="shared" ref="J42:K42" si="91">SUM(J43:J45)</f>
        <v>0</v>
      </c>
      <c r="K42" s="366">
        <f t="shared" si="91"/>
        <v>0</v>
      </c>
      <c r="L42" s="367"/>
      <c r="M42" s="368">
        <f t="shared" ref="M42:N42" si="92">SUM(M43:M45)</f>
        <v>0</v>
      </c>
      <c r="N42" s="366">
        <f t="shared" si="92"/>
        <v>0</v>
      </c>
      <c r="O42" s="367"/>
      <c r="P42" s="368">
        <f t="shared" ref="P42:Q42" si="93">SUM(P43:P45)</f>
        <v>0</v>
      </c>
      <c r="Q42" s="366">
        <f t="shared" si="93"/>
        <v>0</v>
      </c>
      <c r="R42" s="367"/>
      <c r="S42" s="368">
        <f t="shared" ref="S42:T42" si="94">SUM(S43:S45)</f>
        <v>0</v>
      </c>
      <c r="T42" s="366">
        <f t="shared" si="94"/>
        <v>0</v>
      </c>
      <c r="U42" s="367"/>
      <c r="V42" s="368">
        <f t="shared" ref="V42:X42" si="95">SUM(V43:V45)</f>
        <v>0</v>
      </c>
      <c r="W42" s="368">
        <f t="shared" si="95"/>
        <v>0</v>
      </c>
      <c r="X42" s="368">
        <f t="shared" si="95"/>
        <v>0</v>
      </c>
      <c r="Y42" s="408">
        <f t="shared" si="80"/>
        <v>0</v>
      </c>
      <c r="Z42" s="408" t="e">
        <f t="shared" si="81"/>
        <v>#DIV/0!</v>
      </c>
      <c r="AA42" s="370"/>
      <c r="AB42" s="345"/>
      <c r="AC42" s="345"/>
      <c r="AD42" s="345"/>
      <c r="AE42" s="345"/>
      <c r="AF42" s="345"/>
      <c r="AG42" s="345"/>
    </row>
    <row r="43" spans="1:33" ht="30" customHeight="1">
      <c r="A43" s="346" t="s">
        <v>28</v>
      </c>
      <c r="B43" s="222" t="s">
        <v>73</v>
      </c>
      <c r="C43" s="209" t="s">
        <v>74</v>
      </c>
      <c r="D43" s="347" t="s">
        <v>75</v>
      </c>
      <c r="E43" s="348"/>
      <c r="F43" s="349"/>
      <c r="G43" s="350">
        <f t="shared" ref="G43:G45" si="96">E43*F43</f>
        <v>0</v>
      </c>
      <c r="H43" s="348"/>
      <c r="I43" s="349"/>
      <c r="J43" s="350">
        <f t="shared" ref="J43:J45" si="97">H43*I43</f>
        <v>0</v>
      </c>
      <c r="K43" s="348"/>
      <c r="L43" s="349"/>
      <c r="M43" s="350">
        <f t="shared" ref="M43:M45" si="98">K43*L43</f>
        <v>0</v>
      </c>
      <c r="N43" s="348"/>
      <c r="O43" s="349"/>
      <c r="P43" s="350">
        <f t="shared" ref="P43:P45" si="99">N43*O43</f>
        <v>0</v>
      </c>
      <c r="Q43" s="348"/>
      <c r="R43" s="349"/>
      <c r="S43" s="350">
        <f t="shared" ref="S43:S45" si="100">Q43*R43</f>
        <v>0</v>
      </c>
      <c r="T43" s="348"/>
      <c r="U43" s="349"/>
      <c r="V43" s="350">
        <f t="shared" ref="V43:V45" si="101">T43*U43</f>
        <v>0</v>
      </c>
      <c r="W43" s="351">
        <f t="shared" ref="W43:W45" si="102">G43+M43+S43</f>
        <v>0</v>
      </c>
      <c r="X43" s="352">
        <f t="shared" ref="X43:X45" si="103">J43+P43+V43</f>
        <v>0</v>
      </c>
      <c r="Y43" s="352">
        <f t="shared" si="80"/>
        <v>0</v>
      </c>
      <c r="Z43" s="353" t="e">
        <f t="shared" si="81"/>
        <v>#DIV/0!</v>
      </c>
      <c r="AA43" s="354"/>
      <c r="AB43" s="356"/>
      <c r="AC43" s="356"/>
      <c r="AD43" s="356"/>
      <c r="AE43" s="356"/>
      <c r="AF43" s="356"/>
      <c r="AG43" s="356"/>
    </row>
    <row r="44" spans="1:33" ht="30" customHeight="1">
      <c r="A44" s="346" t="s">
        <v>28</v>
      </c>
      <c r="B44" s="222" t="s">
        <v>76</v>
      </c>
      <c r="C44" s="218" t="s">
        <v>74</v>
      </c>
      <c r="D44" s="347" t="s">
        <v>75</v>
      </c>
      <c r="E44" s="348"/>
      <c r="F44" s="349"/>
      <c r="G44" s="350">
        <f t="shared" si="96"/>
        <v>0</v>
      </c>
      <c r="H44" s="348"/>
      <c r="I44" s="349"/>
      <c r="J44" s="350">
        <f t="shared" si="97"/>
        <v>0</v>
      </c>
      <c r="K44" s="348"/>
      <c r="L44" s="349"/>
      <c r="M44" s="350">
        <f t="shared" si="98"/>
        <v>0</v>
      </c>
      <c r="N44" s="348"/>
      <c r="O44" s="349"/>
      <c r="P44" s="350">
        <f t="shared" si="99"/>
        <v>0</v>
      </c>
      <c r="Q44" s="348"/>
      <c r="R44" s="349"/>
      <c r="S44" s="350">
        <f t="shared" si="100"/>
        <v>0</v>
      </c>
      <c r="T44" s="348"/>
      <c r="U44" s="349"/>
      <c r="V44" s="350">
        <f t="shared" si="101"/>
        <v>0</v>
      </c>
      <c r="W44" s="351">
        <f t="shared" si="102"/>
        <v>0</v>
      </c>
      <c r="X44" s="352">
        <f t="shared" si="103"/>
        <v>0</v>
      </c>
      <c r="Y44" s="352">
        <f t="shared" si="80"/>
        <v>0</v>
      </c>
      <c r="Z44" s="353" t="e">
        <f t="shared" si="81"/>
        <v>#DIV/0!</v>
      </c>
      <c r="AA44" s="354"/>
      <c r="AB44" s="356"/>
      <c r="AC44" s="356"/>
      <c r="AD44" s="356"/>
      <c r="AE44" s="356"/>
      <c r="AF44" s="356"/>
      <c r="AG44" s="356"/>
    </row>
    <row r="45" spans="1:33" ht="30" customHeight="1" thickBot="1">
      <c r="A45" s="371" t="s">
        <v>28</v>
      </c>
      <c r="B45" s="223" t="s">
        <v>77</v>
      </c>
      <c r="C45" s="409" t="s">
        <v>74</v>
      </c>
      <c r="D45" s="372" t="s">
        <v>75</v>
      </c>
      <c r="E45" s="373"/>
      <c r="F45" s="374"/>
      <c r="G45" s="375">
        <f t="shared" si="96"/>
        <v>0</v>
      </c>
      <c r="H45" s="373"/>
      <c r="I45" s="374"/>
      <c r="J45" s="375">
        <f t="shared" si="97"/>
        <v>0</v>
      </c>
      <c r="K45" s="373"/>
      <c r="L45" s="374"/>
      <c r="M45" s="375">
        <f t="shared" si="98"/>
        <v>0</v>
      </c>
      <c r="N45" s="373"/>
      <c r="O45" s="374"/>
      <c r="P45" s="375">
        <f t="shared" si="99"/>
        <v>0</v>
      </c>
      <c r="Q45" s="373"/>
      <c r="R45" s="374"/>
      <c r="S45" s="375">
        <f t="shared" si="100"/>
        <v>0</v>
      </c>
      <c r="T45" s="373"/>
      <c r="U45" s="374"/>
      <c r="V45" s="375">
        <f t="shared" si="101"/>
        <v>0</v>
      </c>
      <c r="W45" s="362">
        <f t="shared" si="102"/>
        <v>0</v>
      </c>
      <c r="X45" s="352">
        <f t="shared" si="103"/>
        <v>0</v>
      </c>
      <c r="Y45" s="352">
        <f t="shared" si="80"/>
        <v>0</v>
      </c>
      <c r="Z45" s="353" t="e">
        <f t="shared" si="81"/>
        <v>#DIV/0!</v>
      </c>
      <c r="AA45" s="376"/>
      <c r="AB45" s="356"/>
      <c r="AC45" s="356"/>
      <c r="AD45" s="356"/>
      <c r="AE45" s="356"/>
      <c r="AF45" s="356"/>
      <c r="AG45" s="356"/>
    </row>
    <row r="46" spans="1:33" ht="30" customHeight="1">
      <c r="A46" s="335" t="s">
        <v>25</v>
      </c>
      <c r="B46" s="378" t="s">
        <v>78</v>
      </c>
      <c r="C46" s="377" t="s">
        <v>79</v>
      </c>
      <c r="D46" s="365"/>
      <c r="E46" s="366">
        <f>SUM(E47:E49)</f>
        <v>0</v>
      </c>
      <c r="F46" s="367"/>
      <c r="G46" s="368">
        <f t="shared" ref="G46:H46" si="104">SUM(G47:G49)</f>
        <v>0</v>
      </c>
      <c r="H46" s="366">
        <f t="shared" si="104"/>
        <v>0</v>
      </c>
      <c r="I46" s="367"/>
      <c r="J46" s="368">
        <f t="shared" ref="J46:K46" si="105">SUM(J47:J49)</f>
        <v>0</v>
      </c>
      <c r="K46" s="366">
        <f t="shared" si="105"/>
        <v>0</v>
      </c>
      <c r="L46" s="367"/>
      <c r="M46" s="368">
        <f t="shared" ref="M46:N46" si="106">SUM(M47:M49)</f>
        <v>0</v>
      </c>
      <c r="N46" s="366">
        <f t="shared" si="106"/>
        <v>0</v>
      </c>
      <c r="O46" s="367"/>
      <c r="P46" s="368">
        <f t="shared" ref="P46:Q46" si="107">SUM(P47:P49)</f>
        <v>0</v>
      </c>
      <c r="Q46" s="366">
        <f t="shared" si="107"/>
        <v>0</v>
      </c>
      <c r="R46" s="367"/>
      <c r="S46" s="368">
        <f t="shared" ref="S46:T46" si="108">SUM(S47:S49)</f>
        <v>0</v>
      </c>
      <c r="T46" s="366">
        <f t="shared" si="108"/>
        <v>0</v>
      </c>
      <c r="U46" s="367"/>
      <c r="V46" s="368">
        <f t="shared" ref="V46:X46" si="109">SUM(V47:V49)</f>
        <v>0</v>
      </c>
      <c r="W46" s="368">
        <f t="shared" si="109"/>
        <v>0</v>
      </c>
      <c r="X46" s="368">
        <f t="shared" si="109"/>
        <v>0</v>
      </c>
      <c r="Y46" s="367">
        <f t="shared" si="80"/>
        <v>0</v>
      </c>
      <c r="Z46" s="367" t="e">
        <f t="shared" si="81"/>
        <v>#DIV/0!</v>
      </c>
      <c r="AA46" s="370"/>
      <c r="AB46" s="345"/>
      <c r="AC46" s="345"/>
      <c r="AD46" s="345"/>
      <c r="AE46" s="345"/>
      <c r="AF46" s="345"/>
      <c r="AG46" s="345"/>
    </row>
    <row r="47" spans="1:33" ht="30" customHeight="1">
      <c r="A47" s="346" t="s">
        <v>28</v>
      </c>
      <c r="B47" s="222" t="s">
        <v>80</v>
      </c>
      <c r="C47" s="209" t="s">
        <v>81</v>
      </c>
      <c r="D47" s="347" t="s">
        <v>75</v>
      </c>
      <c r="E47" s="348"/>
      <c r="F47" s="349"/>
      <c r="G47" s="350">
        <f t="shared" ref="G47:G49" si="110">E47*F47</f>
        <v>0</v>
      </c>
      <c r="H47" s="348"/>
      <c r="I47" s="349"/>
      <c r="J47" s="350">
        <f t="shared" ref="J47:J49" si="111">H47*I47</f>
        <v>0</v>
      </c>
      <c r="K47" s="348"/>
      <c r="L47" s="349"/>
      <c r="M47" s="350">
        <f t="shared" ref="M47:M49" si="112">K47*L47</f>
        <v>0</v>
      </c>
      <c r="N47" s="348"/>
      <c r="O47" s="349"/>
      <c r="P47" s="350">
        <f t="shared" ref="P47:P49" si="113">N47*O47</f>
        <v>0</v>
      </c>
      <c r="Q47" s="348"/>
      <c r="R47" s="349"/>
      <c r="S47" s="350">
        <f t="shared" ref="S47:S49" si="114">Q47*R47</f>
        <v>0</v>
      </c>
      <c r="T47" s="348"/>
      <c r="U47" s="349"/>
      <c r="V47" s="350">
        <f t="shared" ref="V47:V49" si="115">T47*U47</f>
        <v>0</v>
      </c>
      <c r="W47" s="351">
        <f t="shared" ref="W47:W49" si="116">G47+M47+S47</f>
        <v>0</v>
      </c>
      <c r="X47" s="352">
        <f t="shared" ref="X47:X49" si="117">J47+P47+V47</f>
        <v>0</v>
      </c>
      <c r="Y47" s="352">
        <f t="shared" si="80"/>
        <v>0</v>
      </c>
      <c r="Z47" s="353" t="e">
        <f t="shared" si="81"/>
        <v>#DIV/0!</v>
      </c>
      <c r="AA47" s="354"/>
      <c r="AB47" s="355"/>
      <c r="AC47" s="356"/>
      <c r="AD47" s="356"/>
      <c r="AE47" s="356"/>
      <c r="AF47" s="356"/>
      <c r="AG47" s="356"/>
    </row>
    <row r="48" spans="1:33" ht="30" customHeight="1">
      <c r="A48" s="346" t="s">
        <v>28</v>
      </c>
      <c r="B48" s="222" t="s">
        <v>82</v>
      </c>
      <c r="C48" s="209" t="s">
        <v>83</v>
      </c>
      <c r="D48" s="347" t="s">
        <v>75</v>
      </c>
      <c r="E48" s="348"/>
      <c r="F48" s="349"/>
      <c r="G48" s="350">
        <f t="shared" si="110"/>
        <v>0</v>
      </c>
      <c r="H48" s="348"/>
      <c r="I48" s="349"/>
      <c r="J48" s="350">
        <f t="shared" si="111"/>
        <v>0</v>
      </c>
      <c r="K48" s="348"/>
      <c r="L48" s="349"/>
      <c r="M48" s="350">
        <f t="shared" si="112"/>
        <v>0</v>
      </c>
      <c r="N48" s="348"/>
      <c r="O48" s="349"/>
      <c r="P48" s="350">
        <f t="shared" si="113"/>
        <v>0</v>
      </c>
      <c r="Q48" s="348"/>
      <c r="R48" s="349"/>
      <c r="S48" s="350">
        <f t="shared" si="114"/>
        <v>0</v>
      </c>
      <c r="T48" s="348"/>
      <c r="U48" s="349"/>
      <c r="V48" s="350">
        <f t="shared" si="115"/>
        <v>0</v>
      </c>
      <c r="W48" s="351">
        <f t="shared" si="116"/>
        <v>0</v>
      </c>
      <c r="X48" s="352">
        <f t="shared" si="117"/>
        <v>0</v>
      </c>
      <c r="Y48" s="352">
        <f t="shared" si="80"/>
        <v>0</v>
      </c>
      <c r="Z48" s="353" t="e">
        <f t="shared" si="81"/>
        <v>#DIV/0!</v>
      </c>
      <c r="AA48" s="354"/>
      <c r="AB48" s="356"/>
      <c r="AC48" s="356"/>
      <c r="AD48" s="356"/>
      <c r="AE48" s="356"/>
      <c r="AF48" s="356"/>
      <c r="AG48" s="356"/>
    </row>
    <row r="49" spans="1:33" ht="30" customHeight="1" thickBot="1">
      <c r="A49" s="357" t="s">
        <v>28</v>
      </c>
      <c r="B49" s="230" t="s">
        <v>84</v>
      </c>
      <c r="C49" s="386" t="s">
        <v>81</v>
      </c>
      <c r="D49" s="358" t="s">
        <v>75</v>
      </c>
      <c r="E49" s="373"/>
      <c r="F49" s="374"/>
      <c r="G49" s="375">
        <f t="shared" si="110"/>
        <v>0</v>
      </c>
      <c r="H49" s="373"/>
      <c r="I49" s="374"/>
      <c r="J49" s="375">
        <f t="shared" si="111"/>
        <v>0</v>
      </c>
      <c r="K49" s="373"/>
      <c r="L49" s="374"/>
      <c r="M49" s="375">
        <f t="shared" si="112"/>
        <v>0</v>
      </c>
      <c r="N49" s="373"/>
      <c r="O49" s="374"/>
      <c r="P49" s="375">
        <f t="shared" si="113"/>
        <v>0</v>
      </c>
      <c r="Q49" s="373"/>
      <c r="R49" s="374"/>
      <c r="S49" s="375">
        <f t="shared" si="114"/>
        <v>0</v>
      </c>
      <c r="T49" s="373"/>
      <c r="U49" s="374"/>
      <c r="V49" s="375">
        <f t="shared" si="115"/>
        <v>0</v>
      </c>
      <c r="W49" s="362">
        <f t="shared" si="116"/>
        <v>0</v>
      </c>
      <c r="X49" s="352">
        <f t="shared" si="117"/>
        <v>0</v>
      </c>
      <c r="Y49" s="352">
        <f t="shared" si="80"/>
        <v>0</v>
      </c>
      <c r="Z49" s="353" t="e">
        <f t="shared" si="81"/>
        <v>#DIV/0!</v>
      </c>
      <c r="AA49" s="376"/>
      <c r="AB49" s="356"/>
      <c r="AC49" s="356"/>
      <c r="AD49" s="356"/>
      <c r="AE49" s="356"/>
      <c r="AF49" s="356"/>
      <c r="AG49" s="356"/>
    </row>
    <row r="50" spans="1:33" ht="30" customHeight="1" thickBot="1">
      <c r="A50" s="388" t="s">
        <v>526</v>
      </c>
      <c r="B50" s="389"/>
      <c r="C50" s="390"/>
      <c r="D50" s="391"/>
      <c r="E50" s="395">
        <f>E46+E42+E38</f>
        <v>0</v>
      </c>
      <c r="F50" s="410"/>
      <c r="G50" s="394">
        <f t="shared" ref="G50:H50" si="118">G46+G42+G38</f>
        <v>0</v>
      </c>
      <c r="H50" s="395">
        <f t="shared" si="118"/>
        <v>0</v>
      </c>
      <c r="I50" s="410"/>
      <c r="J50" s="394">
        <f t="shared" ref="J50:K50" si="119">J46+J42+J38</f>
        <v>0</v>
      </c>
      <c r="K50" s="411">
        <f t="shared" si="119"/>
        <v>0</v>
      </c>
      <c r="L50" s="410"/>
      <c r="M50" s="394">
        <f t="shared" ref="M50:N50" si="120">M46+M42+M38</f>
        <v>0</v>
      </c>
      <c r="N50" s="411">
        <f t="shared" si="120"/>
        <v>0</v>
      </c>
      <c r="O50" s="410"/>
      <c r="P50" s="394">
        <f t="shared" ref="P50:Q50" si="121">P46+P42+P38</f>
        <v>0</v>
      </c>
      <c r="Q50" s="411">
        <f t="shared" si="121"/>
        <v>0</v>
      </c>
      <c r="R50" s="410"/>
      <c r="S50" s="394">
        <f t="shared" ref="S50:T50" si="122">S46+S42+S38</f>
        <v>0</v>
      </c>
      <c r="T50" s="411">
        <f t="shared" si="122"/>
        <v>0</v>
      </c>
      <c r="U50" s="410"/>
      <c r="V50" s="394">
        <f t="shared" ref="V50:X50" si="123">V46+V42+V38</f>
        <v>0</v>
      </c>
      <c r="W50" s="412">
        <f t="shared" si="123"/>
        <v>0</v>
      </c>
      <c r="X50" s="412">
        <f t="shared" si="123"/>
        <v>0</v>
      </c>
      <c r="Y50" s="412">
        <f t="shared" si="80"/>
        <v>0</v>
      </c>
      <c r="Z50" s="412" t="e">
        <f t="shared" si="81"/>
        <v>#DIV/0!</v>
      </c>
      <c r="AA50" s="399"/>
      <c r="AB50" s="236"/>
      <c r="AC50" s="236"/>
      <c r="AD50" s="236"/>
      <c r="AE50" s="236"/>
      <c r="AF50" s="236"/>
      <c r="AG50" s="236"/>
    </row>
    <row r="51" spans="1:33" ht="30" customHeight="1" collapsed="1" thickBot="1">
      <c r="A51" s="400" t="s">
        <v>24</v>
      </c>
      <c r="B51" s="401">
        <v>3</v>
      </c>
      <c r="C51" s="402" t="s">
        <v>86</v>
      </c>
      <c r="D51" s="403"/>
      <c r="E51" s="332"/>
      <c r="F51" s="332"/>
      <c r="G51" s="332"/>
      <c r="H51" s="332"/>
      <c r="I51" s="332"/>
      <c r="J51" s="332"/>
      <c r="K51" s="332"/>
      <c r="L51" s="332"/>
      <c r="M51" s="332"/>
      <c r="N51" s="332"/>
      <c r="O51" s="332"/>
      <c r="P51" s="332"/>
      <c r="Q51" s="332"/>
      <c r="R51" s="332"/>
      <c r="S51" s="332"/>
      <c r="T51" s="332"/>
      <c r="U51" s="332"/>
      <c r="V51" s="332"/>
      <c r="W51" s="333"/>
      <c r="X51" s="333"/>
      <c r="Y51" s="333"/>
      <c r="Z51" s="333"/>
      <c r="AA51" s="334"/>
      <c r="AB51" s="236"/>
      <c r="AC51" s="236"/>
      <c r="AD51" s="236"/>
      <c r="AE51" s="236"/>
      <c r="AF51" s="236"/>
      <c r="AG51" s="236"/>
    </row>
    <row r="52" spans="1:33" ht="45" customHeight="1">
      <c r="A52" s="569" t="s">
        <v>25</v>
      </c>
      <c r="B52" s="570" t="s">
        <v>87</v>
      </c>
      <c r="C52" s="571" t="s">
        <v>527</v>
      </c>
      <c r="D52" s="572"/>
      <c r="E52" s="573">
        <f>SUM(E53:E61)</f>
        <v>9</v>
      </c>
      <c r="F52" s="574"/>
      <c r="G52" s="573">
        <f>SUM(G53:G61)</f>
        <v>215094</v>
      </c>
      <c r="H52" s="573">
        <f>SUM(H53:H61)</f>
        <v>9</v>
      </c>
      <c r="I52" s="574"/>
      <c r="J52" s="573">
        <f>SUM(J53:J61)</f>
        <v>218004.58600000001</v>
      </c>
      <c r="K52" s="573">
        <f>SUM(K53:K61)</f>
        <v>0</v>
      </c>
      <c r="L52" s="574"/>
      <c r="M52" s="573">
        <f>SUM(M53:M61)</f>
        <v>0</v>
      </c>
      <c r="N52" s="573">
        <f>SUM(N53:N61)</f>
        <v>0</v>
      </c>
      <c r="O52" s="573"/>
      <c r="P52" s="573">
        <f>SUM(P53:P61)</f>
        <v>0</v>
      </c>
      <c r="Q52" s="573">
        <f ca="1">SUM(Q53:Q68)</f>
        <v>0</v>
      </c>
      <c r="R52" s="574"/>
      <c r="S52" s="573">
        <f ca="1">SUM(S53:S68)</f>
        <v>0</v>
      </c>
      <c r="T52" s="573">
        <f ca="1">SUM(T53:T68)</f>
        <v>0</v>
      </c>
      <c r="U52" s="574"/>
      <c r="V52" s="573">
        <f ca="1">SUM(V53:V68)</f>
        <v>0</v>
      </c>
      <c r="W52" s="573">
        <f>SUM(W53:W61)</f>
        <v>215094</v>
      </c>
      <c r="X52" s="573">
        <f>SUM(X53:X61)</f>
        <v>218004.58600000001</v>
      </c>
      <c r="Y52" s="575">
        <f t="shared" ref="Y52" si="124">W52-X52</f>
        <v>-2910.5860000000102</v>
      </c>
      <c r="Z52" s="576">
        <f t="shared" ref="Z52" si="125">Y52/W52</f>
        <v>-1.3531693120217255E-2</v>
      </c>
      <c r="AA52" s="577"/>
      <c r="AB52" s="578"/>
      <c r="AC52" s="578"/>
      <c r="AD52" s="578"/>
      <c r="AE52" s="578"/>
      <c r="AF52" s="578"/>
      <c r="AG52" s="578"/>
    </row>
    <row r="53" spans="1:33" s="555" customFormat="1">
      <c r="A53" s="4" t="s">
        <v>28</v>
      </c>
      <c r="B53" s="5" t="s">
        <v>89</v>
      </c>
      <c r="C53" s="21" t="s">
        <v>703</v>
      </c>
      <c r="D53" s="7" t="s">
        <v>68</v>
      </c>
      <c r="E53" s="8">
        <v>1</v>
      </c>
      <c r="F53" s="9">
        <v>49900</v>
      </c>
      <c r="G53" s="10">
        <f t="shared" ref="G53:G60" si="126">E53*F53</f>
        <v>49900</v>
      </c>
      <c r="H53" s="8">
        <v>1</v>
      </c>
      <c r="I53" s="9">
        <v>58953.19</v>
      </c>
      <c r="J53" s="10">
        <f>H53*I53</f>
        <v>58953.19</v>
      </c>
      <c r="K53" s="348"/>
      <c r="L53" s="349"/>
      <c r="M53" s="350">
        <f t="shared" ref="M53" si="127">K53*L53</f>
        <v>0</v>
      </c>
      <c r="N53" s="348"/>
      <c r="O53" s="349"/>
      <c r="P53" s="350">
        <f t="shared" ref="P53" si="128">N53*O53</f>
        <v>0</v>
      </c>
      <c r="Q53" s="348"/>
      <c r="R53" s="349"/>
      <c r="S53" s="350">
        <f t="shared" ref="S53" si="129">Q53*R53</f>
        <v>0</v>
      </c>
      <c r="T53" s="348"/>
      <c r="U53" s="349"/>
      <c r="V53" s="350">
        <f t="shared" ref="V53" si="130">T53*U53</f>
        <v>0</v>
      </c>
      <c r="W53" s="362">
        <f t="shared" ref="W53" si="131">G53+M53+S53</f>
        <v>49900</v>
      </c>
      <c r="X53" s="352">
        <f t="shared" ref="X53" si="132">J53+P53+V53</f>
        <v>58953.19</v>
      </c>
      <c r="Y53" s="352">
        <f t="shared" ref="Y53" si="133">W53-X53</f>
        <v>-9053.1900000000023</v>
      </c>
      <c r="Z53" s="353">
        <f t="shared" ref="Z53" si="134">Y53/W53</f>
        <v>-0.18142665330661328</v>
      </c>
      <c r="AA53" s="354"/>
    </row>
    <row r="54" spans="1:33" s="555" customFormat="1">
      <c r="A54" s="4" t="s">
        <v>28</v>
      </c>
      <c r="B54" s="5" t="s">
        <v>90</v>
      </c>
      <c r="C54" s="218" t="s">
        <v>568</v>
      </c>
      <c r="D54" s="7" t="s">
        <v>68</v>
      </c>
      <c r="E54" s="8">
        <v>1</v>
      </c>
      <c r="F54" s="9">
        <v>14500</v>
      </c>
      <c r="G54" s="10">
        <f t="shared" si="126"/>
        <v>14500</v>
      </c>
      <c r="H54" s="8">
        <v>1</v>
      </c>
      <c r="I54" s="9">
        <f>10908.33*1.2</f>
        <v>13089.995999999999</v>
      </c>
      <c r="J54" s="10">
        <f t="shared" ref="J54:J61" si="135">H54*I54</f>
        <v>13089.995999999999</v>
      </c>
      <c r="K54" s="348"/>
      <c r="L54" s="349"/>
      <c r="M54" s="350">
        <f t="shared" ref="M54:M61" si="136">K54*L54</f>
        <v>0</v>
      </c>
      <c r="N54" s="348"/>
      <c r="O54" s="349"/>
      <c r="P54" s="350">
        <f t="shared" ref="P54:P61" si="137">N54*O54</f>
        <v>0</v>
      </c>
      <c r="Q54" s="348"/>
      <c r="R54" s="349"/>
      <c r="S54" s="350">
        <f t="shared" ref="S54:S61" si="138">Q54*R54</f>
        <v>0</v>
      </c>
      <c r="T54" s="348"/>
      <c r="U54" s="349"/>
      <c r="V54" s="350">
        <f t="shared" ref="V54:V61" si="139">T54*U54</f>
        <v>0</v>
      </c>
      <c r="W54" s="362">
        <f t="shared" ref="W54:W61" si="140">G54+M54+S54</f>
        <v>14500</v>
      </c>
      <c r="X54" s="352">
        <f t="shared" ref="X54:X61" si="141">J54+P54+V54</f>
        <v>13089.995999999999</v>
      </c>
      <c r="Y54" s="352">
        <f t="shared" ref="Y54:Y61" si="142">W54-X54</f>
        <v>1410.0040000000008</v>
      </c>
      <c r="Z54" s="353">
        <f t="shared" ref="Z54:Z61" si="143">Y54/W54</f>
        <v>9.7241655172413843E-2</v>
      </c>
      <c r="AA54" s="354"/>
    </row>
    <row r="55" spans="1:33" s="555" customFormat="1">
      <c r="A55" s="4" t="s">
        <v>28</v>
      </c>
      <c r="B55" s="5" t="s">
        <v>91</v>
      </c>
      <c r="C55" s="218" t="s">
        <v>576</v>
      </c>
      <c r="D55" s="7" t="s">
        <v>68</v>
      </c>
      <c r="E55" s="8">
        <v>1</v>
      </c>
      <c r="F55" s="9">
        <v>15900</v>
      </c>
      <c r="G55" s="10">
        <f t="shared" si="126"/>
        <v>15900</v>
      </c>
      <c r="H55" s="8">
        <v>1</v>
      </c>
      <c r="I55" s="9">
        <f>14320*1.2</f>
        <v>17184</v>
      </c>
      <c r="J55" s="10">
        <f t="shared" si="135"/>
        <v>17184</v>
      </c>
      <c r="K55" s="348"/>
      <c r="L55" s="349"/>
      <c r="M55" s="350">
        <f t="shared" si="136"/>
        <v>0</v>
      </c>
      <c r="N55" s="348"/>
      <c r="O55" s="349"/>
      <c r="P55" s="350">
        <f t="shared" si="137"/>
        <v>0</v>
      </c>
      <c r="Q55" s="348"/>
      <c r="R55" s="349"/>
      <c r="S55" s="350">
        <f t="shared" si="138"/>
        <v>0</v>
      </c>
      <c r="T55" s="348"/>
      <c r="U55" s="349"/>
      <c r="V55" s="350">
        <f t="shared" si="139"/>
        <v>0</v>
      </c>
      <c r="W55" s="362">
        <f t="shared" si="140"/>
        <v>15900</v>
      </c>
      <c r="X55" s="352">
        <f t="shared" si="141"/>
        <v>17184</v>
      </c>
      <c r="Y55" s="352">
        <f t="shared" si="142"/>
        <v>-1284</v>
      </c>
      <c r="Z55" s="353">
        <f t="shared" si="143"/>
        <v>-8.0754716981132069E-2</v>
      </c>
      <c r="AA55" s="354"/>
    </row>
    <row r="56" spans="1:33" s="555" customFormat="1">
      <c r="A56" s="4" t="s">
        <v>28</v>
      </c>
      <c r="B56" s="5" t="s">
        <v>92</v>
      </c>
      <c r="C56" s="20" t="s">
        <v>570</v>
      </c>
      <c r="D56" s="7" t="s">
        <v>93</v>
      </c>
      <c r="E56" s="8">
        <v>2</v>
      </c>
      <c r="F56" s="9">
        <v>25750</v>
      </c>
      <c r="G56" s="10">
        <f t="shared" si="126"/>
        <v>51500</v>
      </c>
      <c r="H56" s="8">
        <v>1</v>
      </c>
      <c r="I56" s="9">
        <v>26720.400000000001</v>
      </c>
      <c r="J56" s="10">
        <f t="shared" si="135"/>
        <v>26720.400000000001</v>
      </c>
      <c r="K56" s="348"/>
      <c r="L56" s="349"/>
      <c r="M56" s="350">
        <f t="shared" si="136"/>
        <v>0</v>
      </c>
      <c r="N56" s="348"/>
      <c r="O56" s="349"/>
      <c r="P56" s="350">
        <f t="shared" si="137"/>
        <v>0</v>
      </c>
      <c r="Q56" s="348"/>
      <c r="R56" s="349"/>
      <c r="S56" s="350">
        <f t="shared" si="138"/>
        <v>0</v>
      </c>
      <c r="T56" s="348"/>
      <c r="U56" s="349"/>
      <c r="V56" s="350">
        <f t="shared" si="139"/>
        <v>0</v>
      </c>
      <c r="W56" s="362">
        <f t="shared" si="140"/>
        <v>51500</v>
      </c>
      <c r="X56" s="352">
        <f t="shared" si="141"/>
        <v>26720.400000000001</v>
      </c>
      <c r="Y56" s="352">
        <f t="shared" si="142"/>
        <v>24779.599999999999</v>
      </c>
      <c r="Z56" s="353">
        <f t="shared" si="143"/>
        <v>0.48115728155339804</v>
      </c>
      <c r="AA56" s="354"/>
    </row>
    <row r="57" spans="1:33" s="555" customFormat="1" ht="51">
      <c r="A57" s="4" t="s">
        <v>28</v>
      </c>
      <c r="B57" s="5" t="s">
        <v>94</v>
      </c>
      <c r="C57" s="20" t="s">
        <v>711</v>
      </c>
      <c r="D57" s="7" t="s">
        <v>68</v>
      </c>
      <c r="E57" s="8">
        <v>1</v>
      </c>
      <c r="F57" s="8">
        <v>12405</v>
      </c>
      <c r="G57" s="8">
        <f t="shared" si="126"/>
        <v>12405</v>
      </c>
      <c r="H57" s="8">
        <v>1</v>
      </c>
      <c r="I57" s="9">
        <v>16972</v>
      </c>
      <c r="J57" s="10">
        <f t="shared" si="135"/>
        <v>16972</v>
      </c>
      <c r="K57" s="348"/>
      <c r="L57" s="349"/>
      <c r="M57" s="350">
        <f t="shared" si="136"/>
        <v>0</v>
      </c>
      <c r="N57" s="348"/>
      <c r="O57" s="349"/>
      <c r="P57" s="350">
        <f t="shared" si="137"/>
        <v>0</v>
      </c>
      <c r="Q57" s="348"/>
      <c r="R57" s="349"/>
      <c r="S57" s="350">
        <f t="shared" si="138"/>
        <v>0</v>
      </c>
      <c r="T57" s="348"/>
      <c r="U57" s="349"/>
      <c r="V57" s="350">
        <f t="shared" si="139"/>
        <v>0</v>
      </c>
      <c r="W57" s="362">
        <f t="shared" si="140"/>
        <v>12405</v>
      </c>
      <c r="X57" s="352">
        <f t="shared" si="141"/>
        <v>16972</v>
      </c>
      <c r="Y57" s="352">
        <f t="shared" si="142"/>
        <v>-4567</v>
      </c>
      <c r="Z57" s="353">
        <f t="shared" si="143"/>
        <v>-0.36815800080612654</v>
      </c>
      <c r="AA57" s="354"/>
    </row>
    <row r="58" spans="1:33" s="555" customFormat="1" ht="51">
      <c r="A58" s="4" t="s">
        <v>28</v>
      </c>
      <c r="B58" s="5" t="s">
        <v>95</v>
      </c>
      <c r="C58" s="20" t="s">
        <v>571</v>
      </c>
      <c r="D58" s="7" t="s">
        <v>713</v>
      </c>
      <c r="E58" s="13">
        <v>1</v>
      </c>
      <c r="F58" s="23">
        <v>33563</v>
      </c>
      <c r="G58" s="8">
        <f t="shared" si="126"/>
        <v>33563</v>
      </c>
      <c r="H58" s="13">
        <v>1</v>
      </c>
      <c r="I58" s="14">
        <v>43950</v>
      </c>
      <c r="J58" s="10">
        <f t="shared" si="135"/>
        <v>43950</v>
      </c>
      <c r="K58" s="348"/>
      <c r="L58" s="349"/>
      <c r="M58" s="350">
        <f t="shared" si="136"/>
        <v>0</v>
      </c>
      <c r="N58" s="348"/>
      <c r="O58" s="349"/>
      <c r="P58" s="350">
        <f t="shared" si="137"/>
        <v>0</v>
      </c>
      <c r="Q58" s="348"/>
      <c r="R58" s="349"/>
      <c r="S58" s="350">
        <f t="shared" si="138"/>
        <v>0</v>
      </c>
      <c r="T58" s="348"/>
      <c r="U58" s="349"/>
      <c r="V58" s="350">
        <f t="shared" si="139"/>
        <v>0</v>
      </c>
      <c r="W58" s="362">
        <f t="shared" si="140"/>
        <v>33563</v>
      </c>
      <c r="X58" s="352">
        <f t="shared" si="141"/>
        <v>43950</v>
      </c>
      <c r="Y58" s="352">
        <f t="shared" si="142"/>
        <v>-10387</v>
      </c>
      <c r="Z58" s="353">
        <f t="shared" si="143"/>
        <v>-0.3094776986562584</v>
      </c>
      <c r="AA58" s="354"/>
    </row>
    <row r="59" spans="1:33" s="555" customFormat="1" ht="25.5">
      <c r="A59" s="4" t="s">
        <v>28</v>
      </c>
      <c r="B59" s="5" t="s">
        <v>96</v>
      </c>
      <c r="C59" s="20" t="s">
        <v>712</v>
      </c>
      <c r="D59" s="7" t="s">
        <v>713</v>
      </c>
      <c r="E59" s="13">
        <v>1</v>
      </c>
      <c r="F59" s="23">
        <v>3276</v>
      </c>
      <c r="G59" s="24">
        <f t="shared" si="126"/>
        <v>3276</v>
      </c>
      <c r="H59" s="13">
        <v>1</v>
      </c>
      <c r="I59" s="14">
        <v>4750</v>
      </c>
      <c r="J59" s="10">
        <f t="shared" si="135"/>
        <v>4750</v>
      </c>
      <c r="K59" s="348"/>
      <c r="L59" s="349"/>
      <c r="M59" s="350">
        <f t="shared" si="136"/>
        <v>0</v>
      </c>
      <c r="N59" s="348"/>
      <c r="O59" s="349"/>
      <c r="P59" s="350">
        <f t="shared" si="137"/>
        <v>0</v>
      </c>
      <c r="Q59" s="348"/>
      <c r="R59" s="349"/>
      <c r="S59" s="350">
        <f t="shared" si="138"/>
        <v>0</v>
      </c>
      <c r="T59" s="348"/>
      <c r="U59" s="349"/>
      <c r="V59" s="350">
        <f t="shared" si="139"/>
        <v>0</v>
      </c>
      <c r="W59" s="362">
        <f t="shared" si="140"/>
        <v>3276</v>
      </c>
      <c r="X59" s="352">
        <f t="shared" si="141"/>
        <v>4750</v>
      </c>
      <c r="Y59" s="352">
        <f t="shared" si="142"/>
        <v>-1474</v>
      </c>
      <c r="Z59" s="353">
        <f t="shared" si="143"/>
        <v>-0.44993894993894995</v>
      </c>
      <c r="AA59" s="354"/>
    </row>
    <row r="60" spans="1:33" s="555" customFormat="1" ht="25.5">
      <c r="A60" s="4" t="s">
        <v>28</v>
      </c>
      <c r="B60" s="5" t="s">
        <v>97</v>
      </c>
      <c r="C60" s="21" t="s">
        <v>716</v>
      </c>
      <c r="D60" s="7" t="s">
        <v>68</v>
      </c>
      <c r="E60" s="8">
        <v>1</v>
      </c>
      <c r="F60" s="9">
        <v>34050</v>
      </c>
      <c r="G60" s="10">
        <f t="shared" si="126"/>
        <v>34050</v>
      </c>
      <c r="H60" s="8">
        <v>1</v>
      </c>
      <c r="I60" s="9">
        <v>32300</v>
      </c>
      <c r="J60" s="10">
        <f t="shared" si="135"/>
        <v>32300</v>
      </c>
      <c r="K60" s="348"/>
      <c r="L60" s="349"/>
      <c r="M60" s="350">
        <f t="shared" si="136"/>
        <v>0</v>
      </c>
      <c r="N60" s="348"/>
      <c r="O60" s="349"/>
      <c r="P60" s="350">
        <f t="shared" si="137"/>
        <v>0</v>
      </c>
      <c r="Q60" s="348"/>
      <c r="R60" s="349"/>
      <c r="S60" s="350">
        <f t="shared" si="138"/>
        <v>0</v>
      </c>
      <c r="T60" s="348"/>
      <c r="U60" s="349"/>
      <c r="V60" s="350">
        <f t="shared" si="139"/>
        <v>0</v>
      </c>
      <c r="W60" s="362">
        <f t="shared" si="140"/>
        <v>34050</v>
      </c>
      <c r="X60" s="352">
        <f t="shared" si="141"/>
        <v>32300</v>
      </c>
      <c r="Y60" s="352">
        <f t="shared" si="142"/>
        <v>1750</v>
      </c>
      <c r="Z60" s="353">
        <f t="shared" si="143"/>
        <v>5.1395007342143903E-2</v>
      </c>
      <c r="AA60" s="354"/>
    </row>
    <row r="61" spans="1:33" ht="30" customHeight="1" thickBot="1">
      <c r="A61" s="4" t="s">
        <v>28</v>
      </c>
      <c r="B61" s="5" t="s">
        <v>698</v>
      </c>
      <c r="C61" s="21" t="s">
        <v>572</v>
      </c>
      <c r="D61" s="558" t="s">
        <v>68</v>
      </c>
      <c r="E61" s="558"/>
      <c r="F61" s="558"/>
      <c r="G61" s="558"/>
      <c r="H61" s="8">
        <v>1</v>
      </c>
      <c r="I61" s="9">
        <v>4085</v>
      </c>
      <c r="J61" s="10">
        <f t="shared" si="135"/>
        <v>4085</v>
      </c>
      <c r="K61" s="348"/>
      <c r="L61" s="349"/>
      <c r="M61" s="350">
        <f t="shared" si="136"/>
        <v>0</v>
      </c>
      <c r="N61" s="348"/>
      <c r="O61" s="349"/>
      <c r="P61" s="350">
        <f t="shared" si="137"/>
        <v>0</v>
      </c>
      <c r="Q61" s="348"/>
      <c r="R61" s="349"/>
      <c r="S61" s="350">
        <f t="shared" si="138"/>
        <v>0</v>
      </c>
      <c r="T61" s="348"/>
      <c r="U61" s="349"/>
      <c r="V61" s="350">
        <f t="shared" si="139"/>
        <v>0</v>
      </c>
      <c r="W61" s="362">
        <f t="shared" si="140"/>
        <v>0</v>
      </c>
      <c r="X61" s="352">
        <f t="shared" si="141"/>
        <v>4085</v>
      </c>
      <c r="Y61" s="352">
        <f t="shared" si="142"/>
        <v>-4085</v>
      </c>
      <c r="Z61" s="353" t="e">
        <f t="shared" si="143"/>
        <v>#DIV/0!</v>
      </c>
      <c r="AA61" s="354"/>
      <c r="AB61" s="356"/>
      <c r="AC61" s="356"/>
      <c r="AD61" s="356"/>
      <c r="AE61" s="356"/>
      <c r="AF61" s="356"/>
      <c r="AG61" s="356"/>
    </row>
    <row r="62" spans="1:33" ht="55.9" customHeight="1" collapsed="1">
      <c r="A62" s="335" t="s">
        <v>25</v>
      </c>
      <c r="B62" s="378" t="s">
        <v>98</v>
      </c>
      <c r="C62" s="364" t="s">
        <v>528</v>
      </c>
      <c r="D62" s="365"/>
      <c r="E62" s="366"/>
      <c r="F62" s="367"/>
      <c r="G62" s="368"/>
      <c r="H62" s="366"/>
      <c r="I62" s="367"/>
      <c r="J62" s="368"/>
      <c r="K62" s="366">
        <f>SUM(K63:K64)</f>
        <v>0</v>
      </c>
      <c r="L62" s="367"/>
      <c r="M62" s="368">
        <f t="shared" ref="M62:N62" si="144">SUM(M63:M64)</f>
        <v>0</v>
      </c>
      <c r="N62" s="366">
        <f t="shared" si="144"/>
        <v>0</v>
      </c>
      <c r="O62" s="367"/>
      <c r="P62" s="368">
        <f t="shared" ref="P62:Q62" si="145">SUM(P63:P64)</f>
        <v>0</v>
      </c>
      <c r="Q62" s="366">
        <f t="shared" si="145"/>
        <v>0</v>
      </c>
      <c r="R62" s="367"/>
      <c r="S62" s="368">
        <f t="shared" ref="S62:T62" si="146">SUM(S63:S64)</f>
        <v>0</v>
      </c>
      <c r="T62" s="366">
        <f t="shared" si="146"/>
        <v>0</v>
      </c>
      <c r="U62" s="367"/>
      <c r="V62" s="368">
        <f t="shared" ref="V62:X62" si="147">SUM(V63:V64)</f>
        <v>0</v>
      </c>
      <c r="W62" s="368">
        <f t="shared" si="147"/>
        <v>0</v>
      </c>
      <c r="X62" s="368">
        <f t="shared" si="147"/>
        <v>0</v>
      </c>
      <c r="Y62" s="368">
        <f t="shared" ref="Y62:Y65" si="148">W62-X62</f>
        <v>0</v>
      </c>
      <c r="Z62" s="368" t="e">
        <f t="shared" ref="Z62:Z65" si="149">Y62/W62</f>
        <v>#DIV/0!</v>
      </c>
      <c r="AA62" s="370"/>
      <c r="AB62" s="345"/>
      <c r="AC62" s="345"/>
      <c r="AD62" s="345"/>
      <c r="AE62" s="345"/>
      <c r="AF62" s="345"/>
      <c r="AG62" s="345"/>
    </row>
    <row r="63" spans="1:33" ht="30" customHeight="1">
      <c r="A63" s="346" t="s">
        <v>28</v>
      </c>
      <c r="B63" s="222" t="s">
        <v>100</v>
      </c>
      <c r="C63" s="218" t="s">
        <v>529</v>
      </c>
      <c r="D63" s="347" t="s">
        <v>102</v>
      </c>
      <c r="E63" s="594" t="s">
        <v>103</v>
      </c>
      <c r="F63" s="595"/>
      <c r="G63" s="596"/>
      <c r="H63" s="594" t="s">
        <v>103</v>
      </c>
      <c r="I63" s="595"/>
      <c r="J63" s="596"/>
      <c r="K63" s="348"/>
      <c r="L63" s="349"/>
      <c r="M63" s="350">
        <f t="shared" ref="M63:M64" si="150">K63*L63</f>
        <v>0</v>
      </c>
      <c r="N63" s="348"/>
      <c r="O63" s="349"/>
      <c r="P63" s="350">
        <f t="shared" ref="P63:P64" si="151">N63*O63</f>
        <v>0</v>
      </c>
      <c r="Q63" s="348"/>
      <c r="R63" s="349"/>
      <c r="S63" s="350">
        <f t="shared" ref="S63:S64" si="152">Q63*R63</f>
        <v>0</v>
      </c>
      <c r="T63" s="348"/>
      <c r="U63" s="349"/>
      <c r="V63" s="350">
        <f t="shared" ref="V63:V64" si="153">T63*U63</f>
        <v>0</v>
      </c>
      <c r="W63" s="362">
        <f t="shared" ref="W63:W64" si="154">G63+M63+S63</f>
        <v>0</v>
      </c>
      <c r="X63" s="352">
        <f t="shared" ref="X63:X64" si="155">J63+P63+V63</f>
        <v>0</v>
      </c>
      <c r="Y63" s="352">
        <f t="shared" si="148"/>
        <v>0</v>
      </c>
      <c r="Z63" s="353" t="e">
        <f t="shared" si="149"/>
        <v>#DIV/0!</v>
      </c>
      <c r="AA63" s="354"/>
      <c r="AB63" s="356"/>
      <c r="AC63" s="356"/>
      <c r="AD63" s="356"/>
      <c r="AE63" s="356"/>
      <c r="AF63" s="356"/>
      <c r="AG63" s="356"/>
    </row>
    <row r="64" spans="1:33" ht="30" customHeight="1" thickBot="1">
      <c r="A64" s="357" t="s">
        <v>28</v>
      </c>
      <c r="B64" s="230" t="s">
        <v>104</v>
      </c>
      <c r="C64" s="219" t="s">
        <v>530</v>
      </c>
      <c r="D64" s="358" t="s">
        <v>102</v>
      </c>
      <c r="E64" s="597"/>
      <c r="F64" s="598"/>
      <c r="G64" s="599"/>
      <c r="H64" s="597"/>
      <c r="I64" s="598"/>
      <c r="J64" s="599"/>
      <c r="K64" s="373"/>
      <c r="L64" s="374"/>
      <c r="M64" s="375">
        <f t="shared" si="150"/>
        <v>0</v>
      </c>
      <c r="N64" s="373"/>
      <c r="O64" s="374"/>
      <c r="P64" s="375">
        <f t="shared" si="151"/>
        <v>0</v>
      </c>
      <c r="Q64" s="373"/>
      <c r="R64" s="374"/>
      <c r="S64" s="375">
        <f t="shared" si="152"/>
        <v>0</v>
      </c>
      <c r="T64" s="373"/>
      <c r="U64" s="374"/>
      <c r="V64" s="375">
        <f t="shared" si="153"/>
        <v>0</v>
      </c>
      <c r="W64" s="362">
        <f t="shared" si="154"/>
        <v>0</v>
      </c>
      <c r="X64" s="352">
        <f t="shared" si="155"/>
        <v>0</v>
      </c>
      <c r="Y64" s="387">
        <f t="shared" si="148"/>
        <v>0</v>
      </c>
      <c r="Z64" s="353" t="e">
        <f t="shared" si="149"/>
        <v>#DIV/0!</v>
      </c>
      <c r="AA64" s="376"/>
      <c r="AB64" s="356"/>
      <c r="AC64" s="356"/>
      <c r="AD64" s="356"/>
      <c r="AE64" s="356"/>
      <c r="AF64" s="356"/>
      <c r="AG64" s="356"/>
    </row>
    <row r="65" spans="1:33" ht="30" customHeight="1" thickBot="1">
      <c r="A65" s="388" t="s">
        <v>531</v>
      </c>
      <c r="B65" s="389"/>
      <c r="C65" s="390"/>
      <c r="D65" s="391"/>
      <c r="E65" s="395">
        <f>E52</f>
        <v>9</v>
      </c>
      <c r="F65" s="410"/>
      <c r="G65" s="394">
        <f>G52</f>
        <v>215094</v>
      </c>
      <c r="H65" s="395">
        <f>H52</f>
        <v>9</v>
      </c>
      <c r="I65" s="410"/>
      <c r="J65" s="394">
        <f>J52</f>
        <v>218004.58600000001</v>
      </c>
      <c r="K65" s="411">
        <f>K62+K52</f>
        <v>0</v>
      </c>
      <c r="L65" s="410"/>
      <c r="M65" s="394">
        <f>M62+M52</f>
        <v>0</v>
      </c>
      <c r="N65" s="411">
        <f>N62+N52</f>
        <v>0</v>
      </c>
      <c r="O65" s="410"/>
      <c r="P65" s="394">
        <f>P62+P52</f>
        <v>0</v>
      </c>
      <c r="Q65" s="411">
        <f ca="1">Q62+Q52</f>
        <v>0</v>
      </c>
      <c r="R65" s="410"/>
      <c r="S65" s="394">
        <f ca="1">S62+S52</f>
        <v>0</v>
      </c>
      <c r="T65" s="411">
        <f ca="1">T62+T52</f>
        <v>0</v>
      </c>
      <c r="U65" s="410"/>
      <c r="V65" s="394">
        <f ca="1">V62+V52</f>
        <v>0</v>
      </c>
      <c r="W65" s="412">
        <f>W62+W52</f>
        <v>215094</v>
      </c>
      <c r="X65" s="424">
        <f>X62+X52</f>
        <v>218004.58600000001</v>
      </c>
      <c r="Y65" s="425">
        <f t="shared" si="148"/>
        <v>-2910.5860000000102</v>
      </c>
      <c r="Z65" s="425">
        <f t="shared" si="149"/>
        <v>-1.3531693120217255E-2</v>
      </c>
      <c r="AA65" s="399"/>
      <c r="AB65" s="236"/>
      <c r="AC65" s="236"/>
      <c r="AD65" s="236"/>
      <c r="AE65" s="236"/>
      <c r="AF65" s="236"/>
      <c r="AG65" s="236"/>
    </row>
    <row r="66" spans="1:33" ht="30" customHeight="1" thickBot="1">
      <c r="A66" s="400" t="s">
        <v>24</v>
      </c>
      <c r="B66" s="401">
        <v>4</v>
      </c>
      <c r="C66" s="402" t="s">
        <v>107</v>
      </c>
      <c r="D66" s="403"/>
      <c r="E66" s="332"/>
      <c r="F66" s="332"/>
      <c r="G66" s="332"/>
      <c r="H66" s="332"/>
      <c r="I66" s="332"/>
      <c r="J66" s="332"/>
      <c r="K66" s="332"/>
      <c r="L66" s="332"/>
      <c r="M66" s="332"/>
      <c r="N66" s="332"/>
      <c r="O66" s="332"/>
      <c r="P66" s="332"/>
      <c r="Q66" s="332"/>
      <c r="R66" s="332"/>
      <c r="S66" s="332"/>
      <c r="T66" s="332"/>
      <c r="U66" s="332"/>
      <c r="V66" s="332"/>
      <c r="W66" s="333"/>
      <c r="X66" s="333"/>
      <c r="Y66" s="404"/>
      <c r="Z66" s="333"/>
      <c r="AA66" s="334"/>
      <c r="AB66" s="236"/>
      <c r="AC66" s="236"/>
      <c r="AD66" s="236"/>
      <c r="AE66" s="236"/>
      <c r="AF66" s="236"/>
      <c r="AG66" s="236"/>
    </row>
    <row r="67" spans="1:33" ht="30" customHeight="1">
      <c r="A67" s="335" t="s">
        <v>25</v>
      </c>
      <c r="B67" s="378" t="s">
        <v>108</v>
      </c>
      <c r="C67" s="413" t="s">
        <v>109</v>
      </c>
      <c r="D67" s="338"/>
      <c r="E67" s="339">
        <f>SUM(E68:E70)</f>
        <v>0</v>
      </c>
      <c r="F67" s="340"/>
      <c r="G67" s="341">
        <f t="shared" ref="G67:H67" si="156">SUM(G68:G70)</f>
        <v>0</v>
      </c>
      <c r="H67" s="339">
        <f t="shared" si="156"/>
        <v>0</v>
      </c>
      <c r="I67" s="340"/>
      <c r="J67" s="341">
        <f t="shared" ref="J67:K67" si="157">SUM(J68:J70)</f>
        <v>0</v>
      </c>
      <c r="K67" s="339">
        <f t="shared" si="157"/>
        <v>0</v>
      </c>
      <c r="L67" s="340"/>
      <c r="M67" s="341">
        <f t="shared" ref="M67:N67" si="158">SUM(M68:M70)</f>
        <v>0</v>
      </c>
      <c r="N67" s="339">
        <f t="shared" si="158"/>
        <v>0</v>
      </c>
      <c r="O67" s="340"/>
      <c r="P67" s="341">
        <f t="shared" ref="P67:Q67" si="159">SUM(P68:P70)</f>
        <v>0</v>
      </c>
      <c r="Q67" s="339">
        <f t="shared" si="159"/>
        <v>0</v>
      </c>
      <c r="R67" s="340"/>
      <c r="S67" s="341">
        <f t="shared" ref="S67:T67" si="160">SUM(S68:S70)</f>
        <v>0</v>
      </c>
      <c r="T67" s="339">
        <f t="shared" si="160"/>
        <v>0</v>
      </c>
      <c r="U67" s="340"/>
      <c r="V67" s="341">
        <f t="shared" ref="V67:X67" si="161">SUM(V68:V70)</f>
        <v>0</v>
      </c>
      <c r="W67" s="341">
        <f t="shared" si="161"/>
        <v>0</v>
      </c>
      <c r="X67" s="341">
        <f t="shared" si="161"/>
        <v>0</v>
      </c>
      <c r="Y67" s="414">
        <f t="shared" ref="Y67:Y90" si="162">W67-X67</f>
        <v>0</v>
      </c>
      <c r="Z67" s="343" t="e">
        <f t="shared" ref="Z67:Z90" si="163">Y67/W67</f>
        <v>#DIV/0!</v>
      </c>
      <c r="AA67" s="344"/>
      <c r="AB67" s="345"/>
      <c r="AC67" s="345"/>
      <c r="AD67" s="345"/>
      <c r="AE67" s="345"/>
      <c r="AF67" s="345"/>
      <c r="AG67" s="345"/>
    </row>
    <row r="68" spans="1:33" ht="30" customHeight="1">
      <c r="A68" s="346" t="s">
        <v>28</v>
      </c>
      <c r="B68" s="222" t="s">
        <v>110</v>
      </c>
      <c r="C68" s="218" t="s">
        <v>111</v>
      </c>
      <c r="D68" s="415" t="s">
        <v>112</v>
      </c>
      <c r="E68" s="416"/>
      <c r="F68" s="417"/>
      <c r="G68" s="418">
        <f t="shared" ref="G68:G70" si="164">E68*F68</f>
        <v>0</v>
      </c>
      <c r="H68" s="416"/>
      <c r="I68" s="417"/>
      <c r="J68" s="418">
        <f t="shared" ref="J68:J70" si="165">H68*I68</f>
        <v>0</v>
      </c>
      <c r="K68" s="348"/>
      <c r="L68" s="417"/>
      <c r="M68" s="350">
        <f t="shared" ref="M68:M70" si="166">K68*L68</f>
        <v>0</v>
      </c>
      <c r="N68" s="348"/>
      <c r="O68" s="417"/>
      <c r="P68" s="350">
        <f t="shared" ref="P68:P70" si="167">N68*O68</f>
        <v>0</v>
      </c>
      <c r="Q68" s="348"/>
      <c r="R68" s="417"/>
      <c r="S68" s="350">
        <f t="shared" ref="S68:S70" si="168">Q68*R68</f>
        <v>0</v>
      </c>
      <c r="T68" s="348"/>
      <c r="U68" s="417"/>
      <c r="V68" s="350">
        <f t="shared" ref="V68:V70" si="169">T68*U68</f>
        <v>0</v>
      </c>
      <c r="W68" s="351">
        <f t="shared" ref="W68:W70" si="170">G68+M68+S68</f>
        <v>0</v>
      </c>
      <c r="X68" s="352">
        <f t="shared" ref="X68:X70" si="171">J68+P68+V68</f>
        <v>0</v>
      </c>
      <c r="Y68" s="352">
        <f t="shared" si="162"/>
        <v>0</v>
      </c>
      <c r="Z68" s="353" t="e">
        <f t="shared" si="163"/>
        <v>#DIV/0!</v>
      </c>
      <c r="AA68" s="354"/>
      <c r="AB68" s="356"/>
      <c r="AC68" s="356"/>
      <c r="AD68" s="356"/>
      <c r="AE68" s="356"/>
      <c r="AF68" s="356"/>
      <c r="AG68" s="356"/>
    </row>
    <row r="69" spans="1:33" ht="30" customHeight="1">
      <c r="A69" s="346" t="s">
        <v>28</v>
      </c>
      <c r="B69" s="222" t="s">
        <v>113</v>
      </c>
      <c r="C69" s="218" t="s">
        <v>111</v>
      </c>
      <c r="D69" s="415" t="s">
        <v>112</v>
      </c>
      <c r="E69" s="416"/>
      <c r="F69" s="417"/>
      <c r="G69" s="418">
        <f t="shared" si="164"/>
        <v>0</v>
      </c>
      <c r="H69" s="416"/>
      <c r="I69" s="417"/>
      <c r="J69" s="418">
        <f t="shared" si="165"/>
        <v>0</v>
      </c>
      <c r="K69" s="348"/>
      <c r="L69" s="417"/>
      <c r="M69" s="350">
        <f t="shared" si="166"/>
        <v>0</v>
      </c>
      <c r="N69" s="348"/>
      <c r="O69" s="417"/>
      <c r="P69" s="350">
        <f t="shared" si="167"/>
        <v>0</v>
      </c>
      <c r="Q69" s="348"/>
      <c r="R69" s="417"/>
      <c r="S69" s="350">
        <f t="shared" si="168"/>
        <v>0</v>
      </c>
      <c r="T69" s="348"/>
      <c r="U69" s="417"/>
      <c r="V69" s="350">
        <f t="shared" si="169"/>
        <v>0</v>
      </c>
      <c r="W69" s="351">
        <f t="shared" si="170"/>
        <v>0</v>
      </c>
      <c r="X69" s="352">
        <f t="shared" si="171"/>
        <v>0</v>
      </c>
      <c r="Y69" s="352">
        <f t="shared" si="162"/>
        <v>0</v>
      </c>
      <c r="Z69" s="353" t="e">
        <f t="shared" si="163"/>
        <v>#DIV/0!</v>
      </c>
      <c r="AA69" s="354"/>
      <c r="AB69" s="356"/>
      <c r="AC69" s="356"/>
      <c r="AD69" s="356"/>
      <c r="AE69" s="356"/>
      <c r="AF69" s="356"/>
      <c r="AG69" s="356"/>
    </row>
    <row r="70" spans="1:33" ht="30" customHeight="1" thickBot="1">
      <c r="A70" s="371" t="s">
        <v>28</v>
      </c>
      <c r="B70" s="230" t="s">
        <v>114</v>
      </c>
      <c r="C70" s="219" t="s">
        <v>111</v>
      </c>
      <c r="D70" s="415" t="s">
        <v>112</v>
      </c>
      <c r="E70" s="419"/>
      <c r="F70" s="420"/>
      <c r="G70" s="421">
        <f t="shared" si="164"/>
        <v>0</v>
      </c>
      <c r="H70" s="419"/>
      <c r="I70" s="420"/>
      <c r="J70" s="421">
        <f t="shared" si="165"/>
        <v>0</v>
      </c>
      <c r="K70" s="359"/>
      <c r="L70" s="420"/>
      <c r="M70" s="361">
        <f t="shared" si="166"/>
        <v>0</v>
      </c>
      <c r="N70" s="359"/>
      <c r="O70" s="420"/>
      <c r="P70" s="361">
        <f t="shared" si="167"/>
        <v>0</v>
      </c>
      <c r="Q70" s="359"/>
      <c r="R70" s="420"/>
      <c r="S70" s="361">
        <f t="shared" si="168"/>
        <v>0</v>
      </c>
      <c r="T70" s="359"/>
      <c r="U70" s="420"/>
      <c r="V70" s="361">
        <f t="shared" si="169"/>
        <v>0</v>
      </c>
      <c r="W70" s="362">
        <f t="shared" si="170"/>
        <v>0</v>
      </c>
      <c r="X70" s="352">
        <f t="shared" si="171"/>
        <v>0</v>
      </c>
      <c r="Y70" s="352">
        <f t="shared" si="162"/>
        <v>0</v>
      </c>
      <c r="Z70" s="353" t="e">
        <f t="shared" si="163"/>
        <v>#DIV/0!</v>
      </c>
      <c r="AA70" s="363"/>
      <c r="AB70" s="356"/>
      <c r="AC70" s="356"/>
      <c r="AD70" s="356"/>
      <c r="AE70" s="356"/>
      <c r="AF70" s="356"/>
      <c r="AG70" s="356"/>
    </row>
    <row r="71" spans="1:33" ht="30" customHeight="1">
      <c r="A71" s="335" t="s">
        <v>25</v>
      </c>
      <c r="B71" s="378" t="s">
        <v>115</v>
      </c>
      <c r="C71" s="377" t="s">
        <v>116</v>
      </c>
      <c r="D71" s="365"/>
      <c r="E71" s="366">
        <f>SUM(E72:E76)</f>
        <v>32</v>
      </c>
      <c r="F71" s="367"/>
      <c r="G71" s="368">
        <f>SUM(G72:G76)</f>
        <v>171360</v>
      </c>
      <c r="H71" s="366">
        <f>SUM(H72:H76)</f>
        <v>32</v>
      </c>
      <c r="I71" s="367"/>
      <c r="J71" s="368">
        <f>SUM(J72:J76)</f>
        <v>172700</v>
      </c>
      <c r="K71" s="366">
        <f>SUM(K72:K76)</f>
        <v>3</v>
      </c>
      <c r="L71" s="367"/>
      <c r="M71" s="368">
        <f>SUM(M72:M76)</f>
        <v>49500</v>
      </c>
      <c r="N71" s="366">
        <f>SUM(N72:N76)</f>
        <v>3</v>
      </c>
      <c r="O71" s="367"/>
      <c r="P71" s="368">
        <f>SUM(P72:P76)</f>
        <v>49500</v>
      </c>
      <c r="Q71" s="366">
        <f>SUM(Q72:Q76)</f>
        <v>0</v>
      </c>
      <c r="R71" s="367"/>
      <c r="S71" s="368">
        <f>SUM(S72:S76)</f>
        <v>0</v>
      </c>
      <c r="T71" s="366">
        <f>SUM(T72:T76)</f>
        <v>0</v>
      </c>
      <c r="U71" s="367"/>
      <c r="V71" s="368">
        <f>SUM(V72:V76)</f>
        <v>0</v>
      </c>
      <c r="W71" s="368">
        <f>SUM(W72:W76)</f>
        <v>220860</v>
      </c>
      <c r="X71" s="368">
        <f>SUM(X72:X76)</f>
        <v>222200</v>
      </c>
      <c r="Y71" s="368">
        <f t="shared" si="162"/>
        <v>-1340</v>
      </c>
      <c r="Z71" s="368">
        <f t="shared" si="163"/>
        <v>-6.067191886262791E-3</v>
      </c>
      <c r="AA71" s="370"/>
      <c r="AB71" s="345"/>
      <c r="AC71" s="345"/>
      <c r="AD71" s="345"/>
      <c r="AE71" s="345"/>
      <c r="AF71" s="345"/>
      <c r="AG71" s="345"/>
    </row>
    <row r="72" spans="1:33" ht="30" customHeight="1">
      <c r="A72" s="346" t="s">
        <v>28</v>
      </c>
      <c r="B72" s="5" t="s">
        <v>117</v>
      </c>
      <c r="C72" s="26" t="s">
        <v>118</v>
      </c>
      <c r="D72" s="12" t="s">
        <v>75</v>
      </c>
      <c r="E72" s="8">
        <v>8</v>
      </c>
      <c r="F72" s="9">
        <f>8900</f>
        <v>8900</v>
      </c>
      <c r="G72" s="10">
        <f t="shared" ref="G72:G75" si="172">E72*F72</f>
        <v>71200</v>
      </c>
      <c r="H72" s="348">
        <v>8</v>
      </c>
      <c r="I72" s="349">
        <f>70500/H72</f>
        <v>8812.5</v>
      </c>
      <c r="J72" s="350">
        <f>H72*I72</f>
        <v>70500</v>
      </c>
      <c r="K72" s="348"/>
      <c r="L72" s="349"/>
      <c r="M72" s="350">
        <f t="shared" ref="M72:M76" si="173">K72*L72</f>
        <v>0</v>
      </c>
      <c r="N72" s="348"/>
      <c r="O72" s="349"/>
      <c r="P72" s="350">
        <f t="shared" ref="P72:P76" si="174">N72*O72</f>
        <v>0</v>
      </c>
      <c r="Q72" s="348"/>
      <c r="R72" s="349"/>
      <c r="S72" s="350">
        <f t="shared" ref="S72:S76" si="175">Q72*R72</f>
        <v>0</v>
      </c>
      <c r="T72" s="348"/>
      <c r="U72" s="349"/>
      <c r="V72" s="350">
        <f t="shared" ref="V72:V76" si="176">T72*U72</f>
        <v>0</v>
      </c>
      <c r="W72" s="351">
        <f t="shared" ref="W72:W76" si="177">G72+M72+S72</f>
        <v>71200</v>
      </c>
      <c r="X72" s="352">
        <f t="shared" ref="X72:X76" si="178">J72+P72+V72</f>
        <v>70500</v>
      </c>
      <c r="Y72" s="352">
        <f t="shared" si="162"/>
        <v>700</v>
      </c>
      <c r="Z72" s="353">
        <f t="shared" si="163"/>
        <v>9.8314606741573031E-3</v>
      </c>
      <c r="AA72" s="354"/>
      <c r="AB72" s="356"/>
      <c r="AC72" s="356"/>
      <c r="AD72" s="356"/>
      <c r="AE72" s="356"/>
      <c r="AF72" s="356"/>
      <c r="AG72" s="356"/>
    </row>
    <row r="73" spans="1:33" ht="30" customHeight="1">
      <c r="A73" s="346" t="s">
        <v>28</v>
      </c>
      <c r="B73" s="5" t="s">
        <v>119</v>
      </c>
      <c r="C73" s="27" t="s">
        <v>120</v>
      </c>
      <c r="D73" s="12" t="s">
        <v>75</v>
      </c>
      <c r="E73" s="8">
        <f>E72</f>
        <v>8</v>
      </c>
      <c r="F73" s="14">
        <f>1000+700+1900</f>
        <v>3600</v>
      </c>
      <c r="G73" s="10">
        <f t="shared" si="172"/>
        <v>28800</v>
      </c>
      <c r="H73" s="348">
        <v>8</v>
      </c>
      <c r="I73" s="349">
        <f>28800/H73</f>
        <v>3600</v>
      </c>
      <c r="J73" s="350">
        <f>H73*I73</f>
        <v>28800</v>
      </c>
      <c r="K73" s="348"/>
      <c r="L73" s="349"/>
      <c r="M73" s="350">
        <f t="shared" si="173"/>
        <v>0</v>
      </c>
      <c r="N73" s="348"/>
      <c r="O73" s="349"/>
      <c r="P73" s="350">
        <f t="shared" si="174"/>
        <v>0</v>
      </c>
      <c r="Q73" s="348"/>
      <c r="R73" s="349"/>
      <c r="S73" s="350">
        <f t="shared" si="175"/>
        <v>0</v>
      </c>
      <c r="T73" s="348"/>
      <c r="U73" s="349"/>
      <c r="V73" s="350">
        <f t="shared" si="176"/>
        <v>0</v>
      </c>
      <c r="W73" s="351">
        <f t="shared" si="177"/>
        <v>28800</v>
      </c>
      <c r="X73" s="352">
        <f t="shared" si="178"/>
        <v>28800</v>
      </c>
      <c r="Y73" s="352">
        <f t="shared" si="162"/>
        <v>0</v>
      </c>
      <c r="Z73" s="353">
        <f t="shared" si="163"/>
        <v>0</v>
      </c>
      <c r="AA73" s="363"/>
      <c r="AB73" s="356"/>
      <c r="AC73" s="356"/>
      <c r="AD73" s="356"/>
      <c r="AE73" s="356"/>
      <c r="AF73" s="356"/>
      <c r="AG73" s="356"/>
    </row>
    <row r="74" spans="1:33" ht="30" customHeight="1">
      <c r="A74" s="346" t="s">
        <v>28</v>
      </c>
      <c r="B74" s="5" t="s">
        <v>121</v>
      </c>
      <c r="C74" s="20" t="s">
        <v>122</v>
      </c>
      <c r="D74" s="12" t="s">
        <v>75</v>
      </c>
      <c r="E74" s="8">
        <v>8</v>
      </c>
      <c r="F74" s="14">
        <f>2000+(12*60)</f>
        <v>2720</v>
      </c>
      <c r="G74" s="10">
        <f t="shared" si="172"/>
        <v>21760</v>
      </c>
      <c r="H74" s="348">
        <v>8</v>
      </c>
      <c r="I74" s="349">
        <f>23800/H74</f>
        <v>2975</v>
      </c>
      <c r="J74" s="350">
        <f t="shared" ref="J74:J75" si="179">H74*I74</f>
        <v>23800</v>
      </c>
      <c r="K74" s="348"/>
      <c r="L74" s="349"/>
      <c r="M74" s="350">
        <f t="shared" si="173"/>
        <v>0</v>
      </c>
      <c r="N74" s="348"/>
      <c r="O74" s="349"/>
      <c r="P74" s="350">
        <f t="shared" si="174"/>
        <v>0</v>
      </c>
      <c r="Q74" s="348"/>
      <c r="R74" s="349"/>
      <c r="S74" s="350">
        <f t="shared" si="175"/>
        <v>0</v>
      </c>
      <c r="T74" s="348"/>
      <c r="U74" s="349"/>
      <c r="V74" s="350">
        <f t="shared" si="176"/>
        <v>0</v>
      </c>
      <c r="W74" s="351">
        <f t="shared" si="177"/>
        <v>21760</v>
      </c>
      <c r="X74" s="352">
        <f t="shared" si="178"/>
        <v>23800</v>
      </c>
      <c r="Y74" s="352">
        <f t="shared" si="162"/>
        <v>-2040</v>
      </c>
      <c r="Z74" s="353">
        <f t="shared" si="163"/>
        <v>-9.375E-2</v>
      </c>
      <c r="AA74" s="363"/>
      <c r="AB74" s="356"/>
      <c r="AC74" s="356"/>
      <c r="AD74" s="356"/>
      <c r="AE74" s="356"/>
      <c r="AF74" s="356"/>
      <c r="AG74" s="356"/>
    </row>
    <row r="75" spans="1:33" ht="30" customHeight="1">
      <c r="A75" s="346" t="s">
        <v>28</v>
      </c>
      <c r="B75" s="5" t="s">
        <v>123</v>
      </c>
      <c r="C75" s="28" t="s">
        <v>124</v>
      </c>
      <c r="D75" s="7" t="s">
        <v>75</v>
      </c>
      <c r="E75" s="8">
        <v>8</v>
      </c>
      <c r="F75" s="9">
        <f>3900+2300</f>
        <v>6200</v>
      </c>
      <c r="G75" s="10">
        <f t="shared" si="172"/>
        <v>49600</v>
      </c>
      <c r="H75" s="8">
        <v>8</v>
      </c>
      <c r="I75" s="9">
        <f>3900+2300</f>
        <v>6200</v>
      </c>
      <c r="J75" s="10">
        <f t="shared" si="179"/>
        <v>49600</v>
      </c>
      <c r="K75" s="348"/>
      <c r="L75" s="349"/>
      <c r="M75" s="350">
        <f t="shared" si="173"/>
        <v>0</v>
      </c>
      <c r="N75" s="348"/>
      <c r="O75" s="349"/>
      <c r="P75" s="350">
        <f t="shared" si="174"/>
        <v>0</v>
      </c>
      <c r="Q75" s="348"/>
      <c r="R75" s="349"/>
      <c r="S75" s="350">
        <f t="shared" si="175"/>
        <v>0</v>
      </c>
      <c r="T75" s="348"/>
      <c r="U75" s="349"/>
      <c r="V75" s="350">
        <f t="shared" si="176"/>
        <v>0</v>
      </c>
      <c r="W75" s="351">
        <f t="shared" si="177"/>
        <v>49600</v>
      </c>
      <c r="X75" s="352">
        <f t="shared" si="178"/>
        <v>49600</v>
      </c>
      <c r="Y75" s="352">
        <f t="shared" si="162"/>
        <v>0</v>
      </c>
      <c r="Z75" s="353">
        <f t="shared" si="163"/>
        <v>0</v>
      </c>
      <c r="AA75" s="363"/>
      <c r="AB75" s="356"/>
      <c r="AC75" s="356"/>
      <c r="AD75" s="356"/>
      <c r="AE75" s="356"/>
      <c r="AF75" s="356"/>
      <c r="AG75" s="356"/>
    </row>
    <row r="76" spans="1:33" ht="30" customHeight="1" thickBot="1">
      <c r="A76" s="346" t="s">
        <v>28</v>
      </c>
      <c r="B76" s="5" t="s">
        <v>125</v>
      </c>
      <c r="C76" s="29" t="s">
        <v>126</v>
      </c>
      <c r="D76" s="30" t="s">
        <v>75</v>
      </c>
      <c r="E76" s="31"/>
      <c r="F76" s="32"/>
      <c r="G76" s="33"/>
      <c r="H76" s="348"/>
      <c r="I76" s="349"/>
      <c r="J76" s="350"/>
      <c r="K76" s="348">
        <v>3</v>
      </c>
      <c r="L76" s="349">
        <v>16500</v>
      </c>
      <c r="M76" s="350">
        <f t="shared" si="173"/>
        <v>49500</v>
      </c>
      <c r="N76" s="348">
        <v>3</v>
      </c>
      <c r="O76" s="349">
        <v>16500</v>
      </c>
      <c r="P76" s="350">
        <f t="shared" si="174"/>
        <v>49500</v>
      </c>
      <c r="Q76" s="348"/>
      <c r="R76" s="349"/>
      <c r="S76" s="350">
        <f t="shared" si="175"/>
        <v>0</v>
      </c>
      <c r="T76" s="348"/>
      <c r="U76" s="349"/>
      <c r="V76" s="350">
        <f t="shared" si="176"/>
        <v>0</v>
      </c>
      <c r="W76" s="351">
        <f t="shared" si="177"/>
        <v>49500</v>
      </c>
      <c r="X76" s="352">
        <f t="shared" si="178"/>
        <v>49500</v>
      </c>
      <c r="Y76" s="352">
        <f t="shared" si="162"/>
        <v>0</v>
      </c>
      <c r="Z76" s="353">
        <f t="shared" si="163"/>
        <v>0</v>
      </c>
      <c r="AA76" s="354"/>
      <c r="AB76" s="356"/>
      <c r="AC76" s="356"/>
      <c r="AD76" s="356"/>
      <c r="AE76" s="356"/>
      <c r="AF76" s="356"/>
      <c r="AG76" s="356"/>
    </row>
    <row r="77" spans="1:33" ht="30" customHeight="1" collapsed="1">
      <c r="A77" s="335" t="s">
        <v>25</v>
      </c>
      <c r="B77" s="378" t="s">
        <v>127</v>
      </c>
      <c r="C77" s="377" t="s">
        <v>128</v>
      </c>
      <c r="D77" s="365"/>
      <c r="E77" s="366">
        <f>SUM(E78:E81)</f>
        <v>18</v>
      </c>
      <c r="F77" s="367"/>
      <c r="G77" s="368">
        <f>SUM(G78:G81)</f>
        <v>64000</v>
      </c>
      <c r="H77" s="366">
        <f>SUM(H78:H81)</f>
        <v>18</v>
      </c>
      <c r="I77" s="367"/>
      <c r="J77" s="368">
        <f>SUM(J78:J81)</f>
        <v>74000</v>
      </c>
      <c r="K77" s="366">
        <f>SUM(K78:K81)</f>
        <v>24</v>
      </c>
      <c r="L77" s="367"/>
      <c r="M77" s="368">
        <f>SUM(M78:M81)</f>
        <v>48000</v>
      </c>
      <c r="N77" s="366">
        <f>SUM(N78:N81)</f>
        <v>24</v>
      </c>
      <c r="O77" s="367"/>
      <c r="P77" s="368">
        <f>SUM(P78:P81)</f>
        <v>48400</v>
      </c>
      <c r="Q77" s="366">
        <f>SUM(Q78:Q81)</f>
        <v>0</v>
      </c>
      <c r="R77" s="367"/>
      <c r="S77" s="368">
        <f>SUM(S78:S81)</f>
        <v>0</v>
      </c>
      <c r="T77" s="366">
        <f>SUM(T78:T81)</f>
        <v>0</v>
      </c>
      <c r="U77" s="367"/>
      <c r="V77" s="368">
        <f>SUM(V78:V81)</f>
        <v>0</v>
      </c>
      <c r="W77" s="368">
        <f>SUM(W78:W81)</f>
        <v>112000</v>
      </c>
      <c r="X77" s="368">
        <f>SUM(X78:X81)</f>
        <v>122400</v>
      </c>
      <c r="Y77" s="368">
        <f t="shared" si="162"/>
        <v>-10400</v>
      </c>
      <c r="Z77" s="368">
        <f t="shared" si="163"/>
        <v>-9.285714285714286E-2</v>
      </c>
      <c r="AA77" s="370"/>
      <c r="AB77" s="345"/>
      <c r="AC77" s="345"/>
      <c r="AD77" s="345"/>
      <c r="AE77" s="345"/>
      <c r="AF77" s="345"/>
      <c r="AG77" s="345"/>
    </row>
    <row r="78" spans="1:33" ht="30" customHeight="1">
      <c r="A78" s="346" t="s">
        <v>28</v>
      </c>
      <c r="B78" s="222" t="s">
        <v>129</v>
      </c>
      <c r="C78" s="20" t="s">
        <v>130</v>
      </c>
      <c r="D78" s="7" t="s">
        <v>75</v>
      </c>
      <c r="E78" s="8">
        <v>10</v>
      </c>
      <c r="F78" s="9">
        <f>2000+2400</f>
        <v>4400</v>
      </c>
      <c r="G78" s="10">
        <f>E78*F78</f>
        <v>44000</v>
      </c>
      <c r="H78" s="348">
        <v>10</v>
      </c>
      <c r="I78" s="349">
        <v>4900</v>
      </c>
      <c r="J78" s="350">
        <f>H78*I78</f>
        <v>49000</v>
      </c>
      <c r="K78" s="348"/>
      <c r="L78" s="349"/>
      <c r="M78" s="350">
        <f t="shared" ref="M78:M80" si="180">K78*L78</f>
        <v>0</v>
      </c>
      <c r="N78" s="348"/>
      <c r="O78" s="349"/>
      <c r="P78" s="350">
        <f t="shared" ref="P78:P80" si="181">N78*O78</f>
        <v>0</v>
      </c>
      <c r="Q78" s="348"/>
      <c r="R78" s="349"/>
      <c r="S78" s="350">
        <f t="shared" ref="S78:S80" si="182">Q78*R78</f>
        <v>0</v>
      </c>
      <c r="T78" s="348"/>
      <c r="U78" s="349"/>
      <c r="V78" s="350">
        <f t="shared" ref="V78:V80" si="183">T78*U78</f>
        <v>0</v>
      </c>
      <c r="W78" s="351">
        <f t="shared" ref="W78:W80" si="184">G78+M78+S78</f>
        <v>44000</v>
      </c>
      <c r="X78" s="352">
        <f t="shared" ref="X78:X80" si="185">J78+P78+V78</f>
        <v>49000</v>
      </c>
      <c r="Y78" s="352">
        <f t="shared" si="162"/>
        <v>-5000</v>
      </c>
      <c r="Z78" s="353">
        <f t="shared" si="163"/>
        <v>-0.11363636363636363</v>
      </c>
      <c r="AA78" s="354"/>
      <c r="AB78" s="356"/>
      <c r="AC78" s="356"/>
      <c r="AD78" s="356"/>
      <c r="AE78" s="356"/>
      <c r="AF78" s="356"/>
      <c r="AG78" s="356"/>
    </row>
    <row r="79" spans="1:33" ht="30" customHeight="1">
      <c r="A79" s="346" t="s">
        <v>28</v>
      </c>
      <c r="B79" s="222" t="s">
        <v>131</v>
      </c>
      <c r="C79" s="20" t="s">
        <v>132</v>
      </c>
      <c r="D79" s="7" t="s">
        <v>75</v>
      </c>
      <c r="E79" s="8"/>
      <c r="F79" s="9"/>
      <c r="G79" s="10"/>
      <c r="H79" s="348"/>
      <c r="I79" s="349"/>
      <c r="J79" s="350">
        <f t="shared" ref="J79:J80" si="186">H79*I79</f>
        <v>0</v>
      </c>
      <c r="K79" s="348">
        <v>24</v>
      </c>
      <c r="L79" s="349">
        <v>2000</v>
      </c>
      <c r="M79" s="350">
        <f t="shared" si="180"/>
        <v>48000</v>
      </c>
      <c r="N79" s="348">
        <v>24</v>
      </c>
      <c r="O79" s="349">
        <f>48400/24</f>
        <v>2016.6666666666667</v>
      </c>
      <c r="P79" s="350">
        <f t="shared" si="181"/>
        <v>48400</v>
      </c>
      <c r="Q79" s="348"/>
      <c r="R79" s="349"/>
      <c r="S79" s="350">
        <f t="shared" si="182"/>
        <v>0</v>
      </c>
      <c r="T79" s="348"/>
      <c r="U79" s="349"/>
      <c r="V79" s="350">
        <f t="shared" si="183"/>
        <v>0</v>
      </c>
      <c r="W79" s="351">
        <f t="shared" si="184"/>
        <v>48000</v>
      </c>
      <c r="X79" s="352">
        <f t="shared" si="185"/>
        <v>48400</v>
      </c>
      <c r="Y79" s="352">
        <f t="shared" si="162"/>
        <v>-400</v>
      </c>
      <c r="Z79" s="353">
        <f t="shared" si="163"/>
        <v>-8.3333333333333332E-3</v>
      </c>
      <c r="AA79" s="363"/>
      <c r="AB79" s="356"/>
      <c r="AC79" s="356"/>
      <c r="AD79" s="356"/>
      <c r="AE79" s="356"/>
      <c r="AF79" s="356"/>
      <c r="AG79" s="356"/>
    </row>
    <row r="80" spans="1:33" ht="30" customHeight="1" thickBot="1">
      <c r="A80" s="357" t="s">
        <v>28</v>
      </c>
      <c r="B80" s="223" t="s">
        <v>133</v>
      </c>
      <c r="C80" s="20" t="s">
        <v>134</v>
      </c>
      <c r="D80" s="7" t="s">
        <v>75</v>
      </c>
      <c r="E80" s="8">
        <f>E73</f>
        <v>8</v>
      </c>
      <c r="F80" s="9">
        <v>2500</v>
      </c>
      <c r="G80" s="10">
        <f t="shared" ref="G80:G81" si="187">E80*F80</f>
        <v>20000</v>
      </c>
      <c r="H80" s="359">
        <v>8</v>
      </c>
      <c r="I80" s="349">
        <f>25000/H80</f>
        <v>3125</v>
      </c>
      <c r="J80" s="350">
        <f t="shared" si="186"/>
        <v>25000</v>
      </c>
      <c r="K80" s="359"/>
      <c r="L80" s="360"/>
      <c r="M80" s="361">
        <f t="shared" si="180"/>
        <v>0</v>
      </c>
      <c r="N80" s="359"/>
      <c r="O80" s="360"/>
      <c r="P80" s="361">
        <f t="shared" si="181"/>
        <v>0</v>
      </c>
      <c r="Q80" s="359"/>
      <c r="R80" s="360"/>
      <c r="S80" s="361">
        <f t="shared" si="182"/>
        <v>0</v>
      </c>
      <c r="T80" s="359"/>
      <c r="U80" s="360"/>
      <c r="V80" s="361">
        <f t="shared" si="183"/>
        <v>0</v>
      </c>
      <c r="W80" s="362">
        <f t="shared" si="184"/>
        <v>20000</v>
      </c>
      <c r="X80" s="352">
        <f t="shared" si="185"/>
        <v>25000</v>
      </c>
      <c r="Y80" s="352">
        <f t="shared" si="162"/>
        <v>-5000</v>
      </c>
      <c r="Z80" s="353">
        <f t="shared" si="163"/>
        <v>-0.25</v>
      </c>
      <c r="AA80" s="363"/>
      <c r="AB80" s="356"/>
      <c r="AC80" s="356"/>
      <c r="AD80" s="356"/>
      <c r="AE80" s="356"/>
      <c r="AF80" s="356"/>
      <c r="AG80" s="356"/>
    </row>
    <row r="81" spans="1:33" ht="30" customHeight="1" thickBot="1">
      <c r="A81" s="357" t="s">
        <v>28</v>
      </c>
      <c r="B81" s="223" t="s">
        <v>135</v>
      </c>
      <c r="C81" s="26" t="s">
        <v>136</v>
      </c>
      <c r="D81" s="34" t="s">
        <v>137</v>
      </c>
      <c r="E81" s="8"/>
      <c r="F81" s="9"/>
      <c r="G81" s="10">
        <f t="shared" si="187"/>
        <v>0</v>
      </c>
      <c r="H81" s="359"/>
      <c r="I81" s="349"/>
      <c r="J81" s="350">
        <f t="shared" ref="J81" si="188">H81*I81</f>
        <v>0</v>
      </c>
      <c r="K81" s="359"/>
      <c r="L81" s="360"/>
      <c r="M81" s="361">
        <f t="shared" ref="M81" si="189">K81*L81</f>
        <v>0</v>
      </c>
      <c r="N81" s="359"/>
      <c r="O81" s="360"/>
      <c r="P81" s="361">
        <f t="shared" ref="P81" si="190">N81*O81</f>
        <v>0</v>
      </c>
      <c r="Q81" s="359"/>
      <c r="R81" s="360"/>
      <c r="S81" s="361">
        <f t="shared" ref="S81" si="191">Q81*R81</f>
        <v>0</v>
      </c>
      <c r="T81" s="359"/>
      <c r="U81" s="360"/>
      <c r="V81" s="361">
        <f t="shared" ref="V81" si="192">T81*U81</f>
        <v>0</v>
      </c>
      <c r="W81" s="362">
        <f t="shared" ref="W81" si="193">G81+M81+S81</f>
        <v>0</v>
      </c>
      <c r="X81" s="352">
        <f t="shared" ref="X81" si="194">J81+P81+V81</f>
        <v>0</v>
      </c>
      <c r="Y81" s="352">
        <f t="shared" ref="Y81" si="195">W81-X81</f>
        <v>0</v>
      </c>
      <c r="Z81" s="353" t="e">
        <f t="shared" ref="Z81" si="196">Y81/W81</f>
        <v>#DIV/0!</v>
      </c>
      <c r="AA81" s="363"/>
      <c r="AB81" s="356"/>
      <c r="AC81" s="356"/>
      <c r="AD81" s="356"/>
      <c r="AE81" s="356"/>
      <c r="AF81" s="356"/>
      <c r="AG81" s="356"/>
    </row>
    <row r="82" spans="1:33" ht="30" customHeight="1">
      <c r="A82" s="335" t="s">
        <v>25</v>
      </c>
      <c r="B82" s="378" t="s">
        <v>138</v>
      </c>
      <c r="C82" s="377" t="s">
        <v>139</v>
      </c>
      <c r="D82" s="365"/>
      <c r="E82" s="366">
        <f>SUM(E83:E85)</f>
        <v>0</v>
      </c>
      <c r="F82" s="367"/>
      <c r="G82" s="368">
        <f t="shared" ref="G82:H82" si="197">SUM(G83:G85)</f>
        <v>0</v>
      </c>
      <c r="H82" s="366">
        <f t="shared" si="197"/>
        <v>0</v>
      </c>
      <c r="I82" s="367"/>
      <c r="J82" s="368">
        <f t="shared" ref="J82:K82" si="198">SUM(J83:J85)</f>
        <v>0</v>
      </c>
      <c r="K82" s="366">
        <f t="shared" si="198"/>
        <v>0</v>
      </c>
      <c r="L82" s="367"/>
      <c r="M82" s="368">
        <f t="shared" ref="M82:N82" si="199">SUM(M83:M85)</f>
        <v>0</v>
      </c>
      <c r="N82" s="366">
        <f t="shared" si="199"/>
        <v>0</v>
      </c>
      <c r="O82" s="367"/>
      <c r="P82" s="368">
        <f t="shared" ref="P82:Q82" si="200">SUM(P83:P85)</f>
        <v>0</v>
      </c>
      <c r="Q82" s="366">
        <f t="shared" si="200"/>
        <v>0</v>
      </c>
      <c r="R82" s="367"/>
      <c r="S82" s="368">
        <f t="shared" ref="S82:T82" si="201">SUM(S83:S85)</f>
        <v>0</v>
      </c>
      <c r="T82" s="366">
        <f t="shared" si="201"/>
        <v>0</v>
      </c>
      <c r="U82" s="367"/>
      <c r="V82" s="368">
        <f t="shared" ref="V82:X82" si="202">SUM(V83:V85)</f>
        <v>0</v>
      </c>
      <c r="W82" s="368">
        <f t="shared" si="202"/>
        <v>0</v>
      </c>
      <c r="X82" s="368">
        <f t="shared" si="202"/>
        <v>0</v>
      </c>
      <c r="Y82" s="368">
        <f t="shared" si="162"/>
        <v>0</v>
      </c>
      <c r="Z82" s="368" t="e">
        <f t="shared" si="163"/>
        <v>#DIV/0!</v>
      </c>
      <c r="AA82" s="370"/>
      <c r="AB82" s="345"/>
      <c r="AC82" s="345"/>
      <c r="AD82" s="345"/>
      <c r="AE82" s="345"/>
      <c r="AF82" s="345"/>
      <c r="AG82" s="345"/>
    </row>
    <row r="83" spans="1:33" ht="30" customHeight="1">
      <c r="A83" s="346" t="s">
        <v>28</v>
      </c>
      <c r="B83" s="222" t="s">
        <v>140</v>
      </c>
      <c r="C83" s="218" t="s">
        <v>141</v>
      </c>
      <c r="D83" s="422" t="s">
        <v>68</v>
      </c>
      <c r="E83" s="348"/>
      <c r="F83" s="349"/>
      <c r="G83" s="350">
        <f t="shared" ref="G83:G85" si="203">E83*F83</f>
        <v>0</v>
      </c>
      <c r="H83" s="348"/>
      <c r="I83" s="349"/>
      <c r="J83" s="350">
        <f t="shared" ref="J83:J85" si="204">H83*I83</f>
        <v>0</v>
      </c>
      <c r="K83" s="348"/>
      <c r="L83" s="349"/>
      <c r="M83" s="350">
        <f t="shared" ref="M83:M85" si="205">K83*L83</f>
        <v>0</v>
      </c>
      <c r="N83" s="348"/>
      <c r="O83" s="349"/>
      <c r="P83" s="350">
        <f t="shared" ref="P83:P85" si="206">N83*O83</f>
        <v>0</v>
      </c>
      <c r="Q83" s="348"/>
      <c r="R83" s="349"/>
      <c r="S83" s="350">
        <f t="shared" ref="S83:S85" si="207">Q83*R83</f>
        <v>0</v>
      </c>
      <c r="T83" s="348"/>
      <c r="U83" s="349"/>
      <c r="V83" s="350">
        <f t="shared" ref="V83:V85" si="208">T83*U83</f>
        <v>0</v>
      </c>
      <c r="W83" s="351">
        <f t="shared" ref="W83:W85" si="209">G83+M83+S83</f>
        <v>0</v>
      </c>
      <c r="X83" s="352">
        <f t="shared" ref="X83:X85" si="210">J83+P83+V83</f>
        <v>0</v>
      </c>
      <c r="Y83" s="352">
        <f t="shared" si="162"/>
        <v>0</v>
      </c>
      <c r="Z83" s="353" t="e">
        <f t="shared" si="163"/>
        <v>#DIV/0!</v>
      </c>
      <c r="AA83" s="354"/>
      <c r="AB83" s="356"/>
      <c r="AC83" s="356"/>
      <c r="AD83" s="356"/>
      <c r="AE83" s="356"/>
      <c r="AF83" s="356"/>
      <c r="AG83" s="356"/>
    </row>
    <row r="84" spans="1:33" ht="30" customHeight="1">
      <c r="A84" s="346" t="s">
        <v>28</v>
      </c>
      <c r="B84" s="222" t="s">
        <v>142</v>
      </c>
      <c r="C84" s="218" t="s">
        <v>141</v>
      </c>
      <c r="D84" s="422" t="s">
        <v>68</v>
      </c>
      <c r="E84" s="348"/>
      <c r="F84" s="349"/>
      <c r="G84" s="350">
        <f t="shared" si="203"/>
        <v>0</v>
      </c>
      <c r="H84" s="348"/>
      <c r="I84" s="349"/>
      <c r="J84" s="350">
        <f t="shared" si="204"/>
        <v>0</v>
      </c>
      <c r="K84" s="348"/>
      <c r="L84" s="349"/>
      <c r="M84" s="350">
        <f t="shared" si="205"/>
        <v>0</v>
      </c>
      <c r="N84" s="348"/>
      <c r="O84" s="349"/>
      <c r="P84" s="350">
        <f t="shared" si="206"/>
        <v>0</v>
      </c>
      <c r="Q84" s="348"/>
      <c r="R84" s="349"/>
      <c r="S84" s="350">
        <f t="shared" si="207"/>
        <v>0</v>
      </c>
      <c r="T84" s="348"/>
      <c r="U84" s="349"/>
      <c r="V84" s="350">
        <f t="shared" si="208"/>
        <v>0</v>
      </c>
      <c r="W84" s="351">
        <f t="shared" si="209"/>
        <v>0</v>
      </c>
      <c r="X84" s="352">
        <f t="shared" si="210"/>
        <v>0</v>
      </c>
      <c r="Y84" s="352">
        <f t="shared" si="162"/>
        <v>0</v>
      </c>
      <c r="Z84" s="353" t="e">
        <f t="shared" si="163"/>
        <v>#DIV/0!</v>
      </c>
      <c r="AA84" s="354"/>
      <c r="AB84" s="356"/>
      <c r="AC84" s="356"/>
      <c r="AD84" s="356"/>
      <c r="AE84" s="356"/>
      <c r="AF84" s="356"/>
      <c r="AG84" s="356"/>
    </row>
    <row r="85" spans="1:33" ht="30" customHeight="1" thickBot="1">
      <c r="A85" s="357" t="s">
        <v>28</v>
      </c>
      <c r="B85" s="230" t="s">
        <v>143</v>
      </c>
      <c r="C85" s="219" t="s">
        <v>141</v>
      </c>
      <c r="D85" s="423" t="s">
        <v>68</v>
      </c>
      <c r="E85" s="359"/>
      <c r="F85" s="360"/>
      <c r="G85" s="361">
        <f t="shared" si="203"/>
        <v>0</v>
      </c>
      <c r="H85" s="359"/>
      <c r="I85" s="360"/>
      <c r="J85" s="361">
        <f t="shared" si="204"/>
        <v>0</v>
      </c>
      <c r="K85" s="359"/>
      <c r="L85" s="360"/>
      <c r="M85" s="361">
        <f t="shared" si="205"/>
        <v>0</v>
      </c>
      <c r="N85" s="359"/>
      <c r="O85" s="360"/>
      <c r="P85" s="361">
        <f t="shared" si="206"/>
        <v>0</v>
      </c>
      <c r="Q85" s="359"/>
      <c r="R85" s="360"/>
      <c r="S85" s="361">
        <f t="shared" si="207"/>
        <v>0</v>
      </c>
      <c r="T85" s="359"/>
      <c r="U85" s="360"/>
      <c r="V85" s="361">
        <f t="shared" si="208"/>
        <v>0</v>
      </c>
      <c r="W85" s="362">
        <f t="shared" si="209"/>
        <v>0</v>
      </c>
      <c r="X85" s="352">
        <f t="shared" si="210"/>
        <v>0</v>
      </c>
      <c r="Y85" s="352">
        <f t="shared" si="162"/>
        <v>0</v>
      </c>
      <c r="Z85" s="353" t="e">
        <f t="shared" si="163"/>
        <v>#DIV/0!</v>
      </c>
      <c r="AA85" s="363"/>
      <c r="AB85" s="356"/>
      <c r="AC85" s="356"/>
      <c r="AD85" s="356"/>
      <c r="AE85" s="356"/>
      <c r="AF85" s="356"/>
      <c r="AG85" s="356"/>
    </row>
    <row r="86" spans="1:33" ht="30" customHeight="1">
      <c r="A86" s="335" t="s">
        <v>25</v>
      </c>
      <c r="B86" s="378" t="s">
        <v>144</v>
      </c>
      <c r="C86" s="377" t="s">
        <v>145</v>
      </c>
      <c r="D86" s="365"/>
      <c r="E86" s="366">
        <f>SUM(E87:E89)</f>
        <v>0</v>
      </c>
      <c r="F86" s="367"/>
      <c r="G86" s="368">
        <f t="shared" ref="G86:H86" si="211">SUM(G87:G89)</f>
        <v>0</v>
      </c>
      <c r="H86" s="366">
        <f t="shared" si="211"/>
        <v>0</v>
      </c>
      <c r="I86" s="367"/>
      <c r="J86" s="368">
        <f t="shared" ref="J86:K86" si="212">SUM(J87:J89)</f>
        <v>0</v>
      </c>
      <c r="K86" s="366">
        <f t="shared" si="212"/>
        <v>0</v>
      </c>
      <c r="L86" s="367"/>
      <c r="M86" s="368">
        <f t="shared" ref="M86:N86" si="213">SUM(M87:M89)</f>
        <v>0</v>
      </c>
      <c r="N86" s="366">
        <f t="shared" si="213"/>
        <v>0</v>
      </c>
      <c r="O86" s="367"/>
      <c r="P86" s="368">
        <f t="shared" ref="P86:Q86" si="214">SUM(P87:P89)</f>
        <v>0</v>
      </c>
      <c r="Q86" s="366">
        <f t="shared" si="214"/>
        <v>0</v>
      </c>
      <c r="R86" s="367"/>
      <c r="S86" s="368">
        <f t="shared" ref="S86:T86" si="215">SUM(S87:S89)</f>
        <v>0</v>
      </c>
      <c r="T86" s="366">
        <f t="shared" si="215"/>
        <v>0</v>
      </c>
      <c r="U86" s="367"/>
      <c r="V86" s="368">
        <f t="shared" ref="V86:X86" si="216">SUM(V87:V89)</f>
        <v>0</v>
      </c>
      <c r="W86" s="368">
        <f t="shared" si="216"/>
        <v>0</v>
      </c>
      <c r="X86" s="368">
        <f t="shared" si="216"/>
        <v>0</v>
      </c>
      <c r="Y86" s="368">
        <f t="shared" si="162"/>
        <v>0</v>
      </c>
      <c r="Z86" s="368" t="e">
        <f t="shared" si="163"/>
        <v>#DIV/0!</v>
      </c>
      <c r="AA86" s="370"/>
      <c r="AB86" s="345"/>
      <c r="AC86" s="345"/>
      <c r="AD86" s="345"/>
      <c r="AE86" s="345"/>
      <c r="AF86" s="345"/>
      <c r="AG86" s="345"/>
    </row>
    <row r="87" spans="1:33" ht="30" customHeight="1">
      <c r="A87" s="346" t="s">
        <v>28</v>
      </c>
      <c r="B87" s="222" t="s">
        <v>146</v>
      </c>
      <c r="C87" s="218" t="s">
        <v>141</v>
      </c>
      <c r="D87" s="422" t="s">
        <v>68</v>
      </c>
      <c r="E87" s="348"/>
      <c r="F87" s="349"/>
      <c r="G87" s="350">
        <f t="shared" ref="G87:G89" si="217">E87*F87</f>
        <v>0</v>
      </c>
      <c r="H87" s="348"/>
      <c r="I87" s="349"/>
      <c r="J87" s="350">
        <f t="shared" ref="J87:J89" si="218">H87*I87</f>
        <v>0</v>
      </c>
      <c r="K87" s="348"/>
      <c r="L87" s="349"/>
      <c r="M87" s="350">
        <f t="shared" ref="M87:M89" si="219">K87*L87</f>
        <v>0</v>
      </c>
      <c r="N87" s="348"/>
      <c r="O87" s="349"/>
      <c r="P87" s="350">
        <f t="shared" ref="P87:P89" si="220">N87*O87</f>
        <v>0</v>
      </c>
      <c r="Q87" s="348"/>
      <c r="R87" s="349"/>
      <c r="S87" s="350">
        <f t="shared" ref="S87:S89" si="221">Q87*R87</f>
        <v>0</v>
      </c>
      <c r="T87" s="348"/>
      <c r="U87" s="349"/>
      <c r="V87" s="350">
        <f t="shared" ref="V87:V89" si="222">T87*U87</f>
        <v>0</v>
      </c>
      <c r="W87" s="351">
        <f t="shared" ref="W87:W89" si="223">G87+M87+S87</f>
        <v>0</v>
      </c>
      <c r="X87" s="352">
        <f t="shared" ref="X87:X89" si="224">J87+P87+V87</f>
        <v>0</v>
      </c>
      <c r="Y87" s="352">
        <f t="shared" si="162"/>
        <v>0</v>
      </c>
      <c r="Z87" s="353" t="e">
        <f t="shared" si="163"/>
        <v>#DIV/0!</v>
      </c>
      <c r="AA87" s="354"/>
      <c r="AB87" s="356"/>
      <c r="AC87" s="356"/>
      <c r="AD87" s="356"/>
      <c r="AE87" s="356"/>
      <c r="AF87" s="356"/>
      <c r="AG87" s="356"/>
    </row>
    <row r="88" spans="1:33" ht="30" customHeight="1">
      <c r="A88" s="346" t="s">
        <v>28</v>
      </c>
      <c r="B88" s="222" t="s">
        <v>147</v>
      </c>
      <c r="C88" s="218" t="s">
        <v>141</v>
      </c>
      <c r="D88" s="422" t="s">
        <v>68</v>
      </c>
      <c r="E88" s="348"/>
      <c r="F88" s="349"/>
      <c r="G88" s="350">
        <f t="shared" si="217"/>
        <v>0</v>
      </c>
      <c r="H88" s="348"/>
      <c r="I88" s="349"/>
      <c r="J88" s="350">
        <f t="shared" si="218"/>
        <v>0</v>
      </c>
      <c r="K88" s="348"/>
      <c r="L88" s="349"/>
      <c r="M88" s="350">
        <f t="shared" si="219"/>
        <v>0</v>
      </c>
      <c r="N88" s="348"/>
      <c r="O88" s="349"/>
      <c r="P88" s="350">
        <f t="shared" si="220"/>
        <v>0</v>
      </c>
      <c r="Q88" s="348"/>
      <c r="R88" s="349"/>
      <c r="S88" s="350">
        <f t="shared" si="221"/>
        <v>0</v>
      </c>
      <c r="T88" s="348"/>
      <c r="U88" s="349"/>
      <c r="V88" s="350">
        <f t="shared" si="222"/>
        <v>0</v>
      </c>
      <c r="W88" s="351">
        <f t="shared" si="223"/>
        <v>0</v>
      </c>
      <c r="X88" s="352">
        <f t="shared" si="224"/>
        <v>0</v>
      </c>
      <c r="Y88" s="352">
        <f t="shared" si="162"/>
        <v>0</v>
      </c>
      <c r="Z88" s="353" t="e">
        <f t="shared" si="163"/>
        <v>#DIV/0!</v>
      </c>
      <c r="AA88" s="354"/>
      <c r="AB88" s="356"/>
      <c r="AC88" s="356"/>
      <c r="AD88" s="356"/>
      <c r="AE88" s="356"/>
      <c r="AF88" s="356"/>
      <c r="AG88" s="356"/>
    </row>
    <row r="89" spans="1:33" ht="30" customHeight="1" thickBot="1">
      <c r="A89" s="357" t="s">
        <v>28</v>
      </c>
      <c r="B89" s="223" t="s">
        <v>148</v>
      </c>
      <c r="C89" s="219" t="s">
        <v>141</v>
      </c>
      <c r="D89" s="423" t="s">
        <v>68</v>
      </c>
      <c r="E89" s="359"/>
      <c r="F89" s="360"/>
      <c r="G89" s="361">
        <f t="shared" si="217"/>
        <v>0</v>
      </c>
      <c r="H89" s="359"/>
      <c r="I89" s="360"/>
      <c r="J89" s="361">
        <f t="shared" si="218"/>
        <v>0</v>
      </c>
      <c r="K89" s="359"/>
      <c r="L89" s="360"/>
      <c r="M89" s="361">
        <f t="shared" si="219"/>
        <v>0</v>
      </c>
      <c r="N89" s="359"/>
      <c r="O89" s="360"/>
      <c r="P89" s="361">
        <f t="shared" si="220"/>
        <v>0</v>
      </c>
      <c r="Q89" s="359"/>
      <c r="R89" s="360"/>
      <c r="S89" s="361">
        <f t="shared" si="221"/>
        <v>0</v>
      </c>
      <c r="T89" s="359"/>
      <c r="U89" s="360"/>
      <c r="V89" s="361">
        <f t="shared" si="222"/>
        <v>0</v>
      </c>
      <c r="W89" s="362">
        <f t="shared" si="223"/>
        <v>0</v>
      </c>
      <c r="X89" s="352">
        <f t="shared" si="224"/>
        <v>0</v>
      </c>
      <c r="Y89" s="387">
        <f t="shared" si="162"/>
        <v>0</v>
      </c>
      <c r="Z89" s="353" t="e">
        <f t="shared" si="163"/>
        <v>#DIV/0!</v>
      </c>
      <c r="AA89" s="363"/>
      <c r="AB89" s="356"/>
      <c r="AC89" s="356"/>
      <c r="AD89" s="356"/>
      <c r="AE89" s="356"/>
      <c r="AF89" s="356"/>
      <c r="AG89" s="356"/>
    </row>
    <row r="90" spans="1:33" ht="30" customHeight="1" thickBot="1">
      <c r="A90" s="388" t="s">
        <v>532</v>
      </c>
      <c r="B90" s="389"/>
      <c r="C90" s="390"/>
      <c r="D90" s="391"/>
      <c r="E90" s="395">
        <f>E86+E82+E77+E71+E67</f>
        <v>50</v>
      </c>
      <c r="F90" s="410"/>
      <c r="G90" s="394">
        <f>G86+G82+G77+G71+G67</f>
        <v>235360</v>
      </c>
      <c r="H90" s="395">
        <f>H86+H82+H77+H71+H67</f>
        <v>50</v>
      </c>
      <c r="I90" s="410"/>
      <c r="J90" s="394">
        <f>J86+J82+J77+J71+J67</f>
        <v>246700</v>
      </c>
      <c r="K90" s="411">
        <f>K86+K82+K77+K71+K67</f>
        <v>27</v>
      </c>
      <c r="L90" s="410"/>
      <c r="M90" s="394">
        <f>M86+M82+M77+M71+M67</f>
        <v>97500</v>
      </c>
      <c r="N90" s="411">
        <f>N86+N82+N77+N71+N67</f>
        <v>27</v>
      </c>
      <c r="O90" s="410"/>
      <c r="P90" s="394">
        <f>P86+P82+P77+P71+P67</f>
        <v>97900</v>
      </c>
      <c r="Q90" s="411">
        <f>Q86+Q82+Q77+Q71+Q67</f>
        <v>0</v>
      </c>
      <c r="R90" s="410"/>
      <c r="S90" s="394">
        <f>S86+S82+S77+S71+S67</f>
        <v>0</v>
      </c>
      <c r="T90" s="411">
        <f>T86+T82+T77+T71+T67</f>
        <v>0</v>
      </c>
      <c r="U90" s="410"/>
      <c r="V90" s="394">
        <f>V86+V82+V77+V71+V67</f>
        <v>0</v>
      </c>
      <c r="W90" s="412">
        <f>W86+W82+W77+W71+W67</f>
        <v>332860</v>
      </c>
      <c r="X90" s="424">
        <f>X86+X82+X77+X71+X67</f>
        <v>344600</v>
      </c>
      <c r="Y90" s="425">
        <f t="shared" si="162"/>
        <v>-11740</v>
      </c>
      <c r="Z90" s="425">
        <f t="shared" si="163"/>
        <v>-3.527008351859641E-2</v>
      </c>
      <c r="AA90" s="399"/>
      <c r="AB90" s="236"/>
      <c r="AC90" s="236"/>
      <c r="AD90" s="236"/>
      <c r="AE90" s="236"/>
      <c r="AF90" s="236"/>
      <c r="AG90" s="236"/>
    </row>
    <row r="91" spans="1:33" ht="30" customHeight="1" thickBot="1">
      <c r="A91" s="426" t="s">
        <v>24</v>
      </c>
      <c r="B91" s="427">
        <v>5</v>
      </c>
      <c r="C91" s="428" t="s">
        <v>533</v>
      </c>
      <c r="D91" s="331"/>
      <c r="E91" s="332"/>
      <c r="F91" s="332"/>
      <c r="G91" s="332"/>
      <c r="H91" s="332"/>
      <c r="I91" s="332"/>
      <c r="J91" s="332"/>
      <c r="K91" s="332"/>
      <c r="L91" s="332"/>
      <c r="M91" s="332"/>
      <c r="N91" s="332"/>
      <c r="O91" s="332"/>
      <c r="P91" s="332"/>
      <c r="Q91" s="332"/>
      <c r="R91" s="332"/>
      <c r="S91" s="332"/>
      <c r="T91" s="332"/>
      <c r="U91" s="332"/>
      <c r="V91" s="332"/>
      <c r="W91" s="333"/>
      <c r="X91" s="333"/>
      <c r="Y91" s="429"/>
      <c r="Z91" s="333"/>
      <c r="AA91" s="334"/>
      <c r="AB91" s="236"/>
      <c r="AC91" s="236"/>
      <c r="AD91" s="236"/>
      <c r="AE91" s="236"/>
      <c r="AF91" s="236"/>
      <c r="AG91" s="236"/>
    </row>
    <row r="92" spans="1:33" ht="30" customHeight="1">
      <c r="A92" s="335" t="s">
        <v>25</v>
      </c>
      <c r="B92" s="378" t="s">
        <v>150</v>
      </c>
      <c r="C92" s="364" t="s">
        <v>151</v>
      </c>
      <c r="D92" s="365"/>
      <c r="E92" s="366">
        <f>SUM(E93:E95)</f>
        <v>0</v>
      </c>
      <c r="F92" s="367"/>
      <c r="G92" s="368">
        <f t="shared" ref="G92:H92" si="225">SUM(G93:G95)</f>
        <v>0</v>
      </c>
      <c r="H92" s="366">
        <f t="shared" si="225"/>
        <v>0</v>
      </c>
      <c r="I92" s="367"/>
      <c r="J92" s="368">
        <f t="shared" ref="J92:K92" si="226">SUM(J93:J95)</f>
        <v>0</v>
      </c>
      <c r="K92" s="366">
        <f t="shared" si="226"/>
        <v>0</v>
      </c>
      <c r="L92" s="367"/>
      <c r="M92" s="368">
        <f t="shared" ref="M92:N92" si="227">SUM(M93:M95)</f>
        <v>0</v>
      </c>
      <c r="N92" s="366">
        <f t="shared" si="227"/>
        <v>0</v>
      </c>
      <c r="O92" s="367"/>
      <c r="P92" s="368">
        <f t="shared" ref="P92:Q92" si="228">SUM(P93:P95)</f>
        <v>0</v>
      </c>
      <c r="Q92" s="366">
        <f t="shared" si="228"/>
        <v>0</v>
      </c>
      <c r="R92" s="367"/>
      <c r="S92" s="368">
        <f t="shared" ref="S92:T92" si="229">SUM(S93:S95)</f>
        <v>0</v>
      </c>
      <c r="T92" s="366">
        <f t="shared" si="229"/>
        <v>0</v>
      </c>
      <c r="U92" s="367"/>
      <c r="V92" s="368">
        <f t="shared" ref="V92:X92" si="230">SUM(V93:V95)</f>
        <v>0</v>
      </c>
      <c r="W92" s="430">
        <f t="shared" si="230"/>
        <v>0</v>
      </c>
      <c r="X92" s="430">
        <f t="shared" si="230"/>
        <v>0</v>
      </c>
      <c r="Y92" s="430">
        <f t="shared" ref="Y92:Y104" si="231">W92-X92</f>
        <v>0</v>
      </c>
      <c r="Z92" s="343" t="e">
        <f t="shared" ref="Z92:Z104" si="232">Y92/W92</f>
        <v>#DIV/0!</v>
      </c>
      <c r="AA92" s="370"/>
      <c r="AB92" s="356"/>
      <c r="AC92" s="356"/>
      <c r="AD92" s="356"/>
      <c r="AE92" s="356"/>
      <c r="AF92" s="356"/>
      <c r="AG92" s="356"/>
    </row>
    <row r="93" spans="1:33" ht="30" customHeight="1">
      <c r="A93" s="346" t="s">
        <v>28</v>
      </c>
      <c r="B93" s="222" t="s">
        <v>152</v>
      </c>
      <c r="C93" s="431" t="s">
        <v>153</v>
      </c>
      <c r="D93" s="422" t="s">
        <v>154</v>
      </c>
      <c r="E93" s="348"/>
      <c r="F93" s="349"/>
      <c r="G93" s="350">
        <f t="shared" ref="G93:G95" si="233">E93*F93</f>
        <v>0</v>
      </c>
      <c r="H93" s="348"/>
      <c r="I93" s="349"/>
      <c r="J93" s="350">
        <f t="shared" ref="J93:J95" si="234">H93*I93</f>
        <v>0</v>
      </c>
      <c r="K93" s="348"/>
      <c r="L93" s="349"/>
      <c r="M93" s="350">
        <f t="shared" ref="M93:M95" si="235">K93*L93</f>
        <v>0</v>
      </c>
      <c r="N93" s="348"/>
      <c r="O93" s="349"/>
      <c r="P93" s="350">
        <f t="shared" ref="P93:P95" si="236">N93*O93</f>
        <v>0</v>
      </c>
      <c r="Q93" s="348"/>
      <c r="R93" s="349"/>
      <c r="S93" s="350">
        <f t="shared" ref="S93:S95" si="237">Q93*R93</f>
        <v>0</v>
      </c>
      <c r="T93" s="348"/>
      <c r="U93" s="349"/>
      <c r="V93" s="350">
        <f t="shared" ref="V93:V95" si="238">T93*U93</f>
        <v>0</v>
      </c>
      <c r="W93" s="351">
        <f t="shared" ref="W93:W95" si="239">G93+M93+S93</f>
        <v>0</v>
      </c>
      <c r="X93" s="352">
        <f t="shared" ref="X93:X95" si="240">J93+P93+V93</f>
        <v>0</v>
      </c>
      <c r="Y93" s="352">
        <f t="shared" si="231"/>
        <v>0</v>
      </c>
      <c r="Z93" s="353" t="e">
        <f t="shared" si="232"/>
        <v>#DIV/0!</v>
      </c>
      <c r="AA93" s="354"/>
      <c r="AB93" s="356"/>
      <c r="AC93" s="356"/>
      <c r="AD93" s="356"/>
      <c r="AE93" s="356"/>
      <c r="AF93" s="356"/>
      <c r="AG93" s="356"/>
    </row>
    <row r="94" spans="1:33" ht="30" customHeight="1">
      <c r="A94" s="346" t="s">
        <v>28</v>
      </c>
      <c r="B94" s="222" t="s">
        <v>155</v>
      </c>
      <c r="C94" s="431" t="s">
        <v>153</v>
      </c>
      <c r="D94" s="422" t="s">
        <v>154</v>
      </c>
      <c r="E94" s="348"/>
      <c r="F94" s="349"/>
      <c r="G94" s="350">
        <f t="shared" si="233"/>
        <v>0</v>
      </c>
      <c r="H94" s="348"/>
      <c r="I94" s="349"/>
      <c r="J94" s="350">
        <f t="shared" si="234"/>
        <v>0</v>
      </c>
      <c r="K94" s="348"/>
      <c r="L94" s="349"/>
      <c r="M94" s="350">
        <f t="shared" si="235"/>
        <v>0</v>
      </c>
      <c r="N94" s="348"/>
      <c r="O94" s="349"/>
      <c r="P94" s="350">
        <f t="shared" si="236"/>
        <v>0</v>
      </c>
      <c r="Q94" s="348"/>
      <c r="R94" s="349"/>
      <c r="S94" s="350">
        <f t="shared" si="237"/>
        <v>0</v>
      </c>
      <c r="T94" s="348"/>
      <c r="U94" s="349"/>
      <c r="V94" s="350">
        <f t="shared" si="238"/>
        <v>0</v>
      </c>
      <c r="W94" s="351">
        <f t="shared" si="239"/>
        <v>0</v>
      </c>
      <c r="X94" s="352">
        <f t="shared" si="240"/>
        <v>0</v>
      </c>
      <c r="Y94" s="352">
        <f t="shared" si="231"/>
        <v>0</v>
      </c>
      <c r="Z94" s="353" t="e">
        <f t="shared" si="232"/>
        <v>#DIV/0!</v>
      </c>
      <c r="AA94" s="354"/>
      <c r="AB94" s="356"/>
      <c r="AC94" s="356"/>
      <c r="AD94" s="356"/>
      <c r="AE94" s="356"/>
      <c r="AF94" s="356"/>
      <c r="AG94" s="356"/>
    </row>
    <row r="95" spans="1:33" ht="30" customHeight="1" thickBot="1">
      <c r="A95" s="357" t="s">
        <v>28</v>
      </c>
      <c r="B95" s="230" t="s">
        <v>156</v>
      </c>
      <c r="C95" s="431" t="s">
        <v>153</v>
      </c>
      <c r="D95" s="423" t="s">
        <v>154</v>
      </c>
      <c r="E95" s="359"/>
      <c r="F95" s="360"/>
      <c r="G95" s="361">
        <f t="shared" si="233"/>
        <v>0</v>
      </c>
      <c r="H95" s="359"/>
      <c r="I95" s="360"/>
      <c r="J95" s="361">
        <f t="shared" si="234"/>
        <v>0</v>
      </c>
      <c r="K95" s="359"/>
      <c r="L95" s="360"/>
      <c r="M95" s="361">
        <f t="shared" si="235"/>
        <v>0</v>
      </c>
      <c r="N95" s="359"/>
      <c r="O95" s="360"/>
      <c r="P95" s="361">
        <f t="shared" si="236"/>
        <v>0</v>
      </c>
      <c r="Q95" s="359"/>
      <c r="R95" s="360"/>
      <c r="S95" s="361">
        <f t="shared" si="237"/>
        <v>0</v>
      </c>
      <c r="T95" s="359"/>
      <c r="U95" s="360"/>
      <c r="V95" s="361">
        <f t="shared" si="238"/>
        <v>0</v>
      </c>
      <c r="W95" s="362">
        <f t="shared" si="239"/>
        <v>0</v>
      </c>
      <c r="X95" s="352">
        <f t="shared" si="240"/>
        <v>0</v>
      </c>
      <c r="Y95" s="352">
        <f t="shared" si="231"/>
        <v>0</v>
      </c>
      <c r="Z95" s="353" t="e">
        <f t="shared" si="232"/>
        <v>#DIV/0!</v>
      </c>
      <c r="AA95" s="363"/>
      <c r="AB95" s="356"/>
      <c r="AC95" s="356"/>
      <c r="AD95" s="356"/>
      <c r="AE95" s="356"/>
      <c r="AF95" s="356"/>
      <c r="AG95" s="356"/>
    </row>
    <row r="96" spans="1:33" ht="30" customHeight="1" thickBot="1">
      <c r="A96" s="335" t="s">
        <v>25</v>
      </c>
      <c r="B96" s="378" t="s">
        <v>157</v>
      </c>
      <c r="C96" s="364" t="s">
        <v>158</v>
      </c>
      <c r="D96" s="432"/>
      <c r="E96" s="433">
        <f>SUM(E97:E99)</f>
        <v>0</v>
      </c>
      <c r="F96" s="367"/>
      <c r="G96" s="368">
        <f t="shared" ref="G96:H96" si="241">SUM(G97:G99)</f>
        <v>0</v>
      </c>
      <c r="H96" s="433">
        <f t="shared" si="241"/>
        <v>0</v>
      </c>
      <c r="I96" s="367"/>
      <c r="J96" s="368">
        <f t="shared" ref="J96:K96" si="242">SUM(J97:J99)</f>
        <v>0</v>
      </c>
      <c r="K96" s="433">
        <f t="shared" si="242"/>
        <v>0</v>
      </c>
      <c r="L96" s="367"/>
      <c r="M96" s="368">
        <f t="shared" ref="M96:N96" si="243">SUM(M97:M99)</f>
        <v>0</v>
      </c>
      <c r="N96" s="433">
        <f t="shared" si="243"/>
        <v>0</v>
      </c>
      <c r="O96" s="367"/>
      <c r="P96" s="368">
        <f t="shared" ref="P96:Q96" si="244">SUM(P97:P99)</f>
        <v>0</v>
      </c>
      <c r="Q96" s="433">
        <f t="shared" si="244"/>
        <v>0</v>
      </c>
      <c r="R96" s="367"/>
      <c r="S96" s="368">
        <f t="shared" ref="S96:T96" si="245">SUM(S97:S99)</f>
        <v>0</v>
      </c>
      <c r="T96" s="433">
        <f t="shared" si="245"/>
        <v>0</v>
      </c>
      <c r="U96" s="367"/>
      <c r="V96" s="368">
        <f t="shared" ref="V96:X96" si="246">SUM(V97:V99)</f>
        <v>0</v>
      </c>
      <c r="W96" s="430">
        <f t="shared" si="246"/>
        <v>0</v>
      </c>
      <c r="X96" s="430">
        <f t="shared" si="246"/>
        <v>0</v>
      </c>
      <c r="Y96" s="430">
        <f t="shared" si="231"/>
        <v>0</v>
      </c>
      <c r="Z96" s="430" t="e">
        <f t="shared" si="232"/>
        <v>#DIV/0!</v>
      </c>
      <c r="AA96" s="370"/>
      <c r="AB96" s="356"/>
      <c r="AC96" s="356"/>
      <c r="AD96" s="356"/>
      <c r="AE96" s="356"/>
      <c r="AF96" s="356"/>
      <c r="AG96" s="356"/>
    </row>
    <row r="97" spans="1:33" ht="30" customHeight="1">
      <c r="A97" s="346" t="s">
        <v>28</v>
      </c>
      <c r="B97" s="222" t="s">
        <v>159</v>
      </c>
      <c r="C97" s="431" t="s">
        <v>160</v>
      </c>
      <c r="D97" s="434" t="s">
        <v>68</v>
      </c>
      <c r="E97" s="348"/>
      <c r="F97" s="349"/>
      <c r="G97" s="350">
        <f t="shared" ref="G97:G99" si="247">E97*F97</f>
        <v>0</v>
      </c>
      <c r="H97" s="348"/>
      <c r="I97" s="349"/>
      <c r="J97" s="350">
        <f t="shared" ref="J97:J99" si="248">H97*I97</f>
        <v>0</v>
      </c>
      <c r="K97" s="348"/>
      <c r="L97" s="349"/>
      <c r="M97" s="350">
        <f t="shared" ref="M97:M99" si="249">K97*L97</f>
        <v>0</v>
      </c>
      <c r="N97" s="348"/>
      <c r="O97" s="349"/>
      <c r="P97" s="350">
        <f t="shared" ref="P97:P99" si="250">N97*O97</f>
        <v>0</v>
      </c>
      <c r="Q97" s="348"/>
      <c r="R97" s="349"/>
      <c r="S97" s="350">
        <f t="shared" ref="S97:S99" si="251">Q97*R97</f>
        <v>0</v>
      </c>
      <c r="T97" s="348"/>
      <c r="U97" s="349"/>
      <c r="V97" s="350">
        <f t="shared" ref="V97:V99" si="252">T97*U97</f>
        <v>0</v>
      </c>
      <c r="W97" s="351">
        <f t="shared" ref="W97:W99" si="253">G97+M97+S97</f>
        <v>0</v>
      </c>
      <c r="X97" s="352">
        <f t="shared" ref="X97:X99" si="254">J97+P97+V97</f>
        <v>0</v>
      </c>
      <c r="Y97" s="352">
        <f t="shared" si="231"/>
        <v>0</v>
      </c>
      <c r="Z97" s="353" t="e">
        <f t="shared" si="232"/>
        <v>#DIV/0!</v>
      </c>
      <c r="AA97" s="354"/>
      <c r="AB97" s="356"/>
      <c r="AC97" s="356"/>
      <c r="AD97" s="356"/>
      <c r="AE97" s="356"/>
      <c r="AF97" s="356"/>
      <c r="AG97" s="356"/>
    </row>
    <row r="98" spans="1:33" ht="30" customHeight="1">
      <c r="A98" s="346" t="s">
        <v>28</v>
      </c>
      <c r="B98" s="222" t="s">
        <v>161</v>
      </c>
      <c r="C98" s="218" t="s">
        <v>160</v>
      </c>
      <c r="D98" s="422" t="s">
        <v>68</v>
      </c>
      <c r="E98" s="348"/>
      <c r="F98" s="349"/>
      <c r="G98" s="350">
        <f t="shared" si="247"/>
        <v>0</v>
      </c>
      <c r="H98" s="348"/>
      <c r="I98" s="349"/>
      <c r="J98" s="350">
        <f t="shared" si="248"/>
        <v>0</v>
      </c>
      <c r="K98" s="348"/>
      <c r="L98" s="349"/>
      <c r="M98" s="350">
        <f t="shared" si="249"/>
        <v>0</v>
      </c>
      <c r="N98" s="348"/>
      <c r="O98" s="349"/>
      <c r="P98" s="350">
        <f t="shared" si="250"/>
        <v>0</v>
      </c>
      <c r="Q98" s="348"/>
      <c r="R98" s="349"/>
      <c r="S98" s="350">
        <f t="shared" si="251"/>
        <v>0</v>
      </c>
      <c r="T98" s="348"/>
      <c r="U98" s="349"/>
      <c r="V98" s="350">
        <f t="shared" si="252"/>
        <v>0</v>
      </c>
      <c r="W98" s="351">
        <f t="shared" si="253"/>
        <v>0</v>
      </c>
      <c r="X98" s="352">
        <f t="shared" si="254"/>
        <v>0</v>
      </c>
      <c r="Y98" s="352">
        <f t="shared" si="231"/>
        <v>0</v>
      </c>
      <c r="Z98" s="353" t="e">
        <f t="shared" si="232"/>
        <v>#DIV/0!</v>
      </c>
      <c r="AA98" s="354"/>
      <c r="AB98" s="356"/>
      <c r="AC98" s="356"/>
      <c r="AD98" s="356"/>
      <c r="AE98" s="356"/>
      <c r="AF98" s="356"/>
      <c r="AG98" s="356"/>
    </row>
    <row r="99" spans="1:33" ht="30" customHeight="1" thickBot="1">
      <c r="A99" s="357" t="s">
        <v>28</v>
      </c>
      <c r="B99" s="230" t="s">
        <v>162</v>
      </c>
      <c r="C99" s="219" t="s">
        <v>160</v>
      </c>
      <c r="D99" s="423" t="s">
        <v>68</v>
      </c>
      <c r="E99" s="359"/>
      <c r="F99" s="360"/>
      <c r="G99" s="361">
        <f t="shared" si="247"/>
        <v>0</v>
      </c>
      <c r="H99" s="359"/>
      <c r="I99" s="360"/>
      <c r="J99" s="361">
        <f t="shared" si="248"/>
        <v>0</v>
      </c>
      <c r="K99" s="359"/>
      <c r="L99" s="360"/>
      <c r="M99" s="361">
        <f t="shared" si="249"/>
        <v>0</v>
      </c>
      <c r="N99" s="359"/>
      <c r="O99" s="360"/>
      <c r="P99" s="361">
        <f t="shared" si="250"/>
        <v>0</v>
      </c>
      <c r="Q99" s="359"/>
      <c r="R99" s="360"/>
      <c r="S99" s="361">
        <f t="shared" si="251"/>
        <v>0</v>
      </c>
      <c r="T99" s="359"/>
      <c r="U99" s="360"/>
      <c r="V99" s="361">
        <f t="shared" si="252"/>
        <v>0</v>
      </c>
      <c r="W99" s="362">
        <f t="shared" si="253"/>
        <v>0</v>
      </c>
      <c r="X99" s="352">
        <f t="shared" si="254"/>
        <v>0</v>
      </c>
      <c r="Y99" s="352">
        <f t="shared" si="231"/>
        <v>0</v>
      </c>
      <c r="Z99" s="353" t="e">
        <f t="shared" si="232"/>
        <v>#DIV/0!</v>
      </c>
      <c r="AA99" s="363"/>
      <c r="AB99" s="356"/>
      <c r="AC99" s="356"/>
      <c r="AD99" s="356"/>
      <c r="AE99" s="356"/>
      <c r="AF99" s="356"/>
      <c r="AG99" s="356"/>
    </row>
    <row r="100" spans="1:33" ht="30" customHeight="1">
      <c r="A100" s="335" t="s">
        <v>25</v>
      </c>
      <c r="B100" s="378" t="s">
        <v>163</v>
      </c>
      <c r="C100" s="435" t="s">
        <v>164</v>
      </c>
      <c r="D100" s="436"/>
      <c r="E100" s="433">
        <f>SUM(E101:E103)</f>
        <v>0</v>
      </c>
      <c r="F100" s="367"/>
      <c r="G100" s="368">
        <f t="shared" ref="G100:H100" si="255">SUM(G101:G103)</f>
        <v>0</v>
      </c>
      <c r="H100" s="433">
        <f t="shared" si="255"/>
        <v>0</v>
      </c>
      <c r="I100" s="367"/>
      <c r="J100" s="368">
        <f t="shared" ref="J100:K100" si="256">SUM(J101:J103)</f>
        <v>0</v>
      </c>
      <c r="K100" s="433">
        <f t="shared" si="256"/>
        <v>0</v>
      </c>
      <c r="L100" s="367"/>
      <c r="M100" s="368">
        <f t="shared" ref="M100:N100" si="257">SUM(M101:M103)</f>
        <v>0</v>
      </c>
      <c r="N100" s="433">
        <f t="shared" si="257"/>
        <v>0</v>
      </c>
      <c r="O100" s="367"/>
      <c r="P100" s="368">
        <f t="shared" ref="P100:Q100" si="258">SUM(P101:P103)</f>
        <v>0</v>
      </c>
      <c r="Q100" s="433">
        <f t="shared" si="258"/>
        <v>0</v>
      </c>
      <c r="R100" s="367"/>
      <c r="S100" s="368">
        <f t="shared" ref="S100:T100" si="259">SUM(S101:S103)</f>
        <v>0</v>
      </c>
      <c r="T100" s="433">
        <f t="shared" si="259"/>
        <v>0</v>
      </c>
      <c r="U100" s="367"/>
      <c r="V100" s="368">
        <f t="shared" ref="V100:X100" si="260">SUM(V101:V103)</f>
        <v>0</v>
      </c>
      <c r="W100" s="430">
        <f t="shared" si="260"/>
        <v>0</v>
      </c>
      <c r="X100" s="430">
        <f t="shared" si="260"/>
        <v>0</v>
      </c>
      <c r="Y100" s="430">
        <f t="shared" si="231"/>
        <v>0</v>
      </c>
      <c r="Z100" s="430" t="e">
        <f t="shared" si="232"/>
        <v>#DIV/0!</v>
      </c>
      <c r="AA100" s="370"/>
      <c r="AB100" s="356"/>
      <c r="AC100" s="356"/>
      <c r="AD100" s="356"/>
      <c r="AE100" s="356"/>
      <c r="AF100" s="356"/>
      <c r="AG100" s="356"/>
    </row>
    <row r="101" spans="1:33" ht="30" customHeight="1">
      <c r="A101" s="346" t="s">
        <v>28</v>
      </c>
      <c r="B101" s="222" t="s">
        <v>165</v>
      </c>
      <c r="C101" s="437" t="s">
        <v>74</v>
      </c>
      <c r="D101" s="438" t="s">
        <v>75</v>
      </c>
      <c r="E101" s="348"/>
      <c r="F101" s="349"/>
      <c r="G101" s="350">
        <f t="shared" ref="G101:G103" si="261">E101*F101</f>
        <v>0</v>
      </c>
      <c r="H101" s="348"/>
      <c r="I101" s="349"/>
      <c r="J101" s="350">
        <f t="shared" ref="J101:J103" si="262">H101*I101</f>
        <v>0</v>
      </c>
      <c r="K101" s="348"/>
      <c r="L101" s="349"/>
      <c r="M101" s="350">
        <f t="shared" ref="M101:M103" si="263">K101*L101</f>
        <v>0</v>
      </c>
      <c r="N101" s="348"/>
      <c r="O101" s="349"/>
      <c r="P101" s="350">
        <f t="shared" ref="P101:P103" si="264">N101*O101</f>
        <v>0</v>
      </c>
      <c r="Q101" s="348"/>
      <c r="R101" s="349"/>
      <c r="S101" s="350">
        <f t="shared" ref="S101:S103" si="265">Q101*R101</f>
        <v>0</v>
      </c>
      <c r="T101" s="348"/>
      <c r="U101" s="349"/>
      <c r="V101" s="350">
        <f t="shared" ref="V101:V103" si="266">T101*U101</f>
        <v>0</v>
      </c>
      <c r="W101" s="351">
        <f t="shared" ref="W101:W103" si="267">G101+M101+S101</f>
        <v>0</v>
      </c>
      <c r="X101" s="352">
        <f t="shared" ref="X101:X103" si="268">J101+P101+V101</f>
        <v>0</v>
      </c>
      <c r="Y101" s="352">
        <f t="shared" si="231"/>
        <v>0</v>
      </c>
      <c r="Z101" s="353" t="e">
        <f t="shared" si="232"/>
        <v>#DIV/0!</v>
      </c>
      <c r="AA101" s="354"/>
      <c r="AB101" s="355"/>
      <c r="AC101" s="356"/>
      <c r="AD101" s="356"/>
      <c r="AE101" s="356"/>
      <c r="AF101" s="356"/>
      <c r="AG101" s="356"/>
    </row>
    <row r="102" spans="1:33" ht="30" customHeight="1">
      <c r="A102" s="346" t="s">
        <v>28</v>
      </c>
      <c r="B102" s="222" t="s">
        <v>166</v>
      </c>
      <c r="C102" s="437" t="s">
        <v>74</v>
      </c>
      <c r="D102" s="438" t="s">
        <v>75</v>
      </c>
      <c r="E102" s="348"/>
      <c r="F102" s="349"/>
      <c r="G102" s="350">
        <f t="shared" si="261"/>
        <v>0</v>
      </c>
      <c r="H102" s="348"/>
      <c r="I102" s="349"/>
      <c r="J102" s="350">
        <f t="shared" si="262"/>
        <v>0</v>
      </c>
      <c r="K102" s="348"/>
      <c r="L102" s="349"/>
      <c r="M102" s="350">
        <f t="shared" si="263"/>
        <v>0</v>
      </c>
      <c r="N102" s="348"/>
      <c r="O102" s="349"/>
      <c r="P102" s="350">
        <f t="shared" si="264"/>
        <v>0</v>
      </c>
      <c r="Q102" s="348"/>
      <c r="R102" s="349"/>
      <c r="S102" s="350">
        <f t="shared" si="265"/>
        <v>0</v>
      </c>
      <c r="T102" s="348"/>
      <c r="U102" s="349"/>
      <c r="V102" s="350">
        <f t="shared" si="266"/>
        <v>0</v>
      </c>
      <c r="W102" s="351">
        <f t="shared" si="267"/>
        <v>0</v>
      </c>
      <c r="X102" s="352">
        <f t="shared" si="268"/>
        <v>0</v>
      </c>
      <c r="Y102" s="352">
        <f t="shared" si="231"/>
        <v>0</v>
      </c>
      <c r="Z102" s="353" t="e">
        <f t="shared" si="232"/>
        <v>#DIV/0!</v>
      </c>
      <c r="AA102" s="354"/>
      <c r="AB102" s="356"/>
      <c r="AC102" s="356"/>
      <c r="AD102" s="356"/>
      <c r="AE102" s="356"/>
      <c r="AF102" s="356"/>
      <c r="AG102" s="356"/>
    </row>
    <row r="103" spans="1:33" ht="30" customHeight="1" thickBot="1">
      <c r="A103" s="357" t="s">
        <v>28</v>
      </c>
      <c r="B103" s="230" t="s">
        <v>167</v>
      </c>
      <c r="C103" s="439" t="s">
        <v>74</v>
      </c>
      <c r="D103" s="438" t="s">
        <v>75</v>
      </c>
      <c r="E103" s="373"/>
      <c r="F103" s="374"/>
      <c r="G103" s="375">
        <f t="shared" si="261"/>
        <v>0</v>
      </c>
      <c r="H103" s="373"/>
      <c r="I103" s="374"/>
      <c r="J103" s="375">
        <f t="shared" si="262"/>
        <v>0</v>
      </c>
      <c r="K103" s="373"/>
      <c r="L103" s="374"/>
      <c r="M103" s="375">
        <f t="shared" si="263"/>
        <v>0</v>
      </c>
      <c r="N103" s="373"/>
      <c r="O103" s="374"/>
      <c r="P103" s="375">
        <f t="shared" si="264"/>
        <v>0</v>
      </c>
      <c r="Q103" s="373"/>
      <c r="R103" s="374"/>
      <c r="S103" s="375">
        <f t="shared" si="265"/>
        <v>0</v>
      </c>
      <c r="T103" s="373"/>
      <c r="U103" s="374"/>
      <c r="V103" s="375">
        <f t="shared" si="266"/>
        <v>0</v>
      </c>
      <c r="W103" s="362">
        <f t="shared" si="267"/>
        <v>0</v>
      </c>
      <c r="X103" s="352">
        <f t="shared" si="268"/>
        <v>0</v>
      </c>
      <c r="Y103" s="352">
        <f t="shared" si="231"/>
        <v>0</v>
      </c>
      <c r="Z103" s="353" t="e">
        <f t="shared" si="232"/>
        <v>#DIV/0!</v>
      </c>
      <c r="AA103" s="376"/>
      <c r="AB103" s="356"/>
      <c r="AC103" s="356"/>
      <c r="AD103" s="356"/>
      <c r="AE103" s="356"/>
      <c r="AF103" s="356"/>
      <c r="AG103" s="356"/>
    </row>
    <row r="104" spans="1:33" ht="39.75" customHeight="1" thickBot="1">
      <c r="A104" s="600" t="s">
        <v>534</v>
      </c>
      <c r="B104" s="601"/>
      <c r="C104" s="601"/>
      <c r="D104" s="602"/>
      <c r="E104" s="410"/>
      <c r="F104" s="410"/>
      <c r="G104" s="394">
        <f>G92+G96+G100</f>
        <v>0</v>
      </c>
      <c r="H104" s="410"/>
      <c r="I104" s="410"/>
      <c r="J104" s="394">
        <f>J92+J96+J100</f>
        <v>0</v>
      </c>
      <c r="K104" s="410"/>
      <c r="L104" s="410"/>
      <c r="M104" s="394">
        <f>M92+M96+M100</f>
        <v>0</v>
      </c>
      <c r="N104" s="410"/>
      <c r="O104" s="410"/>
      <c r="P104" s="394">
        <f>P92+P96+P100</f>
        <v>0</v>
      </c>
      <c r="Q104" s="410"/>
      <c r="R104" s="410"/>
      <c r="S104" s="394">
        <f>S92+S96+S100</f>
        <v>0</v>
      </c>
      <c r="T104" s="410"/>
      <c r="U104" s="410"/>
      <c r="V104" s="394">
        <f t="shared" ref="V104:X104" si="269">V92+V96+V100</f>
        <v>0</v>
      </c>
      <c r="W104" s="412">
        <f t="shared" si="269"/>
        <v>0</v>
      </c>
      <c r="X104" s="412">
        <f t="shared" si="269"/>
        <v>0</v>
      </c>
      <c r="Y104" s="412">
        <f t="shared" si="231"/>
        <v>0</v>
      </c>
      <c r="Z104" s="412" t="e">
        <f t="shared" si="232"/>
        <v>#DIV/0!</v>
      </c>
      <c r="AA104" s="399"/>
      <c r="AB104" s="200"/>
      <c r="AC104" s="236"/>
      <c r="AD104" s="236"/>
      <c r="AE104" s="236"/>
      <c r="AF104" s="236"/>
      <c r="AG104" s="236"/>
    </row>
    <row r="105" spans="1:33" ht="30" customHeight="1" thickBot="1">
      <c r="A105" s="400" t="s">
        <v>24</v>
      </c>
      <c r="B105" s="401">
        <v>6</v>
      </c>
      <c r="C105" s="402" t="s">
        <v>168</v>
      </c>
      <c r="D105" s="403"/>
      <c r="E105" s="332"/>
      <c r="F105" s="332"/>
      <c r="G105" s="332"/>
      <c r="H105" s="332"/>
      <c r="I105" s="332"/>
      <c r="J105" s="332"/>
      <c r="K105" s="332"/>
      <c r="L105" s="332"/>
      <c r="M105" s="332"/>
      <c r="N105" s="332"/>
      <c r="O105" s="332"/>
      <c r="P105" s="332"/>
      <c r="Q105" s="332"/>
      <c r="R105" s="332"/>
      <c r="S105" s="332"/>
      <c r="T105" s="332"/>
      <c r="U105" s="332"/>
      <c r="V105" s="332"/>
      <c r="W105" s="333"/>
      <c r="X105" s="333"/>
      <c r="Y105" s="429"/>
      <c r="Z105" s="333"/>
      <c r="AA105" s="334"/>
      <c r="AB105" s="236"/>
      <c r="AC105" s="236"/>
      <c r="AD105" s="236"/>
      <c r="AE105" s="236"/>
      <c r="AF105" s="236"/>
      <c r="AG105" s="236"/>
    </row>
    <row r="106" spans="1:33" ht="29.65" customHeight="1">
      <c r="A106" s="335" t="s">
        <v>25</v>
      </c>
      <c r="B106" s="378" t="s">
        <v>169</v>
      </c>
      <c r="C106" s="440" t="s">
        <v>170</v>
      </c>
      <c r="D106" s="338"/>
      <c r="E106" s="339">
        <f>SUM(E107:E109)</f>
        <v>0</v>
      </c>
      <c r="F106" s="340"/>
      <c r="G106" s="341">
        <f t="shared" ref="G106:H106" si="270">SUM(G107:G109)</f>
        <v>0</v>
      </c>
      <c r="H106" s="339">
        <f t="shared" si="270"/>
        <v>0</v>
      </c>
      <c r="I106" s="340"/>
      <c r="J106" s="341">
        <f t="shared" ref="J106:K106" si="271">SUM(J107:J109)</f>
        <v>0</v>
      </c>
      <c r="K106" s="339">
        <f t="shared" si="271"/>
        <v>0</v>
      </c>
      <c r="L106" s="340"/>
      <c r="M106" s="341">
        <f t="shared" ref="M106:N106" si="272">SUM(M107:M109)</f>
        <v>0</v>
      </c>
      <c r="N106" s="339">
        <f t="shared" si="272"/>
        <v>0</v>
      </c>
      <c r="O106" s="340"/>
      <c r="P106" s="341">
        <f t="shared" ref="P106:Q106" si="273">SUM(P107:P109)</f>
        <v>0</v>
      </c>
      <c r="Q106" s="339">
        <f t="shared" si="273"/>
        <v>0</v>
      </c>
      <c r="R106" s="340"/>
      <c r="S106" s="341">
        <f t="shared" ref="S106:T106" si="274">SUM(S107:S109)</f>
        <v>0</v>
      </c>
      <c r="T106" s="339">
        <f t="shared" si="274"/>
        <v>0</v>
      </c>
      <c r="U106" s="340"/>
      <c r="V106" s="341">
        <f t="shared" ref="V106:X106" si="275">SUM(V107:V109)</f>
        <v>0</v>
      </c>
      <c r="W106" s="341">
        <f t="shared" si="275"/>
        <v>0</v>
      </c>
      <c r="X106" s="341">
        <f t="shared" si="275"/>
        <v>0</v>
      </c>
      <c r="Y106" s="341">
        <f t="shared" ref="Y106:Y120" si="276">W106-X106</f>
        <v>0</v>
      </c>
      <c r="Z106" s="343" t="e">
        <f t="shared" ref="Z106:Z120" si="277">Y106/W106</f>
        <v>#DIV/0!</v>
      </c>
      <c r="AA106" s="344"/>
      <c r="AB106" s="345"/>
      <c r="AC106" s="345"/>
      <c r="AD106" s="345"/>
      <c r="AE106" s="345"/>
      <c r="AF106" s="345"/>
      <c r="AG106" s="345"/>
    </row>
    <row r="107" spans="1:33" ht="37.15" customHeight="1">
      <c r="A107" s="346" t="s">
        <v>28</v>
      </c>
      <c r="B107" s="559" t="s">
        <v>171</v>
      </c>
      <c r="C107" s="218" t="s">
        <v>172</v>
      </c>
      <c r="D107" s="347" t="s">
        <v>68</v>
      </c>
      <c r="E107" s="348"/>
      <c r="F107" s="349"/>
      <c r="G107" s="350">
        <f t="shared" ref="G107:G109" si="278">E107*F107</f>
        <v>0</v>
      </c>
      <c r="H107" s="348"/>
      <c r="I107" s="349"/>
      <c r="J107" s="350">
        <f t="shared" ref="J107:J109" si="279">H107*I107</f>
        <v>0</v>
      </c>
      <c r="K107" s="348"/>
      <c r="L107" s="349"/>
      <c r="M107" s="350">
        <f t="shared" ref="M107:M109" si="280">K107*L107</f>
        <v>0</v>
      </c>
      <c r="N107" s="348"/>
      <c r="O107" s="349"/>
      <c r="P107" s="350">
        <f t="shared" ref="P107:P109" si="281">N107*O107</f>
        <v>0</v>
      </c>
      <c r="Q107" s="348"/>
      <c r="R107" s="349"/>
      <c r="S107" s="350">
        <f t="shared" ref="S107:S109" si="282">Q107*R107</f>
        <v>0</v>
      </c>
      <c r="T107" s="348"/>
      <c r="U107" s="349"/>
      <c r="V107" s="350">
        <f t="shared" ref="V107:V109" si="283">T107*U107</f>
        <v>0</v>
      </c>
      <c r="W107" s="351">
        <f t="shared" ref="W107:W109" si="284">G107+M107+S107</f>
        <v>0</v>
      </c>
      <c r="X107" s="352">
        <f t="shared" ref="X107:X109" si="285">J107+P107+V107</f>
        <v>0</v>
      </c>
      <c r="Y107" s="352">
        <f t="shared" si="276"/>
        <v>0</v>
      </c>
      <c r="Z107" s="353" t="e">
        <f t="shared" si="277"/>
        <v>#DIV/0!</v>
      </c>
      <c r="AA107" s="354"/>
      <c r="AB107" s="356"/>
      <c r="AC107" s="356"/>
      <c r="AD107" s="356"/>
      <c r="AE107" s="356"/>
      <c r="AF107" s="356"/>
      <c r="AG107" s="356"/>
    </row>
    <row r="108" spans="1:33" ht="37.15" customHeight="1">
      <c r="A108" s="346" t="s">
        <v>28</v>
      </c>
      <c r="B108" s="222" t="s">
        <v>173</v>
      </c>
      <c r="C108" s="218" t="s">
        <v>172</v>
      </c>
      <c r="D108" s="347" t="s">
        <v>68</v>
      </c>
      <c r="E108" s="348"/>
      <c r="F108" s="349"/>
      <c r="G108" s="350">
        <f t="shared" si="278"/>
        <v>0</v>
      </c>
      <c r="H108" s="348"/>
      <c r="I108" s="349"/>
      <c r="J108" s="350">
        <f t="shared" si="279"/>
        <v>0</v>
      </c>
      <c r="K108" s="348"/>
      <c r="L108" s="349"/>
      <c r="M108" s="350">
        <f t="shared" si="280"/>
        <v>0</v>
      </c>
      <c r="N108" s="348"/>
      <c r="O108" s="349"/>
      <c r="P108" s="350">
        <f t="shared" si="281"/>
        <v>0</v>
      </c>
      <c r="Q108" s="348"/>
      <c r="R108" s="349"/>
      <c r="S108" s="350">
        <f t="shared" si="282"/>
        <v>0</v>
      </c>
      <c r="T108" s="348"/>
      <c r="U108" s="349"/>
      <c r="V108" s="350">
        <f t="shared" si="283"/>
        <v>0</v>
      </c>
      <c r="W108" s="351">
        <f t="shared" si="284"/>
        <v>0</v>
      </c>
      <c r="X108" s="352">
        <f t="shared" si="285"/>
        <v>0</v>
      </c>
      <c r="Y108" s="352">
        <f t="shared" si="276"/>
        <v>0</v>
      </c>
      <c r="Z108" s="353" t="e">
        <f t="shared" si="277"/>
        <v>#DIV/0!</v>
      </c>
      <c r="AA108" s="354"/>
      <c r="AB108" s="356"/>
      <c r="AC108" s="356"/>
      <c r="AD108" s="356"/>
      <c r="AE108" s="356"/>
      <c r="AF108" s="356"/>
      <c r="AG108" s="356"/>
    </row>
    <row r="109" spans="1:33" ht="30" customHeight="1" thickBot="1">
      <c r="A109" s="357" t="s">
        <v>28</v>
      </c>
      <c r="B109" s="230" t="s">
        <v>174</v>
      </c>
      <c r="C109" s="219" t="s">
        <v>172</v>
      </c>
      <c r="D109" s="358" t="s">
        <v>68</v>
      </c>
      <c r="E109" s="359"/>
      <c r="F109" s="360"/>
      <c r="G109" s="361">
        <f t="shared" si="278"/>
        <v>0</v>
      </c>
      <c r="H109" s="359"/>
      <c r="I109" s="360"/>
      <c r="J109" s="361">
        <f t="shared" si="279"/>
        <v>0</v>
      </c>
      <c r="K109" s="359"/>
      <c r="L109" s="360"/>
      <c r="M109" s="361">
        <f t="shared" si="280"/>
        <v>0</v>
      </c>
      <c r="N109" s="359"/>
      <c r="O109" s="360"/>
      <c r="P109" s="361">
        <f t="shared" si="281"/>
        <v>0</v>
      </c>
      <c r="Q109" s="359"/>
      <c r="R109" s="360"/>
      <c r="S109" s="361">
        <f t="shared" si="282"/>
        <v>0</v>
      </c>
      <c r="T109" s="359"/>
      <c r="U109" s="360"/>
      <c r="V109" s="361">
        <f t="shared" si="283"/>
        <v>0</v>
      </c>
      <c r="W109" s="362">
        <f t="shared" si="284"/>
        <v>0</v>
      </c>
      <c r="X109" s="352">
        <f t="shared" si="285"/>
        <v>0</v>
      </c>
      <c r="Y109" s="352">
        <f t="shared" si="276"/>
        <v>0</v>
      </c>
      <c r="Z109" s="353" t="e">
        <f t="shared" si="277"/>
        <v>#DIV/0!</v>
      </c>
      <c r="AA109" s="363"/>
      <c r="AB109" s="356"/>
      <c r="AC109" s="356"/>
      <c r="AD109" s="356"/>
      <c r="AE109" s="356"/>
      <c r="AF109" s="356"/>
      <c r="AG109" s="356"/>
    </row>
    <row r="110" spans="1:33" ht="30" customHeight="1">
      <c r="A110" s="335" t="s">
        <v>24</v>
      </c>
      <c r="B110" s="378" t="s">
        <v>175</v>
      </c>
      <c r="C110" s="441" t="s">
        <v>176</v>
      </c>
      <c r="D110" s="365"/>
      <c r="E110" s="366">
        <f>SUM(E111:E115)</f>
        <v>14</v>
      </c>
      <c r="F110" s="367"/>
      <c r="G110" s="368">
        <f>SUM(G111:G115)</f>
        <v>127946</v>
      </c>
      <c r="H110" s="366">
        <f>SUM(H111:H115)</f>
        <v>13</v>
      </c>
      <c r="I110" s="367"/>
      <c r="J110" s="368">
        <f>SUM(J111:J115)</f>
        <v>120180.084</v>
      </c>
      <c r="K110" s="366">
        <f>SUM(K111:K115)</f>
        <v>0</v>
      </c>
      <c r="L110" s="367"/>
      <c r="M110" s="368">
        <f>SUM(M111:M115)</f>
        <v>0</v>
      </c>
      <c r="N110" s="366">
        <f>SUM(N111:N115)</f>
        <v>0</v>
      </c>
      <c r="O110" s="367"/>
      <c r="P110" s="368">
        <f>SUM(P111:P115)</f>
        <v>0</v>
      </c>
      <c r="Q110" s="366">
        <f>SUM(Q111:Q115)</f>
        <v>0</v>
      </c>
      <c r="R110" s="367"/>
      <c r="S110" s="368">
        <f>SUM(S111:S115)</f>
        <v>0</v>
      </c>
      <c r="T110" s="366">
        <f>SUM(T111:T115)</f>
        <v>0</v>
      </c>
      <c r="U110" s="367"/>
      <c r="V110" s="368">
        <f>SUM(V111:V115)</f>
        <v>0</v>
      </c>
      <c r="W110" s="368">
        <f>SUM(W111:W115)</f>
        <v>127946</v>
      </c>
      <c r="X110" s="368">
        <f>SUM(X111:X115)</f>
        <v>120180.084</v>
      </c>
      <c r="Y110" s="368">
        <f t="shared" si="276"/>
        <v>7765.9159999999974</v>
      </c>
      <c r="Z110" s="368">
        <f t="shared" si="277"/>
        <v>6.0696825223140995E-2</v>
      </c>
      <c r="AA110" s="370"/>
      <c r="AB110" s="345"/>
      <c r="AC110" s="345"/>
      <c r="AD110" s="345"/>
      <c r="AE110" s="345"/>
      <c r="AF110" s="345"/>
      <c r="AG110" s="345"/>
    </row>
    <row r="111" spans="1:33" ht="44.1" customHeight="1">
      <c r="A111" s="346" t="s">
        <v>179</v>
      </c>
      <c r="B111" s="222" t="s">
        <v>177</v>
      </c>
      <c r="C111" s="21" t="s">
        <v>178</v>
      </c>
      <c r="D111" s="7" t="s">
        <v>68</v>
      </c>
      <c r="E111" s="8">
        <v>1</v>
      </c>
      <c r="F111" s="9">
        <v>5100</v>
      </c>
      <c r="G111" s="350">
        <f t="shared" ref="G111:G113" si="286">E111*F111</f>
        <v>5100</v>
      </c>
      <c r="H111" s="348"/>
      <c r="I111" s="349"/>
      <c r="J111" s="350">
        <f t="shared" ref="J111:J113" si="287">H111*I111</f>
        <v>0</v>
      </c>
      <c r="K111" s="348"/>
      <c r="L111" s="349"/>
      <c r="M111" s="350">
        <f t="shared" ref="M111:M113" si="288">K111*L111</f>
        <v>0</v>
      </c>
      <c r="N111" s="348"/>
      <c r="O111" s="349"/>
      <c r="P111" s="350">
        <f t="shared" ref="P111:P113" si="289">N111*O111</f>
        <v>0</v>
      </c>
      <c r="Q111" s="348"/>
      <c r="R111" s="349"/>
      <c r="S111" s="350">
        <f t="shared" ref="S111:S113" si="290">Q111*R111</f>
        <v>0</v>
      </c>
      <c r="T111" s="348"/>
      <c r="U111" s="349"/>
      <c r="V111" s="350">
        <f t="shared" ref="V111:V113" si="291">T111*U111</f>
        <v>0</v>
      </c>
      <c r="W111" s="351">
        <f t="shared" ref="W111:W113" si="292">G111+M111+S111</f>
        <v>5100</v>
      </c>
      <c r="X111" s="352">
        <f t="shared" ref="X111:X113" si="293">J111+P111+V111</f>
        <v>0</v>
      </c>
      <c r="Y111" s="352">
        <f t="shared" si="276"/>
        <v>5100</v>
      </c>
      <c r="Z111" s="353">
        <f t="shared" si="277"/>
        <v>1</v>
      </c>
      <c r="AA111" s="560"/>
      <c r="AB111" s="356"/>
      <c r="AC111" s="356"/>
      <c r="AD111" s="356"/>
      <c r="AE111" s="356"/>
      <c r="AF111" s="356"/>
      <c r="AG111" s="356"/>
    </row>
    <row r="112" spans="1:33" ht="40.9" customHeight="1">
      <c r="A112" s="346" t="s">
        <v>179</v>
      </c>
      <c r="B112" s="222" t="s">
        <v>180</v>
      </c>
      <c r="C112" s="21" t="s">
        <v>717</v>
      </c>
      <c r="D112" s="36" t="s">
        <v>68</v>
      </c>
      <c r="E112" s="8">
        <v>4</v>
      </c>
      <c r="F112" s="9">
        <v>19287</v>
      </c>
      <c r="G112" s="350">
        <f t="shared" si="286"/>
        <v>77148</v>
      </c>
      <c r="H112" s="348">
        <v>4</v>
      </c>
      <c r="I112" s="349">
        <f>15583.35*1.2</f>
        <v>18700.02</v>
      </c>
      <c r="J112" s="350">
        <f t="shared" si="287"/>
        <v>74800.08</v>
      </c>
      <c r="K112" s="348"/>
      <c r="L112" s="349"/>
      <c r="M112" s="350">
        <f t="shared" si="288"/>
        <v>0</v>
      </c>
      <c r="N112" s="348"/>
      <c r="O112" s="349"/>
      <c r="P112" s="350">
        <f t="shared" si="289"/>
        <v>0</v>
      </c>
      <c r="Q112" s="348"/>
      <c r="R112" s="349"/>
      <c r="S112" s="350">
        <f t="shared" si="290"/>
        <v>0</v>
      </c>
      <c r="T112" s="348"/>
      <c r="U112" s="349"/>
      <c r="V112" s="350">
        <f t="shared" si="291"/>
        <v>0</v>
      </c>
      <c r="W112" s="351">
        <f t="shared" si="292"/>
        <v>77148</v>
      </c>
      <c r="X112" s="352">
        <f t="shared" si="293"/>
        <v>74800.08</v>
      </c>
      <c r="Y112" s="352">
        <f t="shared" si="276"/>
        <v>2347.9199999999983</v>
      </c>
      <c r="Z112" s="353">
        <f t="shared" si="277"/>
        <v>3.0433971068595404E-2</v>
      </c>
      <c r="AA112" s="560"/>
      <c r="AB112" s="356"/>
      <c r="AC112" s="356"/>
      <c r="AD112" s="356"/>
      <c r="AE112" s="356"/>
      <c r="AF112" s="356"/>
      <c r="AG112" s="356"/>
    </row>
    <row r="113" spans="1:33" ht="56.45" customHeight="1">
      <c r="A113" s="346" t="s">
        <v>179</v>
      </c>
      <c r="B113" s="222" t="s">
        <v>181</v>
      </c>
      <c r="C113" s="21" t="s">
        <v>718</v>
      </c>
      <c r="D113" s="36" t="s">
        <v>68</v>
      </c>
      <c r="E113" s="8">
        <v>2</v>
      </c>
      <c r="F113" s="9">
        <v>12299</v>
      </c>
      <c r="G113" s="350">
        <f t="shared" si="286"/>
        <v>24598</v>
      </c>
      <c r="H113" s="348">
        <v>2</v>
      </c>
      <c r="I113" s="349">
        <f>17898/2</f>
        <v>8949</v>
      </c>
      <c r="J113" s="350">
        <f t="shared" si="287"/>
        <v>17898</v>
      </c>
      <c r="K113" s="348"/>
      <c r="L113" s="349"/>
      <c r="M113" s="350">
        <f t="shared" si="288"/>
        <v>0</v>
      </c>
      <c r="N113" s="348"/>
      <c r="O113" s="349"/>
      <c r="P113" s="350">
        <f t="shared" si="289"/>
        <v>0</v>
      </c>
      <c r="Q113" s="348"/>
      <c r="R113" s="349"/>
      <c r="S113" s="350">
        <f t="shared" si="290"/>
        <v>0</v>
      </c>
      <c r="T113" s="348"/>
      <c r="U113" s="349"/>
      <c r="V113" s="350">
        <f t="shared" si="291"/>
        <v>0</v>
      </c>
      <c r="W113" s="351">
        <f t="shared" si="292"/>
        <v>24598</v>
      </c>
      <c r="X113" s="352">
        <f t="shared" si="293"/>
        <v>17898</v>
      </c>
      <c r="Y113" s="352">
        <f t="shared" si="276"/>
        <v>6700</v>
      </c>
      <c r="Z113" s="353">
        <f t="shared" si="277"/>
        <v>0.27237986828197414</v>
      </c>
      <c r="AA113" s="557"/>
      <c r="AB113" s="356"/>
      <c r="AC113" s="356"/>
      <c r="AD113" s="356"/>
      <c r="AE113" s="356"/>
      <c r="AF113" s="356"/>
      <c r="AG113" s="356"/>
    </row>
    <row r="114" spans="1:33" ht="56.45" customHeight="1">
      <c r="A114" s="346" t="s">
        <v>179</v>
      </c>
      <c r="B114" s="222" t="s">
        <v>182</v>
      </c>
      <c r="C114" s="21" t="s">
        <v>575</v>
      </c>
      <c r="D114" s="36" t="s">
        <v>68</v>
      </c>
      <c r="E114" s="8">
        <v>1</v>
      </c>
      <c r="F114" s="9">
        <v>12400</v>
      </c>
      <c r="G114" s="350">
        <f t="shared" ref="G114:G115" si="294">E114*F114</f>
        <v>12400</v>
      </c>
      <c r="H114" s="348">
        <v>1</v>
      </c>
      <c r="I114" s="349">
        <f>16204.17*1.2</f>
        <v>19445.004000000001</v>
      </c>
      <c r="J114" s="350">
        <f t="shared" ref="J114:J115" si="295">H114*I114</f>
        <v>19445.004000000001</v>
      </c>
      <c r="K114" s="348"/>
      <c r="L114" s="349"/>
      <c r="M114" s="350">
        <f t="shared" ref="M114:M115" si="296">K114*L114</f>
        <v>0</v>
      </c>
      <c r="N114" s="348"/>
      <c r="O114" s="349"/>
      <c r="P114" s="350">
        <f t="shared" ref="P114:P115" si="297">N114*O114</f>
        <v>0</v>
      </c>
      <c r="Q114" s="348"/>
      <c r="R114" s="349"/>
      <c r="S114" s="350">
        <f t="shared" ref="S114:S115" si="298">Q114*R114</f>
        <v>0</v>
      </c>
      <c r="T114" s="348"/>
      <c r="U114" s="349"/>
      <c r="V114" s="350">
        <f t="shared" ref="V114:V115" si="299">T114*U114</f>
        <v>0</v>
      </c>
      <c r="W114" s="351">
        <f t="shared" ref="W114:W115" si="300">G114+M114+S114</f>
        <v>12400</v>
      </c>
      <c r="X114" s="352">
        <f t="shared" ref="X114:X115" si="301">J114+P114+V114</f>
        <v>19445.004000000001</v>
      </c>
      <c r="Y114" s="352">
        <f t="shared" ref="Y114:Y115" si="302">W114-X114</f>
        <v>-7045.0040000000008</v>
      </c>
      <c r="Z114" s="353">
        <f t="shared" ref="Z114:Z115" si="303">Y114/W114</f>
        <v>-0.56814548387096786</v>
      </c>
      <c r="AA114" s="557"/>
      <c r="AB114" s="356"/>
      <c r="AC114" s="356"/>
      <c r="AD114" s="356"/>
      <c r="AE114" s="356"/>
      <c r="AF114" s="356"/>
      <c r="AG114" s="356"/>
    </row>
    <row r="115" spans="1:33" ht="56.45" customHeight="1" thickBot="1">
      <c r="A115" s="346" t="s">
        <v>179</v>
      </c>
      <c r="B115" s="222" t="s">
        <v>183</v>
      </c>
      <c r="C115" s="21" t="s">
        <v>184</v>
      </c>
      <c r="D115" s="36" t="s">
        <v>68</v>
      </c>
      <c r="E115" s="8">
        <v>6</v>
      </c>
      <c r="F115" s="9">
        <v>1450</v>
      </c>
      <c r="G115" s="350">
        <f t="shared" si="294"/>
        <v>8700</v>
      </c>
      <c r="H115" s="348">
        <v>6</v>
      </c>
      <c r="I115" s="349">
        <f>8037/H115</f>
        <v>1339.5</v>
      </c>
      <c r="J115" s="350">
        <f t="shared" si="295"/>
        <v>8037</v>
      </c>
      <c r="K115" s="348"/>
      <c r="L115" s="349"/>
      <c r="M115" s="350">
        <f t="shared" si="296"/>
        <v>0</v>
      </c>
      <c r="N115" s="348"/>
      <c r="O115" s="349"/>
      <c r="P115" s="350">
        <f t="shared" si="297"/>
        <v>0</v>
      </c>
      <c r="Q115" s="348"/>
      <c r="R115" s="349"/>
      <c r="S115" s="350">
        <f t="shared" si="298"/>
        <v>0</v>
      </c>
      <c r="T115" s="348"/>
      <c r="U115" s="349"/>
      <c r="V115" s="350">
        <f t="shared" si="299"/>
        <v>0</v>
      </c>
      <c r="W115" s="351">
        <f t="shared" si="300"/>
        <v>8700</v>
      </c>
      <c r="X115" s="352">
        <f t="shared" si="301"/>
        <v>8037</v>
      </c>
      <c r="Y115" s="352">
        <f t="shared" si="302"/>
        <v>663</v>
      </c>
      <c r="Z115" s="353">
        <f t="shared" si="303"/>
        <v>7.6206896551724135E-2</v>
      </c>
      <c r="AA115" s="557"/>
      <c r="AB115" s="356"/>
      <c r="AC115" s="356"/>
      <c r="AD115" s="356"/>
      <c r="AE115" s="356"/>
      <c r="AF115" s="356"/>
      <c r="AG115" s="356"/>
    </row>
    <row r="116" spans="1:33" ht="30" customHeight="1">
      <c r="A116" s="335" t="s">
        <v>24</v>
      </c>
      <c r="B116" s="378" t="s">
        <v>185</v>
      </c>
      <c r="C116" s="441" t="s">
        <v>186</v>
      </c>
      <c r="D116" s="365"/>
      <c r="E116" s="366">
        <f>SUM(E117:E119)</f>
        <v>0</v>
      </c>
      <c r="F116" s="367"/>
      <c r="G116" s="368">
        <f t="shared" ref="G116:H116" si="304">SUM(G117:G119)</f>
        <v>0</v>
      </c>
      <c r="H116" s="366">
        <f t="shared" si="304"/>
        <v>0</v>
      </c>
      <c r="I116" s="367"/>
      <c r="J116" s="368">
        <f t="shared" ref="J116:K116" si="305">SUM(J117:J119)</f>
        <v>0</v>
      </c>
      <c r="K116" s="366">
        <f t="shared" si="305"/>
        <v>0</v>
      </c>
      <c r="L116" s="367"/>
      <c r="M116" s="368">
        <f t="shared" ref="M116:N116" si="306">SUM(M117:M119)</f>
        <v>0</v>
      </c>
      <c r="N116" s="366">
        <f t="shared" si="306"/>
        <v>0</v>
      </c>
      <c r="O116" s="367"/>
      <c r="P116" s="368">
        <f t="shared" ref="P116:Q116" si="307">SUM(P117:P119)</f>
        <v>0</v>
      </c>
      <c r="Q116" s="366">
        <f t="shared" si="307"/>
        <v>0</v>
      </c>
      <c r="R116" s="367"/>
      <c r="S116" s="368">
        <f t="shared" ref="S116:T116" si="308">SUM(S117:S119)</f>
        <v>0</v>
      </c>
      <c r="T116" s="366">
        <f t="shared" si="308"/>
        <v>0</v>
      </c>
      <c r="U116" s="367"/>
      <c r="V116" s="368">
        <f t="shared" ref="V116:X116" si="309">SUM(V117:V119)</f>
        <v>0</v>
      </c>
      <c r="W116" s="368">
        <f t="shared" si="309"/>
        <v>0</v>
      </c>
      <c r="X116" s="368">
        <f t="shared" si="309"/>
        <v>0</v>
      </c>
      <c r="Y116" s="368">
        <f t="shared" si="276"/>
        <v>0</v>
      </c>
      <c r="Z116" s="368" t="e">
        <f t="shared" si="277"/>
        <v>#DIV/0!</v>
      </c>
      <c r="AA116" s="370"/>
      <c r="AB116" s="345"/>
      <c r="AC116" s="345"/>
      <c r="AD116" s="345"/>
      <c r="AE116" s="345"/>
      <c r="AF116" s="345"/>
      <c r="AG116" s="345"/>
    </row>
    <row r="117" spans="1:33" ht="30" customHeight="1">
      <c r="A117" s="346" t="s">
        <v>28</v>
      </c>
      <c r="B117" s="222" t="s">
        <v>187</v>
      </c>
      <c r="C117" s="21" t="s">
        <v>172</v>
      </c>
      <c r="D117" s="7" t="s">
        <v>68</v>
      </c>
      <c r="E117" s="8"/>
      <c r="F117" s="9"/>
      <c r="G117" s="350">
        <f t="shared" ref="G117:G119" si="310">E117*F117</f>
        <v>0</v>
      </c>
      <c r="H117" s="348"/>
      <c r="I117" s="349"/>
      <c r="J117" s="350">
        <f t="shared" ref="J117:J119" si="311">H117*I117</f>
        <v>0</v>
      </c>
      <c r="K117" s="348"/>
      <c r="L117" s="349"/>
      <c r="M117" s="350">
        <f t="shared" ref="M117:M119" si="312">K117*L117</f>
        <v>0</v>
      </c>
      <c r="N117" s="348"/>
      <c r="O117" s="349"/>
      <c r="P117" s="350">
        <f t="shared" ref="P117:P119" si="313">N117*O117</f>
        <v>0</v>
      </c>
      <c r="Q117" s="348"/>
      <c r="R117" s="349"/>
      <c r="S117" s="350">
        <f t="shared" ref="S117:S119" si="314">Q117*R117</f>
        <v>0</v>
      </c>
      <c r="T117" s="348"/>
      <c r="U117" s="349"/>
      <c r="V117" s="350">
        <f t="shared" ref="V117:V119" si="315">T117*U117</f>
        <v>0</v>
      </c>
      <c r="W117" s="351">
        <f t="shared" ref="W117:W119" si="316">G117+M117+S117</f>
        <v>0</v>
      </c>
      <c r="X117" s="352">
        <f t="shared" ref="X117:X119" si="317">J117+P117+V117</f>
        <v>0</v>
      </c>
      <c r="Y117" s="352">
        <f t="shared" si="276"/>
        <v>0</v>
      </c>
      <c r="Z117" s="353" t="e">
        <f t="shared" si="277"/>
        <v>#DIV/0!</v>
      </c>
      <c r="AA117" s="556"/>
      <c r="AB117" s="356"/>
      <c r="AC117" s="356"/>
      <c r="AD117" s="356"/>
      <c r="AE117" s="356"/>
      <c r="AF117" s="356"/>
      <c r="AG117" s="356"/>
    </row>
    <row r="118" spans="1:33" ht="30" customHeight="1">
      <c r="A118" s="346" t="s">
        <v>28</v>
      </c>
      <c r="B118" s="222" t="s">
        <v>188</v>
      </c>
      <c r="C118" s="21" t="s">
        <v>172</v>
      </c>
      <c r="D118" s="7" t="s">
        <v>68</v>
      </c>
      <c r="E118" s="8"/>
      <c r="F118" s="9"/>
      <c r="G118" s="350">
        <f t="shared" si="310"/>
        <v>0</v>
      </c>
      <c r="H118" s="348">
        <v>0</v>
      </c>
      <c r="I118" s="349"/>
      <c r="J118" s="350">
        <f t="shared" si="311"/>
        <v>0</v>
      </c>
      <c r="K118" s="348"/>
      <c r="L118" s="349"/>
      <c r="M118" s="350">
        <f t="shared" si="312"/>
        <v>0</v>
      </c>
      <c r="N118" s="348"/>
      <c r="O118" s="349"/>
      <c r="P118" s="350">
        <f t="shared" si="313"/>
        <v>0</v>
      </c>
      <c r="Q118" s="348"/>
      <c r="R118" s="349"/>
      <c r="S118" s="350">
        <f t="shared" si="314"/>
        <v>0</v>
      </c>
      <c r="T118" s="348"/>
      <c r="U118" s="349"/>
      <c r="V118" s="350">
        <f t="shared" si="315"/>
        <v>0</v>
      </c>
      <c r="W118" s="351">
        <f t="shared" si="316"/>
        <v>0</v>
      </c>
      <c r="X118" s="352">
        <f t="shared" si="317"/>
        <v>0</v>
      </c>
      <c r="Y118" s="352">
        <f t="shared" si="276"/>
        <v>0</v>
      </c>
      <c r="Z118" s="353" t="e">
        <f t="shared" si="277"/>
        <v>#DIV/0!</v>
      </c>
      <c r="AA118" s="556"/>
      <c r="AB118" s="356"/>
      <c r="AC118" s="356"/>
      <c r="AD118" s="356"/>
      <c r="AE118" s="356"/>
      <c r="AF118" s="356"/>
      <c r="AG118" s="356"/>
    </row>
    <row r="119" spans="1:33" ht="30" customHeight="1" thickBot="1">
      <c r="A119" s="357" t="s">
        <v>28</v>
      </c>
      <c r="B119" s="230" t="s">
        <v>189</v>
      </c>
      <c r="C119" s="20" t="s">
        <v>172</v>
      </c>
      <c r="D119" s="12" t="s">
        <v>68</v>
      </c>
      <c r="E119" s="17"/>
      <c r="F119" s="18"/>
      <c r="G119" s="375">
        <f t="shared" si="310"/>
        <v>0</v>
      </c>
      <c r="H119" s="373"/>
      <c r="I119" s="374"/>
      <c r="J119" s="375">
        <f t="shared" si="311"/>
        <v>0</v>
      </c>
      <c r="K119" s="373"/>
      <c r="L119" s="374"/>
      <c r="M119" s="375">
        <f t="shared" si="312"/>
        <v>0</v>
      </c>
      <c r="N119" s="373"/>
      <c r="O119" s="374"/>
      <c r="P119" s="375">
        <f t="shared" si="313"/>
        <v>0</v>
      </c>
      <c r="Q119" s="373"/>
      <c r="R119" s="374"/>
      <c r="S119" s="375">
        <f t="shared" si="314"/>
        <v>0</v>
      </c>
      <c r="T119" s="373"/>
      <c r="U119" s="374"/>
      <c r="V119" s="375">
        <f t="shared" si="315"/>
        <v>0</v>
      </c>
      <c r="W119" s="362">
        <f t="shared" si="316"/>
        <v>0</v>
      </c>
      <c r="X119" s="387">
        <f t="shared" si="317"/>
        <v>0</v>
      </c>
      <c r="Y119" s="387">
        <f t="shared" si="276"/>
        <v>0</v>
      </c>
      <c r="Z119" s="442" t="e">
        <f t="shared" si="277"/>
        <v>#DIV/0!</v>
      </c>
      <c r="AA119" s="363"/>
      <c r="AB119" s="356"/>
      <c r="AC119" s="356"/>
      <c r="AD119" s="356"/>
      <c r="AE119" s="356"/>
      <c r="AF119" s="356"/>
      <c r="AG119" s="356"/>
    </row>
    <row r="120" spans="1:33" ht="30" customHeight="1" thickBot="1">
      <c r="A120" s="388" t="s">
        <v>535</v>
      </c>
      <c r="B120" s="389"/>
      <c r="C120" s="390"/>
      <c r="D120" s="391"/>
      <c r="E120" s="395">
        <f>E116+E110+E106</f>
        <v>14</v>
      </c>
      <c r="F120" s="410"/>
      <c r="G120" s="394">
        <f>G116+G110+G106</f>
        <v>127946</v>
      </c>
      <c r="H120" s="395">
        <f>H116+H110+H106</f>
        <v>13</v>
      </c>
      <c r="I120" s="410"/>
      <c r="J120" s="394">
        <f>J116+J110+J106</f>
        <v>120180.084</v>
      </c>
      <c r="K120" s="411">
        <f>K116+K110+K106</f>
        <v>0</v>
      </c>
      <c r="L120" s="410"/>
      <c r="M120" s="394">
        <f>M116+M110+M106</f>
        <v>0</v>
      </c>
      <c r="N120" s="411">
        <f>N116+N110+N106</f>
        <v>0</v>
      </c>
      <c r="O120" s="410"/>
      <c r="P120" s="394">
        <f>P116+P110+P106</f>
        <v>0</v>
      </c>
      <c r="Q120" s="411">
        <f>Q116+Q110+Q106</f>
        <v>0</v>
      </c>
      <c r="R120" s="410"/>
      <c r="S120" s="394">
        <f>S116+S110+S106</f>
        <v>0</v>
      </c>
      <c r="T120" s="411">
        <f>T116+T110+T106</f>
        <v>0</v>
      </c>
      <c r="U120" s="410"/>
      <c r="V120" s="396">
        <f>V116+V110+V106</f>
        <v>0</v>
      </c>
      <c r="W120" s="443">
        <f>W116+W110+W106</f>
        <v>127946</v>
      </c>
      <c r="X120" s="444">
        <f>X116+X110+X106</f>
        <v>120180.084</v>
      </c>
      <c r="Y120" s="444">
        <f t="shared" si="276"/>
        <v>7765.9159999999974</v>
      </c>
      <c r="Z120" s="444">
        <f t="shared" si="277"/>
        <v>6.0696825223140995E-2</v>
      </c>
      <c r="AA120" s="445"/>
      <c r="AB120" s="236"/>
      <c r="AC120" s="236"/>
      <c r="AD120" s="236"/>
      <c r="AE120" s="236"/>
      <c r="AF120" s="236"/>
      <c r="AG120" s="236"/>
    </row>
    <row r="121" spans="1:33" ht="30" customHeight="1" thickBot="1">
      <c r="A121" s="400" t="s">
        <v>24</v>
      </c>
      <c r="B121" s="427">
        <v>7</v>
      </c>
      <c r="C121" s="402" t="s">
        <v>191</v>
      </c>
      <c r="D121" s="403"/>
      <c r="E121" s="332"/>
      <c r="F121" s="332"/>
      <c r="G121" s="332"/>
      <c r="H121" s="332"/>
      <c r="I121" s="332"/>
      <c r="J121" s="332"/>
      <c r="K121" s="332"/>
      <c r="L121" s="332"/>
      <c r="M121" s="332"/>
      <c r="N121" s="332"/>
      <c r="O121" s="332"/>
      <c r="P121" s="332"/>
      <c r="Q121" s="332"/>
      <c r="R121" s="332"/>
      <c r="S121" s="332"/>
      <c r="T121" s="332"/>
      <c r="U121" s="332"/>
      <c r="V121" s="332"/>
      <c r="W121" s="446"/>
      <c r="X121" s="446"/>
      <c r="Y121" s="404"/>
      <c r="Z121" s="446"/>
      <c r="AA121" s="447"/>
      <c r="AB121" s="236"/>
      <c r="AC121" s="236"/>
      <c r="AD121" s="236"/>
      <c r="AE121" s="236"/>
      <c r="AF121" s="236"/>
      <c r="AG121" s="236"/>
    </row>
    <row r="122" spans="1:33" ht="30" customHeight="1">
      <c r="A122" s="346" t="s">
        <v>28</v>
      </c>
      <c r="B122" s="222" t="s">
        <v>192</v>
      </c>
      <c r="C122" s="218" t="s">
        <v>193</v>
      </c>
      <c r="D122" s="347" t="s">
        <v>68</v>
      </c>
      <c r="E122" s="348"/>
      <c r="F122" s="349"/>
      <c r="G122" s="350">
        <f t="shared" ref="G122:G132" si="318">E122*F122</f>
        <v>0</v>
      </c>
      <c r="H122" s="348"/>
      <c r="I122" s="349"/>
      <c r="J122" s="350">
        <f t="shared" ref="J122:J132" si="319">H122*I122</f>
        <v>0</v>
      </c>
      <c r="K122" s="348"/>
      <c r="L122" s="349"/>
      <c r="M122" s="350">
        <f t="shared" ref="M122:M132" si="320">K122*L122</f>
        <v>0</v>
      </c>
      <c r="N122" s="348"/>
      <c r="O122" s="349"/>
      <c r="P122" s="350">
        <f t="shared" ref="P122:P132" si="321">N122*O122</f>
        <v>0</v>
      </c>
      <c r="Q122" s="348"/>
      <c r="R122" s="349"/>
      <c r="S122" s="350">
        <f t="shared" ref="S122:S132" si="322">Q122*R122</f>
        <v>0</v>
      </c>
      <c r="T122" s="348"/>
      <c r="U122" s="349"/>
      <c r="V122" s="448">
        <f t="shared" ref="V122:V132" si="323">T122*U122</f>
        <v>0</v>
      </c>
      <c r="W122" s="449">
        <f t="shared" ref="W122:W132" si="324">G122+M122+S122</f>
        <v>0</v>
      </c>
      <c r="X122" s="450">
        <f t="shared" ref="X122:X132" si="325">J122+P122+V122</f>
        <v>0</v>
      </c>
      <c r="Y122" s="450">
        <f t="shared" ref="Y122:Y133" si="326">W122-X122</f>
        <v>0</v>
      </c>
      <c r="Z122" s="451" t="e">
        <f t="shared" ref="Z122:Z133" si="327">Y122/W122</f>
        <v>#DIV/0!</v>
      </c>
      <c r="AA122" s="452"/>
      <c r="AB122" s="356"/>
      <c r="AC122" s="356"/>
      <c r="AD122" s="356"/>
      <c r="AE122" s="356"/>
      <c r="AF122" s="356"/>
      <c r="AG122" s="356"/>
    </row>
    <row r="123" spans="1:33" ht="30" customHeight="1">
      <c r="A123" s="346" t="s">
        <v>28</v>
      </c>
      <c r="B123" s="222" t="s">
        <v>194</v>
      </c>
      <c r="C123" s="218" t="s">
        <v>195</v>
      </c>
      <c r="D123" s="347" t="s">
        <v>68</v>
      </c>
      <c r="E123" s="348"/>
      <c r="F123" s="349"/>
      <c r="G123" s="350">
        <f t="shared" si="318"/>
        <v>0</v>
      </c>
      <c r="H123" s="348"/>
      <c r="I123" s="349"/>
      <c r="J123" s="350">
        <f t="shared" si="319"/>
        <v>0</v>
      </c>
      <c r="K123" s="348"/>
      <c r="L123" s="349"/>
      <c r="M123" s="350">
        <f t="shared" si="320"/>
        <v>0</v>
      </c>
      <c r="N123" s="348"/>
      <c r="O123" s="349"/>
      <c r="P123" s="350">
        <f t="shared" si="321"/>
        <v>0</v>
      </c>
      <c r="Q123" s="348"/>
      <c r="R123" s="349"/>
      <c r="S123" s="350">
        <f t="shared" si="322"/>
        <v>0</v>
      </c>
      <c r="T123" s="348"/>
      <c r="U123" s="349"/>
      <c r="V123" s="448">
        <f t="shared" si="323"/>
        <v>0</v>
      </c>
      <c r="W123" s="453">
        <f t="shared" si="324"/>
        <v>0</v>
      </c>
      <c r="X123" s="352">
        <f t="shared" si="325"/>
        <v>0</v>
      </c>
      <c r="Y123" s="352">
        <f t="shared" si="326"/>
        <v>0</v>
      </c>
      <c r="Z123" s="353" t="e">
        <f t="shared" si="327"/>
        <v>#DIV/0!</v>
      </c>
      <c r="AA123" s="354"/>
      <c r="AB123" s="356"/>
      <c r="AC123" s="356"/>
      <c r="AD123" s="356"/>
      <c r="AE123" s="356"/>
      <c r="AF123" s="356"/>
      <c r="AG123" s="356"/>
    </row>
    <row r="124" spans="1:33" ht="30" customHeight="1">
      <c r="A124" s="346" t="s">
        <v>28</v>
      </c>
      <c r="B124" s="222" t="s">
        <v>196</v>
      </c>
      <c r="C124" s="218" t="s">
        <v>197</v>
      </c>
      <c r="D124" s="347" t="s">
        <v>68</v>
      </c>
      <c r="E124" s="348"/>
      <c r="F124" s="349"/>
      <c r="G124" s="350">
        <f t="shared" si="318"/>
        <v>0</v>
      </c>
      <c r="H124" s="348"/>
      <c r="I124" s="349"/>
      <c r="J124" s="350">
        <f t="shared" si="319"/>
        <v>0</v>
      </c>
      <c r="K124" s="348"/>
      <c r="L124" s="349"/>
      <c r="M124" s="350">
        <f t="shared" si="320"/>
        <v>0</v>
      </c>
      <c r="N124" s="348"/>
      <c r="O124" s="349"/>
      <c r="P124" s="350">
        <f t="shared" si="321"/>
        <v>0</v>
      </c>
      <c r="Q124" s="348"/>
      <c r="R124" s="349"/>
      <c r="S124" s="350">
        <f t="shared" si="322"/>
        <v>0</v>
      </c>
      <c r="T124" s="348"/>
      <c r="U124" s="349"/>
      <c r="V124" s="448">
        <f t="shared" si="323"/>
        <v>0</v>
      </c>
      <c r="W124" s="453">
        <f t="shared" si="324"/>
        <v>0</v>
      </c>
      <c r="X124" s="352">
        <f t="shared" si="325"/>
        <v>0</v>
      </c>
      <c r="Y124" s="352">
        <f t="shared" si="326"/>
        <v>0</v>
      </c>
      <c r="Z124" s="353" t="e">
        <f t="shared" si="327"/>
        <v>#DIV/0!</v>
      </c>
      <c r="AA124" s="354"/>
      <c r="AB124" s="356"/>
      <c r="AC124" s="356"/>
      <c r="AD124" s="356"/>
      <c r="AE124" s="356"/>
      <c r="AF124" s="356"/>
      <c r="AG124" s="356"/>
    </row>
    <row r="125" spans="1:33" ht="30" customHeight="1">
      <c r="A125" s="346" t="s">
        <v>28</v>
      </c>
      <c r="B125" s="222" t="s">
        <v>198</v>
      </c>
      <c r="C125" s="218" t="s">
        <v>199</v>
      </c>
      <c r="D125" s="347" t="s">
        <v>68</v>
      </c>
      <c r="E125" s="348"/>
      <c r="F125" s="349"/>
      <c r="G125" s="350">
        <f t="shared" si="318"/>
        <v>0</v>
      </c>
      <c r="H125" s="348"/>
      <c r="I125" s="349"/>
      <c r="J125" s="350">
        <f t="shared" si="319"/>
        <v>0</v>
      </c>
      <c r="K125" s="348"/>
      <c r="L125" s="349"/>
      <c r="M125" s="350">
        <f t="shared" si="320"/>
        <v>0</v>
      </c>
      <c r="N125" s="348"/>
      <c r="O125" s="349"/>
      <c r="P125" s="350">
        <f t="shared" si="321"/>
        <v>0</v>
      </c>
      <c r="Q125" s="348"/>
      <c r="R125" s="349"/>
      <c r="S125" s="350">
        <f t="shared" si="322"/>
        <v>0</v>
      </c>
      <c r="T125" s="348"/>
      <c r="U125" s="349"/>
      <c r="V125" s="448">
        <f t="shared" si="323"/>
        <v>0</v>
      </c>
      <c r="W125" s="453">
        <f t="shared" si="324"/>
        <v>0</v>
      </c>
      <c r="X125" s="352">
        <f t="shared" si="325"/>
        <v>0</v>
      </c>
      <c r="Y125" s="352">
        <f t="shared" si="326"/>
        <v>0</v>
      </c>
      <c r="Z125" s="353" t="e">
        <f t="shared" si="327"/>
        <v>#DIV/0!</v>
      </c>
      <c r="AA125" s="354"/>
      <c r="AB125" s="356"/>
      <c r="AC125" s="356"/>
      <c r="AD125" s="356"/>
      <c r="AE125" s="356"/>
      <c r="AF125" s="356"/>
      <c r="AG125" s="356"/>
    </row>
    <row r="126" spans="1:33" ht="30" customHeight="1">
      <c r="A126" s="346" t="s">
        <v>28</v>
      </c>
      <c r="B126" s="222" t="s">
        <v>200</v>
      </c>
      <c r="C126" s="218" t="s">
        <v>201</v>
      </c>
      <c r="D126" s="347" t="s">
        <v>68</v>
      </c>
      <c r="E126" s="348"/>
      <c r="F126" s="349"/>
      <c r="G126" s="350">
        <f t="shared" si="318"/>
        <v>0</v>
      </c>
      <c r="H126" s="348"/>
      <c r="I126" s="349"/>
      <c r="J126" s="350">
        <f t="shared" si="319"/>
        <v>0</v>
      </c>
      <c r="K126" s="348"/>
      <c r="L126" s="349"/>
      <c r="M126" s="350">
        <f t="shared" si="320"/>
        <v>0</v>
      </c>
      <c r="N126" s="348"/>
      <c r="O126" s="349"/>
      <c r="P126" s="350">
        <f t="shared" si="321"/>
        <v>0</v>
      </c>
      <c r="Q126" s="348"/>
      <c r="R126" s="349"/>
      <c r="S126" s="350">
        <f t="shared" si="322"/>
        <v>0</v>
      </c>
      <c r="T126" s="348"/>
      <c r="U126" s="349"/>
      <c r="V126" s="448">
        <f t="shared" si="323"/>
        <v>0</v>
      </c>
      <c r="W126" s="453">
        <f t="shared" si="324"/>
        <v>0</v>
      </c>
      <c r="X126" s="352">
        <f t="shared" si="325"/>
        <v>0</v>
      </c>
      <c r="Y126" s="352">
        <f t="shared" si="326"/>
        <v>0</v>
      </c>
      <c r="Z126" s="353" t="e">
        <f t="shared" si="327"/>
        <v>#DIV/0!</v>
      </c>
      <c r="AA126" s="354"/>
      <c r="AB126" s="356"/>
      <c r="AC126" s="356"/>
      <c r="AD126" s="356"/>
      <c r="AE126" s="356"/>
      <c r="AF126" s="356"/>
      <c r="AG126" s="356"/>
    </row>
    <row r="127" spans="1:33" ht="30" customHeight="1">
      <c r="A127" s="346" t="s">
        <v>28</v>
      </c>
      <c r="B127" s="222" t="s">
        <v>202</v>
      </c>
      <c r="C127" s="218" t="s">
        <v>203</v>
      </c>
      <c r="D127" s="347" t="s">
        <v>68</v>
      </c>
      <c r="E127" s="348"/>
      <c r="F127" s="349"/>
      <c r="G127" s="350">
        <f t="shared" si="318"/>
        <v>0</v>
      </c>
      <c r="H127" s="348"/>
      <c r="I127" s="349"/>
      <c r="J127" s="350">
        <f t="shared" si="319"/>
        <v>0</v>
      </c>
      <c r="K127" s="348"/>
      <c r="L127" s="349"/>
      <c r="M127" s="350">
        <f t="shared" si="320"/>
        <v>0</v>
      </c>
      <c r="N127" s="348"/>
      <c r="O127" s="349"/>
      <c r="P127" s="350">
        <f t="shared" si="321"/>
        <v>0</v>
      </c>
      <c r="Q127" s="348"/>
      <c r="R127" s="349"/>
      <c r="S127" s="350">
        <f t="shared" si="322"/>
        <v>0</v>
      </c>
      <c r="T127" s="348"/>
      <c r="U127" s="349"/>
      <c r="V127" s="448">
        <f t="shared" si="323"/>
        <v>0</v>
      </c>
      <c r="W127" s="453">
        <f t="shared" si="324"/>
        <v>0</v>
      </c>
      <c r="X127" s="352">
        <f t="shared" si="325"/>
        <v>0</v>
      </c>
      <c r="Y127" s="352">
        <f t="shared" si="326"/>
        <v>0</v>
      </c>
      <c r="Z127" s="353" t="e">
        <f t="shared" si="327"/>
        <v>#DIV/0!</v>
      </c>
      <c r="AA127" s="354"/>
      <c r="AB127" s="356"/>
      <c r="AC127" s="356"/>
      <c r="AD127" s="356"/>
      <c r="AE127" s="356"/>
      <c r="AF127" s="356"/>
      <c r="AG127" s="356"/>
    </row>
    <row r="128" spans="1:33" ht="30" customHeight="1">
      <c r="A128" s="346" t="s">
        <v>28</v>
      </c>
      <c r="B128" s="222" t="s">
        <v>204</v>
      </c>
      <c r="C128" s="218" t="s">
        <v>205</v>
      </c>
      <c r="D128" s="347" t="s">
        <v>68</v>
      </c>
      <c r="E128" s="348"/>
      <c r="F128" s="349"/>
      <c r="G128" s="350">
        <f t="shared" si="318"/>
        <v>0</v>
      </c>
      <c r="H128" s="348"/>
      <c r="I128" s="349"/>
      <c r="J128" s="350">
        <f t="shared" si="319"/>
        <v>0</v>
      </c>
      <c r="K128" s="348"/>
      <c r="L128" s="349"/>
      <c r="M128" s="350">
        <f t="shared" si="320"/>
        <v>0</v>
      </c>
      <c r="N128" s="348"/>
      <c r="O128" s="349"/>
      <c r="P128" s="350">
        <f t="shared" si="321"/>
        <v>0</v>
      </c>
      <c r="Q128" s="348"/>
      <c r="R128" s="349"/>
      <c r="S128" s="350">
        <f t="shared" si="322"/>
        <v>0</v>
      </c>
      <c r="T128" s="348"/>
      <c r="U128" s="349"/>
      <c r="V128" s="448">
        <f t="shared" si="323"/>
        <v>0</v>
      </c>
      <c r="W128" s="453">
        <f t="shared" si="324"/>
        <v>0</v>
      </c>
      <c r="X128" s="352">
        <f t="shared" si="325"/>
        <v>0</v>
      </c>
      <c r="Y128" s="352">
        <f t="shared" si="326"/>
        <v>0</v>
      </c>
      <c r="Z128" s="353" t="e">
        <f t="shared" si="327"/>
        <v>#DIV/0!</v>
      </c>
      <c r="AA128" s="354"/>
      <c r="AB128" s="356"/>
      <c r="AC128" s="356"/>
      <c r="AD128" s="356"/>
      <c r="AE128" s="356"/>
      <c r="AF128" s="356"/>
      <c r="AG128" s="356"/>
    </row>
    <row r="129" spans="1:33" ht="30" customHeight="1">
      <c r="A129" s="346" t="s">
        <v>28</v>
      </c>
      <c r="B129" s="222" t="s">
        <v>206</v>
      </c>
      <c r="C129" s="218" t="s">
        <v>207</v>
      </c>
      <c r="D129" s="347" t="s">
        <v>68</v>
      </c>
      <c r="E129" s="348"/>
      <c r="F129" s="349"/>
      <c r="G129" s="350">
        <f t="shared" si="318"/>
        <v>0</v>
      </c>
      <c r="H129" s="348"/>
      <c r="I129" s="349"/>
      <c r="J129" s="350">
        <f t="shared" si="319"/>
        <v>0</v>
      </c>
      <c r="K129" s="348"/>
      <c r="L129" s="349"/>
      <c r="M129" s="350">
        <f t="shared" si="320"/>
        <v>0</v>
      </c>
      <c r="N129" s="348"/>
      <c r="O129" s="349"/>
      <c r="P129" s="350">
        <f t="shared" si="321"/>
        <v>0</v>
      </c>
      <c r="Q129" s="348"/>
      <c r="R129" s="349"/>
      <c r="S129" s="350">
        <f t="shared" si="322"/>
        <v>0</v>
      </c>
      <c r="T129" s="348"/>
      <c r="U129" s="349"/>
      <c r="V129" s="448">
        <f t="shared" si="323"/>
        <v>0</v>
      </c>
      <c r="W129" s="453">
        <f t="shared" si="324"/>
        <v>0</v>
      </c>
      <c r="X129" s="352">
        <f t="shared" si="325"/>
        <v>0</v>
      </c>
      <c r="Y129" s="352">
        <f t="shared" si="326"/>
        <v>0</v>
      </c>
      <c r="Z129" s="353" t="e">
        <f t="shared" si="327"/>
        <v>#DIV/0!</v>
      </c>
      <c r="AA129" s="354"/>
      <c r="AB129" s="356"/>
      <c r="AC129" s="356"/>
      <c r="AD129" s="356"/>
      <c r="AE129" s="356"/>
      <c r="AF129" s="356"/>
      <c r="AG129" s="356"/>
    </row>
    <row r="130" spans="1:33" ht="30" customHeight="1">
      <c r="A130" s="357" t="s">
        <v>28</v>
      </c>
      <c r="B130" s="222" t="s">
        <v>208</v>
      </c>
      <c r="C130" s="219" t="s">
        <v>209</v>
      </c>
      <c r="D130" s="347" t="s">
        <v>68</v>
      </c>
      <c r="E130" s="359"/>
      <c r="F130" s="360"/>
      <c r="G130" s="350">
        <f t="shared" si="318"/>
        <v>0</v>
      </c>
      <c r="H130" s="359"/>
      <c r="I130" s="360"/>
      <c r="J130" s="350">
        <f t="shared" si="319"/>
        <v>0</v>
      </c>
      <c r="K130" s="348"/>
      <c r="L130" s="349"/>
      <c r="M130" s="350">
        <f t="shared" si="320"/>
        <v>0</v>
      </c>
      <c r="N130" s="348"/>
      <c r="O130" s="349"/>
      <c r="P130" s="350">
        <f t="shared" si="321"/>
        <v>0</v>
      </c>
      <c r="Q130" s="348"/>
      <c r="R130" s="349"/>
      <c r="S130" s="350">
        <f t="shared" si="322"/>
        <v>0</v>
      </c>
      <c r="T130" s="348"/>
      <c r="U130" s="349"/>
      <c r="V130" s="448">
        <f t="shared" si="323"/>
        <v>0</v>
      </c>
      <c r="W130" s="453">
        <f t="shared" si="324"/>
        <v>0</v>
      </c>
      <c r="X130" s="352">
        <f t="shared" si="325"/>
        <v>0</v>
      </c>
      <c r="Y130" s="352">
        <f t="shared" si="326"/>
        <v>0</v>
      </c>
      <c r="Z130" s="353" t="e">
        <f t="shared" si="327"/>
        <v>#DIV/0!</v>
      </c>
      <c r="AA130" s="363"/>
      <c r="AB130" s="356"/>
      <c r="AC130" s="356"/>
      <c r="AD130" s="356"/>
      <c r="AE130" s="356"/>
      <c r="AF130" s="356"/>
      <c r="AG130" s="356"/>
    </row>
    <row r="131" spans="1:33" ht="30" customHeight="1">
      <c r="A131" s="357" t="s">
        <v>28</v>
      </c>
      <c r="B131" s="222" t="s">
        <v>210</v>
      </c>
      <c r="C131" s="219" t="s">
        <v>211</v>
      </c>
      <c r="D131" s="358" t="s">
        <v>68</v>
      </c>
      <c r="E131" s="348"/>
      <c r="F131" s="349"/>
      <c r="G131" s="350">
        <f t="shared" si="318"/>
        <v>0</v>
      </c>
      <c r="H131" s="348"/>
      <c r="I131" s="349"/>
      <c r="J131" s="350">
        <f t="shared" si="319"/>
        <v>0</v>
      </c>
      <c r="K131" s="348"/>
      <c r="L131" s="349"/>
      <c r="M131" s="350">
        <f t="shared" si="320"/>
        <v>0</v>
      </c>
      <c r="N131" s="348"/>
      <c r="O131" s="349"/>
      <c r="P131" s="350">
        <f t="shared" si="321"/>
        <v>0</v>
      </c>
      <c r="Q131" s="348"/>
      <c r="R131" s="349"/>
      <c r="S131" s="350">
        <f t="shared" si="322"/>
        <v>0</v>
      </c>
      <c r="T131" s="348"/>
      <c r="U131" s="349"/>
      <c r="V131" s="448">
        <f t="shared" si="323"/>
        <v>0</v>
      </c>
      <c r="W131" s="453">
        <f t="shared" si="324"/>
        <v>0</v>
      </c>
      <c r="X131" s="352">
        <f t="shared" si="325"/>
        <v>0</v>
      </c>
      <c r="Y131" s="352">
        <f t="shared" si="326"/>
        <v>0</v>
      </c>
      <c r="Z131" s="353" t="e">
        <f t="shared" si="327"/>
        <v>#DIV/0!</v>
      </c>
      <c r="AA131" s="354"/>
      <c r="AB131" s="356"/>
      <c r="AC131" s="356"/>
      <c r="AD131" s="356"/>
      <c r="AE131" s="356"/>
      <c r="AF131" s="356"/>
      <c r="AG131" s="356"/>
    </row>
    <row r="132" spans="1:33" ht="30" customHeight="1" thickBot="1">
      <c r="A132" s="357" t="s">
        <v>28</v>
      </c>
      <c r="B132" s="222" t="s">
        <v>212</v>
      </c>
      <c r="C132" s="454" t="s">
        <v>536</v>
      </c>
      <c r="D132" s="358"/>
      <c r="E132" s="359"/>
      <c r="F132" s="360">
        <v>0.22</v>
      </c>
      <c r="G132" s="361">
        <f t="shared" si="318"/>
        <v>0</v>
      </c>
      <c r="H132" s="359"/>
      <c r="I132" s="360">
        <v>0.22</v>
      </c>
      <c r="J132" s="361">
        <f t="shared" si="319"/>
        <v>0</v>
      </c>
      <c r="K132" s="359"/>
      <c r="L132" s="360">
        <v>0.22</v>
      </c>
      <c r="M132" s="361">
        <f t="shared" si="320"/>
        <v>0</v>
      </c>
      <c r="N132" s="359"/>
      <c r="O132" s="360">
        <v>0.22</v>
      </c>
      <c r="P132" s="361">
        <f t="shared" si="321"/>
        <v>0</v>
      </c>
      <c r="Q132" s="359"/>
      <c r="R132" s="360">
        <v>0.22</v>
      </c>
      <c r="S132" s="361">
        <f t="shared" si="322"/>
        <v>0</v>
      </c>
      <c r="T132" s="359"/>
      <c r="U132" s="360">
        <v>0.22</v>
      </c>
      <c r="V132" s="455">
        <f t="shared" si="323"/>
        <v>0</v>
      </c>
      <c r="W132" s="456">
        <f t="shared" si="324"/>
        <v>0</v>
      </c>
      <c r="X132" s="457">
        <f t="shared" si="325"/>
        <v>0</v>
      </c>
      <c r="Y132" s="457">
        <f t="shared" si="326"/>
        <v>0</v>
      </c>
      <c r="Z132" s="458" t="e">
        <f t="shared" si="327"/>
        <v>#DIV/0!</v>
      </c>
      <c r="AA132" s="376"/>
      <c r="AB132" s="236"/>
      <c r="AC132" s="236"/>
      <c r="AD132" s="236"/>
      <c r="AE132" s="236"/>
      <c r="AF132" s="236"/>
      <c r="AG132" s="236"/>
    </row>
    <row r="133" spans="1:33" ht="30" customHeight="1" thickBot="1">
      <c r="A133" s="388" t="s">
        <v>537</v>
      </c>
      <c r="B133" s="459"/>
      <c r="C133" s="390"/>
      <c r="D133" s="391"/>
      <c r="E133" s="395">
        <f>SUM(E122:E131)</f>
        <v>0</v>
      </c>
      <c r="F133" s="410"/>
      <c r="G133" s="394">
        <f>SUM(G122:G132)</f>
        <v>0</v>
      </c>
      <c r="H133" s="395">
        <f>SUM(H122:H131)</f>
        <v>0</v>
      </c>
      <c r="I133" s="410"/>
      <c r="J133" s="394">
        <f>SUM(J122:J132)</f>
        <v>0</v>
      </c>
      <c r="K133" s="411">
        <f>SUM(K122:K131)</f>
        <v>0</v>
      </c>
      <c r="L133" s="410"/>
      <c r="M133" s="394">
        <f>SUM(M122:M132)</f>
        <v>0</v>
      </c>
      <c r="N133" s="411">
        <f>SUM(N122:N131)</f>
        <v>0</v>
      </c>
      <c r="O133" s="410"/>
      <c r="P133" s="394">
        <f>SUM(P122:P132)</f>
        <v>0</v>
      </c>
      <c r="Q133" s="411">
        <f>SUM(Q122:Q131)</f>
        <v>0</v>
      </c>
      <c r="R133" s="410"/>
      <c r="S133" s="394">
        <f>SUM(S122:S132)</f>
        <v>0</v>
      </c>
      <c r="T133" s="411">
        <f>SUM(T122:T131)</f>
        <v>0</v>
      </c>
      <c r="U133" s="410"/>
      <c r="V133" s="396">
        <f t="shared" ref="V133:X133" si="328">SUM(V122:V132)</f>
        <v>0</v>
      </c>
      <c r="W133" s="443">
        <f t="shared" si="328"/>
        <v>0</v>
      </c>
      <c r="X133" s="444">
        <f t="shared" si="328"/>
        <v>0</v>
      </c>
      <c r="Y133" s="444">
        <f t="shared" si="326"/>
        <v>0</v>
      </c>
      <c r="Z133" s="444" t="e">
        <f t="shared" si="327"/>
        <v>#DIV/0!</v>
      </c>
      <c r="AA133" s="445"/>
      <c r="AB133" s="236"/>
      <c r="AC133" s="236"/>
      <c r="AD133" s="236"/>
      <c r="AE133" s="236"/>
      <c r="AF133" s="236"/>
      <c r="AG133" s="236"/>
    </row>
    <row r="134" spans="1:33" ht="30" customHeight="1" thickBot="1">
      <c r="A134" s="400" t="s">
        <v>24</v>
      </c>
      <c r="B134" s="427">
        <v>8</v>
      </c>
      <c r="C134" s="460" t="s">
        <v>213</v>
      </c>
      <c r="D134" s="403"/>
      <c r="E134" s="332"/>
      <c r="F134" s="332"/>
      <c r="G134" s="332"/>
      <c r="H134" s="332"/>
      <c r="I134" s="332"/>
      <c r="J134" s="332"/>
      <c r="K134" s="332"/>
      <c r="L134" s="332"/>
      <c r="M134" s="332"/>
      <c r="N134" s="332"/>
      <c r="O134" s="332"/>
      <c r="P134" s="332"/>
      <c r="Q134" s="332"/>
      <c r="R134" s="332"/>
      <c r="S134" s="332"/>
      <c r="T134" s="332"/>
      <c r="U134" s="332"/>
      <c r="V134" s="332"/>
      <c r="W134" s="446"/>
      <c r="X134" s="446"/>
      <c r="Y134" s="404"/>
      <c r="Z134" s="446"/>
      <c r="AA134" s="447"/>
      <c r="AB134" s="345"/>
      <c r="AC134" s="345"/>
      <c r="AD134" s="345"/>
      <c r="AE134" s="345"/>
      <c r="AF134" s="345"/>
      <c r="AG134" s="345"/>
    </row>
    <row r="135" spans="1:33" ht="30" customHeight="1">
      <c r="A135" s="346" t="s">
        <v>28</v>
      </c>
      <c r="B135" s="222" t="s">
        <v>214</v>
      </c>
      <c r="C135" s="218" t="s">
        <v>215</v>
      </c>
      <c r="D135" s="347" t="s">
        <v>216</v>
      </c>
      <c r="E135" s="348"/>
      <c r="F135" s="349"/>
      <c r="G135" s="350">
        <f t="shared" ref="G135:G140" si="329">E135*F135</f>
        <v>0</v>
      </c>
      <c r="H135" s="348"/>
      <c r="I135" s="349"/>
      <c r="J135" s="350">
        <f t="shared" ref="J135:J140" si="330">H135*I135</f>
        <v>0</v>
      </c>
      <c r="K135" s="348"/>
      <c r="L135" s="349"/>
      <c r="M135" s="350">
        <f t="shared" ref="M135:M140" si="331">K135*L135</f>
        <v>0</v>
      </c>
      <c r="N135" s="348"/>
      <c r="O135" s="349"/>
      <c r="P135" s="350">
        <f t="shared" ref="P135:P140" si="332">N135*O135</f>
        <v>0</v>
      </c>
      <c r="Q135" s="348"/>
      <c r="R135" s="349"/>
      <c r="S135" s="350">
        <f t="shared" ref="S135:S140" si="333">Q135*R135</f>
        <v>0</v>
      </c>
      <c r="T135" s="348"/>
      <c r="U135" s="349"/>
      <c r="V135" s="448">
        <f t="shared" ref="V135:V140" si="334">T135*U135</f>
        <v>0</v>
      </c>
      <c r="W135" s="449">
        <f t="shared" ref="W135:W140" si="335">G135+M135+S135</f>
        <v>0</v>
      </c>
      <c r="X135" s="450">
        <f t="shared" ref="X135:X140" si="336">J135+P135+V135</f>
        <v>0</v>
      </c>
      <c r="Y135" s="450">
        <f t="shared" ref="Y135:Y141" si="337">W135-X135</f>
        <v>0</v>
      </c>
      <c r="Z135" s="451" t="e">
        <f t="shared" ref="Z135:Z141" si="338">Y135/W135</f>
        <v>#DIV/0!</v>
      </c>
      <c r="AA135" s="452"/>
      <c r="AB135" s="356"/>
      <c r="AC135" s="356"/>
      <c r="AD135" s="356"/>
      <c r="AE135" s="356"/>
      <c r="AF135" s="356"/>
      <c r="AG135" s="356"/>
    </row>
    <row r="136" spans="1:33" ht="30" customHeight="1">
      <c r="A136" s="346" t="s">
        <v>28</v>
      </c>
      <c r="B136" s="222" t="s">
        <v>217</v>
      </c>
      <c r="C136" s="218" t="s">
        <v>218</v>
      </c>
      <c r="D136" s="347" t="s">
        <v>216</v>
      </c>
      <c r="E136" s="348"/>
      <c r="F136" s="349"/>
      <c r="G136" s="350">
        <f t="shared" si="329"/>
        <v>0</v>
      </c>
      <c r="H136" s="348"/>
      <c r="I136" s="349"/>
      <c r="J136" s="350">
        <f t="shared" si="330"/>
        <v>0</v>
      </c>
      <c r="K136" s="348"/>
      <c r="L136" s="349"/>
      <c r="M136" s="350">
        <f t="shared" si="331"/>
        <v>0</v>
      </c>
      <c r="N136" s="348"/>
      <c r="O136" s="349"/>
      <c r="P136" s="350">
        <f t="shared" si="332"/>
        <v>0</v>
      </c>
      <c r="Q136" s="348"/>
      <c r="R136" s="349"/>
      <c r="S136" s="350">
        <f t="shared" si="333"/>
        <v>0</v>
      </c>
      <c r="T136" s="348"/>
      <c r="U136" s="349"/>
      <c r="V136" s="448">
        <f t="shared" si="334"/>
        <v>0</v>
      </c>
      <c r="W136" s="453">
        <f t="shared" si="335"/>
        <v>0</v>
      </c>
      <c r="X136" s="352">
        <f t="shared" si="336"/>
        <v>0</v>
      </c>
      <c r="Y136" s="352">
        <f t="shared" si="337"/>
        <v>0</v>
      </c>
      <c r="Z136" s="353" t="e">
        <f t="shared" si="338"/>
        <v>#DIV/0!</v>
      </c>
      <c r="AA136" s="354"/>
      <c r="AB136" s="356"/>
      <c r="AC136" s="356"/>
      <c r="AD136" s="356"/>
      <c r="AE136" s="356"/>
      <c r="AF136" s="356"/>
      <c r="AG136" s="356"/>
    </row>
    <row r="137" spans="1:33" ht="30" customHeight="1">
      <c r="A137" s="346" t="s">
        <v>28</v>
      </c>
      <c r="B137" s="222" t="s">
        <v>219</v>
      </c>
      <c r="C137" s="218" t="s">
        <v>220</v>
      </c>
      <c r="D137" s="347" t="s">
        <v>221</v>
      </c>
      <c r="E137" s="461"/>
      <c r="F137" s="462"/>
      <c r="G137" s="350">
        <f t="shared" si="329"/>
        <v>0</v>
      </c>
      <c r="H137" s="461"/>
      <c r="I137" s="462"/>
      <c r="J137" s="350">
        <f t="shared" si="330"/>
        <v>0</v>
      </c>
      <c r="K137" s="348"/>
      <c r="L137" s="349"/>
      <c r="M137" s="350">
        <f t="shared" si="331"/>
        <v>0</v>
      </c>
      <c r="N137" s="348"/>
      <c r="O137" s="349"/>
      <c r="P137" s="350">
        <f t="shared" si="332"/>
        <v>0</v>
      </c>
      <c r="Q137" s="348"/>
      <c r="R137" s="349"/>
      <c r="S137" s="350">
        <f t="shared" si="333"/>
        <v>0</v>
      </c>
      <c r="T137" s="348"/>
      <c r="U137" s="349"/>
      <c r="V137" s="448">
        <f t="shared" si="334"/>
        <v>0</v>
      </c>
      <c r="W137" s="463">
        <f t="shared" si="335"/>
        <v>0</v>
      </c>
      <c r="X137" s="352">
        <f t="shared" si="336"/>
        <v>0</v>
      </c>
      <c r="Y137" s="352">
        <f t="shared" si="337"/>
        <v>0</v>
      </c>
      <c r="Z137" s="353" t="e">
        <f t="shared" si="338"/>
        <v>#DIV/0!</v>
      </c>
      <c r="AA137" s="354"/>
      <c r="AB137" s="356"/>
      <c r="AC137" s="356"/>
      <c r="AD137" s="356"/>
      <c r="AE137" s="356"/>
      <c r="AF137" s="356"/>
      <c r="AG137" s="356"/>
    </row>
    <row r="138" spans="1:33" ht="30" customHeight="1">
      <c r="A138" s="346" t="s">
        <v>28</v>
      </c>
      <c r="B138" s="222" t="s">
        <v>222</v>
      </c>
      <c r="C138" s="218" t="s">
        <v>223</v>
      </c>
      <c r="D138" s="347" t="s">
        <v>221</v>
      </c>
      <c r="E138" s="348"/>
      <c r="F138" s="349"/>
      <c r="G138" s="350">
        <f t="shared" si="329"/>
        <v>0</v>
      </c>
      <c r="H138" s="348"/>
      <c r="I138" s="349"/>
      <c r="J138" s="350">
        <f t="shared" si="330"/>
        <v>0</v>
      </c>
      <c r="K138" s="461"/>
      <c r="L138" s="462"/>
      <c r="M138" s="350">
        <f t="shared" si="331"/>
        <v>0</v>
      </c>
      <c r="N138" s="461"/>
      <c r="O138" s="462"/>
      <c r="P138" s="350">
        <f t="shared" si="332"/>
        <v>0</v>
      </c>
      <c r="Q138" s="461"/>
      <c r="R138" s="462"/>
      <c r="S138" s="350">
        <f t="shared" si="333"/>
        <v>0</v>
      </c>
      <c r="T138" s="461"/>
      <c r="U138" s="462"/>
      <c r="V138" s="448">
        <f t="shared" si="334"/>
        <v>0</v>
      </c>
      <c r="W138" s="463">
        <f t="shared" si="335"/>
        <v>0</v>
      </c>
      <c r="X138" s="352">
        <f t="shared" si="336"/>
        <v>0</v>
      </c>
      <c r="Y138" s="352">
        <f t="shared" si="337"/>
        <v>0</v>
      </c>
      <c r="Z138" s="353" t="e">
        <f t="shared" si="338"/>
        <v>#DIV/0!</v>
      </c>
      <c r="AA138" s="354"/>
      <c r="AB138" s="356"/>
      <c r="AC138" s="356"/>
      <c r="AD138" s="356"/>
      <c r="AE138" s="356"/>
      <c r="AF138" s="356"/>
      <c r="AG138" s="356"/>
    </row>
    <row r="139" spans="1:33" ht="30" customHeight="1">
      <c r="A139" s="346" t="s">
        <v>28</v>
      </c>
      <c r="B139" s="222" t="s">
        <v>224</v>
      </c>
      <c r="C139" s="218" t="s">
        <v>225</v>
      </c>
      <c r="D139" s="347" t="s">
        <v>221</v>
      </c>
      <c r="E139" s="348"/>
      <c r="F139" s="349"/>
      <c r="G139" s="350">
        <f t="shared" si="329"/>
        <v>0</v>
      </c>
      <c r="H139" s="348"/>
      <c r="I139" s="349"/>
      <c r="J139" s="350">
        <f t="shared" si="330"/>
        <v>0</v>
      </c>
      <c r="K139" s="348"/>
      <c r="L139" s="349"/>
      <c r="M139" s="350">
        <f t="shared" si="331"/>
        <v>0</v>
      </c>
      <c r="N139" s="348"/>
      <c r="O139" s="349"/>
      <c r="P139" s="350">
        <f t="shared" si="332"/>
        <v>0</v>
      </c>
      <c r="Q139" s="348"/>
      <c r="R139" s="349"/>
      <c r="S139" s="350">
        <f t="shared" si="333"/>
        <v>0</v>
      </c>
      <c r="T139" s="348"/>
      <c r="U139" s="349"/>
      <c r="V139" s="448">
        <f t="shared" si="334"/>
        <v>0</v>
      </c>
      <c r="W139" s="453">
        <f t="shared" si="335"/>
        <v>0</v>
      </c>
      <c r="X139" s="352">
        <f t="shared" si="336"/>
        <v>0</v>
      </c>
      <c r="Y139" s="352">
        <f t="shared" si="337"/>
        <v>0</v>
      </c>
      <c r="Z139" s="353" t="e">
        <f t="shared" si="338"/>
        <v>#DIV/0!</v>
      </c>
      <c r="AA139" s="354"/>
      <c r="AB139" s="356"/>
      <c r="AC139" s="356"/>
      <c r="AD139" s="356"/>
      <c r="AE139" s="356"/>
      <c r="AF139" s="356"/>
      <c r="AG139" s="356"/>
    </row>
    <row r="140" spans="1:33" ht="30" customHeight="1" thickBot="1">
      <c r="A140" s="357" t="s">
        <v>28</v>
      </c>
      <c r="B140" s="223" t="s">
        <v>226</v>
      </c>
      <c r="C140" s="386" t="s">
        <v>538</v>
      </c>
      <c r="D140" s="358"/>
      <c r="E140" s="359"/>
      <c r="F140" s="360">
        <v>0.22</v>
      </c>
      <c r="G140" s="361">
        <f t="shared" si="329"/>
        <v>0</v>
      </c>
      <c r="H140" s="359"/>
      <c r="I140" s="360">
        <v>0.22</v>
      </c>
      <c r="J140" s="361">
        <f t="shared" si="330"/>
        <v>0</v>
      </c>
      <c r="K140" s="359"/>
      <c r="L140" s="360">
        <v>0.22</v>
      </c>
      <c r="M140" s="361">
        <f t="shared" si="331"/>
        <v>0</v>
      </c>
      <c r="N140" s="359"/>
      <c r="O140" s="360">
        <v>0.22</v>
      </c>
      <c r="P140" s="361">
        <f t="shared" si="332"/>
        <v>0</v>
      </c>
      <c r="Q140" s="359"/>
      <c r="R140" s="360">
        <v>0.22</v>
      </c>
      <c r="S140" s="361">
        <f t="shared" si="333"/>
        <v>0</v>
      </c>
      <c r="T140" s="359"/>
      <c r="U140" s="360">
        <v>0.22</v>
      </c>
      <c r="V140" s="455">
        <f t="shared" si="334"/>
        <v>0</v>
      </c>
      <c r="W140" s="456">
        <f t="shared" si="335"/>
        <v>0</v>
      </c>
      <c r="X140" s="457">
        <f t="shared" si="336"/>
        <v>0</v>
      </c>
      <c r="Y140" s="457">
        <f t="shared" si="337"/>
        <v>0</v>
      </c>
      <c r="Z140" s="458" t="e">
        <f t="shared" si="338"/>
        <v>#DIV/0!</v>
      </c>
      <c r="AA140" s="376"/>
      <c r="AB140" s="236"/>
      <c r="AC140" s="236"/>
      <c r="AD140" s="236"/>
      <c r="AE140" s="236"/>
      <c r="AF140" s="236"/>
      <c r="AG140" s="236"/>
    </row>
    <row r="141" spans="1:33" ht="30" customHeight="1" thickBot="1">
      <c r="A141" s="388" t="s">
        <v>539</v>
      </c>
      <c r="B141" s="464"/>
      <c r="C141" s="390"/>
      <c r="D141" s="391"/>
      <c r="E141" s="395">
        <f>SUM(E135:E139)</f>
        <v>0</v>
      </c>
      <c r="F141" s="410"/>
      <c r="G141" s="395">
        <f>SUM(G135:G140)</f>
        <v>0</v>
      </c>
      <c r="H141" s="395">
        <f>SUM(H135:H139)</f>
        <v>0</v>
      </c>
      <c r="I141" s="410"/>
      <c r="J141" s="395">
        <f>SUM(J135:J140)</f>
        <v>0</v>
      </c>
      <c r="K141" s="395">
        <f>SUM(K135:K139)</f>
        <v>0</v>
      </c>
      <c r="L141" s="410"/>
      <c r="M141" s="395">
        <f>SUM(M135:M140)</f>
        <v>0</v>
      </c>
      <c r="N141" s="395">
        <f>SUM(N135:N139)</f>
        <v>0</v>
      </c>
      <c r="O141" s="410"/>
      <c r="P141" s="395">
        <f>SUM(P135:P140)</f>
        <v>0</v>
      </c>
      <c r="Q141" s="395">
        <f>SUM(Q135:Q139)</f>
        <v>0</v>
      </c>
      <c r="R141" s="410"/>
      <c r="S141" s="395">
        <f>SUM(S135:S140)</f>
        <v>0</v>
      </c>
      <c r="T141" s="395">
        <f>SUM(T135:T139)</f>
        <v>0</v>
      </c>
      <c r="U141" s="410"/>
      <c r="V141" s="465">
        <f t="shared" ref="V141:X141" si="339">SUM(V135:V140)</f>
        <v>0</v>
      </c>
      <c r="W141" s="443">
        <f t="shared" si="339"/>
        <v>0</v>
      </c>
      <c r="X141" s="444">
        <f t="shared" si="339"/>
        <v>0</v>
      </c>
      <c r="Y141" s="444">
        <f t="shared" si="337"/>
        <v>0</v>
      </c>
      <c r="Z141" s="444" t="e">
        <f t="shared" si="338"/>
        <v>#DIV/0!</v>
      </c>
      <c r="AA141" s="445"/>
      <c r="AB141" s="236"/>
      <c r="AC141" s="236"/>
      <c r="AD141" s="236"/>
      <c r="AE141" s="236"/>
      <c r="AF141" s="236"/>
      <c r="AG141" s="236"/>
    </row>
    <row r="142" spans="1:33" ht="30" customHeight="1" thickBot="1">
      <c r="A142" s="400" t="s">
        <v>24</v>
      </c>
      <c r="B142" s="401">
        <v>9</v>
      </c>
      <c r="C142" s="402" t="s">
        <v>227</v>
      </c>
      <c r="D142" s="403"/>
      <c r="E142" s="332"/>
      <c r="F142" s="332"/>
      <c r="G142" s="332"/>
      <c r="H142" s="332"/>
      <c r="I142" s="332"/>
      <c r="J142" s="332"/>
      <c r="K142" s="332"/>
      <c r="L142" s="332"/>
      <c r="M142" s="332"/>
      <c r="N142" s="332"/>
      <c r="O142" s="332"/>
      <c r="P142" s="332"/>
      <c r="Q142" s="332"/>
      <c r="R142" s="332"/>
      <c r="S142" s="332"/>
      <c r="T142" s="332"/>
      <c r="U142" s="332"/>
      <c r="V142" s="332"/>
      <c r="W142" s="466"/>
      <c r="X142" s="466"/>
      <c r="Y142" s="429"/>
      <c r="Z142" s="466"/>
      <c r="AA142" s="467"/>
      <c r="AB142" s="236"/>
      <c r="AC142" s="236"/>
      <c r="AD142" s="236"/>
      <c r="AE142" s="236"/>
      <c r="AF142" s="236"/>
      <c r="AG142" s="236"/>
    </row>
    <row r="143" spans="1:33" ht="30" customHeight="1" thickBot="1">
      <c r="A143" s="468" t="s">
        <v>28</v>
      </c>
      <c r="B143" s="37" t="s">
        <v>228</v>
      </c>
      <c r="C143" s="195" t="s">
        <v>367</v>
      </c>
      <c r="D143" s="38" t="s">
        <v>229</v>
      </c>
      <c r="E143" s="39">
        <v>8</v>
      </c>
      <c r="F143" s="40">
        <f>1900+900+800</f>
        <v>3600</v>
      </c>
      <c r="G143" s="41">
        <f t="shared" ref="G143:G145" si="340">E143*F143</f>
        <v>28800</v>
      </c>
      <c r="H143" s="39">
        <v>8</v>
      </c>
      <c r="I143" s="40">
        <f>1900+900+800</f>
        <v>3600</v>
      </c>
      <c r="J143" s="41">
        <f t="shared" ref="J143:J145" si="341">H143*I143</f>
        <v>28800</v>
      </c>
      <c r="K143" s="473"/>
      <c r="L143" s="471"/>
      <c r="M143" s="472">
        <f t="shared" ref="M143:M148" si="342">K143*L143</f>
        <v>0</v>
      </c>
      <c r="N143" s="473"/>
      <c r="O143" s="471"/>
      <c r="P143" s="350">
        <f t="shared" ref="P143:P148" si="343">N143*O143</f>
        <v>0</v>
      </c>
      <c r="Q143" s="473"/>
      <c r="R143" s="471"/>
      <c r="S143" s="472">
        <f t="shared" ref="S143:S148" si="344">Q143*R143</f>
        <v>0</v>
      </c>
      <c r="T143" s="473"/>
      <c r="U143" s="471"/>
      <c r="V143" s="472">
        <f t="shared" ref="V143:V148" si="345">T143*U143</f>
        <v>0</v>
      </c>
      <c r="W143" s="450">
        <f t="shared" ref="W143:W148" si="346">G143+M143+S143</f>
        <v>28800</v>
      </c>
      <c r="X143" s="352">
        <f t="shared" ref="X143:X148" si="347">J143+P143+V143</f>
        <v>28800</v>
      </c>
      <c r="Y143" s="352">
        <f t="shared" ref="Y143:Y149" si="348">W143-X143</f>
        <v>0</v>
      </c>
      <c r="Z143" s="353">
        <f t="shared" ref="Z143:Z149" si="349">Y143/W143</f>
        <v>0</v>
      </c>
      <c r="AA143" s="452"/>
      <c r="AB143" s="355"/>
      <c r="AC143" s="356"/>
      <c r="AD143" s="356"/>
      <c r="AE143" s="356"/>
      <c r="AF143" s="356"/>
      <c r="AG143" s="356"/>
    </row>
    <row r="144" spans="1:33" ht="30" customHeight="1" thickBot="1">
      <c r="A144" s="346" t="s">
        <v>28</v>
      </c>
      <c r="B144" s="37" t="s">
        <v>230</v>
      </c>
      <c r="C144" s="21" t="s">
        <v>231</v>
      </c>
      <c r="D144" s="42" t="s">
        <v>31</v>
      </c>
      <c r="E144" s="25">
        <v>3</v>
      </c>
      <c r="F144" s="9">
        <f>7000+5000</f>
        <v>12000</v>
      </c>
      <c r="G144" s="10">
        <f t="shared" si="340"/>
        <v>36000</v>
      </c>
      <c r="H144" s="25">
        <v>3</v>
      </c>
      <c r="I144" s="9">
        <f>32000/H144</f>
        <v>10666.666666666666</v>
      </c>
      <c r="J144" s="10">
        <f t="shared" si="341"/>
        <v>32000</v>
      </c>
      <c r="K144" s="348"/>
      <c r="L144" s="349"/>
      <c r="M144" s="350">
        <f t="shared" si="342"/>
        <v>0</v>
      </c>
      <c r="N144" s="348"/>
      <c r="O144" s="349"/>
      <c r="P144" s="350">
        <f t="shared" si="343"/>
        <v>0</v>
      </c>
      <c r="Q144" s="348"/>
      <c r="R144" s="349"/>
      <c r="S144" s="350">
        <f t="shared" si="344"/>
        <v>0</v>
      </c>
      <c r="T144" s="348"/>
      <c r="U144" s="349"/>
      <c r="V144" s="350">
        <f t="shared" si="345"/>
        <v>0</v>
      </c>
      <c r="W144" s="351">
        <f t="shared" si="346"/>
        <v>36000</v>
      </c>
      <c r="X144" s="352">
        <f t="shared" si="347"/>
        <v>32000</v>
      </c>
      <c r="Y144" s="352">
        <f t="shared" si="348"/>
        <v>4000</v>
      </c>
      <c r="Z144" s="353">
        <f t="shared" si="349"/>
        <v>0.1111111111111111</v>
      </c>
      <c r="AA144" s="354"/>
      <c r="AB144" s="356"/>
      <c r="AC144" s="356"/>
      <c r="AD144" s="356"/>
      <c r="AE144" s="356"/>
      <c r="AF144" s="356"/>
      <c r="AG144" s="356"/>
    </row>
    <row r="145" spans="1:33" ht="30" customHeight="1" thickBot="1">
      <c r="A145" s="346" t="s">
        <v>28</v>
      </c>
      <c r="B145" s="37" t="s">
        <v>232</v>
      </c>
      <c r="C145" s="20" t="s">
        <v>233</v>
      </c>
      <c r="D145" s="43" t="s">
        <v>31</v>
      </c>
      <c r="E145" s="23">
        <v>3</v>
      </c>
      <c r="F145" s="14">
        <v>8000</v>
      </c>
      <c r="G145" s="15">
        <f t="shared" si="340"/>
        <v>24000</v>
      </c>
      <c r="H145" s="23">
        <v>3</v>
      </c>
      <c r="I145" s="14">
        <f>17000/H145</f>
        <v>5666.666666666667</v>
      </c>
      <c r="J145" s="15">
        <f t="shared" si="341"/>
        <v>17000</v>
      </c>
      <c r="K145" s="348"/>
      <c r="L145" s="349"/>
      <c r="M145" s="350">
        <f t="shared" si="342"/>
        <v>0</v>
      </c>
      <c r="N145" s="348"/>
      <c r="O145" s="349"/>
      <c r="P145" s="350">
        <f t="shared" si="343"/>
        <v>0</v>
      </c>
      <c r="Q145" s="348"/>
      <c r="R145" s="349"/>
      <c r="S145" s="350">
        <f t="shared" si="344"/>
        <v>0</v>
      </c>
      <c r="T145" s="348"/>
      <c r="U145" s="349"/>
      <c r="V145" s="350">
        <f t="shared" si="345"/>
        <v>0</v>
      </c>
      <c r="W145" s="351">
        <f t="shared" si="346"/>
        <v>24000</v>
      </c>
      <c r="X145" s="352">
        <f t="shared" si="347"/>
        <v>17000</v>
      </c>
      <c r="Y145" s="352">
        <f t="shared" si="348"/>
        <v>7000</v>
      </c>
      <c r="Z145" s="353">
        <f t="shared" si="349"/>
        <v>0.29166666666666669</v>
      </c>
      <c r="AA145" s="354"/>
      <c r="AB145" s="356"/>
      <c r="AC145" s="356"/>
      <c r="AD145" s="356"/>
      <c r="AE145" s="356"/>
      <c r="AF145" s="356"/>
      <c r="AG145" s="356"/>
    </row>
    <row r="146" spans="1:33" ht="30" customHeight="1" thickBot="1">
      <c r="A146" s="346" t="s">
        <v>28</v>
      </c>
      <c r="B146" s="561" t="s">
        <v>699</v>
      </c>
      <c r="C146" s="219" t="s">
        <v>372</v>
      </c>
      <c r="D146" s="477"/>
      <c r="E146" s="478"/>
      <c r="F146" s="360"/>
      <c r="G146" s="361">
        <f t="shared" ref="G146" si="350">E146*F146</f>
        <v>0</v>
      </c>
      <c r="H146" s="476"/>
      <c r="I146" s="349"/>
      <c r="J146" s="350">
        <f t="shared" ref="J146:J148" si="351">H146*I146</f>
        <v>0</v>
      </c>
      <c r="K146" s="348"/>
      <c r="L146" s="349"/>
      <c r="M146" s="350">
        <f t="shared" si="342"/>
        <v>0</v>
      </c>
      <c r="N146" s="348"/>
      <c r="O146" s="349"/>
      <c r="P146" s="350">
        <f t="shared" si="343"/>
        <v>0</v>
      </c>
      <c r="Q146" s="348"/>
      <c r="R146" s="349"/>
      <c r="S146" s="350">
        <f t="shared" si="344"/>
        <v>0</v>
      </c>
      <c r="T146" s="348"/>
      <c r="U146" s="349"/>
      <c r="V146" s="350">
        <f t="shared" si="345"/>
        <v>0</v>
      </c>
      <c r="W146" s="351">
        <f t="shared" si="346"/>
        <v>0</v>
      </c>
      <c r="X146" s="352">
        <f t="shared" si="347"/>
        <v>0</v>
      </c>
      <c r="Y146" s="352">
        <f t="shared" si="348"/>
        <v>0</v>
      </c>
      <c r="Z146" s="353" t="e">
        <f t="shared" si="349"/>
        <v>#DIV/0!</v>
      </c>
      <c r="AA146" s="363"/>
      <c r="AB146" s="356"/>
      <c r="AC146" s="356"/>
      <c r="AD146" s="356"/>
      <c r="AE146" s="356"/>
      <c r="AF146" s="356"/>
      <c r="AG146" s="356"/>
    </row>
    <row r="147" spans="1:33" ht="30" customHeight="1" thickBot="1">
      <c r="A147" s="357"/>
      <c r="B147" s="561" t="s">
        <v>700</v>
      </c>
      <c r="C147" s="219" t="s">
        <v>372</v>
      </c>
      <c r="D147" s="477"/>
      <c r="E147" s="478"/>
      <c r="F147" s="360"/>
      <c r="G147" s="361"/>
      <c r="H147" s="478"/>
      <c r="I147" s="360"/>
      <c r="J147" s="361">
        <f t="shared" si="351"/>
        <v>0</v>
      </c>
      <c r="K147" s="359"/>
      <c r="L147" s="360"/>
      <c r="M147" s="361">
        <f t="shared" si="342"/>
        <v>0</v>
      </c>
      <c r="N147" s="359"/>
      <c r="O147" s="360"/>
      <c r="P147" s="361">
        <f t="shared" si="343"/>
        <v>0</v>
      </c>
      <c r="Q147" s="359"/>
      <c r="R147" s="360"/>
      <c r="S147" s="361">
        <f t="shared" si="344"/>
        <v>0</v>
      </c>
      <c r="T147" s="359"/>
      <c r="U147" s="360"/>
      <c r="V147" s="361">
        <f t="shared" si="345"/>
        <v>0</v>
      </c>
      <c r="W147" s="362">
        <f t="shared" si="346"/>
        <v>0</v>
      </c>
      <c r="X147" s="352">
        <f t="shared" si="347"/>
        <v>0</v>
      </c>
      <c r="Y147" s="352">
        <f t="shared" si="348"/>
        <v>0</v>
      </c>
      <c r="Z147" s="353" t="e">
        <f t="shared" si="349"/>
        <v>#DIV/0!</v>
      </c>
      <c r="AA147" s="363"/>
      <c r="AB147" s="356"/>
      <c r="AC147" s="356"/>
      <c r="AD147" s="356"/>
      <c r="AE147" s="356"/>
      <c r="AF147" s="356"/>
      <c r="AG147" s="356"/>
    </row>
    <row r="148" spans="1:33" ht="30" customHeight="1" thickBot="1">
      <c r="A148" s="357" t="s">
        <v>28</v>
      </c>
      <c r="B148" s="469">
        <v>45817</v>
      </c>
      <c r="C148" s="454" t="s">
        <v>234</v>
      </c>
      <c r="D148" s="372"/>
      <c r="E148" s="359"/>
      <c r="F148" s="360">
        <v>0.22</v>
      </c>
      <c r="G148" s="361">
        <f>E148*F148</f>
        <v>0</v>
      </c>
      <c r="H148" s="359"/>
      <c r="I148" s="360">
        <v>0.22</v>
      </c>
      <c r="J148" s="361">
        <f t="shared" si="351"/>
        <v>0</v>
      </c>
      <c r="K148" s="359"/>
      <c r="L148" s="360">
        <v>0.22</v>
      </c>
      <c r="M148" s="361">
        <f t="shared" si="342"/>
        <v>0</v>
      </c>
      <c r="N148" s="359"/>
      <c r="O148" s="360">
        <v>0.22</v>
      </c>
      <c r="P148" s="361">
        <f t="shared" si="343"/>
        <v>0</v>
      </c>
      <c r="Q148" s="359"/>
      <c r="R148" s="360">
        <v>0.22</v>
      </c>
      <c r="S148" s="361">
        <f t="shared" si="344"/>
        <v>0</v>
      </c>
      <c r="T148" s="359"/>
      <c r="U148" s="360">
        <v>0.22</v>
      </c>
      <c r="V148" s="361">
        <f t="shared" si="345"/>
        <v>0</v>
      </c>
      <c r="W148" s="362">
        <f t="shared" si="346"/>
        <v>0</v>
      </c>
      <c r="X148" s="387">
        <f t="shared" si="347"/>
        <v>0</v>
      </c>
      <c r="Y148" s="387">
        <f t="shared" si="348"/>
        <v>0</v>
      </c>
      <c r="Z148" s="442" t="e">
        <f t="shared" si="349"/>
        <v>#DIV/0!</v>
      </c>
      <c r="AA148" s="376"/>
      <c r="AB148" s="236"/>
      <c r="AC148" s="236"/>
      <c r="AD148" s="236"/>
      <c r="AE148" s="236"/>
      <c r="AF148" s="236"/>
      <c r="AG148" s="236"/>
    </row>
    <row r="149" spans="1:33" ht="30" customHeight="1" thickBot="1">
      <c r="A149" s="388" t="s">
        <v>540</v>
      </c>
      <c r="B149" s="389"/>
      <c r="C149" s="390"/>
      <c r="D149" s="391"/>
      <c r="E149" s="395">
        <f>SUM(E143:E147)</f>
        <v>14</v>
      </c>
      <c r="F149" s="410"/>
      <c r="G149" s="394">
        <f>SUM(G143:G148)</f>
        <v>88800</v>
      </c>
      <c r="H149" s="395">
        <f>SUM(H143:H147)</f>
        <v>14</v>
      </c>
      <c r="I149" s="410"/>
      <c r="J149" s="394">
        <f>SUM(J143:J148)</f>
        <v>77800</v>
      </c>
      <c r="K149" s="411">
        <f>SUM(K143:K147)</f>
        <v>0</v>
      </c>
      <c r="L149" s="410"/>
      <c r="M149" s="394">
        <f>SUM(M143:M148)</f>
        <v>0</v>
      </c>
      <c r="N149" s="411">
        <f>SUM(N143:N147)</f>
        <v>0</v>
      </c>
      <c r="O149" s="410"/>
      <c r="P149" s="394">
        <f>SUM(P143:P148)</f>
        <v>0</v>
      </c>
      <c r="Q149" s="411">
        <f>SUM(Q143:Q147)</f>
        <v>0</v>
      </c>
      <c r="R149" s="410"/>
      <c r="S149" s="394">
        <f>SUM(S143:S148)</f>
        <v>0</v>
      </c>
      <c r="T149" s="411">
        <f>SUM(T143:T147)</f>
        <v>0</v>
      </c>
      <c r="U149" s="410"/>
      <c r="V149" s="396">
        <f t="shared" ref="V149:X149" si="352">SUM(V143:V148)</f>
        <v>0</v>
      </c>
      <c r="W149" s="443">
        <f t="shared" si="352"/>
        <v>88800</v>
      </c>
      <c r="X149" s="444">
        <f t="shared" si="352"/>
        <v>77800</v>
      </c>
      <c r="Y149" s="444">
        <f t="shared" si="348"/>
        <v>11000</v>
      </c>
      <c r="Z149" s="444">
        <f t="shared" si="349"/>
        <v>0.12387387387387387</v>
      </c>
      <c r="AA149" s="445"/>
      <c r="AB149" s="236"/>
      <c r="AC149" s="236"/>
      <c r="AD149" s="236"/>
      <c r="AE149" s="236"/>
      <c r="AF149" s="236"/>
      <c r="AG149" s="236"/>
    </row>
    <row r="150" spans="1:33" ht="30" customHeight="1" thickBot="1">
      <c r="A150" s="400" t="s">
        <v>24</v>
      </c>
      <c r="B150" s="427">
        <v>10</v>
      </c>
      <c r="C150" s="460" t="s">
        <v>541</v>
      </c>
      <c r="D150" s="403"/>
      <c r="E150" s="332"/>
      <c r="F150" s="332"/>
      <c r="G150" s="332"/>
      <c r="H150" s="332"/>
      <c r="I150" s="332"/>
      <c r="J150" s="332"/>
      <c r="K150" s="332"/>
      <c r="L150" s="332"/>
      <c r="M150" s="332"/>
      <c r="N150" s="332"/>
      <c r="O150" s="332"/>
      <c r="P150" s="332"/>
      <c r="Q150" s="332"/>
      <c r="R150" s="332"/>
      <c r="S150" s="332"/>
      <c r="T150" s="332"/>
      <c r="U150" s="332"/>
      <c r="V150" s="332"/>
      <c r="W150" s="446"/>
      <c r="X150" s="446"/>
      <c r="Y150" s="404"/>
      <c r="Z150" s="446"/>
      <c r="AA150" s="447"/>
      <c r="AB150" s="236"/>
      <c r="AC150" s="236"/>
      <c r="AD150" s="236"/>
      <c r="AE150" s="236"/>
      <c r="AF150" s="236"/>
      <c r="AG150" s="236"/>
    </row>
    <row r="151" spans="1:33" ht="30" customHeight="1">
      <c r="A151" s="346" t="s">
        <v>28</v>
      </c>
      <c r="B151" s="474">
        <v>43840</v>
      </c>
      <c r="C151" s="568" t="s">
        <v>237</v>
      </c>
      <c r="D151" s="470" t="s">
        <v>102</v>
      </c>
      <c r="E151" s="479">
        <v>0</v>
      </c>
      <c r="F151" s="383"/>
      <c r="G151" s="384">
        <f t="shared" ref="G151:G155" si="353">E151*F151</f>
        <v>0</v>
      </c>
      <c r="H151" s="479"/>
      <c r="I151" s="383"/>
      <c r="J151" s="384">
        <f t="shared" ref="J151:J155" si="354">H151*I151</f>
        <v>0</v>
      </c>
      <c r="K151" s="382">
        <v>1</v>
      </c>
      <c r="L151" s="383">
        <v>47500</v>
      </c>
      <c r="M151" s="384">
        <f t="shared" ref="M151:M155" si="355">K151*L151</f>
        <v>47500</v>
      </c>
      <c r="N151" s="382">
        <v>1</v>
      </c>
      <c r="O151" s="383">
        <v>47500</v>
      </c>
      <c r="P151" s="384">
        <f t="shared" ref="P151:P155" si="356">N151*O151</f>
        <v>47500</v>
      </c>
      <c r="Q151" s="382"/>
      <c r="R151" s="383"/>
      <c r="S151" s="384">
        <f t="shared" ref="S151:S155" si="357">Q151*R151</f>
        <v>0</v>
      </c>
      <c r="T151" s="382"/>
      <c r="U151" s="383"/>
      <c r="V151" s="480">
        <f t="shared" ref="V151:V155" si="358">T151*U151</f>
        <v>0</v>
      </c>
      <c r="W151" s="481">
        <f t="shared" ref="W151:W155" si="359">G151+M151+S151</f>
        <v>47500</v>
      </c>
      <c r="X151" s="450">
        <f t="shared" ref="X151:X155" si="360">J151+P151+V151</f>
        <v>47500</v>
      </c>
      <c r="Y151" s="450">
        <f t="shared" ref="Y151:Y156" si="361">W151-X151</f>
        <v>0</v>
      </c>
      <c r="Z151" s="451">
        <f t="shared" ref="Z151:Z156" si="362">Y151/W151</f>
        <v>0</v>
      </c>
      <c r="AA151" s="562"/>
      <c r="AB151" s="356"/>
      <c r="AC151" s="356"/>
      <c r="AD151" s="356"/>
      <c r="AE151" s="356"/>
      <c r="AF151" s="356"/>
      <c r="AG151" s="356"/>
    </row>
    <row r="152" spans="1:33" ht="30" customHeight="1">
      <c r="A152" s="346" t="s">
        <v>28</v>
      </c>
      <c r="B152" s="474">
        <v>43871</v>
      </c>
      <c r="C152" s="220" t="s">
        <v>701</v>
      </c>
      <c r="D152" s="475" t="s">
        <v>31</v>
      </c>
      <c r="E152" s="476">
        <v>0</v>
      </c>
      <c r="F152" s="349"/>
      <c r="G152" s="350">
        <f t="shared" si="353"/>
        <v>0</v>
      </c>
      <c r="H152" s="476"/>
      <c r="I152" s="349"/>
      <c r="J152" s="350">
        <f t="shared" si="354"/>
        <v>0</v>
      </c>
      <c r="K152" s="348"/>
      <c r="L152" s="349"/>
      <c r="M152" s="350">
        <f t="shared" si="355"/>
        <v>0</v>
      </c>
      <c r="N152" s="348"/>
      <c r="O152" s="349"/>
      <c r="P152" s="350">
        <f t="shared" si="356"/>
        <v>0</v>
      </c>
      <c r="Q152" s="348"/>
      <c r="R152" s="349"/>
      <c r="S152" s="350">
        <f t="shared" si="357"/>
        <v>0</v>
      </c>
      <c r="T152" s="348"/>
      <c r="U152" s="349"/>
      <c r="V152" s="448">
        <f t="shared" si="358"/>
        <v>0</v>
      </c>
      <c r="W152" s="453">
        <f t="shared" si="359"/>
        <v>0</v>
      </c>
      <c r="X152" s="352">
        <f t="shared" si="360"/>
        <v>0</v>
      </c>
      <c r="Y152" s="352">
        <f t="shared" si="361"/>
        <v>0</v>
      </c>
      <c r="Z152" s="353" t="e">
        <f t="shared" si="362"/>
        <v>#DIV/0!</v>
      </c>
      <c r="AA152" s="496"/>
      <c r="AB152" s="356"/>
      <c r="AC152" s="356"/>
      <c r="AD152" s="356"/>
      <c r="AE152" s="356"/>
      <c r="AF152" s="356"/>
      <c r="AG152" s="356"/>
    </row>
    <row r="153" spans="1:33" ht="30" customHeight="1">
      <c r="A153" s="346" t="s">
        <v>28</v>
      </c>
      <c r="B153" s="474">
        <v>43900</v>
      </c>
      <c r="C153" s="220" t="s">
        <v>237</v>
      </c>
      <c r="D153" s="475"/>
      <c r="E153" s="476"/>
      <c r="F153" s="349"/>
      <c r="G153" s="350">
        <f t="shared" si="353"/>
        <v>0</v>
      </c>
      <c r="H153" s="476"/>
      <c r="I153" s="349"/>
      <c r="J153" s="350">
        <f t="shared" si="354"/>
        <v>0</v>
      </c>
      <c r="K153" s="348"/>
      <c r="L153" s="349"/>
      <c r="M153" s="350">
        <f t="shared" si="355"/>
        <v>0</v>
      </c>
      <c r="N153" s="348"/>
      <c r="O153" s="349"/>
      <c r="P153" s="350">
        <f t="shared" si="356"/>
        <v>0</v>
      </c>
      <c r="Q153" s="348"/>
      <c r="R153" s="349"/>
      <c r="S153" s="350">
        <f t="shared" si="357"/>
        <v>0</v>
      </c>
      <c r="T153" s="348"/>
      <c r="U153" s="349"/>
      <c r="V153" s="448">
        <f t="shared" si="358"/>
        <v>0</v>
      </c>
      <c r="W153" s="453">
        <f t="shared" si="359"/>
        <v>0</v>
      </c>
      <c r="X153" s="352">
        <f t="shared" si="360"/>
        <v>0</v>
      </c>
      <c r="Y153" s="352">
        <f t="shared" si="361"/>
        <v>0</v>
      </c>
      <c r="Z153" s="353" t="e">
        <f t="shared" si="362"/>
        <v>#DIV/0!</v>
      </c>
      <c r="AA153" s="496"/>
      <c r="AB153" s="356"/>
      <c r="AC153" s="356"/>
      <c r="AD153" s="356"/>
      <c r="AE153" s="356"/>
      <c r="AF153" s="356"/>
      <c r="AG153" s="356"/>
    </row>
    <row r="154" spans="1:33" ht="30" customHeight="1">
      <c r="A154" s="357" t="s">
        <v>28</v>
      </c>
      <c r="B154" s="483">
        <v>43931</v>
      </c>
      <c r="C154" s="219" t="s">
        <v>238</v>
      </c>
      <c r="D154" s="477" t="s">
        <v>31</v>
      </c>
      <c r="E154" s="478"/>
      <c r="F154" s="360"/>
      <c r="G154" s="350">
        <f t="shared" si="353"/>
        <v>0</v>
      </c>
      <c r="H154" s="478"/>
      <c r="I154" s="360"/>
      <c r="J154" s="350">
        <f t="shared" si="354"/>
        <v>0</v>
      </c>
      <c r="K154" s="359"/>
      <c r="L154" s="360"/>
      <c r="M154" s="361">
        <f t="shared" si="355"/>
        <v>0</v>
      </c>
      <c r="N154" s="359"/>
      <c r="O154" s="360"/>
      <c r="P154" s="361">
        <f t="shared" si="356"/>
        <v>0</v>
      </c>
      <c r="Q154" s="359"/>
      <c r="R154" s="360"/>
      <c r="S154" s="361">
        <f t="shared" si="357"/>
        <v>0</v>
      </c>
      <c r="T154" s="359"/>
      <c r="U154" s="360"/>
      <c r="V154" s="455">
        <f t="shared" si="358"/>
        <v>0</v>
      </c>
      <c r="W154" s="484">
        <f t="shared" si="359"/>
        <v>0</v>
      </c>
      <c r="X154" s="352">
        <f t="shared" si="360"/>
        <v>0</v>
      </c>
      <c r="Y154" s="352">
        <f t="shared" si="361"/>
        <v>0</v>
      </c>
      <c r="Z154" s="353" t="e">
        <f t="shared" si="362"/>
        <v>#DIV/0!</v>
      </c>
      <c r="AA154" s="439"/>
      <c r="AB154" s="356"/>
      <c r="AC154" s="356"/>
      <c r="AD154" s="356"/>
      <c r="AE154" s="356"/>
      <c r="AF154" s="356"/>
      <c r="AG154" s="356"/>
    </row>
    <row r="155" spans="1:33" ht="30" customHeight="1" thickBot="1">
      <c r="A155" s="357" t="s">
        <v>28</v>
      </c>
      <c r="B155" s="485">
        <v>43961</v>
      </c>
      <c r="C155" s="454" t="s">
        <v>239</v>
      </c>
      <c r="D155" s="486"/>
      <c r="E155" s="359"/>
      <c r="F155" s="360">
        <v>0.22</v>
      </c>
      <c r="G155" s="361">
        <f t="shared" si="353"/>
        <v>0</v>
      </c>
      <c r="H155" s="359"/>
      <c r="I155" s="360">
        <v>0.22</v>
      </c>
      <c r="J155" s="361">
        <f t="shared" si="354"/>
        <v>0</v>
      </c>
      <c r="K155" s="359"/>
      <c r="L155" s="360">
        <v>0.22</v>
      </c>
      <c r="M155" s="361">
        <f t="shared" si="355"/>
        <v>0</v>
      </c>
      <c r="N155" s="359"/>
      <c r="O155" s="360">
        <v>0.22</v>
      </c>
      <c r="P155" s="361">
        <f t="shared" si="356"/>
        <v>0</v>
      </c>
      <c r="Q155" s="359"/>
      <c r="R155" s="360">
        <v>0.22</v>
      </c>
      <c r="S155" s="361">
        <f t="shared" si="357"/>
        <v>0</v>
      </c>
      <c r="T155" s="359"/>
      <c r="U155" s="360">
        <v>0.22</v>
      </c>
      <c r="V155" s="455">
        <f t="shared" si="358"/>
        <v>0</v>
      </c>
      <c r="W155" s="456">
        <f t="shared" si="359"/>
        <v>0</v>
      </c>
      <c r="X155" s="457">
        <f t="shared" si="360"/>
        <v>0</v>
      </c>
      <c r="Y155" s="457">
        <f t="shared" si="361"/>
        <v>0</v>
      </c>
      <c r="Z155" s="458" t="e">
        <f t="shared" si="362"/>
        <v>#DIV/0!</v>
      </c>
      <c r="AA155" s="439"/>
      <c r="AB155" s="236"/>
      <c r="AC155" s="236"/>
      <c r="AD155" s="236"/>
      <c r="AE155" s="236"/>
      <c r="AF155" s="236"/>
      <c r="AG155" s="236"/>
    </row>
    <row r="156" spans="1:33" ht="30" customHeight="1" thickBot="1">
      <c r="A156" s="388" t="s">
        <v>542</v>
      </c>
      <c r="B156" s="389"/>
      <c r="C156" s="390"/>
      <c r="D156" s="391"/>
      <c r="E156" s="395">
        <f>SUM(E151:E154)</f>
        <v>0</v>
      </c>
      <c r="F156" s="410"/>
      <c r="G156" s="394">
        <f>SUM(G151:G155)</f>
        <v>0</v>
      </c>
      <c r="H156" s="395">
        <f>SUM(H151:H154)</f>
        <v>0</v>
      </c>
      <c r="I156" s="410"/>
      <c r="J156" s="394">
        <f>SUM(J151:J155)</f>
        <v>0</v>
      </c>
      <c r="K156" s="411">
        <f>SUM(K151:K154)</f>
        <v>1</v>
      </c>
      <c r="L156" s="410"/>
      <c r="M156" s="394">
        <f>SUM(M151:M155)</f>
        <v>47500</v>
      </c>
      <c r="N156" s="411">
        <f>SUM(N151:N154)</f>
        <v>1</v>
      </c>
      <c r="O156" s="410"/>
      <c r="P156" s="394">
        <f>SUM(P151:P155)</f>
        <v>47500</v>
      </c>
      <c r="Q156" s="411">
        <f>SUM(Q151:Q154)</f>
        <v>0</v>
      </c>
      <c r="R156" s="410"/>
      <c r="S156" s="394">
        <f>SUM(S151:S155)</f>
        <v>0</v>
      </c>
      <c r="T156" s="411">
        <f>SUM(T151:T154)</f>
        <v>0</v>
      </c>
      <c r="U156" s="410"/>
      <c r="V156" s="396">
        <f t="shared" ref="V156:X156" si="363">SUM(V151:V155)</f>
        <v>0</v>
      </c>
      <c r="W156" s="443">
        <f t="shared" si="363"/>
        <v>47500</v>
      </c>
      <c r="X156" s="444">
        <f t="shared" si="363"/>
        <v>47500</v>
      </c>
      <c r="Y156" s="444">
        <f t="shared" si="361"/>
        <v>0</v>
      </c>
      <c r="Z156" s="444">
        <f t="shared" si="362"/>
        <v>0</v>
      </c>
      <c r="AA156" s="445"/>
      <c r="AB156" s="236"/>
      <c r="AC156" s="236"/>
      <c r="AD156" s="236"/>
      <c r="AE156" s="236"/>
      <c r="AF156" s="236"/>
      <c r="AG156" s="236"/>
    </row>
    <row r="157" spans="1:33" ht="30" customHeight="1" thickBot="1">
      <c r="A157" s="400" t="s">
        <v>24</v>
      </c>
      <c r="B157" s="427">
        <v>11</v>
      </c>
      <c r="C157" s="402" t="s">
        <v>241</v>
      </c>
      <c r="D157" s="403"/>
      <c r="E157" s="332"/>
      <c r="F157" s="332"/>
      <c r="G157" s="332"/>
      <c r="H157" s="332"/>
      <c r="I157" s="332"/>
      <c r="J157" s="332"/>
      <c r="K157" s="332"/>
      <c r="L157" s="332"/>
      <c r="M157" s="332"/>
      <c r="N157" s="332"/>
      <c r="O157" s="332"/>
      <c r="P157" s="332"/>
      <c r="Q157" s="332"/>
      <c r="R157" s="332"/>
      <c r="S157" s="332"/>
      <c r="T157" s="332"/>
      <c r="U157" s="332"/>
      <c r="V157" s="332"/>
      <c r="W157" s="446"/>
      <c r="X157" s="446"/>
      <c r="Y157" s="404"/>
      <c r="Z157" s="446"/>
      <c r="AA157" s="447"/>
      <c r="AB157" s="236"/>
      <c r="AC157" s="236"/>
      <c r="AD157" s="236"/>
      <c r="AE157" s="236"/>
      <c r="AF157" s="236"/>
      <c r="AG157" s="236"/>
    </row>
    <row r="158" spans="1:33" ht="30" customHeight="1">
      <c r="A158" s="488" t="s">
        <v>28</v>
      </c>
      <c r="B158" s="474">
        <v>43841</v>
      </c>
      <c r="C158" s="220" t="s">
        <v>242</v>
      </c>
      <c r="D158" s="381" t="s">
        <v>68</v>
      </c>
      <c r="E158" s="382"/>
      <c r="F158" s="383"/>
      <c r="G158" s="384">
        <f t="shared" ref="G158:G159" si="364">E158*F158</f>
        <v>0</v>
      </c>
      <c r="H158" s="382"/>
      <c r="I158" s="383"/>
      <c r="J158" s="384">
        <f t="shared" ref="J158:J159" si="365">H158*I158</f>
        <v>0</v>
      </c>
      <c r="K158" s="382"/>
      <c r="L158" s="383"/>
      <c r="M158" s="384">
        <f t="shared" ref="M158:M159" si="366">K158*L158</f>
        <v>0</v>
      </c>
      <c r="N158" s="382"/>
      <c r="O158" s="383"/>
      <c r="P158" s="384">
        <f t="shared" ref="P158:P159" si="367">N158*O158</f>
        <v>0</v>
      </c>
      <c r="Q158" s="382"/>
      <c r="R158" s="383"/>
      <c r="S158" s="384">
        <f t="shared" ref="S158:S159" si="368">Q158*R158</f>
        <v>0</v>
      </c>
      <c r="T158" s="382"/>
      <c r="U158" s="383"/>
      <c r="V158" s="480">
        <f t="shared" ref="V158:V159" si="369">T158*U158</f>
        <v>0</v>
      </c>
      <c r="W158" s="481">
        <f t="shared" ref="W158:W159" si="370">G158+M158+S158</f>
        <v>0</v>
      </c>
      <c r="X158" s="450">
        <f t="shared" ref="X158:X159" si="371">J158+P158+V158</f>
        <v>0</v>
      </c>
      <c r="Y158" s="450">
        <f t="shared" ref="Y158:Y160" si="372">W158-X158</f>
        <v>0</v>
      </c>
      <c r="Z158" s="451" t="e">
        <f t="shared" ref="Z158:Z160" si="373">Y158/W158</f>
        <v>#DIV/0!</v>
      </c>
      <c r="AA158" s="482"/>
      <c r="AB158" s="356"/>
      <c r="AC158" s="356"/>
      <c r="AD158" s="356"/>
      <c r="AE158" s="356"/>
      <c r="AF158" s="356"/>
      <c r="AG158" s="356"/>
    </row>
    <row r="159" spans="1:33" ht="30" customHeight="1" thickBot="1">
      <c r="A159" s="489" t="s">
        <v>28</v>
      </c>
      <c r="B159" s="474">
        <v>43872</v>
      </c>
      <c r="C159" s="219" t="s">
        <v>242</v>
      </c>
      <c r="D159" s="358" t="s">
        <v>68</v>
      </c>
      <c r="E159" s="359"/>
      <c r="F159" s="360"/>
      <c r="G159" s="350">
        <f t="shared" si="364"/>
        <v>0</v>
      </c>
      <c r="H159" s="359"/>
      <c r="I159" s="360"/>
      <c r="J159" s="350">
        <f t="shared" si="365"/>
        <v>0</v>
      </c>
      <c r="K159" s="359"/>
      <c r="L159" s="360"/>
      <c r="M159" s="361">
        <f t="shared" si="366"/>
        <v>0</v>
      </c>
      <c r="N159" s="359"/>
      <c r="O159" s="360"/>
      <c r="P159" s="361">
        <f t="shared" si="367"/>
        <v>0</v>
      </c>
      <c r="Q159" s="359"/>
      <c r="R159" s="360"/>
      <c r="S159" s="361">
        <f t="shared" si="368"/>
        <v>0</v>
      </c>
      <c r="T159" s="359"/>
      <c r="U159" s="360"/>
      <c r="V159" s="455">
        <f t="shared" si="369"/>
        <v>0</v>
      </c>
      <c r="W159" s="490">
        <f t="shared" si="370"/>
        <v>0</v>
      </c>
      <c r="X159" s="457">
        <f t="shared" si="371"/>
        <v>0</v>
      </c>
      <c r="Y159" s="457">
        <f t="shared" si="372"/>
        <v>0</v>
      </c>
      <c r="Z159" s="458" t="e">
        <f t="shared" si="373"/>
        <v>#DIV/0!</v>
      </c>
      <c r="AA159" s="487"/>
      <c r="AB159" s="355"/>
      <c r="AC159" s="356"/>
      <c r="AD159" s="356"/>
      <c r="AE159" s="356"/>
      <c r="AF159" s="356"/>
      <c r="AG159" s="356"/>
    </row>
    <row r="160" spans="1:33" ht="30" customHeight="1" thickBot="1">
      <c r="A160" s="603" t="s">
        <v>543</v>
      </c>
      <c r="B160" s="604"/>
      <c r="C160" s="604"/>
      <c r="D160" s="605"/>
      <c r="E160" s="395">
        <f>SUM(E158:E159)</f>
        <v>0</v>
      </c>
      <c r="F160" s="410"/>
      <c r="G160" s="394">
        <f t="shared" ref="G160:H160" si="374">SUM(G158:G159)</f>
        <v>0</v>
      </c>
      <c r="H160" s="395">
        <f t="shared" si="374"/>
        <v>0</v>
      </c>
      <c r="I160" s="410"/>
      <c r="J160" s="394">
        <f t="shared" ref="J160:K160" si="375">SUM(J158:J159)</f>
        <v>0</v>
      </c>
      <c r="K160" s="411">
        <f t="shared" si="375"/>
        <v>0</v>
      </c>
      <c r="L160" s="410"/>
      <c r="M160" s="394">
        <f t="shared" ref="M160:N160" si="376">SUM(M158:M159)</f>
        <v>0</v>
      </c>
      <c r="N160" s="411">
        <f t="shared" si="376"/>
        <v>0</v>
      </c>
      <c r="O160" s="410"/>
      <c r="P160" s="394">
        <f t="shared" ref="P160:Q160" si="377">SUM(P158:P159)</f>
        <v>0</v>
      </c>
      <c r="Q160" s="411">
        <f t="shared" si="377"/>
        <v>0</v>
      </c>
      <c r="R160" s="410"/>
      <c r="S160" s="394">
        <f t="shared" ref="S160:T160" si="378">SUM(S158:S159)</f>
        <v>0</v>
      </c>
      <c r="T160" s="411">
        <f t="shared" si="378"/>
        <v>0</v>
      </c>
      <c r="U160" s="410"/>
      <c r="V160" s="396">
        <f t="shared" ref="V160:X160" si="379">SUM(V158:V159)</f>
        <v>0</v>
      </c>
      <c r="W160" s="443">
        <f t="shared" si="379"/>
        <v>0</v>
      </c>
      <c r="X160" s="444">
        <f t="shared" si="379"/>
        <v>0</v>
      </c>
      <c r="Y160" s="444">
        <f t="shared" si="372"/>
        <v>0</v>
      </c>
      <c r="Z160" s="444" t="e">
        <f t="shared" si="373"/>
        <v>#DIV/0!</v>
      </c>
      <c r="AA160" s="445"/>
      <c r="AB160" s="236"/>
      <c r="AC160" s="236"/>
      <c r="AD160" s="236"/>
      <c r="AE160" s="236"/>
      <c r="AF160" s="236"/>
      <c r="AG160" s="236"/>
    </row>
    <row r="161" spans="1:33" ht="30" customHeight="1" thickBot="1">
      <c r="A161" s="426" t="s">
        <v>24</v>
      </c>
      <c r="B161" s="427">
        <v>12</v>
      </c>
      <c r="C161" s="428" t="s">
        <v>244</v>
      </c>
      <c r="D161" s="491"/>
      <c r="E161" s="332"/>
      <c r="F161" s="332"/>
      <c r="G161" s="332"/>
      <c r="H161" s="332"/>
      <c r="I161" s="332"/>
      <c r="J161" s="332"/>
      <c r="K161" s="332"/>
      <c r="L161" s="332"/>
      <c r="M161" s="332"/>
      <c r="N161" s="332"/>
      <c r="O161" s="332"/>
      <c r="P161" s="332"/>
      <c r="Q161" s="332"/>
      <c r="R161" s="332"/>
      <c r="S161" s="332"/>
      <c r="T161" s="332"/>
      <c r="U161" s="332"/>
      <c r="V161" s="332"/>
      <c r="W161" s="446"/>
      <c r="X161" s="446"/>
      <c r="Y161" s="404"/>
      <c r="Z161" s="446"/>
      <c r="AA161" s="447"/>
      <c r="AB161" s="236"/>
      <c r="AC161" s="236"/>
      <c r="AD161" s="236"/>
      <c r="AE161" s="236"/>
      <c r="AF161" s="236"/>
      <c r="AG161" s="236"/>
    </row>
    <row r="162" spans="1:33" ht="30" customHeight="1">
      <c r="A162" s="379" t="s">
        <v>28</v>
      </c>
      <c r="B162" s="492">
        <v>43842</v>
      </c>
      <c r="C162" s="493" t="s">
        <v>245</v>
      </c>
      <c r="D162" s="470" t="s">
        <v>246</v>
      </c>
      <c r="E162" s="479"/>
      <c r="F162" s="383"/>
      <c r="G162" s="384">
        <f t="shared" ref="G162:G165" si="380">E162*F162</f>
        <v>0</v>
      </c>
      <c r="H162" s="479"/>
      <c r="I162" s="383"/>
      <c r="J162" s="384">
        <f t="shared" ref="J162:J165" si="381">H162*I162</f>
        <v>0</v>
      </c>
      <c r="K162" s="382"/>
      <c r="L162" s="383"/>
      <c r="M162" s="384">
        <f t="shared" ref="M162:M165" si="382">K162*L162</f>
        <v>0</v>
      </c>
      <c r="N162" s="382"/>
      <c r="O162" s="383"/>
      <c r="P162" s="384">
        <f t="shared" ref="P162:P165" si="383">N162*O162</f>
        <v>0</v>
      </c>
      <c r="Q162" s="382"/>
      <c r="R162" s="383"/>
      <c r="S162" s="384">
        <f t="shared" ref="S162:S165" si="384">Q162*R162</f>
        <v>0</v>
      </c>
      <c r="T162" s="382"/>
      <c r="U162" s="383"/>
      <c r="V162" s="480">
        <f t="shared" ref="V162:V165" si="385">T162*U162</f>
        <v>0</v>
      </c>
      <c r="W162" s="481">
        <f t="shared" ref="W162:W165" si="386">G162+M162+S162</f>
        <v>0</v>
      </c>
      <c r="X162" s="450">
        <f t="shared" ref="X162:X165" si="387">J162+P162+V162</f>
        <v>0</v>
      </c>
      <c r="Y162" s="450">
        <f t="shared" ref="Y162:Y166" si="388">W162-X162</f>
        <v>0</v>
      </c>
      <c r="Z162" s="451" t="e">
        <f t="shared" ref="Z162:Z166" si="389">Y162/W162</f>
        <v>#DIV/0!</v>
      </c>
      <c r="AA162" s="494"/>
      <c r="AB162" s="355"/>
      <c r="AC162" s="356"/>
      <c r="AD162" s="356"/>
      <c r="AE162" s="356"/>
      <c r="AF162" s="356"/>
      <c r="AG162" s="356"/>
    </row>
    <row r="163" spans="1:33" ht="30" customHeight="1">
      <c r="A163" s="346" t="s">
        <v>28</v>
      </c>
      <c r="B163" s="474">
        <v>43873</v>
      </c>
      <c r="C163" s="218" t="s">
        <v>544</v>
      </c>
      <c r="D163" s="475" t="s">
        <v>216</v>
      </c>
      <c r="E163" s="476"/>
      <c r="F163" s="349"/>
      <c r="G163" s="350">
        <f t="shared" si="380"/>
        <v>0</v>
      </c>
      <c r="H163" s="476"/>
      <c r="I163" s="349"/>
      <c r="J163" s="350">
        <f t="shared" si="381"/>
        <v>0</v>
      </c>
      <c r="K163" s="348"/>
      <c r="L163" s="349"/>
      <c r="M163" s="350">
        <f t="shared" si="382"/>
        <v>0</v>
      </c>
      <c r="N163" s="348"/>
      <c r="O163" s="349"/>
      <c r="P163" s="350">
        <f t="shared" si="383"/>
        <v>0</v>
      </c>
      <c r="Q163" s="348"/>
      <c r="R163" s="349"/>
      <c r="S163" s="350">
        <f t="shared" si="384"/>
        <v>0</v>
      </c>
      <c r="T163" s="348"/>
      <c r="U163" s="349"/>
      <c r="V163" s="448">
        <f t="shared" si="385"/>
        <v>0</v>
      </c>
      <c r="W163" s="495">
        <f t="shared" si="386"/>
        <v>0</v>
      </c>
      <c r="X163" s="352">
        <f t="shared" si="387"/>
        <v>0</v>
      </c>
      <c r="Y163" s="352">
        <f t="shared" si="388"/>
        <v>0</v>
      </c>
      <c r="Z163" s="353" t="e">
        <f t="shared" si="389"/>
        <v>#DIV/0!</v>
      </c>
      <c r="AA163" s="496"/>
      <c r="AB163" s="356"/>
      <c r="AC163" s="356"/>
      <c r="AD163" s="356"/>
      <c r="AE163" s="356"/>
      <c r="AF163" s="356"/>
      <c r="AG163" s="356"/>
    </row>
    <row r="164" spans="1:33" ht="30" customHeight="1">
      <c r="A164" s="357" t="s">
        <v>28</v>
      </c>
      <c r="B164" s="483">
        <v>43902</v>
      </c>
      <c r="C164" s="219" t="s">
        <v>247</v>
      </c>
      <c r="D164" s="477" t="s">
        <v>216</v>
      </c>
      <c r="E164" s="478"/>
      <c r="F164" s="360"/>
      <c r="G164" s="361">
        <f t="shared" si="380"/>
        <v>0</v>
      </c>
      <c r="H164" s="478"/>
      <c r="I164" s="360"/>
      <c r="J164" s="361">
        <f t="shared" si="381"/>
        <v>0</v>
      </c>
      <c r="K164" s="359"/>
      <c r="L164" s="360"/>
      <c r="M164" s="361">
        <f t="shared" si="382"/>
        <v>0</v>
      </c>
      <c r="N164" s="359"/>
      <c r="O164" s="360"/>
      <c r="P164" s="361">
        <f t="shared" si="383"/>
        <v>0</v>
      </c>
      <c r="Q164" s="359"/>
      <c r="R164" s="360"/>
      <c r="S164" s="361">
        <f t="shared" si="384"/>
        <v>0</v>
      </c>
      <c r="T164" s="359"/>
      <c r="U164" s="360"/>
      <c r="V164" s="455">
        <f t="shared" si="385"/>
        <v>0</v>
      </c>
      <c r="W164" s="484">
        <f t="shared" si="386"/>
        <v>0</v>
      </c>
      <c r="X164" s="352">
        <f t="shared" si="387"/>
        <v>0</v>
      </c>
      <c r="Y164" s="352">
        <f t="shared" si="388"/>
        <v>0</v>
      </c>
      <c r="Z164" s="353" t="e">
        <f t="shared" si="389"/>
        <v>#DIV/0!</v>
      </c>
      <c r="AA164" s="497"/>
      <c r="AB164" s="356"/>
      <c r="AC164" s="356"/>
      <c r="AD164" s="356"/>
      <c r="AE164" s="356"/>
      <c r="AF164" s="356"/>
      <c r="AG164" s="356"/>
    </row>
    <row r="165" spans="1:33" ht="30" customHeight="1" thickBot="1">
      <c r="A165" s="357" t="s">
        <v>28</v>
      </c>
      <c r="B165" s="483">
        <v>43933</v>
      </c>
      <c r="C165" s="454" t="s">
        <v>545</v>
      </c>
      <c r="D165" s="486"/>
      <c r="E165" s="478"/>
      <c r="F165" s="360">
        <v>0.22</v>
      </c>
      <c r="G165" s="361">
        <f t="shared" si="380"/>
        <v>0</v>
      </c>
      <c r="H165" s="478"/>
      <c r="I165" s="360">
        <v>0.22</v>
      </c>
      <c r="J165" s="361">
        <f t="shared" si="381"/>
        <v>0</v>
      </c>
      <c r="K165" s="359"/>
      <c r="L165" s="360">
        <v>0.22</v>
      </c>
      <c r="M165" s="361">
        <f t="shared" si="382"/>
        <v>0</v>
      </c>
      <c r="N165" s="359"/>
      <c r="O165" s="360">
        <v>0.22</v>
      </c>
      <c r="P165" s="361">
        <f t="shared" si="383"/>
        <v>0</v>
      </c>
      <c r="Q165" s="359"/>
      <c r="R165" s="360">
        <v>0.22</v>
      </c>
      <c r="S165" s="361">
        <f t="shared" si="384"/>
        <v>0</v>
      </c>
      <c r="T165" s="359"/>
      <c r="U165" s="360">
        <v>0.22</v>
      </c>
      <c r="V165" s="455">
        <f t="shared" si="385"/>
        <v>0</v>
      </c>
      <c r="W165" s="456">
        <f t="shared" si="386"/>
        <v>0</v>
      </c>
      <c r="X165" s="457">
        <f t="shared" si="387"/>
        <v>0</v>
      </c>
      <c r="Y165" s="457">
        <f t="shared" si="388"/>
        <v>0</v>
      </c>
      <c r="Z165" s="458" t="e">
        <f t="shared" si="389"/>
        <v>#DIV/0!</v>
      </c>
      <c r="AA165" s="376"/>
      <c r="AB165" s="236"/>
      <c r="AC165" s="236"/>
      <c r="AD165" s="236"/>
      <c r="AE165" s="236"/>
      <c r="AF165" s="236"/>
      <c r="AG165" s="236"/>
    </row>
    <row r="166" spans="1:33" ht="30" customHeight="1" thickBot="1">
      <c r="A166" s="388" t="s">
        <v>546</v>
      </c>
      <c r="B166" s="389"/>
      <c r="C166" s="390"/>
      <c r="D166" s="498"/>
      <c r="E166" s="395">
        <f>SUM(E162:E164)</f>
        <v>0</v>
      </c>
      <c r="F166" s="410"/>
      <c r="G166" s="394">
        <f>SUM(G162:G165)</f>
        <v>0</v>
      </c>
      <c r="H166" s="395">
        <f>SUM(H162:H164)</f>
        <v>0</v>
      </c>
      <c r="I166" s="410"/>
      <c r="J166" s="394">
        <f>SUM(J162:J165)</f>
        <v>0</v>
      </c>
      <c r="K166" s="411">
        <f>SUM(K162:K164)</f>
        <v>0</v>
      </c>
      <c r="L166" s="410"/>
      <c r="M166" s="394">
        <f>SUM(M162:M165)</f>
        <v>0</v>
      </c>
      <c r="N166" s="411">
        <f>SUM(N162:N164)</f>
        <v>0</v>
      </c>
      <c r="O166" s="410"/>
      <c r="P166" s="394">
        <f>SUM(P162:P165)</f>
        <v>0</v>
      </c>
      <c r="Q166" s="411">
        <f>SUM(Q162:Q164)</f>
        <v>0</v>
      </c>
      <c r="R166" s="410"/>
      <c r="S166" s="394">
        <f>SUM(S162:S165)</f>
        <v>0</v>
      </c>
      <c r="T166" s="411">
        <f>SUM(T162:T164)</f>
        <v>0</v>
      </c>
      <c r="U166" s="410"/>
      <c r="V166" s="396">
        <f t="shared" ref="V166:X166" si="390">SUM(V162:V165)</f>
        <v>0</v>
      </c>
      <c r="W166" s="443">
        <f t="shared" si="390"/>
        <v>0</v>
      </c>
      <c r="X166" s="444">
        <f t="shared" si="390"/>
        <v>0</v>
      </c>
      <c r="Y166" s="444">
        <f t="shared" si="388"/>
        <v>0</v>
      </c>
      <c r="Z166" s="444" t="e">
        <f t="shared" si="389"/>
        <v>#DIV/0!</v>
      </c>
      <c r="AA166" s="445"/>
      <c r="AB166" s="236"/>
      <c r="AC166" s="236"/>
      <c r="AD166" s="236"/>
      <c r="AE166" s="236"/>
      <c r="AF166" s="236"/>
      <c r="AG166" s="236"/>
    </row>
    <row r="167" spans="1:33" ht="30" customHeight="1" thickBot="1">
      <c r="A167" s="426" t="s">
        <v>24</v>
      </c>
      <c r="B167" s="499">
        <v>13</v>
      </c>
      <c r="C167" s="428" t="s">
        <v>248</v>
      </c>
      <c r="D167" s="331"/>
      <c r="E167" s="332"/>
      <c r="F167" s="332"/>
      <c r="G167" s="332"/>
      <c r="H167" s="332"/>
      <c r="I167" s="332"/>
      <c r="J167" s="332"/>
      <c r="K167" s="332"/>
      <c r="L167" s="332"/>
      <c r="M167" s="332"/>
      <c r="N167" s="332"/>
      <c r="O167" s="332"/>
      <c r="P167" s="332"/>
      <c r="Q167" s="332"/>
      <c r="R167" s="332"/>
      <c r="S167" s="332"/>
      <c r="T167" s="332"/>
      <c r="U167" s="332"/>
      <c r="V167" s="332"/>
      <c r="W167" s="446"/>
      <c r="X167" s="446"/>
      <c r="Y167" s="404"/>
      <c r="Z167" s="446"/>
      <c r="AA167" s="447"/>
      <c r="AB167" s="235"/>
      <c r="AC167" s="236"/>
      <c r="AD167" s="236"/>
      <c r="AE167" s="236"/>
      <c r="AF167" s="236"/>
      <c r="AG167" s="236"/>
    </row>
    <row r="168" spans="1:33" ht="30" customHeight="1">
      <c r="A168" s="335" t="s">
        <v>25</v>
      </c>
      <c r="B168" s="378" t="s">
        <v>249</v>
      </c>
      <c r="C168" s="500" t="s">
        <v>250</v>
      </c>
      <c r="D168" s="365"/>
      <c r="E168" s="366">
        <f>SUM(E169:E171)</f>
        <v>0</v>
      </c>
      <c r="F168" s="367"/>
      <c r="G168" s="368">
        <f>SUM(G169:G172)</f>
        <v>0</v>
      </c>
      <c r="H168" s="366">
        <f>SUM(H169:H171)</f>
        <v>0</v>
      </c>
      <c r="I168" s="367"/>
      <c r="J168" s="368">
        <f>SUM(J169:J172)</f>
        <v>0</v>
      </c>
      <c r="K168" s="366">
        <f>SUM(K169:K171)</f>
        <v>4.5</v>
      </c>
      <c r="L168" s="367"/>
      <c r="M168" s="368">
        <f>SUM(M169:M172)</f>
        <v>56500</v>
      </c>
      <c r="N168" s="366">
        <f>SUM(N169:N171)</f>
        <v>4.5</v>
      </c>
      <c r="O168" s="367"/>
      <c r="P168" s="368">
        <f>SUM(P169:P172)</f>
        <v>56500</v>
      </c>
      <c r="Q168" s="366">
        <f>SUM(Q169:Q171)</f>
        <v>0</v>
      </c>
      <c r="R168" s="367"/>
      <c r="S168" s="368">
        <f>SUM(S169:S172)</f>
        <v>0</v>
      </c>
      <c r="T168" s="366">
        <f>SUM(T169:T171)</f>
        <v>0</v>
      </c>
      <c r="U168" s="367"/>
      <c r="V168" s="501">
        <f t="shared" ref="V168:X168" si="391">SUM(V169:V172)</f>
        <v>0</v>
      </c>
      <c r="W168" s="502">
        <f t="shared" si="391"/>
        <v>56500</v>
      </c>
      <c r="X168" s="368">
        <f t="shared" si="391"/>
        <v>56500</v>
      </c>
      <c r="Y168" s="368">
        <f t="shared" ref="Y168:Y197" si="392">W168-X168</f>
        <v>0</v>
      </c>
      <c r="Z168" s="368">
        <f t="shared" ref="Z168:Z198" si="393">Y168/W168</f>
        <v>0</v>
      </c>
      <c r="AA168" s="370"/>
      <c r="AB168" s="345"/>
      <c r="AC168" s="345"/>
      <c r="AD168" s="345"/>
      <c r="AE168" s="345"/>
      <c r="AF168" s="345"/>
      <c r="AG168" s="345"/>
    </row>
    <row r="169" spans="1:33" ht="30" customHeight="1">
      <c r="A169" s="346" t="s">
        <v>28</v>
      </c>
      <c r="B169" s="222" t="s">
        <v>251</v>
      </c>
      <c r="C169" s="45" t="s">
        <v>252</v>
      </c>
      <c r="D169" s="347" t="s">
        <v>31</v>
      </c>
      <c r="E169" s="348"/>
      <c r="F169" s="349"/>
      <c r="G169" s="350">
        <f t="shared" ref="G169:G170" si="394">E169*F169</f>
        <v>0</v>
      </c>
      <c r="H169" s="348"/>
      <c r="I169" s="349"/>
      <c r="J169" s="350">
        <f t="shared" ref="J169:J172" si="395">H169*I169</f>
        <v>0</v>
      </c>
      <c r="K169" s="348"/>
      <c r="L169" s="349"/>
      <c r="M169" s="350">
        <f t="shared" ref="M169:M172" si="396">K169*L169</f>
        <v>0</v>
      </c>
      <c r="N169" s="348"/>
      <c r="O169" s="349"/>
      <c r="P169" s="350">
        <f t="shared" ref="P169:P172" si="397">N169*O169</f>
        <v>0</v>
      </c>
      <c r="Q169" s="348"/>
      <c r="R169" s="349"/>
      <c r="S169" s="350">
        <f t="shared" ref="S169:S172" si="398">Q169*R169</f>
        <v>0</v>
      </c>
      <c r="T169" s="348"/>
      <c r="U169" s="349"/>
      <c r="V169" s="448">
        <f t="shared" ref="V169:V172" si="399">T169*U169</f>
        <v>0</v>
      </c>
      <c r="W169" s="453">
        <f t="shared" ref="W169:W172" si="400">G169+M169+S169</f>
        <v>0</v>
      </c>
      <c r="X169" s="352">
        <f t="shared" ref="X169:X172" si="401">J169+P169+V169</f>
        <v>0</v>
      </c>
      <c r="Y169" s="352">
        <f t="shared" si="392"/>
        <v>0</v>
      </c>
      <c r="Z169" s="353" t="e">
        <f t="shared" si="393"/>
        <v>#DIV/0!</v>
      </c>
      <c r="AA169" s="354"/>
      <c r="AB169" s="356"/>
      <c r="AC169" s="356"/>
      <c r="AD169" s="356"/>
      <c r="AE169" s="356"/>
      <c r="AF169" s="356"/>
      <c r="AG169" s="356"/>
    </row>
    <row r="170" spans="1:33" ht="30" customHeight="1">
      <c r="A170" s="346" t="s">
        <v>28</v>
      </c>
      <c r="B170" s="222" t="s">
        <v>253</v>
      </c>
      <c r="C170" s="46" t="s">
        <v>254</v>
      </c>
      <c r="D170" s="347" t="s">
        <v>31</v>
      </c>
      <c r="E170" s="348">
        <v>0</v>
      </c>
      <c r="F170" s="349"/>
      <c r="G170" s="350">
        <f t="shared" si="394"/>
        <v>0</v>
      </c>
      <c r="H170" s="348"/>
      <c r="I170" s="349"/>
      <c r="J170" s="350">
        <f t="shared" si="395"/>
        <v>0</v>
      </c>
      <c r="K170" s="348">
        <v>3.5</v>
      </c>
      <c r="L170" s="349">
        <v>9000</v>
      </c>
      <c r="M170" s="350">
        <f t="shared" si="396"/>
        <v>31500</v>
      </c>
      <c r="N170" s="348">
        <v>3.5</v>
      </c>
      <c r="O170" s="349">
        <v>9000</v>
      </c>
      <c r="P170" s="350">
        <f t="shared" si="397"/>
        <v>31500</v>
      </c>
      <c r="Q170" s="348"/>
      <c r="R170" s="349"/>
      <c r="S170" s="350">
        <f t="shared" si="398"/>
        <v>0</v>
      </c>
      <c r="T170" s="348"/>
      <c r="U170" s="349"/>
      <c r="V170" s="448">
        <f t="shared" si="399"/>
        <v>0</v>
      </c>
      <c r="W170" s="453">
        <f t="shared" si="400"/>
        <v>31500</v>
      </c>
      <c r="X170" s="352">
        <f t="shared" si="401"/>
        <v>31500</v>
      </c>
      <c r="Y170" s="352">
        <f t="shared" si="392"/>
        <v>0</v>
      </c>
      <c r="Z170" s="353">
        <f t="shared" si="393"/>
        <v>0</v>
      </c>
      <c r="AA170" s="354"/>
      <c r="AB170" s="356"/>
      <c r="AC170" s="356"/>
      <c r="AD170" s="356"/>
      <c r="AE170" s="356"/>
      <c r="AF170" s="356"/>
      <c r="AG170" s="356"/>
    </row>
    <row r="171" spans="1:33" ht="30" customHeight="1">
      <c r="A171" s="346" t="s">
        <v>28</v>
      </c>
      <c r="B171" s="230" t="s">
        <v>255</v>
      </c>
      <c r="C171" s="46" t="s">
        <v>256</v>
      </c>
      <c r="D171" s="347" t="s">
        <v>102</v>
      </c>
      <c r="E171" s="606" t="s">
        <v>103</v>
      </c>
      <c r="F171" s="607"/>
      <c r="G171" s="608"/>
      <c r="H171" s="348"/>
      <c r="I171" s="349"/>
      <c r="J171" s="350">
        <f t="shared" si="395"/>
        <v>0</v>
      </c>
      <c r="K171" s="359">
        <v>1</v>
      </c>
      <c r="L171" s="360">
        <v>25000</v>
      </c>
      <c r="M171" s="350">
        <f t="shared" si="396"/>
        <v>25000</v>
      </c>
      <c r="N171" s="359">
        <v>1</v>
      </c>
      <c r="O171" s="360">
        <v>25000</v>
      </c>
      <c r="P171" s="350">
        <f t="shared" si="397"/>
        <v>25000</v>
      </c>
      <c r="Q171" s="348"/>
      <c r="R171" s="349"/>
      <c r="S171" s="350">
        <f t="shared" si="398"/>
        <v>0</v>
      </c>
      <c r="T171" s="348"/>
      <c r="U171" s="349"/>
      <c r="V171" s="448">
        <f t="shared" si="399"/>
        <v>0</v>
      </c>
      <c r="W171" s="453">
        <f t="shared" si="400"/>
        <v>25000</v>
      </c>
      <c r="X171" s="352">
        <f t="shared" si="401"/>
        <v>25000</v>
      </c>
      <c r="Y171" s="352">
        <f t="shared" si="392"/>
        <v>0</v>
      </c>
      <c r="Z171" s="353">
        <f t="shared" si="393"/>
        <v>0</v>
      </c>
      <c r="AA171" s="363"/>
      <c r="AB171" s="356"/>
      <c r="AC171" s="356"/>
      <c r="AD171" s="356"/>
      <c r="AE171" s="356"/>
      <c r="AF171" s="356"/>
      <c r="AG171" s="356"/>
    </row>
    <row r="172" spans="1:33" ht="30" customHeight="1" thickBot="1">
      <c r="A172" s="371" t="s">
        <v>28</v>
      </c>
      <c r="B172" s="223" t="s">
        <v>257</v>
      </c>
      <c r="C172" s="229" t="s">
        <v>258</v>
      </c>
      <c r="D172" s="372"/>
      <c r="E172" s="373"/>
      <c r="F172" s="374">
        <v>0.22</v>
      </c>
      <c r="G172" s="375">
        <f>E172*F172</f>
        <v>0</v>
      </c>
      <c r="H172" s="373"/>
      <c r="I172" s="374">
        <v>0.22</v>
      </c>
      <c r="J172" s="375">
        <f t="shared" si="395"/>
        <v>0</v>
      </c>
      <c r="K172" s="373"/>
      <c r="L172" s="374">
        <v>0.22</v>
      </c>
      <c r="M172" s="375">
        <f t="shared" si="396"/>
        <v>0</v>
      </c>
      <c r="N172" s="373"/>
      <c r="O172" s="374">
        <v>0.22</v>
      </c>
      <c r="P172" s="375">
        <f t="shared" si="397"/>
        <v>0</v>
      </c>
      <c r="Q172" s="373"/>
      <c r="R172" s="374">
        <v>0.22</v>
      </c>
      <c r="S172" s="375">
        <f t="shared" si="398"/>
        <v>0</v>
      </c>
      <c r="T172" s="373"/>
      <c r="U172" s="374">
        <v>0.22</v>
      </c>
      <c r="V172" s="503">
        <f t="shared" si="399"/>
        <v>0</v>
      </c>
      <c r="W172" s="456">
        <f t="shared" si="400"/>
        <v>0</v>
      </c>
      <c r="X172" s="457">
        <f t="shared" si="401"/>
        <v>0</v>
      </c>
      <c r="Y172" s="457">
        <f t="shared" si="392"/>
        <v>0</v>
      </c>
      <c r="Z172" s="458" t="e">
        <f t="shared" si="393"/>
        <v>#DIV/0!</v>
      </c>
      <c r="AA172" s="376"/>
      <c r="AB172" s="356"/>
      <c r="AC172" s="356"/>
      <c r="AD172" s="356"/>
      <c r="AE172" s="356"/>
      <c r="AF172" s="356"/>
      <c r="AG172" s="356"/>
    </row>
    <row r="173" spans="1:33" ht="30" customHeight="1">
      <c r="A173" s="504" t="s">
        <v>25</v>
      </c>
      <c r="B173" s="505" t="s">
        <v>259</v>
      </c>
      <c r="C173" s="441" t="s">
        <v>260</v>
      </c>
      <c r="D173" s="338"/>
      <c r="E173" s="339">
        <f>SUM(E174:E176)</f>
        <v>3</v>
      </c>
      <c r="F173" s="340"/>
      <c r="G173" s="341">
        <f>SUM(G174:G179)</f>
        <v>222000</v>
      </c>
      <c r="H173" s="339">
        <f>SUM(H174:H176)</f>
        <v>2</v>
      </c>
      <c r="I173" s="340"/>
      <c r="J173" s="341">
        <f>SUM(J174:J179)</f>
        <v>235800</v>
      </c>
      <c r="K173" s="339">
        <f>SUM(K174:K176)</f>
        <v>1</v>
      </c>
      <c r="L173" s="340"/>
      <c r="M173" s="341">
        <f>SUM(M174:M179)</f>
        <v>95300</v>
      </c>
      <c r="N173" s="339">
        <f>SUM(N174:N176)</f>
        <v>1</v>
      </c>
      <c r="O173" s="340"/>
      <c r="P173" s="341">
        <f>SUM(P174:P179)</f>
        <v>98600</v>
      </c>
      <c r="Q173" s="339">
        <f>SUM(Q174:Q176)</f>
        <v>0</v>
      </c>
      <c r="R173" s="340"/>
      <c r="S173" s="341">
        <f>SUM(S174:S179)</f>
        <v>0</v>
      </c>
      <c r="T173" s="339">
        <f>SUM(T174:T176)</f>
        <v>0</v>
      </c>
      <c r="U173" s="340"/>
      <c r="V173" s="341">
        <f>SUM(V174:V179)</f>
        <v>0</v>
      </c>
      <c r="W173" s="341">
        <f>SUM(W174:W179)</f>
        <v>317300</v>
      </c>
      <c r="X173" s="341">
        <f>SUM(X174:X179)</f>
        <v>334400</v>
      </c>
      <c r="Y173" s="341">
        <f t="shared" si="392"/>
        <v>-17100</v>
      </c>
      <c r="Z173" s="341">
        <f t="shared" si="393"/>
        <v>-5.3892215568862277E-2</v>
      </c>
      <c r="AA173" s="341"/>
      <c r="AB173" s="345"/>
      <c r="AC173" s="345"/>
      <c r="AD173" s="345"/>
      <c r="AE173" s="345"/>
      <c r="AF173" s="345"/>
      <c r="AG173" s="345"/>
    </row>
    <row r="174" spans="1:33" ht="30" customHeight="1">
      <c r="A174" s="346" t="s">
        <v>28</v>
      </c>
      <c r="B174" s="5" t="s">
        <v>261</v>
      </c>
      <c r="C174" s="21" t="s">
        <v>262</v>
      </c>
      <c r="D174" s="7" t="s">
        <v>102</v>
      </c>
      <c r="E174" s="8">
        <v>1</v>
      </c>
      <c r="F174" s="9">
        <f>8*12*900</f>
        <v>86400</v>
      </c>
      <c r="G174" s="10">
        <f t="shared" ref="G174:G179" si="402">E174*F174</f>
        <v>86400</v>
      </c>
      <c r="H174" s="348">
        <v>1</v>
      </c>
      <c r="I174" s="349">
        <v>95200</v>
      </c>
      <c r="J174" s="350">
        <f t="shared" ref="J174:J179" si="403">H174*I174</f>
        <v>95200</v>
      </c>
      <c r="K174" s="348"/>
      <c r="L174" s="349"/>
      <c r="M174" s="350">
        <f t="shared" ref="M174:M179" si="404">K174*L174</f>
        <v>0</v>
      </c>
      <c r="N174" s="348"/>
      <c r="O174" s="349"/>
      <c r="P174" s="350">
        <f t="shared" ref="P174:P179" si="405">N174*O174</f>
        <v>0</v>
      </c>
      <c r="Q174" s="348"/>
      <c r="R174" s="349"/>
      <c r="S174" s="350">
        <f t="shared" ref="S174:S179" si="406">Q174*R174</f>
        <v>0</v>
      </c>
      <c r="T174" s="348"/>
      <c r="U174" s="349"/>
      <c r="V174" s="350">
        <f t="shared" ref="V174:V179" si="407">T174*U174</f>
        <v>0</v>
      </c>
      <c r="W174" s="351">
        <f t="shared" ref="W174:W179" si="408">G174+M174+S174</f>
        <v>86400</v>
      </c>
      <c r="X174" s="352">
        <f t="shared" ref="X174:X179" si="409">J174+P174+V174</f>
        <v>95200</v>
      </c>
      <c r="Y174" s="352">
        <f t="shared" si="392"/>
        <v>-8800</v>
      </c>
      <c r="Z174" s="353">
        <f t="shared" si="393"/>
        <v>-0.10185185185185185</v>
      </c>
      <c r="AA174" s="556"/>
      <c r="AB174" s="356"/>
      <c r="AC174" s="356"/>
      <c r="AD174" s="356"/>
      <c r="AE174" s="356"/>
      <c r="AF174" s="356"/>
      <c r="AG174" s="356"/>
    </row>
    <row r="175" spans="1:33" ht="30" customHeight="1">
      <c r="A175" s="346" t="s">
        <v>28</v>
      </c>
      <c r="B175" s="5" t="s">
        <v>263</v>
      </c>
      <c r="C175" s="21" t="s">
        <v>264</v>
      </c>
      <c r="D175" s="7" t="s">
        <v>102</v>
      </c>
      <c r="E175" s="8">
        <v>1</v>
      </c>
      <c r="F175" s="9">
        <f>6*10*800</f>
        <v>48000</v>
      </c>
      <c r="G175" s="10">
        <f t="shared" si="402"/>
        <v>48000</v>
      </c>
      <c r="H175" s="359">
        <v>1</v>
      </c>
      <c r="I175" s="360">
        <v>48000</v>
      </c>
      <c r="J175" s="361">
        <f t="shared" si="403"/>
        <v>48000</v>
      </c>
      <c r="K175" s="348"/>
      <c r="L175" s="349"/>
      <c r="M175" s="350">
        <f t="shared" si="404"/>
        <v>0</v>
      </c>
      <c r="N175" s="348"/>
      <c r="O175" s="349"/>
      <c r="P175" s="350">
        <f t="shared" si="405"/>
        <v>0</v>
      </c>
      <c r="Q175" s="348"/>
      <c r="R175" s="349"/>
      <c r="S175" s="350">
        <f t="shared" si="406"/>
        <v>0</v>
      </c>
      <c r="T175" s="348"/>
      <c r="U175" s="349"/>
      <c r="V175" s="350">
        <f t="shared" si="407"/>
        <v>0</v>
      </c>
      <c r="W175" s="351">
        <f t="shared" si="408"/>
        <v>48000</v>
      </c>
      <c r="X175" s="352">
        <f t="shared" si="409"/>
        <v>48000</v>
      </c>
      <c r="Y175" s="352">
        <f t="shared" si="392"/>
        <v>0</v>
      </c>
      <c r="Z175" s="353">
        <f t="shared" si="393"/>
        <v>0</v>
      </c>
      <c r="AA175" s="363"/>
      <c r="AB175" s="356"/>
      <c r="AC175" s="356"/>
      <c r="AD175" s="356"/>
      <c r="AE175" s="356"/>
      <c r="AF175" s="356"/>
      <c r="AG175" s="356"/>
    </row>
    <row r="176" spans="1:33" ht="30" customHeight="1">
      <c r="A176" s="346" t="s">
        <v>28</v>
      </c>
      <c r="B176" s="5" t="s">
        <v>265</v>
      </c>
      <c r="C176" s="21" t="s">
        <v>266</v>
      </c>
      <c r="D176" s="7" t="s">
        <v>102</v>
      </c>
      <c r="E176" s="8">
        <v>1</v>
      </c>
      <c r="F176" s="9">
        <v>0</v>
      </c>
      <c r="G176" s="10">
        <f t="shared" si="402"/>
        <v>0</v>
      </c>
      <c r="H176" s="359"/>
      <c r="I176" s="360"/>
      <c r="J176" s="361">
        <f t="shared" si="403"/>
        <v>0</v>
      </c>
      <c r="K176" s="359">
        <v>1</v>
      </c>
      <c r="L176" s="360">
        <v>95300</v>
      </c>
      <c r="M176" s="361">
        <f t="shared" si="404"/>
        <v>95300</v>
      </c>
      <c r="N176" s="359">
        <v>1</v>
      </c>
      <c r="O176" s="360">
        <v>98600</v>
      </c>
      <c r="P176" s="361">
        <f t="shared" si="405"/>
        <v>98600</v>
      </c>
      <c r="Q176" s="359"/>
      <c r="R176" s="360"/>
      <c r="S176" s="361">
        <f t="shared" si="406"/>
        <v>0</v>
      </c>
      <c r="T176" s="359"/>
      <c r="U176" s="360"/>
      <c r="V176" s="361">
        <f t="shared" si="407"/>
        <v>0</v>
      </c>
      <c r="W176" s="362">
        <f t="shared" si="408"/>
        <v>95300</v>
      </c>
      <c r="X176" s="352">
        <f t="shared" si="409"/>
        <v>98600</v>
      </c>
      <c r="Y176" s="352">
        <f t="shared" si="392"/>
        <v>-3300</v>
      </c>
      <c r="Z176" s="353">
        <f t="shared" si="393"/>
        <v>-3.4627492130115428E-2</v>
      </c>
      <c r="AA176" s="563"/>
      <c r="AB176" s="356"/>
      <c r="AC176" s="356"/>
      <c r="AD176" s="356"/>
      <c r="AE176" s="356"/>
      <c r="AF176" s="356"/>
      <c r="AG176" s="356"/>
    </row>
    <row r="177" spans="1:33" ht="30" customHeight="1">
      <c r="A177" s="346" t="s">
        <v>28</v>
      </c>
      <c r="B177" s="5" t="s">
        <v>267</v>
      </c>
      <c r="C177" s="21" t="s">
        <v>268</v>
      </c>
      <c r="D177" s="12" t="s">
        <v>102</v>
      </c>
      <c r="E177" s="13">
        <v>1</v>
      </c>
      <c r="F177" s="14">
        <f>10000+5*8*800</f>
        <v>42000</v>
      </c>
      <c r="G177" s="15">
        <f t="shared" si="402"/>
        <v>42000</v>
      </c>
      <c r="H177" s="359">
        <v>1</v>
      </c>
      <c r="I177" s="360">
        <v>45600</v>
      </c>
      <c r="J177" s="361">
        <f t="shared" si="403"/>
        <v>45600</v>
      </c>
      <c r="K177" s="359"/>
      <c r="L177" s="360"/>
      <c r="M177" s="361">
        <f t="shared" si="404"/>
        <v>0</v>
      </c>
      <c r="N177" s="359"/>
      <c r="O177" s="360"/>
      <c r="P177" s="361">
        <f t="shared" si="405"/>
        <v>0</v>
      </c>
      <c r="Q177" s="359"/>
      <c r="R177" s="360"/>
      <c r="S177" s="361">
        <f t="shared" si="406"/>
        <v>0</v>
      </c>
      <c r="T177" s="359"/>
      <c r="U177" s="360"/>
      <c r="V177" s="361">
        <f t="shared" si="407"/>
        <v>0</v>
      </c>
      <c r="W177" s="362">
        <f t="shared" si="408"/>
        <v>42000</v>
      </c>
      <c r="X177" s="352">
        <f t="shared" si="409"/>
        <v>45600</v>
      </c>
      <c r="Y177" s="352">
        <f t="shared" si="392"/>
        <v>-3600</v>
      </c>
      <c r="Z177" s="353">
        <f t="shared" si="393"/>
        <v>-8.5714285714285715E-2</v>
      </c>
      <c r="AA177" s="563"/>
      <c r="AB177" s="356"/>
      <c r="AC177" s="356"/>
      <c r="AD177" s="356"/>
      <c r="AE177" s="356"/>
      <c r="AF177" s="356"/>
      <c r="AG177" s="356"/>
    </row>
    <row r="178" spans="1:33" ht="30" customHeight="1">
      <c r="A178" s="346" t="s">
        <v>28</v>
      </c>
      <c r="B178" s="5" t="s">
        <v>269</v>
      </c>
      <c r="C178" s="20" t="s">
        <v>270</v>
      </c>
      <c r="D178" s="12" t="s">
        <v>102</v>
      </c>
      <c r="E178" s="13">
        <v>1</v>
      </c>
      <c r="F178" s="14">
        <f>6*8*950</f>
        <v>45600</v>
      </c>
      <c r="G178" s="15">
        <f t="shared" si="402"/>
        <v>45600</v>
      </c>
      <c r="H178" s="359">
        <v>1</v>
      </c>
      <c r="I178" s="360">
        <v>47000</v>
      </c>
      <c r="J178" s="361">
        <f t="shared" si="403"/>
        <v>47000</v>
      </c>
      <c r="K178" s="359"/>
      <c r="L178" s="360"/>
      <c r="M178" s="361">
        <f t="shared" si="404"/>
        <v>0</v>
      </c>
      <c r="N178" s="359"/>
      <c r="O178" s="360"/>
      <c r="P178" s="361">
        <f t="shared" si="405"/>
        <v>0</v>
      </c>
      <c r="Q178" s="359"/>
      <c r="R178" s="360"/>
      <c r="S178" s="361">
        <f t="shared" si="406"/>
        <v>0</v>
      </c>
      <c r="T178" s="359"/>
      <c r="U178" s="360"/>
      <c r="V178" s="361">
        <f t="shared" si="407"/>
        <v>0</v>
      </c>
      <c r="W178" s="362">
        <f t="shared" si="408"/>
        <v>45600</v>
      </c>
      <c r="X178" s="352">
        <f t="shared" si="409"/>
        <v>47000</v>
      </c>
      <c r="Y178" s="352">
        <f t="shared" si="392"/>
        <v>-1400</v>
      </c>
      <c r="Z178" s="353">
        <f t="shared" si="393"/>
        <v>-3.0701754385964911E-2</v>
      </c>
      <c r="AA178" s="363"/>
      <c r="AB178" s="356"/>
      <c r="AC178" s="356"/>
      <c r="AD178" s="356"/>
      <c r="AE178" s="356"/>
      <c r="AF178" s="356"/>
      <c r="AG178" s="356"/>
    </row>
    <row r="179" spans="1:33" ht="30" customHeight="1" thickBot="1">
      <c r="A179" s="346" t="s">
        <v>28</v>
      </c>
      <c r="B179" s="5" t="s">
        <v>271</v>
      </c>
      <c r="C179" s="22" t="s">
        <v>272</v>
      </c>
      <c r="D179" s="16"/>
      <c r="E179" s="13"/>
      <c r="F179" s="14">
        <v>0.22</v>
      </c>
      <c r="G179" s="15">
        <f t="shared" si="402"/>
        <v>0</v>
      </c>
      <c r="H179" s="359"/>
      <c r="I179" s="360"/>
      <c r="J179" s="361">
        <f t="shared" si="403"/>
        <v>0</v>
      </c>
      <c r="K179" s="359"/>
      <c r="L179" s="360"/>
      <c r="M179" s="361">
        <f t="shared" si="404"/>
        <v>0</v>
      </c>
      <c r="N179" s="359"/>
      <c r="O179" s="360"/>
      <c r="P179" s="361">
        <f t="shared" si="405"/>
        <v>0</v>
      </c>
      <c r="Q179" s="359"/>
      <c r="R179" s="360"/>
      <c r="S179" s="361">
        <f t="shared" si="406"/>
        <v>0</v>
      </c>
      <c r="T179" s="359"/>
      <c r="U179" s="360"/>
      <c r="V179" s="361">
        <f t="shared" si="407"/>
        <v>0</v>
      </c>
      <c r="W179" s="362">
        <f t="shared" si="408"/>
        <v>0</v>
      </c>
      <c r="X179" s="352">
        <f t="shared" si="409"/>
        <v>0</v>
      </c>
      <c r="Y179" s="352">
        <f t="shared" si="392"/>
        <v>0</v>
      </c>
      <c r="Z179" s="353" t="e">
        <f t="shared" si="393"/>
        <v>#DIV/0!</v>
      </c>
      <c r="AA179" s="564"/>
      <c r="AB179" s="356"/>
      <c r="AC179" s="356"/>
      <c r="AD179" s="356"/>
      <c r="AE179" s="356"/>
      <c r="AF179" s="356"/>
      <c r="AG179" s="356"/>
    </row>
    <row r="180" spans="1:33" ht="30" customHeight="1">
      <c r="A180" s="335" t="s">
        <v>25</v>
      </c>
      <c r="B180" s="378" t="s">
        <v>273</v>
      </c>
      <c r="C180" s="441" t="s">
        <v>274</v>
      </c>
      <c r="D180" s="365"/>
      <c r="E180" s="366">
        <f>SUM(E181:E183)</f>
        <v>0</v>
      </c>
      <c r="F180" s="367"/>
      <c r="G180" s="368">
        <f t="shared" ref="G180:H180" si="410">SUM(G181:G183)</f>
        <v>0</v>
      </c>
      <c r="H180" s="366">
        <f t="shared" si="410"/>
        <v>0</v>
      </c>
      <c r="I180" s="367"/>
      <c r="J180" s="368">
        <f t="shared" ref="J180:K180" si="411">SUM(J181:J183)</f>
        <v>0</v>
      </c>
      <c r="K180" s="366">
        <f t="shared" si="411"/>
        <v>0</v>
      </c>
      <c r="L180" s="367"/>
      <c r="M180" s="368">
        <f t="shared" ref="M180:N180" si="412">SUM(M181:M183)</f>
        <v>0</v>
      </c>
      <c r="N180" s="366">
        <f t="shared" si="412"/>
        <v>0</v>
      </c>
      <c r="O180" s="367"/>
      <c r="P180" s="368">
        <f t="shared" ref="P180:Q180" si="413">SUM(P181:P183)</f>
        <v>0</v>
      </c>
      <c r="Q180" s="366">
        <f t="shared" si="413"/>
        <v>0</v>
      </c>
      <c r="R180" s="367"/>
      <c r="S180" s="368">
        <f t="shared" ref="S180:T180" si="414">SUM(S181:S183)</f>
        <v>0</v>
      </c>
      <c r="T180" s="366">
        <f t="shared" si="414"/>
        <v>0</v>
      </c>
      <c r="U180" s="367"/>
      <c r="V180" s="368">
        <f t="shared" ref="V180:X180" si="415">SUM(V181:V183)</f>
        <v>0</v>
      </c>
      <c r="W180" s="368">
        <f t="shared" si="415"/>
        <v>0</v>
      </c>
      <c r="X180" s="368">
        <f t="shared" si="415"/>
        <v>0</v>
      </c>
      <c r="Y180" s="368">
        <f t="shared" si="392"/>
        <v>0</v>
      </c>
      <c r="Z180" s="368" t="e">
        <f t="shared" si="393"/>
        <v>#DIV/0!</v>
      </c>
      <c r="AA180" s="506"/>
      <c r="AB180" s="345"/>
      <c r="AC180" s="345"/>
      <c r="AD180" s="345"/>
      <c r="AE180" s="345"/>
      <c r="AF180" s="345"/>
      <c r="AG180" s="345"/>
    </row>
    <row r="181" spans="1:33" ht="30" customHeight="1">
      <c r="A181" s="346" t="s">
        <v>28</v>
      </c>
      <c r="B181" s="222" t="s">
        <v>275</v>
      </c>
      <c r="C181" s="218" t="s">
        <v>276</v>
      </c>
      <c r="D181" s="347"/>
      <c r="E181" s="348"/>
      <c r="F181" s="349"/>
      <c r="G181" s="350">
        <f t="shared" ref="G181:G183" si="416">E181*F181</f>
        <v>0</v>
      </c>
      <c r="H181" s="348"/>
      <c r="I181" s="349"/>
      <c r="J181" s="350">
        <f t="shared" ref="J181:J183" si="417">H181*I181</f>
        <v>0</v>
      </c>
      <c r="K181" s="348"/>
      <c r="L181" s="349"/>
      <c r="M181" s="350">
        <f t="shared" ref="M181:M183" si="418">K181*L181</f>
        <v>0</v>
      </c>
      <c r="N181" s="348"/>
      <c r="O181" s="349"/>
      <c r="P181" s="350">
        <f t="shared" ref="P181:P183" si="419">N181*O181</f>
        <v>0</v>
      </c>
      <c r="Q181" s="348"/>
      <c r="R181" s="349"/>
      <c r="S181" s="350">
        <f t="shared" ref="S181:S183" si="420">Q181*R181</f>
        <v>0</v>
      </c>
      <c r="T181" s="348"/>
      <c r="U181" s="349"/>
      <c r="V181" s="350">
        <f t="shared" ref="V181:V183" si="421">T181*U181</f>
        <v>0</v>
      </c>
      <c r="W181" s="351">
        <f t="shared" ref="W181:W183" si="422">G181+M181+S181</f>
        <v>0</v>
      </c>
      <c r="X181" s="352">
        <f t="shared" ref="X181:X183" si="423">J181+P181+V181</f>
        <v>0</v>
      </c>
      <c r="Y181" s="352">
        <f t="shared" si="392"/>
        <v>0</v>
      </c>
      <c r="Z181" s="353" t="e">
        <f t="shared" si="393"/>
        <v>#DIV/0!</v>
      </c>
      <c r="AA181" s="496"/>
      <c r="AB181" s="356"/>
      <c r="AC181" s="356"/>
      <c r="AD181" s="356"/>
      <c r="AE181" s="356"/>
      <c r="AF181" s="356"/>
      <c r="AG181" s="356"/>
    </row>
    <row r="182" spans="1:33" ht="30" customHeight="1">
      <c r="A182" s="346" t="s">
        <v>28</v>
      </c>
      <c r="B182" s="222" t="s">
        <v>277</v>
      </c>
      <c r="C182" s="218" t="s">
        <v>276</v>
      </c>
      <c r="D182" s="347"/>
      <c r="E182" s="348"/>
      <c r="F182" s="349"/>
      <c r="G182" s="350">
        <f t="shared" si="416"/>
        <v>0</v>
      </c>
      <c r="H182" s="348"/>
      <c r="I182" s="349"/>
      <c r="J182" s="350">
        <f t="shared" si="417"/>
        <v>0</v>
      </c>
      <c r="K182" s="348"/>
      <c r="L182" s="349"/>
      <c r="M182" s="350">
        <f t="shared" si="418"/>
        <v>0</v>
      </c>
      <c r="N182" s="348"/>
      <c r="O182" s="349"/>
      <c r="P182" s="350">
        <f t="shared" si="419"/>
        <v>0</v>
      </c>
      <c r="Q182" s="348"/>
      <c r="R182" s="349"/>
      <c r="S182" s="350">
        <f t="shared" si="420"/>
        <v>0</v>
      </c>
      <c r="T182" s="348"/>
      <c r="U182" s="349"/>
      <c r="V182" s="350">
        <f t="shared" si="421"/>
        <v>0</v>
      </c>
      <c r="W182" s="351">
        <f t="shared" si="422"/>
        <v>0</v>
      </c>
      <c r="X182" s="352">
        <f t="shared" si="423"/>
        <v>0</v>
      </c>
      <c r="Y182" s="352">
        <f t="shared" si="392"/>
        <v>0</v>
      </c>
      <c r="Z182" s="353" t="e">
        <f t="shared" si="393"/>
        <v>#DIV/0!</v>
      </c>
      <c r="AA182" s="496"/>
      <c r="AB182" s="356"/>
      <c r="AC182" s="356"/>
      <c r="AD182" s="356"/>
      <c r="AE182" s="356"/>
      <c r="AF182" s="356"/>
      <c r="AG182" s="356"/>
    </row>
    <row r="183" spans="1:33" ht="30" customHeight="1" thickBot="1">
      <c r="A183" s="357" t="s">
        <v>28</v>
      </c>
      <c r="B183" s="230" t="s">
        <v>278</v>
      </c>
      <c r="C183" s="219" t="s">
        <v>276</v>
      </c>
      <c r="D183" s="358"/>
      <c r="E183" s="359"/>
      <c r="F183" s="360"/>
      <c r="G183" s="361">
        <f t="shared" si="416"/>
        <v>0</v>
      </c>
      <c r="H183" s="359"/>
      <c r="I183" s="360"/>
      <c r="J183" s="361">
        <f t="shared" si="417"/>
        <v>0</v>
      </c>
      <c r="K183" s="359"/>
      <c r="L183" s="360"/>
      <c r="M183" s="361">
        <f t="shared" si="418"/>
        <v>0</v>
      </c>
      <c r="N183" s="359"/>
      <c r="O183" s="360"/>
      <c r="P183" s="361">
        <f t="shared" si="419"/>
        <v>0</v>
      </c>
      <c r="Q183" s="359"/>
      <c r="R183" s="360"/>
      <c r="S183" s="361">
        <f t="shared" si="420"/>
        <v>0</v>
      </c>
      <c r="T183" s="359"/>
      <c r="U183" s="360"/>
      <c r="V183" s="361">
        <f t="shared" si="421"/>
        <v>0</v>
      </c>
      <c r="W183" s="362">
        <f t="shared" si="422"/>
        <v>0</v>
      </c>
      <c r="X183" s="352">
        <f t="shared" si="423"/>
        <v>0</v>
      </c>
      <c r="Y183" s="352">
        <f t="shared" si="392"/>
        <v>0</v>
      </c>
      <c r="Z183" s="353" t="e">
        <f t="shared" si="393"/>
        <v>#DIV/0!</v>
      </c>
      <c r="AA183" s="497"/>
      <c r="AB183" s="356"/>
      <c r="AC183" s="356"/>
      <c r="AD183" s="356"/>
      <c r="AE183" s="356"/>
      <c r="AF183" s="356"/>
      <c r="AG183" s="356"/>
    </row>
    <row r="184" spans="1:33" ht="30" customHeight="1">
      <c r="A184" s="335" t="s">
        <v>25</v>
      </c>
      <c r="B184" s="378" t="s">
        <v>279</v>
      </c>
      <c r="C184" s="507" t="s">
        <v>248</v>
      </c>
      <c r="D184" s="365"/>
      <c r="E184" s="366">
        <f>SUM(E185:E191)</f>
        <v>11</v>
      </c>
      <c r="F184" s="367"/>
      <c r="G184" s="368">
        <f>SUM(G185:G196)</f>
        <v>164525</v>
      </c>
      <c r="H184" s="366">
        <f>SUM(H185:H191)</f>
        <v>7</v>
      </c>
      <c r="I184" s="367"/>
      <c r="J184" s="368">
        <f>SUM(J185:J196)</f>
        <v>165331</v>
      </c>
      <c r="K184" s="366">
        <f>SUM(K185:K191)</f>
        <v>0</v>
      </c>
      <c r="L184" s="367"/>
      <c r="M184" s="368">
        <f>SUM(M185:M196)</f>
        <v>83825</v>
      </c>
      <c r="N184" s="366">
        <f>SUM(N185:N191)</f>
        <v>0</v>
      </c>
      <c r="O184" s="367"/>
      <c r="P184" s="368">
        <f>SUM(P185:P196)</f>
        <v>80125</v>
      </c>
      <c r="Q184" s="366">
        <f>SUM(Q185:Q191)</f>
        <v>0</v>
      </c>
      <c r="R184" s="367"/>
      <c r="S184" s="368">
        <f>SUM(S185:S196)</f>
        <v>0</v>
      </c>
      <c r="T184" s="366">
        <f>SUM(T185:T191)</f>
        <v>0</v>
      </c>
      <c r="U184" s="367"/>
      <c r="V184" s="368">
        <f>SUM(V185:V196)</f>
        <v>0</v>
      </c>
      <c r="W184" s="368">
        <f>SUM(W185:W196)</f>
        <v>248350</v>
      </c>
      <c r="X184" s="368">
        <f>SUM(X185:X196)</f>
        <v>245456</v>
      </c>
      <c r="Y184" s="368">
        <f t="shared" si="392"/>
        <v>2894</v>
      </c>
      <c r="Z184" s="368">
        <f t="shared" si="393"/>
        <v>1.1652909200724784E-2</v>
      </c>
      <c r="AA184" s="506"/>
      <c r="AB184" s="345"/>
      <c r="AC184" s="345"/>
      <c r="AD184" s="345"/>
      <c r="AE184" s="345"/>
      <c r="AF184" s="345"/>
      <c r="AG184" s="345"/>
    </row>
    <row r="185" spans="1:33" ht="30" customHeight="1">
      <c r="A185" s="346" t="s">
        <v>28</v>
      </c>
      <c r="B185" s="5" t="s">
        <v>280</v>
      </c>
      <c r="C185" s="21" t="s">
        <v>281</v>
      </c>
      <c r="D185" s="7"/>
      <c r="E185" s="8"/>
      <c r="F185" s="9"/>
      <c r="G185" s="10">
        <f t="shared" ref="G185:G192" si="424">E185*F185</f>
        <v>0</v>
      </c>
      <c r="H185" s="348"/>
      <c r="I185" s="349"/>
      <c r="J185" s="350">
        <f t="shared" ref="J185:J196" si="425">H185*I185</f>
        <v>0</v>
      </c>
      <c r="K185" s="348"/>
      <c r="L185" s="349"/>
      <c r="M185" s="350">
        <f t="shared" ref="M185:M196" si="426">K185*L185</f>
        <v>0</v>
      </c>
      <c r="N185" s="348"/>
      <c r="O185" s="349"/>
      <c r="P185" s="350">
        <f t="shared" ref="P185:P196" si="427">N185*O185</f>
        <v>0</v>
      </c>
      <c r="Q185" s="348"/>
      <c r="R185" s="349"/>
      <c r="S185" s="350">
        <f t="shared" ref="S185:S196" si="428">Q185*R185</f>
        <v>0</v>
      </c>
      <c r="T185" s="348"/>
      <c r="U185" s="349"/>
      <c r="V185" s="350">
        <f t="shared" ref="V185:V196" si="429">T185*U185</f>
        <v>0</v>
      </c>
      <c r="W185" s="351">
        <f t="shared" ref="W185:W196" si="430">G185+M185+S185</f>
        <v>0</v>
      </c>
      <c r="X185" s="352">
        <f t="shared" ref="X185:X196" si="431">J185+P185+V185</f>
        <v>0</v>
      </c>
      <c r="Y185" s="352">
        <f t="shared" si="392"/>
        <v>0</v>
      </c>
      <c r="Z185" s="353" t="e">
        <f t="shared" si="393"/>
        <v>#DIV/0!</v>
      </c>
      <c r="AA185" s="496"/>
      <c r="AB185" s="356"/>
      <c r="AC185" s="356"/>
      <c r="AD185" s="356"/>
      <c r="AE185" s="356"/>
      <c r="AF185" s="356"/>
      <c r="AG185" s="356"/>
    </row>
    <row r="186" spans="1:33" ht="30" customHeight="1">
      <c r="A186" s="346" t="s">
        <v>28</v>
      </c>
      <c r="B186" s="5" t="s">
        <v>282</v>
      </c>
      <c r="C186" s="21" t="s">
        <v>283</v>
      </c>
      <c r="D186" s="7" t="s">
        <v>31</v>
      </c>
      <c r="E186" s="8">
        <v>3.5</v>
      </c>
      <c r="F186" s="9">
        <v>450</v>
      </c>
      <c r="G186" s="10">
        <f t="shared" si="424"/>
        <v>1575</v>
      </c>
      <c r="H186" s="348">
        <v>3</v>
      </c>
      <c r="I186" s="349">
        <f>141/3</f>
        <v>47</v>
      </c>
      <c r="J186" s="350">
        <f t="shared" si="425"/>
        <v>141</v>
      </c>
      <c r="K186" s="348"/>
      <c r="L186" s="349"/>
      <c r="M186" s="350">
        <f t="shared" si="426"/>
        <v>0</v>
      </c>
      <c r="N186" s="348"/>
      <c r="O186" s="349"/>
      <c r="P186" s="350"/>
      <c r="Q186" s="348"/>
      <c r="R186" s="349"/>
      <c r="S186" s="350">
        <f t="shared" si="428"/>
        <v>0</v>
      </c>
      <c r="T186" s="348"/>
      <c r="U186" s="349"/>
      <c r="V186" s="350">
        <f t="shared" si="429"/>
        <v>0</v>
      </c>
      <c r="W186" s="362">
        <f t="shared" si="430"/>
        <v>1575</v>
      </c>
      <c r="X186" s="352">
        <f t="shared" si="431"/>
        <v>141</v>
      </c>
      <c r="Y186" s="352">
        <f t="shared" si="392"/>
        <v>1434</v>
      </c>
      <c r="Z186" s="353">
        <f t="shared" si="393"/>
        <v>0.91047619047619044</v>
      </c>
      <c r="AA186" s="496"/>
      <c r="AB186" s="356"/>
      <c r="AC186" s="356"/>
      <c r="AD186" s="356"/>
      <c r="AE186" s="356"/>
      <c r="AF186" s="356"/>
      <c r="AG186" s="356"/>
    </row>
    <row r="187" spans="1:33" ht="30" customHeight="1">
      <c r="A187" s="346" t="s">
        <v>28</v>
      </c>
      <c r="B187" s="5" t="s">
        <v>284</v>
      </c>
      <c r="C187" s="21" t="s">
        <v>285</v>
      </c>
      <c r="D187" s="7" t="s">
        <v>31</v>
      </c>
      <c r="E187" s="8">
        <v>3.5</v>
      </c>
      <c r="F187" s="9">
        <v>500</v>
      </c>
      <c r="G187" s="10">
        <f t="shared" si="424"/>
        <v>1750</v>
      </c>
      <c r="H187" s="348"/>
      <c r="I187" s="349"/>
      <c r="J187" s="350">
        <f t="shared" si="425"/>
        <v>0</v>
      </c>
      <c r="K187" s="348"/>
      <c r="L187" s="349"/>
      <c r="M187" s="350">
        <f t="shared" si="426"/>
        <v>0</v>
      </c>
      <c r="N187" s="348"/>
      <c r="O187" s="349"/>
      <c r="P187" s="350">
        <f t="shared" si="427"/>
        <v>0</v>
      </c>
      <c r="Q187" s="348"/>
      <c r="R187" s="349"/>
      <c r="S187" s="350">
        <f t="shared" si="428"/>
        <v>0</v>
      </c>
      <c r="T187" s="348"/>
      <c r="U187" s="349"/>
      <c r="V187" s="350">
        <f t="shared" si="429"/>
        <v>0</v>
      </c>
      <c r="W187" s="362">
        <f t="shared" si="430"/>
        <v>1750</v>
      </c>
      <c r="X187" s="352">
        <f t="shared" si="431"/>
        <v>0</v>
      </c>
      <c r="Y187" s="352">
        <f t="shared" si="392"/>
        <v>1750</v>
      </c>
      <c r="Z187" s="353">
        <f t="shared" si="393"/>
        <v>1</v>
      </c>
      <c r="AA187" s="496"/>
      <c r="AB187" s="356"/>
      <c r="AC187" s="356"/>
      <c r="AD187" s="356"/>
      <c r="AE187" s="356"/>
      <c r="AF187" s="356"/>
      <c r="AG187" s="356"/>
    </row>
    <row r="188" spans="1:33" ht="30" customHeight="1">
      <c r="A188" s="346" t="s">
        <v>28</v>
      </c>
      <c r="B188" s="5" t="s">
        <v>286</v>
      </c>
      <c r="C188" s="194" t="s">
        <v>287</v>
      </c>
      <c r="D188" s="7" t="s">
        <v>102</v>
      </c>
      <c r="E188" s="8">
        <v>1</v>
      </c>
      <c r="F188" s="9">
        <v>21000</v>
      </c>
      <c r="G188" s="10">
        <f t="shared" si="424"/>
        <v>21000</v>
      </c>
      <c r="H188" s="359">
        <v>1</v>
      </c>
      <c r="I188" s="360">
        <v>21000</v>
      </c>
      <c r="J188" s="361">
        <f t="shared" si="425"/>
        <v>21000</v>
      </c>
      <c r="K188" s="348"/>
      <c r="L188" s="349"/>
      <c r="M188" s="350">
        <f t="shared" si="426"/>
        <v>0</v>
      </c>
      <c r="N188" s="348"/>
      <c r="O188" s="349"/>
      <c r="P188" s="350">
        <f t="shared" si="427"/>
        <v>0</v>
      </c>
      <c r="Q188" s="348"/>
      <c r="R188" s="349"/>
      <c r="S188" s="350">
        <f t="shared" si="428"/>
        <v>0</v>
      </c>
      <c r="T188" s="348"/>
      <c r="U188" s="349"/>
      <c r="V188" s="350">
        <f t="shared" si="429"/>
        <v>0</v>
      </c>
      <c r="W188" s="362">
        <f t="shared" si="430"/>
        <v>21000</v>
      </c>
      <c r="X188" s="352">
        <f t="shared" si="431"/>
        <v>21000</v>
      </c>
      <c r="Y188" s="352">
        <f t="shared" si="392"/>
        <v>0</v>
      </c>
      <c r="Z188" s="353">
        <f t="shared" si="393"/>
        <v>0</v>
      </c>
      <c r="AA188" s="496"/>
      <c r="AB188" s="356"/>
      <c r="AC188" s="356"/>
      <c r="AD188" s="356"/>
      <c r="AE188" s="356"/>
      <c r="AF188" s="356"/>
      <c r="AG188" s="356"/>
    </row>
    <row r="189" spans="1:33" ht="30" customHeight="1">
      <c r="A189" s="346" t="s">
        <v>28</v>
      </c>
      <c r="B189" s="5" t="s">
        <v>288</v>
      </c>
      <c r="C189" s="21" t="s">
        <v>289</v>
      </c>
      <c r="D189" s="7" t="s">
        <v>102</v>
      </c>
      <c r="E189" s="8">
        <v>1</v>
      </c>
      <c r="F189" s="9">
        <v>25000</v>
      </c>
      <c r="G189" s="10">
        <f t="shared" si="424"/>
        <v>25000</v>
      </c>
      <c r="H189" s="348">
        <v>1</v>
      </c>
      <c r="I189" s="349">
        <v>25000</v>
      </c>
      <c r="J189" s="361">
        <f t="shared" si="425"/>
        <v>25000</v>
      </c>
      <c r="K189" s="348"/>
      <c r="L189" s="349"/>
      <c r="M189" s="350">
        <f t="shared" si="426"/>
        <v>0</v>
      </c>
      <c r="N189" s="348"/>
      <c r="O189" s="349"/>
      <c r="P189" s="350">
        <f t="shared" si="427"/>
        <v>0</v>
      </c>
      <c r="Q189" s="348"/>
      <c r="R189" s="349"/>
      <c r="S189" s="350">
        <f t="shared" si="428"/>
        <v>0</v>
      </c>
      <c r="T189" s="348"/>
      <c r="U189" s="349"/>
      <c r="V189" s="350">
        <f t="shared" si="429"/>
        <v>0</v>
      </c>
      <c r="W189" s="362">
        <f t="shared" si="430"/>
        <v>25000</v>
      </c>
      <c r="X189" s="352">
        <f t="shared" si="431"/>
        <v>25000</v>
      </c>
      <c r="Y189" s="352">
        <f t="shared" si="392"/>
        <v>0</v>
      </c>
      <c r="Z189" s="353">
        <f t="shared" si="393"/>
        <v>0</v>
      </c>
      <c r="AA189" s="565"/>
      <c r="AB189" s="355"/>
      <c r="AC189" s="356"/>
      <c r="AD189" s="356"/>
      <c r="AE189" s="356"/>
      <c r="AF189" s="356"/>
      <c r="AG189" s="356"/>
    </row>
    <row r="190" spans="1:33" ht="30" customHeight="1">
      <c r="A190" s="346" t="s">
        <v>28</v>
      </c>
      <c r="B190" s="5" t="s">
        <v>290</v>
      </c>
      <c r="C190" s="20" t="s">
        <v>291</v>
      </c>
      <c r="D190" s="7" t="s">
        <v>102</v>
      </c>
      <c r="E190" s="8">
        <v>1</v>
      </c>
      <c r="F190" s="9">
        <f>3000+8*1800+4*5*600</f>
        <v>29400</v>
      </c>
      <c r="G190" s="10">
        <f t="shared" si="424"/>
        <v>29400</v>
      </c>
      <c r="H190" s="348">
        <v>1</v>
      </c>
      <c r="I190" s="349">
        <v>28700</v>
      </c>
      <c r="J190" s="350">
        <f t="shared" si="425"/>
        <v>28700</v>
      </c>
      <c r="K190" s="348"/>
      <c r="L190" s="349"/>
      <c r="M190" s="350">
        <f t="shared" si="426"/>
        <v>0</v>
      </c>
      <c r="N190" s="348"/>
      <c r="O190" s="349"/>
      <c r="P190" s="350">
        <f t="shared" si="427"/>
        <v>0</v>
      </c>
      <c r="Q190" s="348"/>
      <c r="R190" s="349"/>
      <c r="S190" s="350">
        <f t="shared" si="428"/>
        <v>0</v>
      </c>
      <c r="T190" s="348"/>
      <c r="U190" s="349"/>
      <c r="V190" s="350">
        <f t="shared" si="429"/>
        <v>0</v>
      </c>
      <c r="W190" s="362">
        <f t="shared" si="430"/>
        <v>29400</v>
      </c>
      <c r="X190" s="352">
        <f t="shared" si="431"/>
        <v>28700</v>
      </c>
      <c r="Y190" s="352">
        <f t="shared" si="392"/>
        <v>700</v>
      </c>
      <c r="Z190" s="353">
        <f t="shared" si="393"/>
        <v>2.3809523809523808E-2</v>
      </c>
      <c r="AA190" s="566"/>
      <c r="AB190" s="356"/>
      <c r="AC190" s="356"/>
      <c r="AD190" s="356"/>
      <c r="AE190" s="356"/>
      <c r="AF190" s="356"/>
      <c r="AG190" s="356"/>
    </row>
    <row r="191" spans="1:33" ht="30" customHeight="1">
      <c r="A191" s="346" t="s">
        <v>28</v>
      </c>
      <c r="B191" s="5" t="s">
        <v>292</v>
      </c>
      <c r="C191" s="20" t="s">
        <v>293</v>
      </c>
      <c r="D191" s="7" t="s">
        <v>102</v>
      </c>
      <c r="E191" s="8">
        <v>1</v>
      </c>
      <c r="F191" s="9">
        <f>60*830</f>
        <v>49800</v>
      </c>
      <c r="G191" s="10">
        <f t="shared" si="424"/>
        <v>49800</v>
      </c>
      <c r="H191" s="359">
        <v>1</v>
      </c>
      <c r="I191" s="360">
        <v>49800</v>
      </c>
      <c r="J191" s="361">
        <f t="shared" si="425"/>
        <v>49800</v>
      </c>
      <c r="K191" s="359"/>
      <c r="L191" s="360"/>
      <c r="M191" s="361">
        <f t="shared" si="426"/>
        <v>0</v>
      </c>
      <c r="N191" s="359"/>
      <c r="O191" s="360"/>
      <c r="P191" s="361">
        <f t="shared" si="427"/>
        <v>0</v>
      </c>
      <c r="Q191" s="359"/>
      <c r="R191" s="360"/>
      <c r="S191" s="361">
        <f t="shared" si="428"/>
        <v>0</v>
      </c>
      <c r="T191" s="359"/>
      <c r="U191" s="360"/>
      <c r="V191" s="361">
        <f t="shared" si="429"/>
        <v>0</v>
      </c>
      <c r="W191" s="362">
        <f t="shared" si="430"/>
        <v>49800</v>
      </c>
      <c r="X191" s="352">
        <f t="shared" si="431"/>
        <v>49800</v>
      </c>
      <c r="Y191" s="352">
        <f t="shared" si="392"/>
        <v>0</v>
      </c>
      <c r="Z191" s="353">
        <f t="shared" si="393"/>
        <v>0</v>
      </c>
      <c r="AA191" s="566"/>
      <c r="AB191" s="356"/>
      <c r="AC191" s="356"/>
      <c r="AD191" s="356"/>
      <c r="AE191" s="356"/>
      <c r="AF191" s="356"/>
      <c r="AG191" s="356"/>
    </row>
    <row r="192" spans="1:33" ht="30" customHeight="1">
      <c r="A192" s="346" t="s">
        <v>28</v>
      </c>
      <c r="B192" s="5" t="s">
        <v>294</v>
      </c>
      <c r="C192" s="20" t="s">
        <v>295</v>
      </c>
      <c r="D192" s="12" t="s">
        <v>296</v>
      </c>
      <c r="E192" s="13">
        <v>8</v>
      </c>
      <c r="F192" s="14">
        <v>4500</v>
      </c>
      <c r="G192" s="15">
        <f t="shared" si="424"/>
        <v>36000</v>
      </c>
      <c r="H192" s="359">
        <v>8</v>
      </c>
      <c r="I192" s="360">
        <f>40690/H192</f>
        <v>5086.25</v>
      </c>
      <c r="J192" s="361">
        <f t="shared" si="425"/>
        <v>40690</v>
      </c>
      <c r="K192" s="359"/>
      <c r="L192" s="360"/>
      <c r="M192" s="361">
        <f t="shared" si="426"/>
        <v>0</v>
      </c>
      <c r="N192" s="359"/>
      <c r="O192" s="360"/>
      <c r="P192" s="361">
        <f t="shared" si="427"/>
        <v>0</v>
      </c>
      <c r="Q192" s="359"/>
      <c r="R192" s="360"/>
      <c r="S192" s="361">
        <f t="shared" si="428"/>
        <v>0</v>
      </c>
      <c r="T192" s="359"/>
      <c r="U192" s="360"/>
      <c r="V192" s="361">
        <f t="shared" si="429"/>
        <v>0</v>
      </c>
      <c r="W192" s="362">
        <f t="shared" si="430"/>
        <v>36000</v>
      </c>
      <c r="X192" s="352">
        <f t="shared" si="431"/>
        <v>40690</v>
      </c>
      <c r="Y192" s="352">
        <f t="shared" si="392"/>
        <v>-4690</v>
      </c>
      <c r="Z192" s="353">
        <f t="shared" si="393"/>
        <v>-0.13027777777777777</v>
      </c>
      <c r="AA192" s="567"/>
      <c r="AB192" s="356"/>
      <c r="AC192" s="356"/>
      <c r="AD192" s="356"/>
      <c r="AE192" s="356"/>
      <c r="AF192" s="356"/>
      <c r="AG192" s="356"/>
    </row>
    <row r="193" spans="1:33" ht="30" customHeight="1">
      <c r="A193" s="346" t="s">
        <v>28</v>
      </c>
      <c r="B193" s="5" t="s">
        <v>297</v>
      </c>
      <c r="C193" s="20" t="s">
        <v>298</v>
      </c>
      <c r="D193" s="12" t="s">
        <v>31</v>
      </c>
      <c r="E193" s="13"/>
      <c r="F193" s="14"/>
      <c r="G193" s="15"/>
      <c r="H193" s="359"/>
      <c r="I193" s="360"/>
      <c r="J193" s="361">
        <f t="shared" si="425"/>
        <v>0</v>
      </c>
      <c r="K193" s="13">
        <v>3.5</v>
      </c>
      <c r="L193" s="14">
        <v>5750</v>
      </c>
      <c r="M193" s="15">
        <f t="shared" si="426"/>
        <v>20125</v>
      </c>
      <c r="N193" s="359">
        <v>3.5</v>
      </c>
      <c r="O193" s="360">
        <f>8310/N193</f>
        <v>2374.2857142857142</v>
      </c>
      <c r="P193" s="350">
        <f t="shared" si="427"/>
        <v>8310</v>
      </c>
      <c r="Q193" s="359"/>
      <c r="R193" s="360"/>
      <c r="S193" s="361">
        <f t="shared" si="428"/>
        <v>0</v>
      </c>
      <c r="T193" s="359"/>
      <c r="U193" s="360"/>
      <c r="V193" s="361">
        <f t="shared" si="429"/>
        <v>0</v>
      </c>
      <c r="W193" s="362">
        <f t="shared" si="430"/>
        <v>20125</v>
      </c>
      <c r="X193" s="352">
        <f t="shared" si="431"/>
        <v>8310</v>
      </c>
      <c r="Y193" s="352">
        <f t="shared" si="392"/>
        <v>11815</v>
      </c>
      <c r="Z193" s="353">
        <f t="shared" si="393"/>
        <v>0.58708074534161492</v>
      </c>
      <c r="AA193" s="566"/>
      <c r="AB193" s="356"/>
      <c r="AC193" s="356"/>
      <c r="AD193" s="356"/>
      <c r="AE193" s="356"/>
      <c r="AF193" s="356"/>
      <c r="AG193" s="356"/>
    </row>
    <row r="194" spans="1:33" ht="30" customHeight="1">
      <c r="A194" s="346" t="s">
        <v>28</v>
      </c>
      <c r="B194" s="5" t="s">
        <v>299</v>
      </c>
      <c r="C194" s="20" t="s">
        <v>300</v>
      </c>
      <c r="D194" s="12" t="s">
        <v>31</v>
      </c>
      <c r="E194" s="13"/>
      <c r="F194" s="14"/>
      <c r="G194" s="15"/>
      <c r="H194" s="359"/>
      <c r="I194" s="360"/>
      <c r="J194" s="361">
        <f t="shared" si="425"/>
        <v>0</v>
      </c>
      <c r="K194" s="13">
        <v>3.5</v>
      </c>
      <c r="L194" s="14">
        <f>4200+2000</f>
        <v>6200</v>
      </c>
      <c r="M194" s="15">
        <f t="shared" si="426"/>
        <v>21700</v>
      </c>
      <c r="N194" s="359">
        <v>3.5</v>
      </c>
      <c r="O194" s="360">
        <f>22065/N194</f>
        <v>6304.2857142857147</v>
      </c>
      <c r="P194" s="350">
        <f t="shared" si="427"/>
        <v>22065</v>
      </c>
      <c r="Q194" s="359"/>
      <c r="R194" s="360"/>
      <c r="S194" s="361">
        <f t="shared" si="428"/>
        <v>0</v>
      </c>
      <c r="T194" s="359"/>
      <c r="U194" s="360"/>
      <c r="V194" s="361">
        <f t="shared" si="429"/>
        <v>0</v>
      </c>
      <c r="W194" s="362">
        <f t="shared" si="430"/>
        <v>21700</v>
      </c>
      <c r="X194" s="352">
        <f t="shared" si="431"/>
        <v>22065</v>
      </c>
      <c r="Y194" s="352">
        <f t="shared" si="392"/>
        <v>-365</v>
      </c>
      <c r="Z194" s="353">
        <f t="shared" si="393"/>
        <v>-1.6820276497695852E-2</v>
      </c>
      <c r="AA194" s="567"/>
      <c r="AB194" s="356"/>
      <c r="AC194" s="356"/>
      <c r="AD194" s="356"/>
      <c r="AE194" s="356"/>
      <c r="AF194" s="356"/>
      <c r="AG194" s="356"/>
    </row>
    <row r="195" spans="1:33" ht="30" customHeight="1" thickBot="1">
      <c r="A195" s="346" t="s">
        <v>28</v>
      </c>
      <c r="B195" s="5" t="s">
        <v>301</v>
      </c>
      <c r="C195" s="189" t="s">
        <v>302</v>
      </c>
      <c r="D195" s="190" t="s">
        <v>31</v>
      </c>
      <c r="E195" s="191"/>
      <c r="F195" s="192"/>
      <c r="G195" s="193">
        <f t="shared" ref="G195:G196" si="432">E195*F195</f>
        <v>0</v>
      </c>
      <c r="H195" s="359"/>
      <c r="I195" s="360"/>
      <c r="J195" s="361">
        <f t="shared" si="425"/>
        <v>0</v>
      </c>
      <c r="K195" s="17">
        <v>3</v>
      </c>
      <c r="L195" s="18">
        <v>14000</v>
      </c>
      <c r="M195" s="19">
        <f t="shared" si="426"/>
        <v>42000</v>
      </c>
      <c r="N195" s="359">
        <v>3</v>
      </c>
      <c r="O195" s="360">
        <f>49750/N195</f>
        <v>16583.333333333332</v>
      </c>
      <c r="P195" s="361">
        <f t="shared" si="427"/>
        <v>49750</v>
      </c>
      <c r="Q195" s="359"/>
      <c r="R195" s="360"/>
      <c r="S195" s="361">
        <f t="shared" si="428"/>
        <v>0</v>
      </c>
      <c r="T195" s="359"/>
      <c r="U195" s="360"/>
      <c r="V195" s="361">
        <f t="shared" si="429"/>
        <v>0</v>
      </c>
      <c r="W195" s="362">
        <f t="shared" si="430"/>
        <v>42000</v>
      </c>
      <c r="X195" s="352">
        <f t="shared" si="431"/>
        <v>49750</v>
      </c>
      <c r="Y195" s="352">
        <f t="shared" si="392"/>
        <v>-7750</v>
      </c>
      <c r="Z195" s="353">
        <f t="shared" si="393"/>
        <v>-0.18452380952380953</v>
      </c>
      <c r="AA195" s="567"/>
      <c r="AB195" s="356"/>
      <c r="AC195" s="356"/>
      <c r="AD195" s="356"/>
      <c r="AE195" s="356"/>
      <c r="AF195" s="356"/>
      <c r="AG195" s="356"/>
    </row>
    <row r="196" spans="1:33" ht="30" customHeight="1" thickBot="1">
      <c r="A196" s="346" t="s">
        <v>28</v>
      </c>
      <c r="B196" s="5" t="s">
        <v>303</v>
      </c>
      <c r="C196" s="22" t="s">
        <v>304</v>
      </c>
      <c r="D196" s="16"/>
      <c r="E196" s="13"/>
      <c r="F196" s="14">
        <v>0.22</v>
      </c>
      <c r="G196" s="15">
        <f t="shared" si="432"/>
        <v>0</v>
      </c>
      <c r="H196" s="359"/>
      <c r="I196" s="360"/>
      <c r="J196" s="361">
        <f t="shared" si="425"/>
        <v>0</v>
      </c>
      <c r="K196" s="359"/>
      <c r="L196" s="360"/>
      <c r="M196" s="361">
        <f t="shared" si="426"/>
        <v>0</v>
      </c>
      <c r="N196" s="359"/>
      <c r="O196" s="360"/>
      <c r="P196" s="361">
        <f t="shared" si="427"/>
        <v>0</v>
      </c>
      <c r="Q196" s="359"/>
      <c r="R196" s="360"/>
      <c r="S196" s="361">
        <f t="shared" si="428"/>
        <v>0</v>
      </c>
      <c r="T196" s="359"/>
      <c r="U196" s="360"/>
      <c r="V196" s="361">
        <f t="shared" si="429"/>
        <v>0</v>
      </c>
      <c r="W196" s="362">
        <f t="shared" si="430"/>
        <v>0</v>
      </c>
      <c r="X196" s="352">
        <f t="shared" si="431"/>
        <v>0</v>
      </c>
      <c r="Y196" s="352">
        <f t="shared" si="392"/>
        <v>0</v>
      </c>
      <c r="Z196" s="353" t="e">
        <f t="shared" si="393"/>
        <v>#DIV/0!</v>
      </c>
      <c r="AA196" s="566"/>
      <c r="AB196" s="356"/>
      <c r="AC196" s="356"/>
      <c r="AD196" s="356"/>
      <c r="AE196" s="356"/>
      <c r="AF196" s="356"/>
      <c r="AG196" s="356"/>
    </row>
    <row r="197" spans="1:33" ht="30" customHeight="1" thickBot="1">
      <c r="A197" s="508" t="s">
        <v>547</v>
      </c>
      <c r="B197" s="509"/>
      <c r="C197" s="510"/>
      <c r="D197" s="511"/>
      <c r="E197" s="395">
        <f>E184+E180+E173+E168</f>
        <v>14</v>
      </c>
      <c r="F197" s="410"/>
      <c r="G197" s="512">
        <f>G184+G180+G173+G168</f>
        <v>386525</v>
      </c>
      <c r="H197" s="395">
        <f>H184+H180+H173+H168</f>
        <v>9</v>
      </c>
      <c r="I197" s="410"/>
      <c r="J197" s="512">
        <f>J184+J180+J173+J168</f>
        <v>401131</v>
      </c>
      <c r="K197" s="395">
        <f>K184+K180+K173+K168</f>
        <v>5.5</v>
      </c>
      <c r="L197" s="410"/>
      <c r="M197" s="512">
        <f>M184+M180+M173+M168</f>
        <v>235625</v>
      </c>
      <c r="N197" s="395">
        <f>N184+N180+N173+N168</f>
        <v>5.5</v>
      </c>
      <c r="O197" s="410"/>
      <c r="P197" s="512">
        <f>P184+P180+P173+P168</f>
        <v>235225</v>
      </c>
      <c r="Q197" s="395">
        <f>Q184+Q180+Q173+Q168</f>
        <v>0</v>
      </c>
      <c r="R197" s="410"/>
      <c r="S197" s="512">
        <f>S184+S180+S173+S168</f>
        <v>0</v>
      </c>
      <c r="T197" s="395">
        <f>T184+T180+T173+T168</f>
        <v>0</v>
      </c>
      <c r="U197" s="410"/>
      <c r="V197" s="512">
        <f>V184+V180+V173+V168</f>
        <v>0</v>
      </c>
      <c r="W197" s="444">
        <f>W184+W168+W180+W173</f>
        <v>622150</v>
      </c>
      <c r="X197" s="444">
        <f>X184+X168+X180+X173</f>
        <v>636356</v>
      </c>
      <c r="Y197" s="444">
        <f t="shared" si="392"/>
        <v>-14206</v>
      </c>
      <c r="Z197" s="444">
        <f t="shared" si="393"/>
        <v>-2.2833721771277023E-2</v>
      </c>
      <c r="AA197" s="445"/>
      <c r="AB197" s="236"/>
      <c r="AC197" s="236"/>
      <c r="AD197" s="236"/>
      <c r="AE197" s="236"/>
      <c r="AF197" s="236"/>
      <c r="AG197" s="236"/>
    </row>
    <row r="198" spans="1:33" ht="30" customHeight="1" thickBot="1">
      <c r="A198" s="513" t="s">
        <v>548</v>
      </c>
      <c r="B198" s="514"/>
      <c r="C198" s="515"/>
      <c r="D198" s="516"/>
      <c r="E198" s="517"/>
      <c r="F198" s="518"/>
      <c r="G198" s="519">
        <f>G36+G50+G65+G90+G104+G120+G133+G141+G149+G156+G160+G166+G197</f>
        <v>1518725</v>
      </c>
      <c r="H198" s="517"/>
      <c r="I198" s="518"/>
      <c r="J198" s="519">
        <f>J36+J50+J65+J90+J104+J120+J133+J141+J149+J156+J160+J166+J197</f>
        <v>1518725</v>
      </c>
      <c r="K198" s="517"/>
      <c r="L198" s="518"/>
      <c r="M198" s="519">
        <f>M36+M50+M65+M90+M104+M120+M133+M141+M149+M156+M160+M166+M197</f>
        <v>380625</v>
      </c>
      <c r="N198" s="517"/>
      <c r="O198" s="518"/>
      <c r="P198" s="519">
        <f>P36+P50+P65+P90+P104+P120+P133+P141+P149+P156+P160+P166+P197</f>
        <v>380625</v>
      </c>
      <c r="Q198" s="517"/>
      <c r="R198" s="518"/>
      <c r="S198" s="519">
        <f ca="1">S36+S50+S65+S90+S104+S120+S133+S141+S149+S156+S160+S166+S197</f>
        <v>0</v>
      </c>
      <c r="T198" s="517"/>
      <c r="U198" s="518"/>
      <c r="V198" s="519">
        <f ca="1">V36+V50+V65+V90+V104+V120+V133+V141+V149+V156+V160+V166+V197</f>
        <v>0</v>
      </c>
      <c r="W198" s="519">
        <f>W36+W50+W65+W90+W104+W120+W133+W141+W149+W156+W160+W166+W197</f>
        <v>1899350</v>
      </c>
      <c r="X198" s="519">
        <f>X36+X50+X65+X90+X104+X120+X133+X141+X149+X156+X160+X166+X197</f>
        <v>1899350</v>
      </c>
      <c r="Y198" s="519">
        <f>Y36+Y50+Y65+Y90+Y104+Y120+Y133+Y141+Y149+Y156+Y160+Y166+Y197</f>
        <v>-2.9103830456733704E-11</v>
      </c>
      <c r="Z198" s="520">
        <f t="shared" si="393"/>
        <v>-1.5323047598775214E-17</v>
      </c>
      <c r="AA198" s="521"/>
      <c r="AB198" s="236"/>
      <c r="AC198" s="236"/>
      <c r="AD198" s="236"/>
      <c r="AE198" s="236"/>
      <c r="AF198" s="236"/>
      <c r="AG198" s="236"/>
    </row>
    <row r="199" spans="1:33" ht="15" customHeight="1" thickBot="1">
      <c r="A199" s="588"/>
      <c r="B199" s="589"/>
      <c r="C199" s="589"/>
      <c r="D199" s="301"/>
      <c r="E199" s="307"/>
      <c r="F199" s="307"/>
      <c r="G199" s="307"/>
      <c r="H199" s="307"/>
      <c r="I199" s="307"/>
      <c r="J199" s="307">
        <f>J198-G198</f>
        <v>0</v>
      </c>
      <c r="K199" s="307"/>
      <c r="L199" s="307"/>
      <c r="M199" s="307"/>
      <c r="N199" s="307"/>
      <c r="O199" s="307"/>
      <c r="P199" s="307">
        <f>P198-M198</f>
        <v>0</v>
      </c>
      <c r="Q199" s="307"/>
      <c r="R199" s="307"/>
      <c r="S199" s="307"/>
      <c r="T199" s="307"/>
      <c r="U199" s="307"/>
      <c r="V199" s="307"/>
      <c r="W199" s="522"/>
      <c r="X199" s="522"/>
      <c r="Y199" s="522"/>
      <c r="Z199" s="522"/>
      <c r="AA199" s="310"/>
      <c r="AB199" s="236"/>
      <c r="AC199" s="236"/>
      <c r="AD199" s="236"/>
      <c r="AE199" s="236"/>
      <c r="AF199" s="236"/>
      <c r="AG199" s="236"/>
    </row>
    <row r="200" spans="1:33" ht="30" customHeight="1" thickBot="1">
      <c r="A200" s="590" t="s">
        <v>305</v>
      </c>
      <c r="B200" s="591"/>
      <c r="C200" s="591"/>
      <c r="D200" s="523"/>
      <c r="E200" s="517"/>
      <c r="F200" s="518"/>
      <c r="G200" s="524">
        <f>Фінансування!C27-'Кошторис  витрат'!G198</f>
        <v>0</v>
      </c>
      <c r="H200" s="517"/>
      <c r="I200" s="518"/>
      <c r="J200" s="524">
        <f>Фінансування!C28-'Кошторис  витрат'!J198</f>
        <v>0</v>
      </c>
      <c r="K200" s="517"/>
      <c r="L200" s="518"/>
      <c r="M200" s="524">
        <f>Фінансування!H27-'Кошторис  витрат'!M198</f>
        <v>0</v>
      </c>
      <c r="N200" s="517"/>
      <c r="O200" s="518"/>
      <c r="P200" s="524">
        <f>Фінансування!H28-'Кошторис  витрат'!P198</f>
        <v>0</v>
      </c>
      <c r="Q200" s="517"/>
      <c r="R200" s="518"/>
      <c r="S200" s="524">
        <f ca="1">[1]Фінансування!L27-'Кошторис  витрат'!S198</f>
        <v>0</v>
      </c>
      <c r="T200" s="517"/>
      <c r="U200" s="518"/>
      <c r="V200" s="524">
        <f ca="1">[1]Фінансування!L28-'Кошторис  витрат'!V198</f>
        <v>0</v>
      </c>
      <c r="W200" s="524">
        <f>Фінансування!N27-'Кошторис  витрат'!W198</f>
        <v>0</v>
      </c>
      <c r="X200" s="524">
        <f>Фінансування!N28-'Кошторис  витрат'!X198</f>
        <v>0</v>
      </c>
      <c r="Y200" s="525"/>
      <c r="Z200" s="525"/>
      <c r="AA200" s="526"/>
      <c r="AB200" s="236"/>
      <c r="AC200" s="236"/>
      <c r="AD200" s="236"/>
      <c r="AE200" s="236"/>
      <c r="AF200" s="236"/>
      <c r="AG200" s="236"/>
    </row>
    <row r="201" spans="1:33" ht="15.75" customHeight="1">
      <c r="A201" s="231"/>
      <c r="B201" s="527"/>
      <c r="C201" s="232"/>
      <c r="D201" s="528"/>
      <c r="E201" s="297"/>
      <c r="F201" s="297"/>
      <c r="G201" s="297"/>
      <c r="H201" s="297"/>
      <c r="I201" s="297"/>
      <c r="J201" s="297"/>
      <c r="K201" s="297"/>
      <c r="L201" s="297"/>
      <c r="M201" s="297"/>
      <c r="N201" s="297"/>
      <c r="O201" s="297"/>
      <c r="P201" s="297"/>
      <c r="Q201" s="297"/>
      <c r="R201" s="297"/>
      <c r="S201" s="297"/>
      <c r="T201" s="297"/>
      <c r="U201" s="297"/>
      <c r="V201" s="297"/>
      <c r="W201" s="298"/>
      <c r="X201" s="298"/>
      <c r="Y201" s="298"/>
      <c r="Z201" s="298"/>
      <c r="AA201" s="232"/>
      <c r="AB201" s="231"/>
      <c r="AC201" s="231"/>
      <c r="AD201" s="231"/>
      <c r="AE201" s="231"/>
      <c r="AF201" s="231"/>
      <c r="AG201" s="231"/>
    </row>
    <row r="202" spans="1:33" ht="15.75" customHeight="1">
      <c r="A202" s="231"/>
      <c r="B202" s="527"/>
      <c r="C202" s="232"/>
      <c r="D202" s="528"/>
      <c r="E202" s="297"/>
      <c r="F202" s="297"/>
      <c r="G202" s="297"/>
      <c r="H202" s="297"/>
      <c r="I202" s="297"/>
      <c r="J202" s="297">
        <f>G198-J198</f>
        <v>0</v>
      </c>
      <c r="K202" s="297"/>
      <c r="L202" s="297"/>
      <c r="M202" s="297"/>
      <c r="N202" s="297"/>
      <c r="O202" s="297"/>
      <c r="P202" s="297"/>
      <c r="Q202" s="297"/>
      <c r="R202" s="297"/>
      <c r="S202" s="297"/>
      <c r="T202" s="297"/>
      <c r="U202" s="297"/>
      <c r="V202" s="297"/>
      <c r="W202" s="298"/>
      <c r="X202" s="298"/>
      <c r="Y202" s="298"/>
      <c r="Z202" s="298"/>
      <c r="AA202" s="232"/>
      <c r="AB202" s="231"/>
      <c r="AC202" s="231"/>
      <c r="AD202" s="231"/>
      <c r="AE202" s="231"/>
      <c r="AF202" s="231"/>
      <c r="AG202" s="231"/>
    </row>
    <row r="203" spans="1:33" ht="15.75" customHeight="1">
      <c r="A203" s="231"/>
      <c r="B203" s="527"/>
      <c r="C203" s="232"/>
      <c r="D203" s="528"/>
      <c r="E203" s="297"/>
      <c r="F203" s="297"/>
      <c r="G203" s="297"/>
      <c r="H203" s="297"/>
      <c r="I203" s="297"/>
      <c r="J203" s="297"/>
      <c r="K203" s="297"/>
      <c r="L203" s="297"/>
      <c r="M203" s="297"/>
      <c r="N203" s="297"/>
      <c r="O203" s="297"/>
      <c r="P203" s="297"/>
      <c r="Q203" s="297"/>
      <c r="R203" s="297"/>
      <c r="S203" s="297"/>
      <c r="T203" s="297"/>
      <c r="U203" s="297"/>
      <c r="V203" s="297"/>
      <c r="W203" s="298"/>
      <c r="X203" s="298"/>
      <c r="Y203" s="298"/>
      <c r="Z203" s="298"/>
      <c r="AA203" s="232"/>
      <c r="AB203" s="231"/>
      <c r="AC203" s="231"/>
      <c r="AD203" s="231"/>
      <c r="AE203" s="231"/>
      <c r="AF203" s="231"/>
      <c r="AG203" s="231"/>
    </row>
    <row r="204" spans="1:33" ht="15.75" customHeight="1">
      <c r="A204" s="529"/>
      <c r="B204" s="530"/>
      <c r="C204" s="531"/>
      <c r="D204" s="528"/>
      <c r="E204" s="532"/>
      <c r="F204" s="532"/>
      <c r="G204" s="297"/>
      <c r="H204" s="533"/>
      <c r="I204" s="529"/>
      <c r="J204" s="532"/>
      <c r="K204" s="534"/>
      <c r="L204" s="232"/>
      <c r="M204" s="297"/>
      <c r="N204" s="534"/>
      <c r="O204" s="232"/>
      <c r="P204" s="297"/>
      <c r="Q204" s="297"/>
      <c r="R204" s="297"/>
      <c r="S204" s="297"/>
      <c r="T204" s="297"/>
      <c r="U204" s="297"/>
      <c r="V204" s="297"/>
      <c r="W204" s="298"/>
      <c r="X204" s="298"/>
      <c r="Y204" s="298"/>
      <c r="Z204" s="298"/>
      <c r="AA204" s="232"/>
      <c r="AB204" s="231"/>
      <c r="AC204" s="232"/>
      <c r="AD204" s="231"/>
      <c r="AE204" s="231"/>
      <c r="AF204" s="231"/>
      <c r="AG204" s="231"/>
    </row>
    <row r="205" spans="1:33" ht="15.75" customHeight="1">
      <c r="A205" s="535"/>
      <c r="B205" s="536"/>
      <c r="C205" s="537" t="s">
        <v>13</v>
      </c>
      <c r="D205" s="538"/>
      <c r="E205" s="539" t="s">
        <v>549</v>
      </c>
      <c r="F205" s="539"/>
      <c r="G205" s="540"/>
      <c r="H205" s="541"/>
      <c r="I205" s="542" t="s">
        <v>550</v>
      </c>
      <c r="J205" s="540"/>
      <c r="K205" s="541"/>
      <c r="L205" s="542"/>
      <c r="M205" s="540"/>
      <c r="N205" s="541"/>
      <c r="O205" s="542"/>
      <c r="P205" s="540"/>
      <c r="Q205" s="540"/>
      <c r="R205" s="540"/>
      <c r="S205" s="540"/>
      <c r="T205" s="540"/>
      <c r="U205" s="540"/>
      <c r="V205" s="540"/>
      <c r="W205" s="543"/>
      <c r="X205" s="543"/>
      <c r="Y205" s="543"/>
      <c r="Z205" s="543"/>
      <c r="AA205" s="544"/>
      <c r="AB205" s="545"/>
      <c r="AC205" s="544"/>
      <c r="AD205" s="545"/>
      <c r="AE205" s="545"/>
      <c r="AF205" s="545"/>
      <c r="AG205" s="545"/>
    </row>
    <row r="206" spans="1:33" ht="15.75" customHeight="1">
      <c r="A206" s="231"/>
      <c r="B206" s="527"/>
      <c r="C206" s="232"/>
      <c r="D206" s="528"/>
      <c r="E206" s="297"/>
      <c r="F206" s="297"/>
      <c r="G206" s="297"/>
      <c r="H206" s="297"/>
      <c r="I206" s="297"/>
      <c r="J206" s="297"/>
      <c r="K206" s="297"/>
      <c r="L206" s="297"/>
      <c r="M206" s="297"/>
      <c r="N206" s="297"/>
      <c r="O206" s="297"/>
      <c r="P206" s="297"/>
      <c r="Q206" s="297"/>
      <c r="R206" s="297"/>
      <c r="S206" s="297"/>
      <c r="T206" s="297"/>
      <c r="U206" s="297"/>
      <c r="V206" s="297"/>
      <c r="W206" s="298"/>
      <c r="X206" s="298"/>
      <c r="Y206" s="298"/>
      <c r="Z206" s="298"/>
      <c r="AA206" s="232"/>
      <c r="AB206" s="231"/>
      <c r="AC206" s="231"/>
      <c r="AD206" s="231"/>
      <c r="AE206" s="231"/>
      <c r="AF206" s="231"/>
      <c r="AG206" s="231"/>
    </row>
  </sheetData>
  <autoFilter ref="A9:AG202"/>
  <mergeCells count="26">
    <mergeCell ref="A1:E1"/>
    <mergeCell ref="A7:A9"/>
    <mergeCell ref="B7:B9"/>
    <mergeCell ref="C7:C9"/>
    <mergeCell ref="D7:D9"/>
    <mergeCell ref="E7:J7"/>
    <mergeCell ref="K7:P7"/>
    <mergeCell ref="Q7:V7"/>
    <mergeCell ref="W7:Z7"/>
    <mergeCell ref="AA7:AA9"/>
    <mergeCell ref="E8:G8"/>
    <mergeCell ref="H8:J8"/>
    <mergeCell ref="K8:M8"/>
    <mergeCell ref="N8:P8"/>
    <mergeCell ref="Q8:S8"/>
    <mergeCell ref="T8:V8"/>
    <mergeCell ref="X8:X9"/>
    <mergeCell ref="Y8:Z8"/>
    <mergeCell ref="A199:C199"/>
    <mergeCell ref="A200:C200"/>
    <mergeCell ref="W8:W9"/>
    <mergeCell ref="E63:G64"/>
    <mergeCell ref="H63:J64"/>
    <mergeCell ref="A104:D104"/>
    <mergeCell ref="A160:D160"/>
    <mergeCell ref="E171:G171"/>
  </mergeCells>
  <phoneticPr fontId="58" type="noConversion"/>
  <pageMargins left="0.11811023622047245" right="0.11811023622047245" top="0.35433070866141736" bottom="0.35433070866141736" header="0.19685039370078741" footer="0"/>
  <pageSetup paperSize="9" scale="44"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K77"/>
  <sheetViews>
    <sheetView view="pageBreakPreview" zoomScale="60" workbookViewId="0">
      <selection activeCell="W30" sqref="W30"/>
    </sheetView>
  </sheetViews>
  <sheetFormatPr defaultColWidth="14.42578125" defaultRowHeight="15" customHeight="1" outlineLevelRow="1"/>
  <cols>
    <col min="1" max="1" width="12.42578125" style="201" customWidth="1"/>
    <col min="2" max="2" width="17.85546875" style="201" customWidth="1"/>
    <col min="3" max="3" width="39.42578125" style="201" customWidth="1"/>
    <col min="4" max="4" width="13.85546875" style="201" customWidth="1"/>
    <col min="5" max="5" width="21.28515625" style="201" customWidth="1"/>
    <col min="6" max="6" width="16.42578125" style="201" customWidth="1"/>
    <col min="7" max="7" width="16.140625" style="201" customWidth="1"/>
    <col min="8" max="8" width="20.28515625" style="201" customWidth="1"/>
    <col min="9" max="9" width="29" style="221" customWidth="1"/>
    <col min="10" max="10" width="17.140625" style="201" customWidth="1"/>
    <col min="11" max="16384" width="14.42578125" style="201"/>
  </cols>
  <sheetData>
    <row r="1" spans="1:10" ht="14.25" customHeight="1">
      <c r="A1" s="196"/>
      <c r="B1" s="196"/>
      <c r="C1" s="196"/>
      <c r="D1" s="197"/>
      <c r="E1" s="196"/>
      <c r="F1" s="197"/>
      <c r="G1" s="196"/>
      <c r="H1" s="196"/>
      <c r="I1" s="198"/>
      <c r="J1" s="199" t="s">
        <v>397</v>
      </c>
    </row>
    <row r="2" spans="1:10" ht="14.25" customHeight="1">
      <c r="A2" s="196"/>
      <c r="B2" s="196"/>
      <c r="C2" s="196"/>
      <c r="D2" s="197"/>
      <c r="E2" s="196"/>
      <c r="F2" s="197"/>
      <c r="G2" s="196"/>
      <c r="H2" s="623" t="s">
        <v>398</v>
      </c>
      <c r="I2" s="589"/>
      <c r="J2" s="589"/>
    </row>
    <row r="3" spans="1:10" ht="14.25" customHeight="1">
      <c r="A3" s="196"/>
      <c r="B3" s="196"/>
      <c r="C3" s="196"/>
      <c r="D3" s="197"/>
      <c r="E3" s="196"/>
      <c r="F3" s="197"/>
      <c r="G3" s="196"/>
      <c r="H3" s="196"/>
      <c r="I3" s="198"/>
      <c r="J3" s="200"/>
    </row>
    <row r="4" spans="1:10" ht="19.5" customHeight="1">
      <c r="A4" s="196"/>
      <c r="B4" s="624" t="s">
        <v>399</v>
      </c>
      <c r="C4" s="589"/>
      <c r="D4" s="589"/>
      <c r="E4" s="589"/>
      <c r="F4" s="589"/>
      <c r="G4" s="589"/>
      <c r="H4" s="589"/>
      <c r="I4" s="589"/>
      <c r="J4" s="589"/>
    </row>
    <row r="5" spans="1:10" ht="17.25" customHeight="1">
      <c r="A5" s="196"/>
      <c r="B5" s="624" t="s">
        <v>400</v>
      </c>
      <c r="C5" s="589"/>
      <c r="D5" s="589"/>
      <c r="E5" s="589"/>
      <c r="F5" s="589"/>
      <c r="G5" s="589"/>
      <c r="H5" s="589"/>
      <c r="I5" s="589"/>
      <c r="J5" s="589"/>
    </row>
    <row r="6" spans="1:10" ht="15.75">
      <c r="A6" s="196"/>
      <c r="B6" s="624" t="s">
        <v>728</v>
      </c>
      <c r="C6" s="589"/>
      <c r="D6" s="589"/>
      <c r="E6" s="589"/>
      <c r="F6" s="589"/>
      <c r="G6" s="589"/>
      <c r="H6" s="589"/>
      <c r="I6" s="589"/>
      <c r="J6" s="589"/>
    </row>
    <row r="7" spans="1:10" ht="19.5" customHeight="1">
      <c r="A7" s="196"/>
      <c r="B7" s="625" t="s">
        <v>401</v>
      </c>
      <c r="C7" s="589"/>
      <c r="D7" s="589"/>
      <c r="E7" s="589"/>
      <c r="F7" s="589"/>
      <c r="G7" s="589"/>
      <c r="H7" s="589"/>
      <c r="I7" s="589"/>
      <c r="J7" s="589"/>
    </row>
    <row r="8" spans="1:10" ht="14.25" customHeight="1">
      <c r="A8" s="196"/>
      <c r="B8" s="196"/>
      <c r="C8" s="196"/>
      <c r="D8" s="197"/>
      <c r="E8" s="196"/>
      <c r="F8" s="197"/>
      <c r="G8" s="196"/>
      <c r="H8" s="196"/>
      <c r="I8" s="198"/>
      <c r="J8" s="200"/>
    </row>
    <row r="9" spans="1:10" ht="30.75" customHeight="1">
      <c r="A9" s="203"/>
      <c r="B9" s="620" t="s">
        <v>402</v>
      </c>
      <c r="C9" s="607"/>
      <c r="D9" s="621"/>
      <c r="E9" s="622" t="s">
        <v>403</v>
      </c>
      <c r="F9" s="607"/>
      <c r="G9" s="607"/>
      <c r="H9" s="607"/>
      <c r="I9" s="607"/>
      <c r="J9" s="621"/>
    </row>
    <row r="10" spans="1:10" ht="120">
      <c r="A10" s="204" t="s">
        <v>404</v>
      </c>
      <c r="B10" s="204" t="s">
        <v>405</v>
      </c>
      <c r="C10" s="204" t="s">
        <v>406</v>
      </c>
      <c r="D10" s="205" t="s">
        <v>407</v>
      </c>
      <c r="E10" s="204" t="s">
        <v>408</v>
      </c>
      <c r="F10" s="205" t="s">
        <v>409</v>
      </c>
      <c r="G10" s="204" t="s">
        <v>410</v>
      </c>
      <c r="H10" s="204" t="s">
        <v>411</v>
      </c>
      <c r="I10" s="206" t="s">
        <v>412</v>
      </c>
      <c r="J10" s="204" t="s">
        <v>413</v>
      </c>
    </row>
    <row r="11" spans="1:10" ht="57.75">
      <c r="A11" s="207"/>
      <c r="B11" s="208" t="s">
        <v>415</v>
      </c>
      <c r="C11" s="209" t="s">
        <v>416</v>
      </c>
      <c r="D11" s="210">
        <v>87500</v>
      </c>
      <c r="E11" s="211" t="s">
        <v>417</v>
      </c>
      <c r="F11" s="211" t="s">
        <v>605</v>
      </c>
      <c r="G11" s="212">
        <v>87500</v>
      </c>
      <c r="H11" s="196" t="s">
        <v>685</v>
      </c>
      <c r="I11" s="213" t="s">
        <v>551</v>
      </c>
      <c r="J11" s="212">
        <v>80000</v>
      </c>
    </row>
    <row r="12" spans="1:10" ht="57.75">
      <c r="A12" s="207"/>
      <c r="B12" s="208" t="s">
        <v>419</v>
      </c>
      <c r="C12" s="209" t="s">
        <v>552</v>
      </c>
      <c r="D12" s="210">
        <v>87500</v>
      </c>
      <c r="E12" s="211" t="s">
        <v>420</v>
      </c>
      <c r="F12" s="211" t="s">
        <v>606</v>
      </c>
      <c r="G12" s="212">
        <v>87500</v>
      </c>
      <c r="H12" s="196" t="s">
        <v>685</v>
      </c>
      <c r="I12" s="213" t="s">
        <v>553</v>
      </c>
      <c r="J12" s="212">
        <v>75000</v>
      </c>
    </row>
    <row r="13" spans="1:10" ht="57.75">
      <c r="A13" s="207"/>
      <c r="B13" s="208" t="s">
        <v>421</v>
      </c>
      <c r="C13" s="209" t="s">
        <v>554</v>
      </c>
      <c r="D13" s="210">
        <v>69909.33</v>
      </c>
      <c r="E13" s="211" t="s">
        <v>555</v>
      </c>
      <c r="F13" s="211" t="s">
        <v>607</v>
      </c>
      <c r="G13" s="212">
        <v>69909.33</v>
      </c>
      <c r="H13" s="196" t="s">
        <v>685</v>
      </c>
      <c r="I13" s="213" t="s">
        <v>676</v>
      </c>
      <c r="J13" s="212">
        <v>36130.83</v>
      </c>
    </row>
    <row r="14" spans="1:10" ht="57.75">
      <c r="A14" s="207"/>
      <c r="B14" s="208" t="s">
        <v>423</v>
      </c>
      <c r="C14" s="209" t="s">
        <v>556</v>
      </c>
      <c r="D14" s="210">
        <v>87500</v>
      </c>
      <c r="E14" s="211" t="s">
        <v>422</v>
      </c>
      <c r="F14" s="211" t="s">
        <v>608</v>
      </c>
      <c r="G14" s="212">
        <v>87500</v>
      </c>
      <c r="H14" s="196" t="s">
        <v>685</v>
      </c>
      <c r="I14" s="213" t="s">
        <v>557</v>
      </c>
      <c r="J14" s="212">
        <v>87500</v>
      </c>
    </row>
    <row r="15" spans="1:10" ht="57.75">
      <c r="A15" s="207"/>
      <c r="B15" s="208" t="s">
        <v>425</v>
      </c>
      <c r="C15" s="209" t="s">
        <v>558</v>
      </c>
      <c r="D15" s="210">
        <v>87500</v>
      </c>
      <c r="E15" s="211" t="s">
        <v>424</v>
      </c>
      <c r="F15" s="211" t="s">
        <v>609</v>
      </c>
      <c r="G15" s="212">
        <v>87500</v>
      </c>
      <c r="H15" s="196" t="s">
        <v>685</v>
      </c>
      <c r="I15" s="213" t="s">
        <v>559</v>
      </c>
      <c r="J15" s="212">
        <v>87500</v>
      </c>
    </row>
    <row r="16" spans="1:10" ht="43.5">
      <c r="A16" s="207" t="s">
        <v>418</v>
      </c>
      <c r="B16" s="208" t="s">
        <v>560</v>
      </c>
      <c r="C16" s="209" t="s">
        <v>426</v>
      </c>
      <c r="D16" s="210">
        <v>35000</v>
      </c>
      <c r="E16" s="216" t="s">
        <v>593</v>
      </c>
      <c r="F16" s="211" t="s">
        <v>610</v>
      </c>
      <c r="G16" s="212">
        <v>35000</v>
      </c>
      <c r="H16" s="196" t="s">
        <v>685</v>
      </c>
      <c r="I16" s="215" t="s">
        <v>561</v>
      </c>
      <c r="J16" s="212">
        <v>30000</v>
      </c>
    </row>
    <row r="17" spans="1:10" ht="72">
      <c r="A17" s="207"/>
      <c r="B17" s="217" t="s">
        <v>449</v>
      </c>
      <c r="C17" s="218" t="s">
        <v>562</v>
      </c>
      <c r="D17" s="210">
        <v>58953.19</v>
      </c>
      <c r="E17" s="211" t="s">
        <v>563</v>
      </c>
      <c r="F17" s="216" t="s">
        <v>564</v>
      </c>
      <c r="G17" s="212">
        <v>58953.19</v>
      </c>
      <c r="H17" s="211" t="s">
        <v>565</v>
      </c>
      <c r="I17" s="215" t="s">
        <v>566</v>
      </c>
      <c r="J17" s="212">
        <v>58953.19</v>
      </c>
    </row>
    <row r="18" spans="1:10" ht="72">
      <c r="A18" s="207"/>
      <c r="B18" s="217" t="s">
        <v>427</v>
      </c>
      <c r="C18" s="218" t="s">
        <v>568</v>
      </c>
      <c r="D18" s="210">
        <v>13090</v>
      </c>
      <c r="E18" s="211" t="s">
        <v>567</v>
      </c>
      <c r="F18" s="216" t="s">
        <v>569</v>
      </c>
      <c r="G18" s="212">
        <f>10908.33*1.2</f>
        <v>13089.995999999999</v>
      </c>
      <c r="H18" s="211" t="s">
        <v>707</v>
      </c>
      <c r="I18" s="215" t="s">
        <v>704</v>
      </c>
      <c r="J18" s="212">
        <v>13090</v>
      </c>
    </row>
    <row r="19" spans="1:10" ht="72">
      <c r="A19" s="207"/>
      <c r="B19" s="217" t="s">
        <v>577</v>
      </c>
      <c r="C19" s="218" t="s">
        <v>576</v>
      </c>
      <c r="D19" s="210">
        <v>17184</v>
      </c>
      <c r="E19" s="211" t="s">
        <v>567</v>
      </c>
      <c r="F19" s="216" t="s">
        <v>569</v>
      </c>
      <c r="G19" s="212">
        <f>14320*1.2</f>
        <v>17184</v>
      </c>
      <c r="H19" s="211" t="s">
        <v>709</v>
      </c>
      <c r="I19" s="215" t="s">
        <v>705</v>
      </c>
      <c r="J19" s="212">
        <v>17184</v>
      </c>
    </row>
    <row r="20" spans="1:10" ht="57.75">
      <c r="A20" s="207"/>
      <c r="B20" s="217" t="s">
        <v>578</v>
      </c>
      <c r="C20" s="218" t="s">
        <v>570</v>
      </c>
      <c r="D20" s="210">
        <v>26720.400000000001</v>
      </c>
      <c r="E20" s="216" t="s">
        <v>594</v>
      </c>
      <c r="F20" s="216" t="s">
        <v>579</v>
      </c>
      <c r="G20" s="212">
        <v>26720.400000000001</v>
      </c>
      <c r="H20" s="211" t="s">
        <v>580</v>
      </c>
      <c r="I20" s="215" t="s">
        <v>581</v>
      </c>
      <c r="J20" s="212">
        <v>26720.400000000001</v>
      </c>
    </row>
    <row r="21" spans="1:10" ht="57.75">
      <c r="A21" s="207"/>
      <c r="B21" s="217" t="s">
        <v>710</v>
      </c>
      <c r="C21" s="218" t="s">
        <v>582</v>
      </c>
      <c r="D21" s="210">
        <v>16972</v>
      </c>
      <c r="E21" s="216" t="s">
        <v>595</v>
      </c>
      <c r="F21" s="216" t="s">
        <v>583</v>
      </c>
      <c r="G21" s="212">
        <v>16972</v>
      </c>
      <c r="H21" s="211" t="s">
        <v>584</v>
      </c>
      <c r="I21" s="215" t="s">
        <v>585</v>
      </c>
      <c r="J21" s="212">
        <v>16972</v>
      </c>
    </row>
    <row r="22" spans="1:10" ht="63.75">
      <c r="A22" s="207"/>
      <c r="B22" s="217" t="s">
        <v>586</v>
      </c>
      <c r="C22" s="218" t="s">
        <v>571</v>
      </c>
      <c r="D22" s="210">
        <v>43950</v>
      </c>
      <c r="E22" s="216" t="s">
        <v>596</v>
      </c>
      <c r="F22" s="216" t="s">
        <v>588</v>
      </c>
      <c r="G22" s="212">
        <v>43950</v>
      </c>
      <c r="H22" s="211" t="s">
        <v>589</v>
      </c>
      <c r="I22" s="215" t="s">
        <v>714</v>
      </c>
      <c r="J22" s="212">
        <v>43950</v>
      </c>
    </row>
    <row r="23" spans="1:10" ht="57.75">
      <c r="A23" s="207" t="s">
        <v>592</v>
      </c>
      <c r="B23" s="217" t="s">
        <v>587</v>
      </c>
      <c r="C23" s="218" t="s">
        <v>591</v>
      </c>
      <c r="D23" s="210">
        <v>4750</v>
      </c>
      <c r="E23" s="216" t="s">
        <v>596</v>
      </c>
      <c r="F23" s="216" t="s">
        <v>588</v>
      </c>
      <c r="G23" s="212">
        <v>4750</v>
      </c>
      <c r="H23" s="211" t="s">
        <v>589</v>
      </c>
      <c r="I23" s="215" t="s">
        <v>715</v>
      </c>
      <c r="J23" s="212">
        <v>4750</v>
      </c>
    </row>
    <row r="24" spans="1:10" ht="57.75">
      <c r="A24" s="207" t="s">
        <v>601</v>
      </c>
      <c r="B24" s="217" t="s">
        <v>590</v>
      </c>
      <c r="C24" s="218" t="s">
        <v>716</v>
      </c>
      <c r="D24" s="210">
        <v>32300</v>
      </c>
      <c r="E24" s="216" t="s">
        <v>597</v>
      </c>
      <c r="F24" s="216" t="s">
        <v>598</v>
      </c>
      <c r="G24" s="212">
        <v>32300</v>
      </c>
      <c r="H24" s="211" t="s">
        <v>600</v>
      </c>
      <c r="I24" s="215" t="s">
        <v>599</v>
      </c>
      <c r="J24" s="212">
        <v>32300</v>
      </c>
    </row>
    <row r="25" spans="1:10" s="202" customFormat="1" ht="57.75">
      <c r="A25" s="207" t="s">
        <v>661</v>
      </c>
      <c r="B25" s="217" t="s">
        <v>662</v>
      </c>
      <c r="C25" s="218" t="s">
        <v>572</v>
      </c>
      <c r="D25" s="210">
        <v>4085</v>
      </c>
      <c r="E25" s="216" t="s">
        <v>666</v>
      </c>
      <c r="F25" s="216" t="s">
        <v>663</v>
      </c>
      <c r="G25" s="212">
        <v>4085</v>
      </c>
      <c r="H25" s="211" t="s">
        <v>664</v>
      </c>
      <c r="I25" s="215" t="s">
        <v>665</v>
      </c>
      <c r="J25" s="212">
        <v>4085</v>
      </c>
    </row>
    <row r="26" spans="1:10" s="553" customFormat="1" ht="57.75">
      <c r="A26" s="4"/>
      <c r="B26" s="208" t="s">
        <v>428</v>
      </c>
      <c r="C26" s="26" t="s">
        <v>118</v>
      </c>
      <c r="D26" s="210">
        <v>22000</v>
      </c>
      <c r="E26" s="211" t="s">
        <v>692</v>
      </c>
      <c r="F26" s="216" t="s">
        <v>693</v>
      </c>
      <c r="G26" s="212">
        <v>22000</v>
      </c>
      <c r="H26" s="196" t="s">
        <v>685</v>
      </c>
      <c r="I26" s="215"/>
      <c r="J26" s="212">
        <v>0</v>
      </c>
    </row>
    <row r="27" spans="1:10" s="553" customFormat="1" ht="59.65" customHeight="1">
      <c r="A27" s="4"/>
      <c r="B27" s="208" t="s">
        <v>428</v>
      </c>
      <c r="C27" s="26" t="s">
        <v>118</v>
      </c>
      <c r="D27" s="210">
        <v>48500</v>
      </c>
      <c r="E27" s="211" t="s">
        <v>679</v>
      </c>
      <c r="F27" s="216" t="s">
        <v>694</v>
      </c>
      <c r="G27" s="212">
        <v>48500</v>
      </c>
      <c r="H27" s="196" t="s">
        <v>685</v>
      </c>
      <c r="I27" s="215"/>
      <c r="J27" s="212">
        <v>0</v>
      </c>
    </row>
    <row r="28" spans="1:10" ht="57.75">
      <c r="A28" s="207"/>
      <c r="B28" s="217" t="s">
        <v>602</v>
      </c>
      <c r="C28" s="218" t="s">
        <v>120</v>
      </c>
      <c r="D28" s="210">
        <v>28800</v>
      </c>
      <c r="E28" s="211" t="s">
        <v>678</v>
      </c>
      <c r="F28" s="216" t="s">
        <v>696</v>
      </c>
      <c r="G28" s="212">
        <v>28800</v>
      </c>
      <c r="H28" s="211"/>
      <c r="I28" s="215"/>
      <c r="J28" s="212">
        <v>0</v>
      </c>
    </row>
    <row r="29" spans="1:10" ht="57.75">
      <c r="A29" s="4"/>
      <c r="B29" s="208" t="s">
        <v>603</v>
      </c>
      <c r="C29" s="20" t="s">
        <v>122</v>
      </c>
      <c r="D29" s="210">
        <v>23800</v>
      </c>
      <c r="E29" s="211" t="s">
        <v>604</v>
      </c>
      <c r="F29" s="216" t="s">
        <v>611</v>
      </c>
      <c r="G29" s="212">
        <v>23800</v>
      </c>
      <c r="H29" s="196" t="s">
        <v>685</v>
      </c>
      <c r="I29" s="215" t="s">
        <v>612</v>
      </c>
      <c r="J29" s="212">
        <v>23800</v>
      </c>
    </row>
    <row r="30" spans="1:10" ht="72">
      <c r="A30" s="207"/>
      <c r="B30" s="217" t="s">
        <v>429</v>
      </c>
      <c r="C30" s="218" t="s">
        <v>617</v>
      </c>
      <c r="D30" s="210">
        <v>49600</v>
      </c>
      <c r="E30" s="211" t="s">
        <v>430</v>
      </c>
      <c r="F30" s="216" t="s">
        <v>615</v>
      </c>
      <c r="G30" s="212">
        <v>49600</v>
      </c>
      <c r="H30" s="196" t="s">
        <v>685</v>
      </c>
      <c r="I30" s="215" t="s">
        <v>616</v>
      </c>
      <c r="J30" s="212">
        <v>49600</v>
      </c>
    </row>
    <row r="31" spans="1:10" ht="43.5">
      <c r="A31" s="207"/>
      <c r="B31" s="217" t="s">
        <v>614</v>
      </c>
      <c r="C31" s="218" t="s">
        <v>130</v>
      </c>
      <c r="D31" s="210">
        <v>49000</v>
      </c>
      <c r="E31" s="211" t="s">
        <v>725</v>
      </c>
      <c r="F31" s="216" t="s">
        <v>688</v>
      </c>
      <c r="G31" s="212">
        <v>49000</v>
      </c>
      <c r="H31" s="196" t="s">
        <v>685</v>
      </c>
      <c r="I31" s="215"/>
      <c r="J31" s="212"/>
    </row>
    <row r="32" spans="1:10" ht="57.75">
      <c r="A32" s="207"/>
      <c r="B32" s="217" t="s">
        <v>613</v>
      </c>
      <c r="C32" s="218" t="s">
        <v>134</v>
      </c>
      <c r="D32" s="210">
        <v>25000</v>
      </c>
      <c r="E32" s="211" t="s">
        <v>604</v>
      </c>
      <c r="F32" s="216" t="s">
        <v>611</v>
      </c>
      <c r="G32" s="212">
        <v>25000</v>
      </c>
      <c r="H32" s="196" t="s">
        <v>685</v>
      </c>
      <c r="I32" s="215" t="s">
        <v>612</v>
      </c>
      <c r="J32" s="212">
        <v>25000</v>
      </c>
    </row>
    <row r="33" spans="1:10" ht="57.75">
      <c r="A33" s="207"/>
      <c r="B33" s="208" t="s">
        <v>431</v>
      </c>
      <c r="C33" s="218" t="s">
        <v>573</v>
      </c>
      <c r="D33" s="210">
        <v>74800.08</v>
      </c>
      <c r="E33" s="211" t="s">
        <v>432</v>
      </c>
      <c r="F33" s="216" t="s">
        <v>620</v>
      </c>
      <c r="G33" s="212">
        <v>74800.08</v>
      </c>
      <c r="H33" s="211" t="s">
        <v>621</v>
      </c>
      <c r="I33" s="215" t="s">
        <v>622</v>
      </c>
      <c r="J33" s="212">
        <v>74800.08</v>
      </c>
    </row>
    <row r="34" spans="1:10" s="202" customFormat="1" ht="114.75">
      <c r="A34" s="207"/>
      <c r="B34" s="208" t="s">
        <v>433</v>
      </c>
      <c r="C34" s="546" t="s">
        <v>574</v>
      </c>
      <c r="D34" s="210">
        <v>17898</v>
      </c>
      <c r="E34" s="211" t="s">
        <v>623</v>
      </c>
      <c r="F34" s="216" t="s">
        <v>624</v>
      </c>
      <c r="G34" s="212">
        <f>8999+8899</f>
        <v>17898</v>
      </c>
      <c r="H34" s="211" t="s">
        <v>625</v>
      </c>
      <c r="I34" s="215" t="s">
        <v>626</v>
      </c>
      <c r="J34" s="212">
        <v>17898</v>
      </c>
    </row>
    <row r="35" spans="1:10" ht="72">
      <c r="A35" s="207"/>
      <c r="B35" s="217" t="s">
        <v>452</v>
      </c>
      <c r="C35" s="218" t="s">
        <v>575</v>
      </c>
      <c r="D35" s="210">
        <v>19445</v>
      </c>
      <c r="E35" s="211" t="s">
        <v>567</v>
      </c>
      <c r="F35" s="216" t="s">
        <v>569</v>
      </c>
      <c r="G35" s="212">
        <f>16204.17*1.2</f>
        <v>19445.004000000001</v>
      </c>
      <c r="H35" s="211" t="s">
        <v>708</v>
      </c>
      <c r="I35" s="215" t="s">
        <v>706</v>
      </c>
      <c r="J35" s="212">
        <v>19445</v>
      </c>
    </row>
    <row r="36" spans="1:10" ht="86.25">
      <c r="A36" s="35" t="s">
        <v>179</v>
      </c>
      <c r="B36" s="208" t="s">
        <v>636</v>
      </c>
      <c r="C36" s="21" t="s">
        <v>720</v>
      </c>
      <c r="D36" s="210">
        <v>8037</v>
      </c>
      <c r="E36" s="211" t="s">
        <v>674</v>
      </c>
      <c r="F36" s="216" t="s">
        <v>675</v>
      </c>
      <c r="G36" s="212">
        <v>8037</v>
      </c>
      <c r="H36" s="211" t="s">
        <v>721</v>
      </c>
      <c r="I36" s="215" t="s">
        <v>677</v>
      </c>
      <c r="J36" s="212">
        <v>8037</v>
      </c>
    </row>
    <row r="37" spans="1:10" ht="57.75">
      <c r="A37" s="207"/>
      <c r="B37" s="208" t="s">
        <v>434</v>
      </c>
      <c r="C37" s="218" t="s">
        <v>367</v>
      </c>
      <c r="D37" s="210">
        <v>28800</v>
      </c>
      <c r="E37" s="211" t="s">
        <v>445</v>
      </c>
      <c r="F37" s="216" t="s">
        <v>627</v>
      </c>
      <c r="G37" s="212">
        <v>28800</v>
      </c>
      <c r="H37" s="196" t="s">
        <v>685</v>
      </c>
      <c r="I37" s="215" t="s">
        <v>628</v>
      </c>
      <c r="J37" s="212">
        <v>28800</v>
      </c>
    </row>
    <row r="38" spans="1:10" s="202" customFormat="1" ht="43.5">
      <c r="A38" s="11" t="s">
        <v>28</v>
      </c>
      <c r="B38" s="208" t="s">
        <v>641</v>
      </c>
      <c r="C38" s="21" t="s">
        <v>231</v>
      </c>
      <c r="D38" s="210">
        <v>32000</v>
      </c>
      <c r="E38" s="216" t="s">
        <v>681</v>
      </c>
      <c r="F38" s="216" t="s">
        <v>686</v>
      </c>
      <c r="G38" s="212">
        <v>32000</v>
      </c>
      <c r="H38" s="196" t="s">
        <v>685</v>
      </c>
      <c r="I38" s="215"/>
      <c r="J38" s="212">
        <v>0</v>
      </c>
    </row>
    <row r="39" spans="1:10" s="202" customFormat="1" ht="43.5">
      <c r="A39" s="11" t="s">
        <v>28</v>
      </c>
      <c r="B39" s="208" t="s">
        <v>637</v>
      </c>
      <c r="C39" s="20" t="s">
        <v>233</v>
      </c>
      <c r="D39" s="210">
        <v>17000</v>
      </c>
      <c r="E39" s="216" t="s">
        <v>681</v>
      </c>
      <c r="F39" s="216" t="s">
        <v>686</v>
      </c>
      <c r="G39" s="212">
        <v>17000</v>
      </c>
      <c r="H39" s="196" t="s">
        <v>685</v>
      </c>
      <c r="I39" s="215"/>
      <c r="J39" s="212">
        <v>0</v>
      </c>
    </row>
    <row r="40" spans="1:10" s="202" customFormat="1" ht="57.75">
      <c r="A40" s="207"/>
      <c r="B40" s="208" t="s">
        <v>435</v>
      </c>
      <c r="C40" s="218" t="s">
        <v>262</v>
      </c>
      <c r="D40" s="210">
        <v>20200</v>
      </c>
      <c r="E40" s="211" t="s">
        <v>445</v>
      </c>
      <c r="F40" s="216" t="s">
        <v>627</v>
      </c>
      <c r="G40" s="212">
        <v>20200</v>
      </c>
      <c r="H40" s="196" t="s">
        <v>685</v>
      </c>
      <c r="I40" s="215" t="s">
        <v>628</v>
      </c>
      <c r="J40" s="212">
        <v>20200</v>
      </c>
    </row>
    <row r="41" spans="1:10" s="202" customFormat="1" ht="57.75">
      <c r="A41" s="207"/>
      <c r="B41" s="208" t="s">
        <v>435</v>
      </c>
      <c r="C41" s="218" t="s">
        <v>262</v>
      </c>
      <c r="D41" s="210">
        <v>48000</v>
      </c>
      <c r="E41" s="211" t="s">
        <v>440</v>
      </c>
      <c r="F41" s="216" t="s">
        <v>629</v>
      </c>
      <c r="G41" s="212">
        <v>48000</v>
      </c>
      <c r="H41" s="196" t="s">
        <v>685</v>
      </c>
      <c r="I41" s="215" t="s">
        <v>630</v>
      </c>
      <c r="J41" s="212">
        <v>48000</v>
      </c>
    </row>
    <row r="42" spans="1:10" s="553" customFormat="1" ht="57.75">
      <c r="A42" s="207"/>
      <c r="B42" s="208" t="s">
        <v>435</v>
      </c>
      <c r="C42" s="218" t="s">
        <v>262</v>
      </c>
      <c r="D42" s="210">
        <v>27000</v>
      </c>
      <c r="E42" s="211" t="s">
        <v>692</v>
      </c>
      <c r="F42" s="216" t="s">
        <v>693</v>
      </c>
      <c r="G42" s="212">
        <v>27000</v>
      </c>
      <c r="H42" s="196" t="s">
        <v>685</v>
      </c>
      <c r="I42" s="215"/>
      <c r="J42" s="212">
        <v>0</v>
      </c>
    </row>
    <row r="43" spans="1:10" s="202" customFormat="1" ht="43.5">
      <c r="A43" s="4" t="s">
        <v>28</v>
      </c>
      <c r="B43" s="208" t="s">
        <v>436</v>
      </c>
      <c r="C43" s="21" t="s">
        <v>264</v>
      </c>
      <c r="D43" s="210">
        <v>48000</v>
      </c>
      <c r="E43" s="547" t="s">
        <v>682</v>
      </c>
      <c r="F43" s="216" t="s">
        <v>687</v>
      </c>
      <c r="G43" s="212">
        <v>48000</v>
      </c>
      <c r="H43" s="196" t="s">
        <v>685</v>
      </c>
      <c r="I43" s="215"/>
      <c r="J43" s="212"/>
    </row>
    <row r="44" spans="1:10" ht="57.75">
      <c r="A44" s="207"/>
      <c r="B44" s="208" t="s">
        <v>631</v>
      </c>
      <c r="C44" s="21" t="s">
        <v>268</v>
      </c>
      <c r="D44" s="210">
        <v>45600</v>
      </c>
      <c r="E44" s="211" t="s">
        <v>438</v>
      </c>
      <c r="F44" s="216" t="s">
        <v>647</v>
      </c>
      <c r="G44" s="212">
        <v>45600</v>
      </c>
      <c r="H44" s="196" t="s">
        <v>685</v>
      </c>
      <c r="I44" s="215" t="s">
        <v>632</v>
      </c>
      <c r="J44" s="212">
        <v>45600</v>
      </c>
    </row>
    <row r="45" spans="1:10" ht="57.75">
      <c r="A45" s="207"/>
      <c r="B45" s="208" t="s">
        <v>439</v>
      </c>
      <c r="C45" s="20" t="s">
        <v>270</v>
      </c>
      <c r="D45" s="210">
        <v>47000</v>
      </c>
      <c r="E45" s="211" t="s">
        <v>437</v>
      </c>
      <c r="F45" s="216" t="s">
        <v>648</v>
      </c>
      <c r="G45" s="212">
        <v>47000</v>
      </c>
      <c r="H45" s="196" t="s">
        <v>685</v>
      </c>
      <c r="I45" s="215" t="s">
        <v>633</v>
      </c>
      <c r="J45" s="212">
        <v>47000</v>
      </c>
    </row>
    <row r="46" spans="1:10" ht="43.5">
      <c r="A46" s="207"/>
      <c r="B46" s="208" t="s">
        <v>441</v>
      </c>
      <c r="C46" s="21" t="s">
        <v>283</v>
      </c>
      <c r="D46" s="210">
        <f>102+39</f>
        <v>141</v>
      </c>
      <c r="E46" s="211" t="s">
        <v>442</v>
      </c>
      <c r="F46" s="216"/>
      <c r="G46" s="212">
        <v>141</v>
      </c>
      <c r="H46" s="211"/>
      <c r="I46" s="215"/>
      <c r="J46" s="212">
        <v>102</v>
      </c>
    </row>
    <row r="47" spans="1:10" ht="43.5">
      <c r="A47" s="207"/>
      <c r="B47" s="208" t="s">
        <v>443</v>
      </c>
      <c r="C47" s="21" t="s">
        <v>285</v>
      </c>
      <c r="D47" s="210">
        <v>0</v>
      </c>
      <c r="E47" s="211" t="s">
        <v>442</v>
      </c>
      <c r="F47" s="216"/>
      <c r="G47" s="212"/>
      <c r="H47" s="211"/>
      <c r="I47" s="215"/>
      <c r="J47" s="212">
        <v>0</v>
      </c>
    </row>
    <row r="48" spans="1:10" s="202" customFormat="1" ht="57.75">
      <c r="A48" s="4" t="s">
        <v>28</v>
      </c>
      <c r="B48" s="208" t="s">
        <v>638</v>
      </c>
      <c r="C48" s="194" t="s">
        <v>287</v>
      </c>
      <c r="D48" s="210">
        <v>21000</v>
      </c>
      <c r="E48" s="211" t="s">
        <v>680</v>
      </c>
      <c r="F48" s="216" t="s">
        <v>689</v>
      </c>
      <c r="G48" s="212">
        <v>21000</v>
      </c>
      <c r="H48" s="196" t="s">
        <v>685</v>
      </c>
      <c r="I48" s="215"/>
      <c r="J48" s="212"/>
    </row>
    <row r="49" spans="1:10" s="202" customFormat="1" ht="57.75">
      <c r="A49" s="4" t="s">
        <v>28</v>
      </c>
      <c r="B49" s="208" t="s">
        <v>639</v>
      </c>
      <c r="C49" s="21" t="s">
        <v>289</v>
      </c>
      <c r="D49" s="210">
        <v>25000</v>
      </c>
      <c r="E49" s="211" t="s">
        <v>680</v>
      </c>
      <c r="F49" s="216" t="s">
        <v>689</v>
      </c>
      <c r="G49" s="212">
        <v>25000</v>
      </c>
      <c r="H49" s="196" t="s">
        <v>685</v>
      </c>
      <c r="I49" s="215"/>
      <c r="J49" s="212"/>
    </row>
    <row r="50" spans="1:10" s="202" customFormat="1" ht="43.5">
      <c r="A50" s="4" t="s">
        <v>28</v>
      </c>
      <c r="B50" s="208" t="s">
        <v>640</v>
      </c>
      <c r="C50" s="20" t="s">
        <v>291</v>
      </c>
      <c r="D50" s="210">
        <v>28700</v>
      </c>
      <c r="E50" s="211" t="s">
        <v>683</v>
      </c>
      <c r="F50" s="216" t="s">
        <v>690</v>
      </c>
      <c r="G50" s="210">
        <v>28700</v>
      </c>
      <c r="H50" s="196" t="s">
        <v>685</v>
      </c>
      <c r="I50" s="215"/>
      <c r="J50" s="212"/>
    </row>
    <row r="51" spans="1:10" s="202" customFormat="1" ht="43.5">
      <c r="A51" s="4" t="s">
        <v>28</v>
      </c>
      <c r="B51" s="208" t="s">
        <v>444</v>
      </c>
      <c r="C51" s="20" t="s">
        <v>293</v>
      </c>
      <c r="D51" s="210">
        <v>49800</v>
      </c>
      <c r="E51" s="211" t="s">
        <v>684</v>
      </c>
      <c r="F51" s="216" t="s">
        <v>691</v>
      </c>
      <c r="G51" s="210">
        <v>49800</v>
      </c>
      <c r="H51" s="196" t="s">
        <v>685</v>
      </c>
      <c r="I51" s="215"/>
      <c r="J51" s="212"/>
    </row>
    <row r="52" spans="1:10" s="553" customFormat="1" ht="57.75">
      <c r="A52" s="207"/>
      <c r="B52" s="208" t="s">
        <v>446</v>
      </c>
      <c r="C52" s="218" t="s">
        <v>295</v>
      </c>
      <c r="D52" s="210">
        <v>40690</v>
      </c>
      <c r="E52" s="211" t="s">
        <v>447</v>
      </c>
      <c r="F52" s="216" t="s">
        <v>659</v>
      </c>
      <c r="G52" s="212">
        <v>40690</v>
      </c>
      <c r="H52" s="196" t="s">
        <v>685</v>
      </c>
      <c r="I52" s="215" t="s">
        <v>660</v>
      </c>
      <c r="J52" s="212">
        <v>40690</v>
      </c>
    </row>
    <row r="53" spans="1:10" s="586" customFormat="1" ht="14.25" customHeight="1">
      <c r="A53" s="585">
        <f>D53-1518725</f>
        <v>0</v>
      </c>
      <c r="B53" s="627" t="s">
        <v>414</v>
      </c>
      <c r="C53" s="629"/>
      <c r="D53" s="581">
        <f>SUM(D11:D52)</f>
        <v>1518725</v>
      </c>
      <c r="E53" s="582"/>
      <c r="F53" s="581"/>
      <c r="G53" s="581">
        <f>SUM(G11:G52)</f>
        <v>1518725</v>
      </c>
      <c r="H53" s="582"/>
      <c r="I53" s="583"/>
      <c r="J53" s="581">
        <f>SUM(J11:J52)</f>
        <v>1063107.5</v>
      </c>
    </row>
    <row r="54" spans="1:10" ht="32.25" customHeight="1">
      <c r="A54" s="203"/>
      <c r="B54" s="620" t="s">
        <v>448</v>
      </c>
      <c r="C54" s="607"/>
      <c r="D54" s="621"/>
      <c r="E54" s="622" t="s">
        <v>403</v>
      </c>
      <c r="F54" s="607"/>
      <c r="G54" s="607"/>
      <c r="H54" s="607"/>
      <c r="I54" s="607"/>
      <c r="J54" s="621"/>
    </row>
    <row r="55" spans="1:10" s="202" customFormat="1" ht="57.75">
      <c r="A55" s="4"/>
      <c r="B55" s="208" t="s">
        <v>642</v>
      </c>
      <c r="C55" s="29" t="s">
        <v>126</v>
      </c>
      <c r="D55" s="210">
        <v>49500</v>
      </c>
      <c r="E55" s="211" t="s">
        <v>450</v>
      </c>
      <c r="F55" s="216" t="s">
        <v>650</v>
      </c>
      <c r="G55" s="212">
        <v>49500</v>
      </c>
      <c r="H55" s="196" t="s">
        <v>685</v>
      </c>
      <c r="I55" s="215" t="s">
        <v>643</v>
      </c>
      <c r="J55" s="212">
        <v>49500</v>
      </c>
    </row>
    <row r="56" spans="1:10" s="202" customFormat="1" ht="43.5">
      <c r="A56" s="4"/>
      <c r="B56" s="208" t="s">
        <v>644</v>
      </c>
      <c r="C56" s="20" t="s">
        <v>132</v>
      </c>
      <c r="D56" s="210">
        <v>48400</v>
      </c>
      <c r="E56" s="211" t="s">
        <v>722</v>
      </c>
      <c r="F56" s="216" t="s">
        <v>651</v>
      </c>
      <c r="G56" s="212">
        <v>48400</v>
      </c>
      <c r="H56" s="196" t="s">
        <v>685</v>
      </c>
      <c r="I56" s="215" t="s">
        <v>645</v>
      </c>
      <c r="J56" s="212">
        <v>48400</v>
      </c>
    </row>
    <row r="57" spans="1:10" s="202" customFormat="1" ht="57.75">
      <c r="A57" s="4"/>
      <c r="B57" s="208" t="s">
        <v>453</v>
      </c>
      <c r="C57" s="44" t="s">
        <v>237</v>
      </c>
      <c r="D57" s="210">
        <v>47500</v>
      </c>
      <c r="E57" s="211" t="s">
        <v>454</v>
      </c>
      <c r="F57" s="216" t="s">
        <v>652</v>
      </c>
      <c r="G57" s="212">
        <v>47500</v>
      </c>
      <c r="H57" s="196" t="s">
        <v>685</v>
      </c>
      <c r="I57" s="215" t="s">
        <v>646</v>
      </c>
      <c r="J57" s="212">
        <v>47500</v>
      </c>
    </row>
    <row r="58" spans="1:10" s="202" customFormat="1" ht="57.75">
      <c r="A58" s="4"/>
      <c r="B58" s="208" t="s">
        <v>455</v>
      </c>
      <c r="C58" s="20" t="s">
        <v>254</v>
      </c>
      <c r="D58" s="210">
        <v>31500</v>
      </c>
      <c r="E58" s="211" t="s">
        <v>723</v>
      </c>
      <c r="F58" s="216" t="s">
        <v>653</v>
      </c>
      <c r="G58" s="212">
        <v>31500</v>
      </c>
      <c r="H58" s="196" t="s">
        <v>685</v>
      </c>
      <c r="I58" s="215" t="s">
        <v>654</v>
      </c>
      <c r="J58" s="212">
        <v>31500</v>
      </c>
    </row>
    <row r="59" spans="1:10" s="202" customFormat="1" ht="43.5">
      <c r="A59" s="4" t="s">
        <v>28</v>
      </c>
      <c r="B59" s="208" t="s">
        <v>667</v>
      </c>
      <c r="C59" s="46" t="s">
        <v>256</v>
      </c>
      <c r="D59" s="210">
        <v>25000</v>
      </c>
      <c r="E59" s="216" t="s">
        <v>668</v>
      </c>
      <c r="F59" s="216" t="s">
        <v>669</v>
      </c>
      <c r="G59" s="212">
        <v>25000</v>
      </c>
      <c r="H59" s="211"/>
      <c r="I59" s="215" t="s">
        <v>670</v>
      </c>
      <c r="J59" s="212">
        <v>25000</v>
      </c>
    </row>
    <row r="60" spans="1:10" s="202" customFormat="1" ht="57.75">
      <c r="A60" s="4"/>
      <c r="B60" s="208" t="s">
        <v>655</v>
      </c>
      <c r="C60" s="21" t="s">
        <v>266</v>
      </c>
      <c r="D60" s="210">
        <v>49600</v>
      </c>
      <c r="E60" s="211" t="s">
        <v>724</v>
      </c>
      <c r="F60" s="216" t="s">
        <v>656</v>
      </c>
      <c r="G60" s="212">
        <v>49600</v>
      </c>
      <c r="H60" s="196" t="s">
        <v>685</v>
      </c>
      <c r="I60" s="215" t="s">
        <v>657</v>
      </c>
      <c r="J60" s="212">
        <v>49600</v>
      </c>
    </row>
    <row r="61" spans="1:10" s="553" customFormat="1" ht="57.75">
      <c r="A61" s="4"/>
      <c r="B61" s="208" t="s">
        <v>655</v>
      </c>
      <c r="C61" s="21" t="s">
        <v>266</v>
      </c>
      <c r="D61" s="210">
        <v>49000</v>
      </c>
      <c r="E61" s="211" t="s">
        <v>451</v>
      </c>
      <c r="F61" s="216" t="s">
        <v>618</v>
      </c>
      <c r="G61" s="212">
        <v>49000</v>
      </c>
      <c r="H61" s="196" t="s">
        <v>685</v>
      </c>
      <c r="I61" s="215" t="s">
        <v>619</v>
      </c>
      <c r="J61" s="212">
        <v>49000</v>
      </c>
    </row>
    <row r="62" spans="1:10" s="202" customFormat="1" ht="57.75">
      <c r="A62" s="4" t="s">
        <v>695</v>
      </c>
      <c r="B62" s="208" t="s">
        <v>456</v>
      </c>
      <c r="C62" s="20" t="s">
        <v>298</v>
      </c>
      <c r="D62" s="210">
        <v>8310</v>
      </c>
      <c r="E62" s="211" t="s">
        <v>447</v>
      </c>
      <c r="F62" s="216" t="s">
        <v>659</v>
      </c>
      <c r="G62" s="212">
        <v>8310</v>
      </c>
      <c r="H62" s="196" t="s">
        <v>685</v>
      </c>
      <c r="I62" s="215" t="s">
        <v>660</v>
      </c>
      <c r="J62" s="212">
        <v>8310</v>
      </c>
    </row>
    <row r="63" spans="1:10" s="202" customFormat="1" ht="72">
      <c r="A63" s="4" t="s">
        <v>28</v>
      </c>
      <c r="B63" s="208" t="s">
        <v>457</v>
      </c>
      <c r="C63" s="20" t="s">
        <v>300</v>
      </c>
      <c r="D63" s="210">
        <v>22065</v>
      </c>
      <c r="E63" s="547" t="s">
        <v>672</v>
      </c>
      <c r="F63" s="216" t="s">
        <v>673</v>
      </c>
      <c r="G63" s="212">
        <v>22065</v>
      </c>
      <c r="H63" s="196" t="s">
        <v>685</v>
      </c>
      <c r="I63" s="215" t="s">
        <v>671</v>
      </c>
      <c r="J63" s="212">
        <v>22065</v>
      </c>
    </row>
    <row r="64" spans="1:10" s="202" customFormat="1" ht="57.75">
      <c r="A64" s="202" t="s">
        <v>695</v>
      </c>
      <c r="B64" s="208" t="s">
        <v>658</v>
      </c>
      <c r="C64" s="189" t="s">
        <v>302</v>
      </c>
      <c r="D64" s="210">
        <v>49750</v>
      </c>
      <c r="E64" s="211" t="s">
        <v>634</v>
      </c>
      <c r="F64" s="216" t="s">
        <v>649</v>
      </c>
      <c r="G64" s="212">
        <v>49750</v>
      </c>
      <c r="H64" s="196" t="s">
        <v>685</v>
      </c>
      <c r="I64" s="215" t="s">
        <v>635</v>
      </c>
      <c r="J64" s="212">
        <v>49750</v>
      </c>
    </row>
    <row r="65" spans="1:11" s="552" customFormat="1" ht="14.25" customHeight="1">
      <c r="A65" s="548"/>
      <c r="B65" s="630" t="s">
        <v>414</v>
      </c>
      <c r="C65" s="631"/>
      <c r="D65" s="549">
        <f>SUM(D55:D64)</f>
        <v>380625</v>
      </c>
      <c r="E65" s="550"/>
      <c r="F65" s="549"/>
      <c r="G65" s="549">
        <f>SUM(G55:G64)</f>
        <v>380625</v>
      </c>
      <c r="H65" s="550"/>
      <c r="I65" s="551"/>
      <c r="J65" s="549">
        <f>SUM(J55:J64)</f>
        <v>380625</v>
      </c>
      <c r="K65" s="579"/>
    </row>
    <row r="66" spans="1:11" ht="36.75" customHeight="1" outlineLevel="1">
      <c r="A66" s="203"/>
      <c r="B66" s="620" t="s">
        <v>458</v>
      </c>
      <c r="C66" s="607"/>
      <c r="D66" s="621"/>
      <c r="E66" s="622" t="s">
        <v>403</v>
      </c>
      <c r="F66" s="607"/>
      <c r="G66" s="607"/>
      <c r="H66" s="607"/>
      <c r="I66" s="607"/>
      <c r="J66" s="621"/>
    </row>
    <row r="67" spans="1:11" ht="29.25" outlineLevel="1">
      <c r="A67" s="207"/>
      <c r="B67" s="208" t="s">
        <v>459</v>
      </c>
      <c r="C67" s="211"/>
      <c r="D67" s="210"/>
      <c r="E67" s="211"/>
      <c r="F67" s="210"/>
      <c r="G67" s="211"/>
      <c r="H67" s="211"/>
      <c r="I67" s="224"/>
      <c r="J67" s="212">
        <v>0</v>
      </c>
    </row>
    <row r="68" spans="1:11" ht="14.25" customHeight="1" outlineLevel="1">
      <c r="A68" s="207"/>
      <c r="B68" s="207"/>
      <c r="C68" s="211"/>
      <c r="D68" s="210"/>
      <c r="E68" s="211"/>
      <c r="F68" s="210"/>
      <c r="G68" s="211"/>
      <c r="H68" s="211"/>
      <c r="I68" s="224"/>
      <c r="J68" s="212">
        <v>0</v>
      </c>
    </row>
    <row r="69" spans="1:11" ht="14.25" customHeight="1" outlineLevel="1">
      <c r="A69" s="207"/>
      <c r="B69" s="207"/>
      <c r="C69" s="211"/>
      <c r="D69" s="210"/>
      <c r="E69" s="211"/>
      <c r="F69" s="210"/>
      <c r="G69" s="211"/>
      <c r="H69" s="211"/>
      <c r="I69" s="224"/>
      <c r="J69" s="212">
        <v>0</v>
      </c>
    </row>
    <row r="70" spans="1:11" ht="14.25" customHeight="1" outlineLevel="1">
      <c r="A70" s="207"/>
      <c r="B70" s="207"/>
      <c r="C70" s="211"/>
      <c r="D70" s="210"/>
      <c r="E70" s="211"/>
      <c r="F70" s="210"/>
      <c r="G70" s="211"/>
      <c r="H70" s="211"/>
      <c r="I70" s="224"/>
      <c r="J70" s="212">
        <v>0</v>
      </c>
    </row>
    <row r="71" spans="1:11" ht="14.25" customHeight="1" outlineLevel="1">
      <c r="A71" s="207"/>
      <c r="B71" s="207"/>
      <c r="C71" s="211"/>
      <c r="D71" s="210"/>
      <c r="E71" s="211"/>
      <c r="F71" s="210"/>
      <c r="G71" s="211"/>
      <c r="H71" s="211"/>
      <c r="I71" s="224"/>
      <c r="J71" s="212">
        <v>0</v>
      </c>
    </row>
    <row r="72" spans="1:11" ht="14.25" customHeight="1" outlineLevel="1">
      <c r="A72" s="207"/>
      <c r="B72" s="207"/>
      <c r="C72" s="211"/>
      <c r="D72" s="210"/>
      <c r="E72" s="211"/>
      <c r="F72" s="210"/>
      <c r="G72" s="211"/>
      <c r="H72" s="211"/>
      <c r="I72" s="224"/>
      <c r="J72" s="212">
        <v>0</v>
      </c>
    </row>
    <row r="73" spans="1:11" ht="14.25" customHeight="1" outlineLevel="1">
      <c r="A73" s="225"/>
      <c r="B73" s="626" t="s">
        <v>414</v>
      </c>
      <c r="C73" s="607"/>
      <c r="D73" s="226">
        <f>SUM(D67:D72)</f>
        <v>0</v>
      </c>
      <c r="E73" s="227"/>
      <c r="F73" s="226"/>
      <c r="G73" s="226">
        <f>SUM(G67:G72)</f>
        <v>0</v>
      </c>
      <c r="H73" s="227"/>
      <c r="I73" s="228"/>
      <c r="J73" s="226">
        <v>0</v>
      </c>
    </row>
    <row r="74" spans="1:11" s="584" customFormat="1" ht="14.25" customHeight="1">
      <c r="A74" s="580"/>
      <c r="B74" s="627" t="s">
        <v>460</v>
      </c>
      <c r="C74" s="628"/>
      <c r="D74" s="581">
        <f>SUM(D53+D65+D73)</f>
        <v>1899350</v>
      </c>
      <c r="E74" s="582"/>
      <c r="F74" s="581"/>
      <c r="G74" s="581">
        <f>SUM(G53+G65+G73)</f>
        <v>1899350</v>
      </c>
      <c r="H74" s="582"/>
      <c r="I74" s="583"/>
      <c r="J74" s="581">
        <f>SUM(J53+J65+J73)</f>
        <v>1443732.5</v>
      </c>
    </row>
    <row r="75" spans="1:11" ht="14.25" customHeight="1">
      <c r="A75" s="196"/>
      <c r="B75" s="196"/>
      <c r="C75" s="196"/>
      <c r="D75" s="197"/>
      <c r="E75" s="196"/>
      <c r="F75" s="197"/>
      <c r="G75" s="196"/>
      <c r="H75" s="196"/>
      <c r="I75" s="198"/>
      <c r="J75" s="200"/>
    </row>
    <row r="76" spans="1:11" ht="14.25" customHeight="1">
      <c r="A76" s="196"/>
      <c r="B76" s="196"/>
      <c r="C76" s="196"/>
      <c r="D76" s="197"/>
      <c r="E76" s="196"/>
      <c r="F76" s="197"/>
      <c r="G76" s="196"/>
      <c r="H76" s="196"/>
      <c r="I76" s="198"/>
      <c r="J76" s="200"/>
    </row>
    <row r="77" spans="1:11" ht="14.25" customHeight="1">
      <c r="A77" s="196"/>
      <c r="B77" s="196"/>
      <c r="C77" s="196"/>
      <c r="D77" s="197"/>
      <c r="E77" s="196"/>
      <c r="F77" s="197"/>
      <c r="G77" s="196"/>
      <c r="H77" s="196"/>
      <c r="I77" s="198"/>
      <c r="J77" s="200"/>
    </row>
  </sheetData>
  <autoFilter ref="A10:J74"/>
  <mergeCells count="15">
    <mergeCell ref="B73:C73"/>
    <mergeCell ref="B74:C74"/>
    <mergeCell ref="B53:C53"/>
    <mergeCell ref="B54:D54"/>
    <mergeCell ref="E54:J54"/>
    <mergeCell ref="B65:C65"/>
    <mergeCell ref="B66:D66"/>
    <mergeCell ref="E66:J66"/>
    <mergeCell ref="B9:D9"/>
    <mergeCell ref="E9:J9"/>
    <mergeCell ref="H2:J2"/>
    <mergeCell ref="B4:J4"/>
    <mergeCell ref="B5:J5"/>
    <mergeCell ref="B6:J6"/>
    <mergeCell ref="B7:J7"/>
  </mergeCells>
  <phoneticPr fontId="58" type="noConversion"/>
  <pageMargins left="0.25" right="0.25" top="0.75" bottom="0.75" header="0.3" footer="0.3"/>
  <pageSetup scale="65" fitToHeight="5" orientation="landscape" r:id="rId1"/>
</worksheet>
</file>

<file path=xl/worksheets/sheet3.xml><?xml version="1.0" encoding="utf-8"?>
<worksheet xmlns="http://schemas.openxmlformats.org/spreadsheetml/2006/main" xmlns:r="http://schemas.openxmlformats.org/officeDocument/2006/relationships">
  <sheetPr>
    <tabColor rgb="FFFFC000"/>
    <pageSetUpPr fitToPage="1"/>
  </sheetPr>
  <dimension ref="A1:AE668"/>
  <sheetViews>
    <sheetView tabSelected="1" view="pageBreakPreview" zoomScale="60" workbookViewId="0">
      <selection activeCell="A36" sqref="A36:XFD367"/>
    </sheetView>
  </sheetViews>
  <sheetFormatPr defaultColWidth="14.42578125" defaultRowHeight="15" customHeight="1"/>
  <cols>
    <col min="1" max="1" width="16" style="201" customWidth="1"/>
    <col min="2" max="2" width="16.42578125" style="201" customWidth="1"/>
    <col min="3" max="8" width="20.42578125" style="201" customWidth="1"/>
    <col min="9" max="9" width="12.5703125" style="201" customWidth="1"/>
    <col min="10" max="10" width="20.42578125" style="201" customWidth="1"/>
    <col min="11" max="11" width="12.5703125" style="201" customWidth="1"/>
    <col min="12" max="12" width="20.42578125" style="201" customWidth="1"/>
    <col min="13" max="13" width="12.5703125" style="201" customWidth="1"/>
    <col min="14" max="14" width="20.42578125" style="201" customWidth="1"/>
    <col min="15" max="23" width="4.85546875" style="201" customWidth="1"/>
    <col min="24" max="26" width="9.5703125" style="201" customWidth="1"/>
    <col min="27" max="31" width="11" style="201" customWidth="1"/>
    <col min="32" max="16384" width="14.42578125" style="201"/>
  </cols>
  <sheetData>
    <row r="1" spans="1:31" ht="15" customHeight="1">
      <c r="A1" s="633" t="s">
        <v>0</v>
      </c>
      <c r="B1" s="589"/>
      <c r="C1" s="231"/>
      <c r="D1" s="232"/>
      <c r="E1" s="231"/>
      <c r="F1" s="231"/>
      <c r="G1" s="231"/>
      <c r="H1" s="232" t="s">
        <v>461</v>
      </c>
      <c r="I1" s="231"/>
      <c r="J1" s="231"/>
      <c r="K1" s="231"/>
      <c r="L1" s="231"/>
      <c r="M1" s="231"/>
      <c r="N1" s="231"/>
      <c r="O1" s="231"/>
      <c r="P1" s="231"/>
      <c r="Q1" s="231"/>
      <c r="R1" s="231"/>
      <c r="S1" s="231"/>
      <c r="T1" s="231"/>
      <c r="U1" s="231"/>
      <c r="V1" s="231"/>
      <c r="W1" s="231"/>
      <c r="X1" s="231"/>
      <c r="Y1" s="231"/>
      <c r="Z1" s="231"/>
    </row>
    <row r="2" spans="1:31" ht="15" customHeight="1">
      <c r="A2" s="233"/>
      <c r="B2" s="231"/>
      <c r="C2" s="231"/>
      <c r="D2" s="232"/>
      <c r="E2" s="231"/>
      <c r="F2" s="231"/>
      <c r="G2" s="231"/>
      <c r="H2" s="633" t="s">
        <v>726</v>
      </c>
      <c r="I2" s="589"/>
      <c r="J2" s="589"/>
      <c r="K2" s="231"/>
      <c r="L2" s="231"/>
      <c r="M2" s="231"/>
      <c r="N2" s="231"/>
      <c r="O2" s="231"/>
      <c r="P2" s="231"/>
      <c r="Q2" s="231"/>
      <c r="R2" s="231"/>
      <c r="S2" s="231"/>
      <c r="T2" s="231"/>
      <c r="U2" s="231"/>
      <c r="V2" s="231"/>
      <c r="W2" s="231"/>
      <c r="X2" s="231"/>
      <c r="Y2" s="231"/>
      <c r="Z2" s="231"/>
    </row>
    <row r="3" spans="1:31" ht="15" customHeight="1">
      <c r="A3" s="233"/>
      <c r="B3" s="231"/>
      <c r="C3" s="231"/>
      <c r="D3" s="232"/>
      <c r="E3" s="231"/>
      <c r="F3" s="231"/>
      <c r="G3" s="231"/>
      <c r="H3" s="633" t="s">
        <v>727</v>
      </c>
      <c r="I3" s="589"/>
      <c r="J3" s="589"/>
      <c r="K3" s="231"/>
      <c r="L3" s="231"/>
      <c r="M3" s="231"/>
      <c r="N3" s="231"/>
      <c r="O3" s="231"/>
      <c r="P3" s="231"/>
      <c r="Q3" s="231"/>
      <c r="R3" s="231"/>
      <c r="S3" s="231"/>
      <c r="T3" s="231"/>
      <c r="U3" s="231"/>
      <c r="V3" s="231"/>
      <c r="W3" s="231"/>
      <c r="X3" s="231"/>
      <c r="Y3" s="231"/>
      <c r="Z3" s="231"/>
    </row>
    <row r="4" spans="1:31" ht="15" customHeight="1">
      <c r="A4" s="233"/>
      <c r="B4" s="231"/>
      <c r="C4" s="231"/>
      <c r="D4" s="231"/>
      <c r="E4" s="231"/>
      <c r="F4" s="231"/>
      <c r="G4" s="231"/>
      <c r="H4" s="231"/>
      <c r="I4" s="231"/>
      <c r="J4" s="231"/>
      <c r="K4" s="231"/>
      <c r="L4" s="231"/>
      <c r="M4" s="231"/>
      <c r="N4" s="231"/>
      <c r="O4" s="231"/>
      <c r="P4" s="231"/>
      <c r="Q4" s="231"/>
      <c r="R4" s="231"/>
      <c r="S4" s="231"/>
      <c r="T4" s="231"/>
      <c r="U4" s="231"/>
      <c r="V4" s="231"/>
      <c r="W4" s="231"/>
      <c r="X4" s="231"/>
      <c r="Y4" s="231"/>
      <c r="Z4" s="231"/>
    </row>
    <row r="5" spans="1:31" ht="15" customHeight="1">
      <c r="A5" s="233"/>
      <c r="B5" s="231"/>
      <c r="C5" s="231"/>
      <c r="D5" s="231"/>
      <c r="E5" s="231"/>
      <c r="F5" s="231"/>
      <c r="G5" s="231"/>
      <c r="H5" s="231"/>
      <c r="I5" s="231"/>
      <c r="J5" s="231"/>
      <c r="K5" s="231"/>
      <c r="L5" s="231"/>
      <c r="M5" s="231"/>
      <c r="N5" s="231"/>
      <c r="O5" s="231"/>
      <c r="P5" s="231"/>
      <c r="Q5" s="231"/>
      <c r="R5" s="231"/>
      <c r="S5" s="231"/>
      <c r="T5" s="231"/>
      <c r="U5" s="231"/>
      <c r="V5" s="231"/>
      <c r="W5" s="231"/>
      <c r="X5" s="231"/>
      <c r="Y5" s="231"/>
      <c r="Z5" s="231"/>
    </row>
    <row r="6" spans="1:31" ht="15" customHeight="1">
      <c r="A6" s="233"/>
      <c r="B6" s="231"/>
      <c r="C6" s="231"/>
      <c r="D6" s="231"/>
      <c r="E6" s="231"/>
      <c r="F6" s="231"/>
      <c r="G6" s="231"/>
      <c r="H6" s="231"/>
      <c r="I6" s="231"/>
      <c r="J6" s="231"/>
      <c r="K6" s="231"/>
      <c r="L6" s="231"/>
      <c r="M6" s="231"/>
      <c r="N6" s="231"/>
      <c r="O6" s="231"/>
      <c r="P6" s="231"/>
      <c r="Q6" s="231"/>
      <c r="R6" s="231"/>
      <c r="S6" s="231"/>
      <c r="T6" s="231"/>
      <c r="U6" s="231"/>
      <c r="V6" s="231"/>
      <c r="W6" s="231"/>
      <c r="X6" s="231"/>
      <c r="Y6" s="231"/>
      <c r="Z6" s="231"/>
    </row>
    <row r="7" spans="1:31">
      <c r="A7" s="233"/>
      <c r="B7" s="231"/>
      <c r="C7" s="231"/>
      <c r="D7" s="231"/>
      <c r="E7" s="231"/>
      <c r="F7" s="231"/>
      <c r="G7" s="231"/>
      <c r="H7" s="231"/>
      <c r="I7" s="231"/>
      <c r="J7" s="231"/>
      <c r="K7" s="231"/>
      <c r="L7" s="231"/>
      <c r="M7" s="231"/>
      <c r="N7" s="231"/>
      <c r="O7" s="231"/>
      <c r="P7" s="231"/>
      <c r="Q7" s="231"/>
      <c r="R7" s="231"/>
      <c r="S7" s="231"/>
      <c r="T7" s="231"/>
      <c r="U7" s="231"/>
      <c r="V7" s="231"/>
      <c r="W7" s="231"/>
      <c r="X7" s="231"/>
      <c r="Y7" s="231"/>
      <c r="Z7" s="231"/>
    </row>
    <row r="8" spans="1:31">
      <c r="A8" s="233"/>
      <c r="B8" s="231"/>
      <c r="C8" s="231"/>
      <c r="D8" s="231"/>
      <c r="E8" s="231"/>
      <c r="F8" s="231"/>
      <c r="G8" s="231"/>
      <c r="H8" s="231"/>
      <c r="I8" s="231"/>
      <c r="J8" s="231"/>
      <c r="K8" s="231"/>
      <c r="L8" s="231"/>
      <c r="M8" s="231"/>
      <c r="N8" s="231"/>
      <c r="O8" s="231"/>
      <c r="P8" s="231"/>
      <c r="Q8" s="231"/>
      <c r="R8" s="231"/>
      <c r="S8" s="231"/>
      <c r="T8" s="231"/>
      <c r="U8" s="231"/>
      <c r="V8" s="231"/>
      <c r="W8" s="231"/>
      <c r="X8" s="231"/>
      <c r="Y8" s="231"/>
      <c r="Z8" s="231"/>
    </row>
    <row r="9" spans="1:31">
      <c r="A9" s="233"/>
      <c r="B9" s="231"/>
      <c r="C9" s="231"/>
      <c r="D9" s="231"/>
      <c r="E9" s="231"/>
      <c r="F9" s="231"/>
      <c r="G9" s="231"/>
      <c r="H9" s="231"/>
      <c r="I9" s="231"/>
      <c r="J9" s="231"/>
      <c r="K9" s="231"/>
      <c r="L9" s="231"/>
      <c r="M9" s="231"/>
      <c r="N9" s="231"/>
      <c r="O9" s="231"/>
      <c r="P9" s="231"/>
      <c r="Q9" s="231"/>
      <c r="R9" s="231"/>
      <c r="S9" s="231"/>
      <c r="T9" s="231"/>
      <c r="U9" s="231"/>
      <c r="V9" s="231"/>
      <c r="W9" s="231"/>
      <c r="X9" s="231"/>
      <c r="Y9" s="231"/>
      <c r="Z9" s="231"/>
    </row>
    <row r="10" spans="1:31" ht="14.25" customHeight="1">
      <c r="A10" s="234" t="s">
        <v>462</v>
      </c>
      <c r="B10" s="231"/>
      <c r="C10" s="1" t="s">
        <v>1</v>
      </c>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00"/>
      <c r="AB10" s="200"/>
      <c r="AC10" s="200"/>
      <c r="AD10" s="200"/>
      <c r="AE10" s="200"/>
    </row>
    <row r="11" spans="1:31" ht="14.25" customHeight="1">
      <c r="A11" s="233" t="s">
        <v>463</v>
      </c>
      <c r="B11" s="231"/>
      <c r="C11" s="1" t="s">
        <v>2</v>
      </c>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00"/>
      <c r="AB11" s="200"/>
      <c r="AC11" s="200"/>
      <c r="AD11" s="200"/>
      <c r="AE11" s="200"/>
    </row>
    <row r="12" spans="1:31" ht="14.25" customHeight="1">
      <c r="A12" s="233" t="s">
        <v>464</v>
      </c>
      <c r="B12" s="231"/>
      <c r="C12" s="1" t="s">
        <v>3</v>
      </c>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00"/>
      <c r="AB12" s="200"/>
      <c r="AC12" s="200"/>
      <c r="AD12" s="200"/>
      <c r="AE12" s="200"/>
    </row>
    <row r="13" spans="1:31" ht="14.25" customHeight="1">
      <c r="A13" s="233" t="s">
        <v>465</v>
      </c>
      <c r="B13" s="231"/>
      <c r="C13" s="1" t="s">
        <v>4</v>
      </c>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00"/>
      <c r="AB13" s="200"/>
      <c r="AC13" s="200"/>
      <c r="AD13" s="200"/>
      <c r="AE13" s="200"/>
    </row>
    <row r="14" spans="1:31" ht="14.25" customHeight="1">
      <c r="A14" s="233" t="s">
        <v>466</v>
      </c>
      <c r="B14" s="231"/>
      <c r="C14" s="2" t="s">
        <v>5</v>
      </c>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00"/>
      <c r="AB14" s="200"/>
      <c r="AC14" s="200"/>
      <c r="AD14" s="200"/>
      <c r="AE14" s="200"/>
    </row>
    <row r="15" spans="1:31" ht="14.25" customHeight="1">
      <c r="A15" s="233" t="s">
        <v>467</v>
      </c>
      <c r="B15" s="231"/>
      <c r="C15" s="3">
        <v>45960</v>
      </c>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00"/>
      <c r="AB15" s="200"/>
      <c r="AC15" s="200"/>
      <c r="AD15" s="200"/>
      <c r="AE15" s="200"/>
    </row>
    <row r="16" spans="1:31" ht="15.75" customHeight="1">
      <c r="A16" s="231"/>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row>
    <row r="17" spans="1:31" ht="15.75" customHeight="1">
      <c r="E17" s="235"/>
      <c r="F17" s="236"/>
      <c r="G17" s="236"/>
      <c r="H17" s="236"/>
      <c r="I17" s="236"/>
      <c r="J17" s="236"/>
      <c r="K17" s="236"/>
      <c r="L17" s="236"/>
      <c r="M17" s="236"/>
      <c r="N17" s="236"/>
      <c r="O17" s="236"/>
      <c r="P17" s="236"/>
      <c r="Q17" s="236"/>
      <c r="R17" s="236"/>
      <c r="S17" s="236"/>
      <c r="T17" s="236"/>
      <c r="U17" s="236"/>
      <c r="V17" s="236"/>
      <c r="W17" s="236"/>
      <c r="X17" s="236"/>
      <c r="Y17" s="236"/>
      <c r="Z17" s="236"/>
    </row>
    <row r="18" spans="1:31" ht="15.75">
      <c r="A18" s="237"/>
      <c r="B18" s="634" t="s">
        <v>468</v>
      </c>
      <c r="C18" s="589"/>
      <c r="D18" s="589"/>
      <c r="E18" s="589"/>
      <c r="F18" s="589"/>
      <c r="G18" s="589"/>
      <c r="H18" s="589"/>
      <c r="I18" s="589"/>
      <c r="J18" s="589"/>
      <c r="K18" s="589"/>
      <c r="L18" s="589"/>
      <c r="M18" s="589"/>
      <c r="N18" s="589"/>
      <c r="O18" s="238"/>
      <c r="P18" s="239"/>
      <c r="Q18" s="237"/>
      <c r="R18" s="237"/>
      <c r="S18" s="237"/>
      <c r="T18" s="237"/>
      <c r="U18" s="237"/>
      <c r="V18" s="237"/>
      <c r="W18" s="237"/>
      <c r="X18" s="237"/>
      <c r="Y18" s="237"/>
      <c r="Z18" s="237"/>
      <c r="AA18" s="237"/>
      <c r="AB18" s="237"/>
      <c r="AC18" s="237"/>
      <c r="AD18" s="237"/>
      <c r="AE18" s="237"/>
    </row>
    <row r="19" spans="1:31" ht="15.75">
      <c r="A19" s="237"/>
      <c r="B19" s="634" t="s">
        <v>469</v>
      </c>
      <c r="C19" s="589"/>
      <c r="D19" s="589"/>
      <c r="E19" s="589"/>
      <c r="F19" s="589"/>
      <c r="G19" s="589"/>
      <c r="H19" s="589"/>
      <c r="I19" s="589"/>
      <c r="J19" s="589"/>
      <c r="K19" s="589"/>
      <c r="L19" s="589"/>
      <c r="M19" s="589"/>
      <c r="N19" s="589"/>
      <c r="O19" s="238"/>
      <c r="P19" s="239"/>
      <c r="Q19" s="237"/>
      <c r="R19" s="237"/>
      <c r="S19" s="237"/>
      <c r="T19" s="237"/>
      <c r="U19" s="237"/>
      <c r="V19" s="237"/>
      <c r="W19" s="237"/>
      <c r="X19" s="237"/>
      <c r="Y19" s="237"/>
      <c r="Z19" s="237"/>
      <c r="AA19" s="237"/>
      <c r="AB19" s="237"/>
      <c r="AC19" s="237"/>
      <c r="AD19" s="237"/>
      <c r="AE19" s="237"/>
    </row>
    <row r="20" spans="1:31" ht="15.75">
      <c r="A20" s="237"/>
      <c r="B20" s="632" t="s">
        <v>719</v>
      </c>
      <c r="C20" s="589"/>
      <c r="D20" s="589"/>
      <c r="E20" s="589"/>
      <c r="F20" s="589"/>
      <c r="G20" s="589"/>
      <c r="H20" s="589"/>
      <c r="I20" s="589"/>
      <c r="J20" s="589"/>
      <c r="K20" s="589"/>
      <c r="L20" s="589"/>
      <c r="M20" s="589"/>
      <c r="N20" s="589"/>
      <c r="O20" s="238"/>
      <c r="P20" s="239"/>
      <c r="Q20" s="237"/>
      <c r="R20" s="237"/>
      <c r="S20" s="237"/>
      <c r="T20" s="237"/>
      <c r="U20" s="237"/>
      <c r="V20" s="237"/>
      <c r="W20" s="237"/>
      <c r="X20" s="237"/>
      <c r="Y20" s="237"/>
      <c r="Z20" s="237"/>
      <c r="AA20" s="237"/>
      <c r="AB20" s="237"/>
      <c r="AC20" s="237"/>
      <c r="AD20" s="237"/>
      <c r="AE20" s="237"/>
    </row>
    <row r="21" spans="1:31" ht="15.75" customHeight="1">
      <c r="A21" s="237"/>
      <c r="B21" s="233"/>
      <c r="C21" s="231"/>
      <c r="D21" s="240"/>
      <c r="E21" s="240"/>
      <c r="F21" s="240"/>
      <c r="G21" s="240"/>
      <c r="H21" s="240"/>
      <c r="I21" s="240"/>
      <c r="J21" s="241"/>
      <c r="K21" s="240"/>
      <c r="L21" s="241"/>
      <c r="M21" s="240"/>
      <c r="N21" s="241"/>
      <c r="O21" s="238"/>
      <c r="P21" s="239"/>
      <c r="Q21" s="237"/>
      <c r="R21" s="237"/>
      <c r="S21" s="237"/>
      <c r="T21" s="237"/>
      <c r="U21" s="237"/>
      <c r="V21" s="237"/>
      <c r="W21" s="237"/>
      <c r="X21" s="237"/>
      <c r="Y21" s="237"/>
      <c r="Z21" s="237"/>
      <c r="AA21" s="237"/>
      <c r="AB21" s="237"/>
      <c r="AC21" s="237"/>
      <c r="AD21" s="237"/>
      <c r="AE21" s="237"/>
    </row>
    <row r="22" spans="1:31" ht="15.75" customHeight="1" thickBot="1">
      <c r="A22" s="200"/>
      <c r="B22" s="200"/>
      <c r="C22" s="200"/>
      <c r="D22" s="242"/>
      <c r="E22" s="242"/>
      <c r="F22" s="242"/>
      <c r="G22" s="242"/>
      <c r="H22" s="242"/>
      <c r="I22" s="242"/>
      <c r="J22" s="243"/>
      <c r="K22" s="242"/>
      <c r="L22" s="243"/>
      <c r="M22" s="242"/>
      <c r="N22" s="243"/>
      <c r="O22" s="242"/>
      <c r="P22" s="243"/>
      <c r="Q22" s="200"/>
      <c r="R22" s="200"/>
      <c r="S22" s="200"/>
      <c r="T22" s="200"/>
      <c r="U22" s="200"/>
      <c r="V22" s="200"/>
      <c r="W22" s="200"/>
      <c r="X22" s="200"/>
      <c r="Y22" s="200"/>
      <c r="Z22" s="200"/>
      <c r="AA22" s="200"/>
      <c r="AB22" s="200"/>
      <c r="AC22" s="200"/>
      <c r="AD22" s="200"/>
      <c r="AE22" s="200"/>
    </row>
    <row r="23" spans="1:31" ht="30" customHeight="1" thickBot="1">
      <c r="A23" s="638"/>
      <c r="B23" s="639" t="s">
        <v>470</v>
      </c>
      <c r="C23" s="605"/>
      <c r="D23" s="640" t="s">
        <v>471</v>
      </c>
      <c r="E23" s="591"/>
      <c r="F23" s="591"/>
      <c r="G23" s="591"/>
      <c r="H23" s="591"/>
      <c r="I23" s="591"/>
      <c r="J23" s="610"/>
      <c r="K23" s="639" t="s">
        <v>472</v>
      </c>
      <c r="L23" s="605"/>
      <c r="M23" s="639" t="s">
        <v>473</v>
      </c>
      <c r="N23" s="605"/>
      <c r="O23" s="203"/>
      <c r="P23" s="203"/>
      <c r="Q23" s="203"/>
      <c r="R23" s="203"/>
      <c r="S23" s="203"/>
      <c r="T23" s="203"/>
      <c r="U23" s="203"/>
      <c r="V23" s="203"/>
      <c r="W23" s="203"/>
      <c r="X23" s="203"/>
      <c r="Y23" s="203"/>
      <c r="Z23" s="203"/>
      <c r="AA23" s="203"/>
      <c r="AB23" s="203"/>
      <c r="AC23" s="203"/>
      <c r="AD23" s="203"/>
      <c r="AE23" s="203"/>
    </row>
    <row r="24" spans="1:31" ht="135" customHeight="1" thickBot="1">
      <c r="A24" s="612"/>
      <c r="B24" s="597"/>
      <c r="C24" s="599"/>
      <c r="D24" s="244" t="s">
        <v>474</v>
      </c>
      <c r="E24" s="245" t="s">
        <v>475</v>
      </c>
      <c r="F24" s="245" t="s">
        <v>476</v>
      </c>
      <c r="G24" s="245" t="s">
        <v>477</v>
      </c>
      <c r="H24" s="245" t="s">
        <v>11</v>
      </c>
      <c r="I24" s="641" t="s">
        <v>478</v>
      </c>
      <c r="J24" s="599"/>
      <c r="K24" s="597"/>
      <c r="L24" s="599"/>
      <c r="M24" s="597"/>
      <c r="N24" s="599"/>
      <c r="O24" s="200"/>
      <c r="P24" s="200"/>
      <c r="Q24" s="214"/>
      <c r="R24" s="200"/>
      <c r="S24" s="200"/>
      <c r="T24" s="200"/>
      <c r="U24" s="200"/>
      <c r="V24" s="200"/>
      <c r="W24" s="200"/>
      <c r="X24" s="200"/>
      <c r="Y24" s="200"/>
      <c r="Z24" s="200"/>
      <c r="AA24" s="200"/>
      <c r="AB24" s="200"/>
      <c r="AC24" s="200"/>
      <c r="AD24" s="200"/>
      <c r="AE24" s="200"/>
    </row>
    <row r="25" spans="1:31" ht="37.5" customHeight="1" thickBot="1">
      <c r="A25" s="593"/>
      <c r="B25" s="246" t="s">
        <v>479</v>
      </c>
      <c r="C25" s="247" t="s">
        <v>480</v>
      </c>
      <c r="D25" s="246" t="s">
        <v>480</v>
      </c>
      <c r="E25" s="248" t="s">
        <v>480</v>
      </c>
      <c r="F25" s="248" t="s">
        <v>480</v>
      </c>
      <c r="G25" s="248" t="s">
        <v>480</v>
      </c>
      <c r="H25" s="248" t="s">
        <v>480</v>
      </c>
      <c r="I25" s="248" t="s">
        <v>479</v>
      </c>
      <c r="J25" s="249" t="s">
        <v>481</v>
      </c>
      <c r="K25" s="246" t="s">
        <v>479</v>
      </c>
      <c r="L25" s="247" t="s">
        <v>480</v>
      </c>
      <c r="M25" s="250" t="s">
        <v>479</v>
      </c>
      <c r="N25" s="251" t="s">
        <v>480</v>
      </c>
      <c r="O25" s="252"/>
      <c r="P25" s="252"/>
      <c r="Q25" s="252"/>
      <c r="R25" s="252"/>
      <c r="S25" s="252"/>
      <c r="T25" s="252"/>
      <c r="U25" s="252"/>
      <c r="V25" s="252"/>
      <c r="W25" s="252"/>
      <c r="X25" s="252"/>
      <c r="Y25" s="252"/>
      <c r="Z25" s="252"/>
      <c r="AA25" s="252"/>
      <c r="AB25" s="252"/>
      <c r="AC25" s="252"/>
      <c r="AD25" s="252"/>
      <c r="AE25" s="252"/>
    </row>
    <row r="26" spans="1:31" ht="30" customHeight="1" thickBot="1">
      <c r="A26" s="253" t="s">
        <v>482</v>
      </c>
      <c r="B26" s="254" t="s">
        <v>314</v>
      </c>
      <c r="C26" s="255" t="s">
        <v>483</v>
      </c>
      <c r="D26" s="254" t="s">
        <v>319</v>
      </c>
      <c r="E26" s="256" t="s">
        <v>484</v>
      </c>
      <c r="F26" s="256" t="s">
        <v>485</v>
      </c>
      <c r="G26" s="256" t="s">
        <v>486</v>
      </c>
      <c r="H26" s="256" t="s">
        <v>487</v>
      </c>
      <c r="I26" s="256" t="s">
        <v>488</v>
      </c>
      <c r="J26" s="255" t="s">
        <v>489</v>
      </c>
      <c r="K26" s="254" t="s">
        <v>490</v>
      </c>
      <c r="L26" s="255" t="s">
        <v>491</v>
      </c>
      <c r="M26" s="254" t="s">
        <v>492</v>
      </c>
      <c r="N26" s="255" t="s">
        <v>493</v>
      </c>
      <c r="O26" s="257"/>
      <c r="P26" s="257"/>
      <c r="Q26" s="258"/>
      <c r="R26" s="257"/>
      <c r="S26" s="257"/>
      <c r="T26" s="257"/>
      <c r="U26" s="257"/>
      <c r="V26" s="257"/>
      <c r="W26" s="257"/>
      <c r="X26" s="257"/>
      <c r="Y26" s="257"/>
      <c r="Z26" s="257"/>
      <c r="AA26" s="257"/>
      <c r="AB26" s="257"/>
      <c r="AC26" s="257"/>
      <c r="AD26" s="257"/>
      <c r="AE26" s="257"/>
    </row>
    <row r="27" spans="1:31" ht="30" customHeight="1">
      <c r="A27" s="259" t="s">
        <v>494</v>
      </c>
      <c r="B27" s="260">
        <f t="shared" ref="B27:B28" si="0">C27/N27</f>
        <v>0.79960249559059682</v>
      </c>
      <c r="C27" s="261">
        <f>'Кошторис  витрат'!G198</f>
        <v>1518725</v>
      </c>
      <c r="D27" s="262">
        <v>0</v>
      </c>
      <c r="E27" s="263">
        <v>0</v>
      </c>
      <c r="F27" s="263">
        <v>0</v>
      </c>
      <c r="G27" s="263">
        <v>0</v>
      </c>
      <c r="H27" s="263">
        <v>380625</v>
      </c>
      <c r="I27" s="264">
        <f t="shared" ref="I27:I28" si="1">J27/N27</f>
        <v>0.20039750440940321</v>
      </c>
      <c r="J27" s="261">
        <f t="shared" ref="J27:J29" si="2">D27+E27+F27+G27+H27</f>
        <v>380625</v>
      </c>
      <c r="K27" s="260">
        <f t="shared" ref="K27:K28" si="3">L27/N27</f>
        <v>0</v>
      </c>
      <c r="L27" s="261">
        <f>'[1]Кошторис  витрат'!S178</f>
        <v>0</v>
      </c>
      <c r="M27" s="265">
        <v>1</v>
      </c>
      <c r="N27" s="266">
        <f t="shared" ref="N27:N29" si="4">C27+J27+L27</f>
        <v>1899350</v>
      </c>
      <c r="O27" s="252"/>
      <c r="P27" s="252"/>
      <c r="Q27" s="252"/>
      <c r="R27" s="252"/>
      <c r="S27" s="252"/>
      <c r="T27" s="252"/>
      <c r="U27" s="252"/>
      <c r="V27" s="252"/>
      <c r="W27" s="252"/>
      <c r="X27" s="252"/>
      <c r="Y27" s="252"/>
      <c r="Z27" s="252"/>
      <c r="AA27" s="252"/>
      <c r="AB27" s="252"/>
      <c r="AC27" s="252"/>
      <c r="AD27" s="252"/>
      <c r="AE27" s="252"/>
    </row>
    <row r="28" spans="1:31" ht="30" customHeight="1">
      <c r="A28" s="267" t="s">
        <v>495</v>
      </c>
      <c r="B28" s="268">
        <f t="shared" si="0"/>
        <v>0.79960249559059682</v>
      </c>
      <c r="C28" s="269">
        <f>'Кошторис  витрат'!J198</f>
        <v>1518725</v>
      </c>
      <c r="D28" s="270">
        <v>0</v>
      </c>
      <c r="E28" s="271">
        <v>0</v>
      </c>
      <c r="F28" s="271">
        <v>0</v>
      </c>
      <c r="G28" s="271">
        <v>0</v>
      </c>
      <c r="H28" s="271">
        <v>380625</v>
      </c>
      <c r="I28" s="272">
        <f t="shared" si="1"/>
        <v>0.20039750440940321</v>
      </c>
      <c r="J28" s="269">
        <f t="shared" si="2"/>
        <v>380625</v>
      </c>
      <c r="K28" s="268">
        <f t="shared" si="3"/>
        <v>0</v>
      </c>
      <c r="L28" s="269">
        <f>'[1]Кошторис  витрат'!V178</f>
        <v>0</v>
      </c>
      <c r="M28" s="273">
        <v>1</v>
      </c>
      <c r="N28" s="274">
        <f t="shared" si="4"/>
        <v>1899350</v>
      </c>
      <c r="O28" s="252"/>
      <c r="P28" s="252"/>
      <c r="Q28" s="252"/>
      <c r="R28" s="252"/>
      <c r="S28" s="252"/>
      <c r="T28" s="252"/>
      <c r="U28" s="252"/>
      <c r="V28" s="252"/>
      <c r="W28" s="252"/>
      <c r="X28" s="252"/>
      <c r="Y28" s="252"/>
      <c r="Z28" s="252"/>
      <c r="AA28" s="252"/>
      <c r="AB28" s="252"/>
      <c r="AC28" s="252"/>
      <c r="AD28" s="252"/>
      <c r="AE28" s="252"/>
    </row>
    <row r="29" spans="1:31" ht="30" customHeight="1" thickBot="1">
      <c r="A29" s="275" t="s">
        <v>496</v>
      </c>
      <c r="B29" s="276">
        <f>C29/N28</f>
        <v>0.55972174691341769</v>
      </c>
      <c r="C29" s="277">
        <f>1063107.5</f>
        <v>1063107.5</v>
      </c>
      <c r="D29" s="278">
        <v>0</v>
      </c>
      <c r="E29" s="279">
        <v>0</v>
      </c>
      <c r="F29" s="279">
        <v>0</v>
      </c>
      <c r="G29" s="279">
        <v>0</v>
      </c>
      <c r="H29" s="279">
        <v>380625</v>
      </c>
      <c r="I29" s="280">
        <f>J29/N28</f>
        <v>0.20039750440940321</v>
      </c>
      <c r="J29" s="277">
        <f t="shared" si="2"/>
        <v>380625</v>
      </c>
      <c r="K29" s="276">
        <f>L29/N28</f>
        <v>0</v>
      </c>
      <c r="L29" s="277">
        <v>0</v>
      </c>
      <c r="M29" s="281">
        <f>(N29*M28)/N28</f>
        <v>0.76011925132282099</v>
      </c>
      <c r="N29" s="282">
        <f t="shared" si="4"/>
        <v>1443732.5</v>
      </c>
      <c r="O29" s="252"/>
      <c r="P29" s="252"/>
      <c r="Q29" s="252"/>
      <c r="R29" s="252"/>
      <c r="S29" s="252"/>
      <c r="T29" s="252"/>
      <c r="U29" s="252"/>
      <c r="V29" s="252"/>
      <c r="W29" s="252"/>
      <c r="X29" s="252"/>
      <c r="Y29" s="252"/>
      <c r="Z29" s="252"/>
      <c r="AA29" s="252"/>
      <c r="AB29" s="252"/>
      <c r="AC29" s="252"/>
      <c r="AD29" s="252"/>
      <c r="AE29" s="252"/>
    </row>
    <row r="30" spans="1:31" ht="30" customHeight="1" thickBot="1">
      <c r="A30" s="283" t="s">
        <v>497</v>
      </c>
      <c r="B30" s="284">
        <f t="shared" ref="B30:N30" si="5">B28-B29</f>
        <v>0.23988074867717912</v>
      </c>
      <c r="C30" s="285">
        <f t="shared" si="5"/>
        <v>455617.5</v>
      </c>
      <c r="D30" s="286">
        <f t="shared" si="5"/>
        <v>0</v>
      </c>
      <c r="E30" s="287">
        <f t="shared" si="5"/>
        <v>0</v>
      </c>
      <c r="F30" s="287">
        <f t="shared" si="5"/>
        <v>0</v>
      </c>
      <c r="G30" s="287">
        <f t="shared" si="5"/>
        <v>0</v>
      </c>
      <c r="H30" s="287">
        <f t="shared" si="5"/>
        <v>0</v>
      </c>
      <c r="I30" s="288">
        <f t="shared" si="5"/>
        <v>0</v>
      </c>
      <c r="J30" s="285">
        <f t="shared" si="5"/>
        <v>0</v>
      </c>
      <c r="K30" s="289">
        <f t="shared" si="5"/>
        <v>0</v>
      </c>
      <c r="L30" s="285">
        <f t="shared" si="5"/>
        <v>0</v>
      </c>
      <c r="M30" s="290">
        <f t="shared" si="5"/>
        <v>0.23988074867717901</v>
      </c>
      <c r="N30" s="291">
        <f t="shared" si="5"/>
        <v>455617.5</v>
      </c>
      <c r="O30" s="252"/>
      <c r="P30" s="252"/>
      <c r="Q30" s="252"/>
      <c r="R30" s="252"/>
      <c r="S30" s="252"/>
      <c r="T30" s="252"/>
      <c r="U30" s="252"/>
      <c r="V30" s="252"/>
      <c r="W30" s="252"/>
      <c r="X30" s="252"/>
      <c r="Y30" s="252"/>
      <c r="Z30" s="252"/>
      <c r="AA30" s="252"/>
      <c r="AB30" s="252"/>
      <c r="AC30" s="252"/>
      <c r="AD30" s="252"/>
      <c r="AE30" s="252"/>
    </row>
    <row r="31" spans="1:31" ht="15.75" customHeight="1">
      <c r="A31" s="233"/>
      <c r="B31" s="233"/>
      <c r="C31" s="233"/>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31" ht="15.75" customHeight="1">
      <c r="A32" s="292"/>
      <c r="B32" s="292" t="s">
        <v>498</v>
      </c>
      <c r="C32" s="635"/>
      <c r="D32" s="636"/>
      <c r="E32" s="636"/>
      <c r="F32" s="292"/>
      <c r="G32" s="293"/>
      <c r="H32" s="293"/>
      <c r="I32" s="294"/>
      <c r="J32" s="635"/>
      <c r="K32" s="636"/>
      <c r="L32" s="636"/>
      <c r="M32" s="636"/>
      <c r="N32" s="636"/>
      <c r="O32" s="292"/>
      <c r="P32" s="292"/>
      <c r="Q32" s="292"/>
      <c r="R32" s="292"/>
      <c r="S32" s="292"/>
      <c r="T32" s="292"/>
      <c r="U32" s="292"/>
      <c r="V32" s="292"/>
      <c r="W32" s="292"/>
      <c r="X32" s="292"/>
      <c r="Y32" s="292"/>
      <c r="Z32" s="292"/>
      <c r="AA32" s="292"/>
      <c r="AB32" s="292"/>
      <c r="AC32" s="292"/>
      <c r="AD32" s="292"/>
      <c r="AE32" s="292"/>
    </row>
    <row r="33" spans="1:31" ht="15.75" customHeight="1">
      <c r="A33" s="200"/>
      <c r="B33" s="200"/>
      <c r="C33" s="200"/>
      <c r="D33" s="295" t="s">
        <v>499</v>
      </c>
      <c r="E33" s="200"/>
      <c r="F33" s="296"/>
      <c r="G33" s="637" t="s">
        <v>500</v>
      </c>
      <c r="H33" s="589"/>
      <c r="I33" s="242"/>
      <c r="J33" s="637" t="s">
        <v>501</v>
      </c>
      <c r="K33" s="589"/>
      <c r="L33" s="589"/>
      <c r="M33" s="589"/>
      <c r="N33" s="589"/>
      <c r="O33" s="200"/>
      <c r="P33" s="200"/>
      <c r="Q33" s="200"/>
      <c r="R33" s="200"/>
      <c r="S33" s="200"/>
      <c r="T33" s="200"/>
      <c r="U33" s="200"/>
      <c r="V33" s="200"/>
      <c r="W33" s="200"/>
      <c r="X33" s="200"/>
      <c r="Y33" s="200"/>
      <c r="Z33" s="200"/>
      <c r="AA33" s="200"/>
      <c r="AB33" s="200"/>
      <c r="AC33" s="200"/>
      <c r="AD33" s="200"/>
      <c r="AE33" s="200"/>
    </row>
    <row r="34" spans="1:31" ht="15.75" customHeight="1">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row>
    <row r="35" spans="1:31" ht="15.75" customHeight="1">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31" ht="15.75" customHeight="1"/>
    <row r="37" spans="1:31" ht="15.75" customHeight="1"/>
    <row r="38" spans="1:31" ht="15.75" customHeight="1"/>
    <row r="39" spans="1:31" ht="15.75" customHeight="1"/>
    <row r="40" spans="1:31" ht="15.75" customHeight="1"/>
    <row r="41" spans="1:31" ht="15.75" customHeight="1"/>
    <row r="42" spans="1:31" ht="15.75" customHeight="1"/>
    <row r="43" spans="1:31" ht="15.75" customHeight="1"/>
    <row r="44" spans="1:31" ht="15.75" customHeight="1"/>
    <row r="45" spans="1:31" ht="15.75" customHeight="1"/>
    <row r="46" spans="1:31" ht="15.75" customHeight="1"/>
    <row r="47" spans="1:31" ht="15.75" customHeight="1"/>
    <row r="48" spans="1:3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sheetData>
  <mergeCells count="16">
    <mergeCell ref="C32:E32"/>
    <mergeCell ref="J32:N32"/>
    <mergeCell ref="G33:H33"/>
    <mergeCell ref="J33:N33"/>
    <mergeCell ref="A23:A25"/>
    <mergeCell ref="B23:C24"/>
    <mergeCell ref="D23:J23"/>
    <mergeCell ref="K23:L24"/>
    <mergeCell ref="M23:N24"/>
    <mergeCell ref="I24:J24"/>
    <mergeCell ref="B20:N20"/>
    <mergeCell ref="A1:B1"/>
    <mergeCell ref="H2:J2"/>
    <mergeCell ref="H3:J3"/>
    <mergeCell ref="B18:N18"/>
    <mergeCell ref="B19:N19"/>
  </mergeCells>
  <pageMargins left="0.11811023622047245" right="0.11811023622047245" top="0.15748031496062992" bottom="0.19685039370078741" header="0" footer="0"/>
  <pageSetup paperSize="9" scale="57" orientation="landscape" r:id="rId1"/>
  <drawing r:id="rId2"/>
</worksheet>
</file>

<file path=xl/worksheets/sheet4.xml><?xml version="1.0" encoding="utf-8"?>
<worksheet xmlns="http://schemas.openxmlformats.org/spreadsheetml/2006/main" xmlns:r="http://schemas.openxmlformats.org/officeDocument/2006/relationships">
  <sheetPr>
    <tabColor rgb="FFC00000"/>
    <pageSetUpPr fitToPage="1"/>
  </sheetPr>
  <dimension ref="A1:Z1000"/>
  <sheetViews>
    <sheetView showGridLines="0" workbookViewId="0">
      <selection sqref="A1:D1"/>
    </sheetView>
  </sheetViews>
  <sheetFormatPr defaultColWidth="14.42578125" defaultRowHeight="15" customHeight="1"/>
  <cols>
    <col min="1" max="1" width="10" customWidth="1"/>
    <col min="2" max="2" width="4.85546875" customWidth="1"/>
    <col min="3" max="3" width="39.7109375" customWidth="1"/>
    <col min="4" max="4" width="104.28515625" customWidth="1"/>
    <col min="5" max="5" width="15" customWidth="1"/>
    <col min="6" max="24" width="4.42578125" customWidth="1"/>
    <col min="25" max="26" width="9.5703125" customWidth="1"/>
  </cols>
  <sheetData>
    <row r="1" spans="1:26" ht="84.75" customHeight="1">
      <c r="A1" s="642" t="s">
        <v>306</v>
      </c>
      <c r="B1" s="643"/>
      <c r="C1" s="643"/>
      <c r="D1" s="643"/>
    </row>
    <row r="2" spans="1:26" ht="45" customHeight="1">
      <c r="A2" s="644" t="s">
        <v>307</v>
      </c>
      <c r="B2" s="643"/>
      <c r="C2" s="643"/>
      <c r="D2" s="643"/>
      <c r="E2" s="47"/>
      <c r="F2" s="48"/>
      <c r="G2" s="48"/>
      <c r="H2" s="48"/>
      <c r="I2" s="48"/>
      <c r="J2" s="48"/>
      <c r="K2" s="48"/>
      <c r="L2" s="48"/>
      <c r="M2" s="48"/>
      <c r="N2" s="48"/>
      <c r="O2" s="48"/>
      <c r="P2" s="48"/>
      <c r="Q2" s="48"/>
      <c r="R2" s="48"/>
      <c r="S2" s="48"/>
      <c r="T2" s="48"/>
      <c r="U2" s="48"/>
      <c r="V2" s="48"/>
      <c r="W2" s="48"/>
      <c r="X2" s="48"/>
      <c r="Y2" s="48"/>
      <c r="Z2" s="48"/>
    </row>
    <row r="3" spans="1:26" ht="25.5" customHeight="1">
      <c r="A3" s="645" t="s">
        <v>308</v>
      </c>
      <c r="B3" s="643"/>
      <c r="C3" s="643"/>
      <c r="D3" s="643"/>
      <c r="E3" s="49"/>
      <c r="F3" s="48"/>
      <c r="G3" s="48"/>
      <c r="H3" s="48"/>
      <c r="I3" s="48"/>
      <c r="J3" s="48"/>
      <c r="K3" s="48"/>
      <c r="L3" s="48"/>
      <c r="M3" s="48"/>
      <c r="N3" s="48"/>
      <c r="O3" s="48"/>
      <c r="P3" s="48"/>
      <c r="Q3" s="48"/>
      <c r="R3" s="48"/>
      <c r="S3" s="48"/>
      <c r="T3" s="48"/>
      <c r="U3" s="48"/>
      <c r="V3" s="48"/>
      <c r="W3" s="48"/>
      <c r="X3" s="48"/>
      <c r="Y3" s="48"/>
      <c r="Z3" s="48"/>
    </row>
    <row r="4" spans="1:26">
      <c r="A4" s="50"/>
      <c r="B4" s="51"/>
      <c r="C4" s="52"/>
      <c r="D4" s="53"/>
      <c r="E4" s="48"/>
      <c r="F4" s="48"/>
      <c r="G4" s="48"/>
      <c r="H4" s="48"/>
      <c r="I4" s="48"/>
      <c r="J4" s="48"/>
      <c r="K4" s="48"/>
      <c r="L4" s="48"/>
      <c r="M4" s="48"/>
      <c r="N4" s="48"/>
      <c r="O4" s="48"/>
      <c r="P4" s="48"/>
      <c r="Q4" s="48"/>
      <c r="R4" s="48"/>
      <c r="S4" s="48"/>
      <c r="T4" s="48"/>
      <c r="U4" s="48"/>
      <c r="V4" s="48"/>
      <c r="W4" s="48"/>
      <c r="X4" s="48"/>
      <c r="Y4" s="48"/>
      <c r="Z4" s="48"/>
    </row>
    <row r="5" spans="1:26" ht="26.25" customHeight="1">
      <c r="A5" s="646" t="s">
        <v>309</v>
      </c>
      <c r="B5" s="649" t="s">
        <v>14</v>
      </c>
      <c r="C5" s="652" t="s">
        <v>15</v>
      </c>
      <c r="D5" s="54"/>
      <c r="E5" s="48"/>
      <c r="F5" s="48"/>
      <c r="G5" s="48"/>
      <c r="H5" s="48"/>
      <c r="I5" s="48"/>
      <c r="J5" s="48"/>
      <c r="K5" s="48"/>
      <c r="L5" s="48"/>
      <c r="M5" s="48"/>
      <c r="N5" s="48"/>
      <c r="O5" s="48"/>
      <c r="P5" s="48"/>
      <c r="Q5" s="48"/>
      <c r="R5" s="48"/>
      <c r="S5" s="48"/>
      <c r="T5" s="48"/>
      <c r="U5" s="48"/>
      <c r="V5" s="48"/>
      <c r="W5" s="48"/>
      <c r="X5" s="48"/>
      <c r="Y5" s="48"/>
      <c r="Z5" s="48"/>
    </row>
    <row r="6" spans="1:26" ht="71.25" customHeight="1">
      <c r="A6" s="647"/>
      <c r="B6" s="650"/>
      <c r="C6" s="653"/>
      <c r="D6" s="55" t="s">
        <v>310</v>
      </c>
      <c r="E6" s="48"/>
      <c r="F6" s="48"/>
      <c r="G6" s="48"/>
      <c r="H6" s="48"/>
      <c r="I6" s="48"/>
      <c r="J6" s="48"/>
      <c r="K6" s="48"/>
      <c r="L6" s="48"/>
      <c r="M6" s="48"/>
      <c r="N6" s="48"/>
      <c r="O6" s="48"/>
      <c r="P6" s="48"/>
      <c r="Q6" s="48"/>
      <c r="R6" s="48"/>
      <c r="S6" s="48"/>
      <c r="T6" s="48"/>
      <c r="U6" s="48"/>
      <c r="V6" s="48"/>
      <c r="W6" s="48"/>
      <c r="X6" s="48"/>
      <c r="Y6" s="48"/>
      <c r="Z6" s="48"/>
    </row>
    <row r="7" spans="1:26" ht="21.75" customHeight="1">
      <c r="A7" s="648"/>
      <c r="B7" s="651"/>
      <c r="C7" s="654"/>
      <c r="D7" s="56"/>
      <c r="E7" s="48"/>
      <c r="F7" s="48"/>
      <c r="G7" s="48"/>
      <c r="H7" s="48"/>
      <c r="I7" s="48"/>
      <c r="J7" s="48"/>
      <c r="K7" s="48"/>
      <c r="L7" s="48"/>
      <c r="M7" s="48"/>
      <c r="N7" s="48"/>
      <c r="O7" s="48"/>
      <c r="P7" s="48"/>
      <c r="Q7" s="48"/>
      <c r="R7" s="48"/>
      <c r="S7" s="48"/>
      <c r="T7" s="48"/>
      <c r="U7" s="48"/>
      <c r="V7" s="48"/>
      <c r="W7" s="48"/>
      <c r="X7" s="48"/>
      <c r="Y7" s="48"/>
      <c r="Z7" s="48"/>
    </row>
    <row r="8" spans="1:26" ht="409.6" customHeight="1">
      <c r="A8" s="655" t="s">
        <v>311</v>
      </c>
      <c r="B8" s="656"/>
      <c r="C8" s="656"/>
      <c r="D8" s="657"/>
      <c r="E8" s="48"/>
      <c r="F8" s="48"/>
      <c r="G8" s="48"/>
      <c r="H8" s="48" t="s">
        <v>0</v>
      </c>
      <c r="I8" s="48"/>
      <c r="J8" s="48"/>
      <c r="K8" s="48"/>
      <c r="L8" s="48"/>
      <c r="M8" s="48"/>
      <c r="N8" s="48"/>
      <c r="O8" s="48"/>
      <c r="P8" s="48"/>
      <c r="Q8" s="48"/>
      <c r="R8" s="48"/>
      <c r="S8" s="48"/>
      <c r="T8" s="48"/>
      <c r="U8" s="48"/>
      <c r="V8" s="48"/>
      <c r="W8" s="48"/>
      <c r="X8" s="48"/>
      <c r="Y8" s="48"/>
      <c r="Z8" s="48"/>
    </row>
    <row r="9" spans="1:26">
      <c r="A9" s="57"/>
      <c r="B9" s="58"/>
      <c r="C9" s="59" t="s">
        <v>312</v>
      </c>
      <c r="D9" s="60" t="s">
        <v>313</v>
      </c>
      <c r="E9" s="48"/>
      <c r="F9" s="48"/>
      <c r="G9" s="48"/>
      <c r="H9" s="48"/>
      <c r="I9" s="48"/>
      <c r="J9" s="48"/>
      <c r="K9" s="48"/>
      <c r="L9" s="48"/>
      <c r="M9" s="48"/>
      <c r="N9" s="48"/>
      <c r="O9" s="48"/>
      <c r="P9" s="48"/>
      <c r="Q9" s="48"/>
      <c r="R9" s="48"/>
      <c r="S9" s="48"/>
      <c r="T9" s="48"/>
      <c r="U9" s="48"/>
      <c r="V9" s="48"/>
      <c r="W9" s="48"/>
      <c r="X9" s="48"/>
      <c r="Y9" s="48"/>
      <c r="Z9" s="48"/>
    </row>
    <row r="10" spans="1:26" ht="36.75" customHeight="1">
      <c r="A10" s="61"/>
      <c r="B10" s="62" t="s">
        <v>314</v>
      </c>
      <c r="C10" s="63" t="s">
        <v>6</v>
      </c>
      <c r="D10" s="658" t="s">
        <v>315</v>
      </c>
      <c r="E10" s="48"/>
      <c r="F10" s="48"/>
      <c r="G10" s="48"/>
      <c r="H10" s="48"/>
      <c r="I10" s="48"/>
      <c r="J10" s="48"/>
      <c r="K10" s="48"/>
      <c r="L10" s="48"/>
      <c r="M10" s="48"/>
      <c r="N10" s="48"/>
      <c r="O10" s="48"/>
      <c r="P10" s="48"/>
      <c r="Q10" s="48"/>
      <c r="R10" s="48"/>
      <c r="S10" s="48"/>
      <c r="T10" s="48"/>
      <c r="U10" s="48"/>
      <c r="V10" s="48"/>
      <c r="W10" s="48"/>
      <c r="X10" s="48"/>
      <c r="Y10" s="48"/>
      <c r="Z10" s="48"/>
    </row>
    <row r="11" spans="1:26" ht="30" customHeight="1">
      <c r="A11" s="64"/>
      <c r="B11" s="65" t="s">
        <v>7</v>
      </c>
      <c r="C11" s="66" t="s">
        <v>316</v>
      </c>
      <c r="D11" s="647"/>
      <c r="E11" s="48"/>
      <c r="F11" s="48"/>
      <c r="G11" s="48"/>
      <c r="H11" s="48"/>
      <c r="I11" s="48"/>
      <c r="J11" s="48"/>
      <c r="K11" s="48"/>
      <c r="L11" s="48"/>
      <c r="M11" s="48"/>
      <c r="N11" s="48"/>
      <c r="O11" s="48"/>
      <c r="P11" s="48"/>
      <c r="Q11" s="48"/>
      <c r="R11" s="48"/>
      <c r="S11" s="48"/>
      <c r="T11" s="48"/>
      <c r="U11" s="48"/>
      <c r="V11" s="48"/>
      <c r="W11" s="48"/>
      <c r="X11" s="48"/>
      <c r="Y11" s="48"/>
      <c r="Z11" s="48"/>
    </row>
    <row r="12" spans="1:26" ht="30" customHeight="1">
      <c r="A12" s="64"/>
      <c r="B12" s="67" t="s">
        <v>64</v>
      </c>
      <c r="C12" s="68" t="s">
        <v>8</v>
      </c>
      <c r="D12" s="647"/>
      <c r="E12" s="48"/>
      <c r="F12" s="48"/>
      <c r="G12" s="48"/>
      <c r="H12" s="48"/>
      <c r="I12" s="48"/>
      <c r="J12" s="48"/>
      <c r="K12" s="48"/>
      <c r="L12" s="48"/>
      <c r="M12" s="48"/>
      <c r="N12" s="48"/>
      <c r="O12" s="48"/>
      <c r="P12" s="48"/>
      <c r="Q12" s="48"/>
      <c r="R12" s="48"/>
      <c r="S12" s="48"/>
      <c r="T12" s="48"/>
      <c r="U12" s="48"/>
      <c r="V12" s="48"/>
      <c r="W12" s="48"/>
      <c r="X12" s="48"/>
      <c r="Y12" s="48"/>
      <c r="Z12" s="48"/>
    </row>
    <row r="13" spans="1:26" ht="30" customHeight="1">
      <c r="A13" s="64"/>
      <c r="B13" s="69" t="s">
        <v>71</v>
      </c>
      <c r="C13" s="70" t="s">
        <v>9</v>
      </c>
      <c r="D13" s="647"/>
      <c r="E13" s="48"/>
      <c r="F13" s="48"/>
      <c r="G13" s="48"/>
      <c r="H13" s="48"/>
      <c r="I13" s="48"/>
      <c r="J13" s="48"/>
      <c r="K13" s="48"/>
      <c r="L13" s="48"/>
      <c r="M13" s="48"/>
      <c r="N13" s="48"/>
      <c r="O13" s="48"/>
      <c r="P13" s="48"/>
      <c r="Q13" s="48"/>
      <c r="R13" s="48"/>
      <c r="S13" s="48"/>
      <c r="T13" s="48"/>
      <c r="U13" s="48"/>
      <c r="V13" s="48"/>
      <c r="W13" s="48"/>
      <c r="X13" s="48"/>
      <c r="Y13" s="48"/>
      <c r="Z13" s="48"/>
    </row>
    <row r="14" spans="1:26" ht="38.25" customHeight="1">
      <c r="A14" s="64"/>
      <c r="B14" s="67" t="s">
        <v>78</v>
      </c>
      <c r="C14" s="71" t="s">
        <v>10</v>
      </c>
      <c r="D14" s="647"/>
      <c r="E14" s="48"/>
      <c r="F14" s="48"/>
      <c r="G14" s="48"/>
      <c r="H14" s="48"/>
      <c r="I14" s="48"/>
      <c r="J14" s="48"/>
      <c r="K14" s="48"/>
      <c r="L14" s="48"/>
      <c r="M14" s="48"/>
      <c r="N14" s="48"/>
      <c r="O14" s="48"/>
      <c r="P14" s="48"/>
      <c r="Q14" s="48"/>
      <c r="R14" s="48"/>
      <c r="S14" s="48"/>
      <c r="T14" s="48"/>
      <c r="U14" s="48"/>
      <c r="V14" s="48"/>
      <c r="W14" s="48"/>
      <c r="X14" s="48"/>
      <c r="Y14" s="48"/>
      <c r="Z14" s="48"/>
    </row>
    <row r="15" spans="1:26" ht="30" customHeight="1">
      <c r="A15" s="64"/>
      <c r="B15" s="67" t="s">
        <v>317</v>
      </c>
      <c r="C15" s="71" t="s">
        <v>10</v>
      </c>
      <c r="D15" s="647"/>
      <c r="E15" s="48"/>
      <c r="F15" s="48"/>
      <c r="G15" s="48"/>
      <c r="H15" s="48"/>
      <c r="I15" s="48"/>
      <c r="J15" s="48"/>
      <c r="K15" s="48"/>
      <c r="L15" s="48"/>
      <c r="M15" s="48"/>
      <c r="N15" s="48"/>
      <c r="O15" s="48"/>
      <c r="P15" s="48"/>
      <c r="Q15" s="48"/>
      <c r="R15" s="48"/>
      <c r="S15" s="48"/>
      <c r="T15" s="48"/>
      <c r="U15" s="48"/>
      <c r="V15" s="48"/>
      <c r="W15" s="48"/>
      <c r="X15" s="48"/>
      <c r="Y15" s="48"/>
      <c r="Z15" s="48"/>
    </row>
    <row r="16" spans="1:26" ht="30" customHeight="1">
      <c r="A16" s="64"/>
      <c r="B16" s="69" t="s">
        <v>318</v>
      </c>
      <c r="C16" s="72" t="s">
        <v>11</v>
      </c>
      <c r="D16" s="647"/>
      <c r="E16" s="48"/>
      <c r="F16" s="48"/>
      <c r="G16" s="48"/>
      <c r="H16" s="48"/>
      <c r="I16" s="48"/>
      <c r="J16" s="48"/>
      <c r="K16" s="48"/>
      <c r="L16" s="48"/>
      <c r="M16" s="48"/>
      <c r="N16" s="48"/>
      <c r="O16" s="48"/>
      <c r="P16" s="48"/>
      <c r="Q16" s="48"/>
      <c r="R16" s="48"/>
      <c r="S16" s="48"/>
      <c r="T16" s="48"/>
      <c r="U16" s="48"/>
      <c r="V16" s="48"/>
      <c r="W16" s="48"/>
      <c r="X16" s="48"/>
      <c r="Y16" s="48"/>
      <c r="Z16" s="48"/>
    </row>
    <row r="17" spans="1:26" ht="63" customHeight="1">
      <c r="A17" s="73"/>
      <c r="B17" s="74" t="s">
        <v>319</v>
      </c>
      <c r="C17" s="75" t="s">
        <v>320</v>
      </c>
      <c r="D17" s="648"/>
      <c r="E17" s="48"/>
      <c r="F17" s="48"/>
      <c r="G17" s="48"/>
      <c r="H17" s="48"/>
      <c r="I17" s="48"/>
      <c r="J17" s="48"/>
      <c r="K17" s="48"/>
      <c r="L17" s="48"/>
      <c r="M17" s="48"/>
      <c r="N17" s="48"/>
      <c r="O17" s="48"/>
      <c r="P17" s="48"/>
      <c r="Q17" s="48"/>
      <c r="R17" s="48"/>
      <c r="S17" s="48"/>
      <c r="T17" s="48"/>
      <c r="U17" s="48"/>
      <c r="V17" s="48"/>
      <c r="W17" s="48"/>
      <c r="X17" s="48"/>
      <c r="Y17" s="48"/>
      <c r="Z17" s="48"/>
    </row>
    <row r="18" spans="1:26">
      <c r="A18" s="76" t="s">
        <v>12</v>
      </c>
      <c r="B18" s="77"/>
      <c r="C18" s="78"/>
      <c r="D18" s="79"/>
      <c r="E18" s="48"/>
      <c r="F18" s="48"/>
      <c r="G18" s="48"/>
      <c r="H18" s="48"/>
      <c r="I18" s="48"/>
      <c r="J18" s="48"/>
      <c r="K18" s="48"/>
      <c r="L18" s="48"/>
      <c r="M18" s="48"/>
      <c r="N18" s="48"/>
      <c r="O18" s="48"/>
      <c r="P18" s="48"/>
      <c r="Q18" s="48"/>
      <c r="R18" s="48"/>
      <c r="S18" s="48"/>
      <c r="T18" s="48"/>
      <c r="U18" s="48"/>
      <c r="V18" s="48"/>
      <c r="W18" s="48"/>
      <c r="X18" s="48"/>
      <c r="Y18" s="48"/>
      <c r="Z18" s="48"/>
    </row>
    <row r="19" spans="1:26" ht="39" customHeight="1">
      <c r="A19" s="80"/>
      <c r="B19" s="81"/>
      <c r="C19" s="80" t="s">
        <v>321</v>
      </c>
      <c r="D19" s="82" t="s">
        <v>322</v>
      </c>
      <c r="E19" s="48"/>
      <c r="F19" s="48"/>
      <c r="G19" s="48"/>
      <c r="H19" s="48"/>
      <c r="I19" s="48"/>
      <c r="J19" s="48"/>
      <c r="K19" s="48"/>
      <c r="L19" s="48"/>
      <c r="M19" s="48"/>
      <c r="N19" s="48"/>
      <c r="O19" s="48"/>
      <c r="P19" s="48"/>
      <c r="Q19" s="48"/>
      <c r="R19" s="48"/>
      <c r="S19" s="48"/>
      <c r="T19" s="48"/>
      <c r="U19" s="48"/>
      <c r="V19" s="48"/>
      <c r="W19" s="48"/>
      <c r="X19" s="48"/>
      <c r="Y19" s="48"/>
      <c r="Z19" s="48"/>
    </row>
    <row r="20" spans="1:26" ht="105.75" customHeight="1">
      <c r="A20" s="83" t="s">
        <v>24</v>
      </c>
      <c r="B20" s="84">
        <v>1</v>
      </c>
      <c r="C20" s="85" t="s">
        <v>323</v>
      </c>
      <c r="D20" s="86" t="s">
        <v>324</v>
      </c>
      <c r="E20" s="48"/>
      <c r="F20" s="48"/>
      <c r="G20" s="48"/>
      <c r="H20" s="48"/>
      <c r="I20" s="48"/>
      <c r="J20" s="48"/>
      <c r="K20" s="48"/>
      <c r="L20" s="48"/>
      <c r="M20" s="48"/>
      <c r="N20" s="48"/>
      <c r="O20" s="48"/>
      <c r="P20" s="48"/>
      <c r="Q20" s="48"/>
      <c r="R20" s="48"/>
      <c r="S20" s="48"/>
      <c r="T20" s="48"/>
      <c r="U20" s="48"/>
      <c r="V20" s="87"/>
      <c r="W20" s="87"/>
      <c r="X20" s="87"/>
      <c r="Y20" s="48"/>
      <c r="Z20" s="48"/>
    </row>
    <row r="21" spans="1:26" ht="38.25" customHeight="1">
      <c r="A21" s="88" t="s">
        <v>25</v>
      </c>
      <c r="B21" s="89" t="s">
        <v>26</v>
      </c>
      <c r="C21" s="90" t="s">
        <v>325</v>
      </c>
      <c r="D21" s="659" t="s">
        <v>326</v>
      </c>
      <c r="E21" s="48"/>
      <c r="F21" s="48"/>
      <c r="G21" s="48"/>
      <c r="H21" s="48"/>
      <c r="I21" s="48"/>
      <c r="J21" s="48"/>
      <c r="K21" s="48"/>
      <c r="L21" s="48"/>
      <c r="M21" s="48"/>
      <c r="N21" s="48"/>
      <c r="O21" s="48"/>
      <c r="P21" s="48"/>
      <c r="Q21" s="48"/>
      <c r="R21" s="48"/>
      <c r="S21" s="48"/>
      <c r="T21" s="48"/>
      <c r="U21" s="48"/>
      <c r="V21" s="91"/>
      <c r="W21" s="91"/>
      <c r="X21" s="91"/>
      <c r="Y21" s="48"/>
      <c r="Z21" s="48"/>
    </row>
    <row r="22" spans="1:26" ht="84.75" customHeight="1">
      <c r="A22" s="64" t="s">
        <v>28</v>
      </c>
      <c r="B22" s="67" t="s">
        <v>29</v>
      </c>
      <c r="C22" s="92" t="s">
        <v>30</v>
      </c>
      <c r="D22" s="647"/>
      <c r="E22" s="48"/>
      <c r="F22" s="48"/>
      <c r="G22" s="48"/>
      <c r="H22" s="48"/>
      <c r="I22" s="48"/>
      <c r="J22" s="48"/>
      <c r="K22" s="48"/>
      <c r="L22" s="48"/>
      <c r="M22" s="48"/>
      <c r="N22" s="48"/>
      <c r="O22" s="48"/>
      <c r="P22" s="48"/>
      <c r="Q22" s="48"/>
      <c r="R22" s="48"/>
      <c r="S22" s="48"/>
      <c r="T22" s="48"/>
      <c r="U22" s="48"/>
      <c r="V22" s="87"/>
      <c r="W22" s="87"/>
      <c r="X22" s="87"/>
      <c r="Y22" s="48"/>
      <c r="Z22" s="48"/>
    </row>
    <row r="23" spans="1:26" ht="87" customHeight="1">
      <c r="A23" s="64" t="s">
        <v>28</v>
      </c>
      <c r="B23" s="67" t="s">
        <v>32</v>
      </c>
      <c r="C23" s="92" t="s">
        <v>30</v>
      </c>
      <c r="D23" s="647"/>
      <c r="E23" s="48"/>
      <c r="F23" s="48"/>
      <c r="G23" s="48"/>
      <c r="H23" s="48"/>
      <c r="I23" s="48"/>
      <c r="J23" s="48"/>
      <c r="K23" s="48"/>
      <c r="L23" s="48"/>
      <c r="M23" s="48"/>
      <c r="N23" s="48"/>
      <c r="O23" s="48"/>
      <c r="P23" s="48"/>
      <c r="Q23" s="48"/>
      <c r="R23" s="48"/>
      <c r="S23" s="48"/>
      <c r="T23" s="48"/>
      <c r="U23" s="48"/>
      <c r="V23" s="87"/>
      <c r="W23" s="87"/>
      <c r="X23" s="87"/>
      <c r="Y23" s="48"/>
      <c r="Z23" s="48"/>
    </row>
    <row r="24" spans="1:26" ht="75" customHeight="1">
      <c r="A24" s="93" t="s">
        <v>28</v>
      </c>
      <c r="B24" s="69" t="s">
        <v>34</v>
      </c>
      <c r="C24" s="92" t="s">
        <v>30</v>
      </c>
      <c r="D24" s="648"/>
      <c r="E24" s="48"/>
      <c r="F24" s="48"/>
      <c r="G24" s="48"/>
      <c r="H24" s="48"/>
      <c r="I24" s="48"/>
      <c r="J24" s="48"/>
      <c r="K24" s="48"/>
      <c r="L24" s="48"/>
      <c r="M24" s="48"/>
      <c r="N24" s="48"/>
      <c r="O24" s="48"/>
      <c r="P24" s="48"/>
      <c r="Q24" s="48"/>
      <c r="R24" s="48"/>
      <c r="S24" s="48"/>
      <c r="T24" s="48"/>
      <c r="U24" s="48"/>
      <c r="V24" s="87"/>
      <c r="W24" s="87"/>
      <c r="X24" s="87"/>
      <c r="Y24" s="48"/>
      <c r="Z24" s="48"/>
    </row>
    <row r="25" spans="1:26" ht="49.7" customHeight="1">
      <c r="A25" s="88" t="s">
        <v>25</v>
      </c>
      <c r="B25" s="89" t="s">
        <v>35</v>
      </c>
      <c r="C25" s="90" t="s">
        <v>36</v>
      </c>
      <c r="D25" s="659" t="s">
        <v>327</v>
      </c>
      <c r="E25" s="91"/>
      <c r="F25" s="91"/>
      <c r="G25" s="91"/>
      <c r="H25" s="91"/>
      <c r="I25" s="91"/>
      <c r="J25" s="91"/>
      <c r="K25" s="91"/>
      <c r="L25" s="91"/>
      <c r="M25" s="91"/>
      <c r="N25" s="91"/>
      <c r="O25" s="91"/>
      <c r="P25" s="91"/>
      <c r="Q25" s="91"/>
      <c r="R25" s="91"/>
      <c r="S25" s="91"/>
      <c r="T25" s="91"/>
      <c r="U25" s="91"/>
      <c r="V25" s="91"/>
      <c r="W25" s="91"/>
      <c r="X25" s="91"/>
      <c r="Y25" s="48"/>
      <c r="Z25" s="48"/>
    </row>
    <row r="26" spans="1:26" ht="86.25" customHeight="1">
      <c r="A26" s="64" t="s">
        <v>28</v>
      </c>
      <c r="B26" s="67" t="s">
        <v>37</v>
      </c>
      <c r="C26" s="92" t="s">
        <v>33</v>
      </c>
      <c r="D26" s="647"/>
      <c r="E26" s="87"/>
      <c r="F26" s="87"/>
      <c r="G26" s="87"/>
      <c r="H26" s="87"/>
      <c r="I26" s="87"/>
      <c r="J26" s="87"/>
      <c r="K26" s="87"/>
      <c r="L26" s="87"/>
      <c r="M26" s="87"/>
      <c r="N26" s="87"/>
      <c r="O26" s="87"/>
      <c r="P26" s="87"/>
      <c r="Q26" s="87"/>
      <c r="R26" s="87"/>
      <c r="S26" s="87"/>
      <c r="T26" s="87"/>
      <c r="U26" s="87"/>
      <c r="V26" s="87"/>
      <c r="W26" s="87"/>
      <c r="X26" s="87"/>
      <c r="Y26" s="48"/>
      <c r="Z26" s="48"/>
    </row>
    <row r="27" spans="1:26" ht="132" customHeight="1">
      <c r="A27" s="64" t="s">
        <v>28</v>
      </c>
      <c r="B27" s="67" t="s">
        <v>38</v>
      </c>
      <c r="C27" s="92" t="s">
        <v>33</v>
      </c>
      <c r="D27" s="647"/>
      <c r="E27" s="87"/>
      <c r="F27" s="87"/>
      <c r="G27" s="87"/>
      <c r="H27" s="87"/>
      <c r="I27" s="87"/>
      <c r="J27" s="87"/>
      <c r="K27" s="87"/>
      <c r="L27" s="87"/>
      <c r="M27" s="87"/>
      <c r="N27" s="87"/>
      <c r="O27" s="87"/>
      <c r="P27" s="87"/>
      <c r="Q27" s="87"/>
      <c r="R27" s="87"/>
      <c r="S27" s="87"/>
      <c r="T27" s="87"/>
      <c r="U27" s="87"/>
      <c r="V27" s="87"/>
      <c r="W27" s="87"/>
      <c r="X27" s="87"/>
      <c r="Y27" s="48"/>
      <c r="Z27" s="48"/>
    </row>
    <row r="28" spans="1:26" ht="64.5" customHeight="1">
      <c r="A28" s="73" t="s">
        <v>28</v>
      </c>
      <c r="B28" s="69" t="s">
        <v>39</v>
      </c>
      <c r="C28" s="92" t="s">
        <v>33</v>
      </c>
      <c r="D28" s="648"/>
      <c r="E28" s="87"/>
      <c r="F28" s="87"/>
      <c r="G28" s="87"/>
      <c r="H28" s="87"/>
      <c r="I28" s="87"/>
      <c r="J28" s="87"/>
      <c r="K28" s="87"/>
      <c r="L28" s="87"/>
      <c r="M28" s="87"/>
      <c r="N28" s="87"/>
      <c r="O28" s="87"/>
      <c r="P28" s="87"/>
      <c r="Q28" s="87"/>
      <c r="R28" s="87"/>
      <c r="S28" s="87"/>
      <c r="T28" s="87"/>
      <c r="U28" s="87"/>
      <c r="V28" s="87"/>
      <c r="W28" s="87"/>
      <c r="X28" s="87"/>
      <c r="Y28" s="48"/>
      <c r="Z28" s="48"/>
    </row>
    <row r="29" spans="1:26" ht="90" customHeight="1">
      <c r="A29" s="88" t="s">
        <v>25</v>
      </c>
      <c r="B29" s="89" t="s">
        <v>40</v>
      </c>
      <c r="C29" s="94" t="s">
        <v>41</v>
      </c>
      <c r="D29" s="660" t="s">
        <v>328</v>
      </c>
      <c r="E29" s="91"/>
      <c r="F29" s="91"/>
      <c r="G29" s="91"/>
      <c r="H29" s="91"/>
      <c r="I29" s="91"/>
      <c r="J29" s="91"/>
      <c r="K29" s="91"/>
      <c r="L29" s="91"/>
      <c r="M29" s="91"/>
      <c r="N29" s="91"/>
      <c r="O29" s="91"/>
      <c r="P29" s="91"/>
      <c r="Q29" s="91"/>
      <c r="R29" s="91"/>
      <c r="S29" s="91"/>
      <c r="T29" s="91"/>
      <c r="U29" s="91"/>
      <c r="V29" s="91"/>
      <c r="W29" s="91"/>
      <c r="X29" s="91"/>
      <c r="Y29" s="48"/>
      <c r="Z29" s="48"/>
    </row>
    <row r="30" spans="1:26" ht="60" customHeight="1">
      <c r="A30" s="64" t="s">
        <v>28</v>
      </c>
      <c r="B30" s="67" t="s">
        <v>42</v>
      </c>
      <c r="C30" s="92" t="s">
        <v>43</v>
      </c>
      <c r="D30" s="647"/>
      <c r="E30" s="87"/>
      <c r="F30" s="87"/>
      <c r="G30" s="87"/>
      <c r="H30" s="87"/>
      <c r="I30" s="87"/>
      <c r="J30" s="87"/>
      <c r="K30" s="87"/>
      <c r="L30" s="87"/>
      <c r="M30" s="87"/>
      <c r="N30" s="87"/>
      <c r="O30" s="87"/>
      <c r="P30" s="87"/>
      <c r="Q30" s="87"/>
      <c r="R30" s="87"/>
      <c r="S30" s="87"/>
      <c r="T30" s="87"/>
      <c r="U30" s="87"/>
      <c r="V30" s="87"/>
      <c r="W30" s="87"/>
      <c r="X30" s="87"/>
      <c r="Y30" s="48"/>
      <c r="Z30" s="48"/>
    </row>
    <row r="31" spans="1:26" ht="58.7" customHeight="1">
      <c r="A31" s="64" t="s">
        <v>28</v>
      </c>
      <c r="B31" s="67" t="s">
        <v>44</v>
      </c>
      <c r="C31" s="92" t="s">
        <v>43</v>
      </c>
      <c r="D31" s="647"/>
      <c r="E31" s="87"/>
      <c r="F31" s="95"/>
      <c r="G31" s="87"/>
      <c r="H31" s="87"/>
      <c r="I31" s="87"/>
      <c r="J31" s="87"/>
      <c r="K31" s="87"/>
      <c r="L31" s="87"/>
      <c r="M31" s="87"/>
      <c r="N31" s="87"/>
      <c r="O31" s="87"/>
      <c r="P31" s="87"/>
      <c r="Q31" s="87"/>
      <c r="R31" s="87"/>
      <c r="S31" s="87"/>
      <c r="T31" s="87"/>
      <c r="U31" s="87"/>
      <c r="V31" s="87"/>
      <c r="W31" s="87"/>
      <c r="X31" s="87"/>
      <c r="Y31" s="48"/>
      <c r="Z31" s="48"/>
    </row>
    <row r="32" spans="1:26" ht="156.75" customHeight="1">
      <c r="A32" s="93" t="s">
        <v>28</v>
      </c>
      <c r="B32" s="74" t="s">
        <v>45</v>
      </c>
      <c r="C32" s="92" t="s">
        <v>43</v>
      </c>
      <c r="D32" s="648"/>
      <c r="E32" s="87"/>
      <c r="F32" s="87"/>
      <c r="G32" s="87"/>
      <c r="H32" s="87"/>
      <c r="I32" s="87"/>
      <c r="J32" s="87"/>
      <c r="K32" s="87"/>
      <c r="L32" s="87"/>
      <c r="M32" s="87"/>
      <c r="N32" s="87"/>
      <c r="O32" s="87"/>
      <c r="P32" s="87"/>
      <c r="Q32" s="87"/>
      <c r="R32" s="87"/>
      <c r="S32" s="87"/>
      <c r="T32" s="87"/>
      <c r="U32" s="87"/>
      <c r="V32" s="87"/>
      <c r="W32" s="87"/>
      <c r="X32" s="87"/>
      <c r="Y32" s="48"/>
      <c r="Z32" s="48"/>
    </row>
    <row r="33" spans="1:26" ht="65.25" customHeight="1">
      <c r="A33" s="88" t="s">
        <v>25</v>
      </c>
      <c r="B33" s="96" t="s">
        <v>46</v>
      </c>
      <c r="C33" s="94" t="s">
        <v>47</v>
      </c>
      <c r="D33" s="659" t="s">
        <v>329</v>
      </c>
      <c r="E33" s="87"/>
      <c r="F33" s="87"/>
      <c r="G33" s="87"/>
      <c r="H33" s="87"/>
      <c r="I33" s="87"/>
      <c r="J33" s="87"/>
      <c r="K33" s="87"/>
      <c r="L33" s="87"/>
      <c r="M33" s="87"/>
      <c r="N33" s="87"/>
      <c r="O33" s="87"/>
      <c r="P33" s="87"/>
      <c r="Q33" s="87"/>
      <c r="R33" s="87"/>
      <c r="S33" s="87"/>
      <c r="T33" s="87"/>
      <c r="U33" s="87"/>
      <c r="V33" s="87"/>
      <c r="W33" s="87"/>
      <c r="X33" s="87"/>
      <c r="Y33" s="48"/>
      <c r="Z33" s="48"/>
    </row>
    <row r="34" spans="1:26" ht="48.75" customHeight="1">
      <c r="A34" s="97" t="s">
        <v>28</v>
      </c>
      <c r="B34" s="65" t="s">
        <v>48</v>
      </c>
      <c r="C34" s="98" t="s">
        <v>49</v>
      </c>
      <c r="D34" s="647"/>
      <c r="E34" s="91"/>
      <c r="F34" s="91"/>
      <c r="G34" s="91"/>
      <c r="H34" s="91"/>
      <c r="I34" s="91"/>
      <c r="J34" s="91"/>
      <c r="K34" s="91"/>
      <c r="L34" s="91"/>
      <c r="M34" s="91"/>
      <c r="N34" s="91"/>
      <c r="O34" s="91"/>
      <c r="P34" s="91"/>
      <c r="Q34" s="91"/>
      <c r="R34" s="91"/>
      <c r="S34" s="91"/>
      <c r="T34" s="91"/>
      <c r="U34" s="91"/>
      <c r="V34" s="91"/>
      <c r="W34" s="91"/>
      <c r="X34" s="91"/>
      <c r="Y34" s="48"/>
      <c r="Z34" s="48"/>
    </row>
    <row r="35" spans="1:26" ht="48.75" customHeight="1">
      <c r="A35" s="64" t="s">
        <v>28</v>
      </c>
      <c r="B35" s="67" t="s">
        <v>50</v>
      </c>
      <c r="C35" s="99" t="s">
        <v>51</v>
      </c>
      <c r="D35" s="647"/>
      <c r="E35" s="87"/>
      <c r="F35" s="87"/>
      <c r="G35" s="87"/>
      <c r="H35" s="87"/>
      <c r="I35" s="87"/>
      <c r="J35" s="87"/>
      <c r="K35" s="87"/>
      <c r="L35" s="87"/>
      <c r="M35" s="87"/>
      <c r="N35" s="87"/>
      <c r="O35" s="87"/>
      <c r="P35" s="87"/>
      <c r="Q35" s="87"/>
      <c r="R35" s="87"/>
      <c r="S35" s="87"/>
      <c r="T35" s="87"/>
      <c r="U35" s="87"/>
      <c r="V35" s="87"/>
      <c r="W35" s="87"/>
      <c r="X35" s="87"/>
      <c r="Y35" s="48"/>
      <c r="Z35" s="48"/>
    </row>
    <row r="36" spans="1:26" ht="49.7" customHeight="1">
      <c r="A36" s="93" t="s">
        <v>28</v>
      </c>
      <c r="B36" s="74" t="s">
        <v>52</v>
      </c>
      <c r="C36" s="100" t="s">
        <v>330</v>
      </c>
      <c r="D36" s="648"/>
      <c r="E36" s="87"/>
      <c r="F36" s="87"/>
      <c r="G36" s="87"/>
      <c r="H36" s="87"/>
      <c r="I36" s="87"/>
      <c r="J36" s="87"/>
      <c r="K36" s="87"/>
      <c r="L36" s="87"/>
      <c r="M36" s="87"/>
      <c r="N36" s="87"/>
      <c r="O36" s="87"/>
      <c r="P36" s="87"/>
      <c r="Q36" s="87"/>
      <c r="R36" s="87"/>
      <c r="S36" s="87"/>
      <c r="T36" s="87"/>
      <c r="U36" s="87"/>
      <c r="V36" s="87"/>
      <c r="W36" s="87"/>
      <c r="X36" s="87"/>
      <c r="Y36" s="48"/>
      <c r="Z36" s="48"/>
    </row>
    <row r="37" spans="1:26" ht="39" customHeight="1">
      <c r="A37" s="88" t="s">
        <v>24</v>
      </c>
      <c r="B37" s="96" t="s">
        <v>53</v>
      </c>
      <c r="C37" s="90" t="s">
        <v>54</v>
      </c>
      <c r="D37" s="659" t="s">
        <v>331</v>
      </c>
      <c r="E37" s="95"/>
      <c r="F37" s="87"/>
      <c r="G37" s="87"/>
      <c r="H37" s="87"/>
      <c r="I37" s="87"/>
      <c r="J37" s="87"/>
      <c r="K37" s="87"/>
      <c r="L37" s="87"/>
      <c r="M37" s="87"/>
      <c r="N37" s="87"/>
      <c r="O37" s="87"/>
      <c r="P37" s="87"/>
      <c r="Q37" s="87"/>
      <c r="R37" s="87"/>
      <c r="S37" s="87"/>
      <c r="T37" s="87"/>
      <c r="U37" s="87"/>
      <c r="V37" s="87"/>
      <c r="W37" s="87"/>
      <c r="X37" s="87"/>
      <c r="Y37" s="48"/>
      <c r="Z37" s="48"/>
    </row>
    <row r="38" spans="1:26" ht="69" customHeight="1">
      <c r="A38" s="97" t="s">
        <v>28</v>
      </c>
      <c r="B38" s="65" t="s">
        <v>55</v>
      </c>
      <c r="C38" s="92" t="s">
        <v>43</v>
      </c>
      <c r="D38" s="647"/>
      <c r="E38" s="95"/>
      <c r="F38" s="87"/>
      <c r="G38" s="87"/>
      <c r="H38" s="87"/>
      <c r="I38" s="87"/>
      <c r="J38" s="87"/>
      <c r="K38" s="87"/>
      <c r="L38" s="87"/>
      <c r="M38" s="87"/>
      <c r="N38" s="87"/>
      <c r="O38" s="87"/>
      <c r="P38" s="87"/>
      <c r="Q38" s="87"/>
      <c r="R38" s="87"/>
      <c r="S38" s="87"/>
      <c r="T38" s="87"/>
      <c r="U38" s="87"/>
      <c r="V38" s="87"/>
      <c r="W38" s="87"/>
      <c r="X38" s="87"/>
      <c r="Y38" s="48"/>
      <c r="Z38" s="48"/>
    </row>
    <row r="39" spans="1:26" ht="98.25" customHeight="1">
      <c r="A39" s="64" t="s">
        <v>28</v>
      </c>
      <c r="B39" s="67" t="s">
        <v>57</v>
      </c>
      <c r="C39" s="92" t="s">
        <v>43</v>
      </c>
      <c r="D39" s="647"/>
      <c r="E39" s="87"/>
      <c r="F39" s="87"/>
      <c r="G39" s="87"/>
      <c r="H39" s="87"/>
      <c r="I39" s="87"/>
      <c r="J39" s="87"/>
      <c r="K39" s="87"/>
      <c r="L39" s="87"/>
      <c r="M39" s="87"/>
      <c r="N39" s="87"/>
      <c r="O39" s="87"/>
      <c r="P39" s="87"/>
      <c r="Q39" s="87"/>
      <c r="R39" s="87"/>
      <c r="S39" s="87"/>
      <c r="T39" s="87"/>
      <c r="U39" s="87"/>
      <c r="V39" s="87"/>
      <c r="W39" s="87"/>
      <c r="X39" s="87"/>
      <c r="Y39" s="48"/>
      <c r="Z39" s="48"/>
    </row>
    <row r="40" spans="1:26" ht="145.5" customHeight="1">
      <c r="A40" s="93" t="s">
        <v>28</v>
      </c>
      <c r="B40" s="74" t="s">
        <v>59</v>
      </c>
      <c r="C40" s="92" t="s">
        <v>43</v>
      </c>
      <c r="D40" s="648"/>
      <c r="E40" s="87"/>
      <c r="F40" s="87"/>
      <c r="G40" s="87"/>
      <c r="H40" s="87"/>
      <c r="I40" s="87"/>
      <c r="J40" s="87"/>
      <c r="K40" s="87"/>
      <c r="L40" s="87"/>
      <c r="M40" s="87"/>
      <c r="N40" s="87"/>
      <c r="O40" s="87"/>
      <c r="P40" s="87"/>
      <c r="Q40" s="87"/>
      <c r="R40" s="87"/>
      <c r="S40" s="87"/>
      <c r="T40" s="87"/>
      <c r="U40" s="87"/>
      <c r="V40" s="87"/>
      <c r="W40" s="87"/>
      <c r="X40" s="87"/>
      <c r="Y40" s="48"/>
      <c r="Z40" s="48"/>
    </row>
    <row r="41" spans="1:26" ht="30" customHeight="1">
      <c r="A41" s="101" t="s">
        <v>332</v>
      </c>
      <c r="B41" s="102"/>
      <c r="C41" s="102"/>
      <c r="D41" s="103" t="s">
        <v>333</v>
      </c>
      <c r="E41" s="87"/>
      <c r="F41" s="87"/>
      <c r="G41" s="87"/>
      <c r="H41" s="87"/>
      <c r="I41" s="87"/>
      <c r="J41" s="87"/>
      <c r="K41" s="87"/>
      <c r="L41" s="87"/>
      <c r="M41" s="87"/>
      <c r="N41" s="87"/>
      <c r="O41" s="87"/>
      <c r="P41" s="87"/>
      <c r="Q41" s="87"/>
      <c r="R41" s="87"/>
      <c r="S41" s="87"/>
      <c r="T41" s="87"/>
      <c r="U41" s="87"/>
      <c r="V41" s="87"/>
      <c r="W41" s="87"/>
      <c r="X41" s="87"/>
      <c r="Y41" s="48"/>
      <c r="Z41" s="48"/>
    </row>
    <row r="42" spans="1:26" ht="118.5" customHeight="1">
      <c r="A42" s="104" t="s">
        <v>24</v>
      </c>
      <c r="B42" s="105">
        <v>2</v>
      </c>
      <c r="C42" s="106" t="s">
        <v>334</v>
      </c>
      <c r="D42" s="107" t="s">
        <v>335</v>
      </c>
      <c r="E42" s="91"/>
      <c r="F42" s="91"/>
      <c r="G42" s="91"/>
      <c r="H42" s="91"/>
      <c r="I42" s="91"/>
      <c r="J42" s="91"/>
      <c r="K42" s="91"/>
      <c r="L42" s="91"/>
      <c r="M42" s="91"/>
      <c r="N42" s="91"/>
      <c r="O42" s="91"/>
      <c r="P42" s="91"/>
      <c r="Q42" s="91"/>
      <c r="R42" s="91"/>
      <c r="S42" s="91"/>
      <c r="T42" s="91"/>
      <c r="U42" s="91"/>
      <c r="V42" s="91"/>
      <c r="W42" s="91"/>
      <c r="X42" s="91"/>
      <c r="Y42" s="48"/>
      <c r="Z42" s="48"/>
    </row>
    <row r="43" spans="1:26" ht="39.75" customHeight="1">
      <c r="A43" s="88" t="s">
        <v>25</v>
      </c>
      <c r="B43" s="96" t="s">
        <v>64</v>
      </c>
      <c r="C43" s="108" t="s">
        <v>65</v>
      </c>
      <c r="D43" s="659" t="s">
        <v>336</v>
      </c>
      <c r="E43" s="87"/>
      <c r="F43" s="87"/>
      <c r="G43" s="87"/>
      <c r="H43" s="87"/>
      <c r="I43" s="87"/>
      <c r="J43" s="87"/>
      <c r="K43" s="87"/>
      <c r="L43" s="87"/>
      <c r="M43" s="87"/>
      <c r="N43" s="87"/>
      <c r="O43" s="87"/>
      <c r="P43" s="87"/>
      <c r="Q43" s="87"/>
      <c r="R43" s="87"/>
      <c r="S43" s="87"/>
      <c r="T43" s="87"/>
      <c r="U43" s="87"/>
      <c r="V43" s="87"/>
      <c r="W43" s="87"/>
      <c r="X43" s="87"/>
      <c r="Y43" s="48"/>
      <c r="Z43" s="48"/>
    </row>
    <row r="44" spans="1:26" ht="39.75" customHeight="1">
      <c r="A44" s="64" t="s">
        <v>28</v>
      </c>
      <c r="B44" s="67" t="s">
        <v>66</v>
      </c>
      <c r="C44" s="92" t="s">
        <v>67</v>
      </c>
      <c r="D44" s="647"/>
      <c r="E44" s="87"/>
      <c r="F44" s="87"/>
      <c r="G44" s="87"/>
      <c r="H44" s="87"/>
      <c r="I44" s="87"/>
      <c r="J44" s="87"/>
      <c r="K44" s="87"/>
      <c r="L44" s="87"/>
      <c r="M44" s="87"/>
      <c r="N44" s="87"/>
      <c r="O44" s="87"/>
      <c r="P44" s="87"/>
      <c r="Q44" s="87"/>
      <c r="R44" s="87"/>
      <c r="S44" s="87"/>
      <c r="T44" s="87"/>
      <c r="U44" s="87"/>
      <c r="V44" s="87"/>
      <c r="W44" s="87"/>
      <c r="X44" s="87"/>
      <c r="Y44" s="48"/>
      <c r="Z44" s="48"/>
    </row>
    <row r="45" spans="1:26" ht="39.75" customHeight="1">
      <c r="A45" s="64" t="s">
        <v>28</v>
      </c>
      <c r="B45" s="67" t="s">
        <v>69</v>
      </c>
      <c r="C45" s="92" t="s">
        <v>67</v>
      </c>
      <c r="D45" s="647"/>
      <c r="E45" s="87"/>
      <c r="F45" s="87"/>
      <c r="G45" s="87"/>
      <c r="H45" s="87"/>
      <c r="I45" s="87"/>
      <c r="J45" s="87"/>
      <c r="K45" s="87"/>
      <c r="L45" s="87"/>
      <c r="M45" s="87"/>
      <c r="N45" s="87"/>
      <c r="O45" s="87"/>
      <c r="P45" s="87"/>
      <c r="Q45" s="87"/>
      <c r="R45" s="87"/>
      <c r="S45" s="87"/>
      <c r="T45" s="87"/>
      <c r="U45" s="87"/>
      <c r="V45" s="87"/>
      <c r="W45" s="87"/>
      <c r="X45" s="87"/>
      <c r="Y45" s="48"/>
      <c r="Z45" s="48"/>
    </row>
    <row r="46" spans="1:26" ht="76.7" customHeight="1">
      <c r="A46" s="73" t="s">
        <v>28</v>
      </c>
      <c r="B46" s="74" t="s">
        <v>70</v>
      </c>
      <c r="C46" s="92" t="s">
        <v>67</v>
      </c>
      <c r="D46" s="648"/>
      <c r="E46" s="91"/>
      <c r="F46" s="91"/>
      <c r="G46" s="91"/>
      <c r="H46" s="91"/>
      <c r="I46" s="91"/>
      <c r="J46" s="91"/>
      <c r="K46" s="91"/>
      <c r="L46" s="91"/>
      <c r="M46" s="91"/>
      <c r="N46" s="91"/>
      <c r="O46" s="91"/>
      <c r="P46" s="91"/>
      <c r="Q46" s="91"/>
      <c r="R46" s="91"/>
      <c r="S46" s="91"/>
      <c r="T46" s="91"/>
      <c r="U46" s="91"/>
      <c r="V46" s="91"/>
      <c r="W46" s="91"/>
      <c r="X46" s="91"/>
      <c r="Y46" s="48"/>
      <c r="Z46" s="48"/>
    </row>
    <row r="47" spans="1:26" ht="45.75" customHeight="1">
      <c r="A47" s="88" t="s">
        <v>25</v>
      </c>
      <c r="B47" s="96" t="s">
        <v>71</v>
      </c>
      <c r="C47" s="94" t="s">
        <v>72</v>
      </c>
      <c r="D47" s="659" t="s">
        <v>337</v>
      </c>
      <c r="E47" s="87"/>
      <c r="F47" s="87"/>
      <c r="G47" s="87"/>
      <c r="H47" s="87"/>
      <c r="I47" s="87"/>
      <c r="J47" s="87"/>
      <c r="K47" s="87"/>
      <c r="L47" s="87"/>
      <c r="M47" s="87"/>
      <c r="N47" s="87"/>
      <c r="O47" s="87"/>
      <c r="P47" s="87"/>
      <c r="Q47" s="87"/>
      <c r="R47" s="87"/>
      <c r="S47" s="87"/>
      <c r="T47" s="87"/>
      <c r="U47" s="87"/>
      <c r="V47" s="87"/>
      <c r="W47" s="87"/>
      <c r="X47" s="87"/>
      <c r="Y47" s="48"/>
      <c r="Z47" s="48"/>
    </row>
    <row r="48" spans="1:26" ht="45.75" customHeight="1">
      <c r="A48" s="64" t="s">
        <v>28</v>
      </c>
      <c r="B48" s="67" t="s">
        <v>73</v>
      </c>
      <c r="C48" s="99" t="s">
        <v>74</v>
      </c>
      <c r="D48" s="647"/>
      <c r="E48" s="87"/>
      <c r="F48" s="95"/>
      <c r="G48" s="87"/>
      <c r="H48" s="87"/>
      <c r="I48" s="87"/>
      <c r="J48" s="87"/>
      <c r="K48" s="87"/>
      <c r="L48" s="87"/>
      <c r="M48" s="87"/>
      <c r="N48" s="87"/>
      <c r="O48" s="87"/>
      <c r="P48" s="87"/>
      <c r="Q48" s="87"/>
      <c r="R48" s="87"/>
      <c r="S48" s="87"/>
      <c r="T48" s="87"/>
      <c r="U48" s="87"/>
      <c r="V48" s="87"/>
      <c r="W48" s="87"/>
      <c r="X48" s="87"/>
      <c r="Y48" s="48"/>
      <c r="Z48" s="48"/>
    </row>
    <row r="49" spans="1:26" ht="45.75" customHeight="1">
      <c r="A49" s="64" t="s">
        <v>28</v>
      </c>
      <c r="B49" s="67" t="s">
        <v>76</v>
      </c>
      <c r="C49" s="99" t="s">
        <v>74</v>
      </c>
      <c r="D49" s="647"/>
      <c r="E49" s="87"/>
      <c r="F49" s="87"/>
      <c r="G49" s="87"/>
      <c r="H49" s="87"/>
      <c r="I49" s="87"/>
      <c r="J49" s="87"/>
      <c r="K49" s="87"/>
      <c r="L49" s="87"/>
      <c r="M49" s="87"/>
      <c r="N49" s="87"/>
      <c r="O49" s="87"/>
      <c r="P49" s="87"/>
      <c r="Q49" s="87"/>
      <c r="R49" s="87"/>
      <c r="S49" s="87"/>
      <c r="T49" s="87"/>
      <c r="U49" s="87"/>
      <c r="V49" s="87"/>
      <c r="W49" s="87"/>
      <c r="X49" s="87"/>
      <c r="Y49" s="48"/>
      <c r="Z49" s="48"/>
    </row>
    <row r="50" spans="1:26" ht="83.25" customHeight="1">
      <c r="A50" s="73" t="s">
        <v>28</v>
      </c>
      <c r="B50" s="74" t="s">
        <v>77</v>
      </c>
      <c r="C50" s="109" t="s">
        <v>74</v>
      </c>
      <c r="D50" s="648"/>
      <c r="E50" s="91"/>
      <c r="F50" s="91"/>
      <c r="G50" s="91"/>
      <c r="H50" s="91"/>
      <c r="I50" s="91"/>
      <c r="J50" s="91"/>
      <c r="K50" s="91"/>
      <c r="L50" s="91"/>
      <c r="M50" s="91"/>
      <c r="N50" s="91"/>
      <c r="O50" s="91"/>
      <c r="P50" s="91"/>
      <c r="Q50" s="91"/>
      <c r="R50" s="91"/>
      <c r="S50" s="91"/>
      <c r="T50" s="91"/>
      <c r="U50" s="91"/>
      <c r="V50" s="91"/>
      <c r="W50" s="91"/>
      <c r="X50" s="91"/>
      <c r="Y50" s="48"/>
      <c r="Z50" s="48"/>
    </row>
    <row r="51" spans="1:26" ht="39.75" customHeight="1">
      <c r="A51" s="88" t="s">
        <v>25</v>
      </c>
      <c r="B51" s="96" t="s">
        <v>78</v>
      </c>
      <c r="C51" s="94" t="s">
        <v>79</v>
      </c>
      <c r="D51" s="659" t="s">
        <v>338</v>
      </c>
      <c r="E51" s="87"/>
      <c r="F51" s="87"/>
      <c r="G51" s="87"/>
      <c r="H51" s="87"/>
      <c r="I51" s="87"/>
      <c r="J51" s="87"/>
      <c r="K51" s="87"/>
      <c r="L51" s="87"/>
      <c r="M51" s="87"/>
      <c r="N51" s="87"/>
      <c r="O51" s="87"/>
      <c r="P51" s="87"/>
      <c r="Q51" s="87"/>
      <c r="R51" s="87"/>
      <c r="S51" s="87"/>
      <c r="T51" s="87"/>
      <c r="U51" s="87"/>
      <c r="V51" s="87"/>
      <c r="W51" s="87"/>
      <c r="X51" s="87"/>
      <c r="Y51" s="48"/>
      <c r="Z51" s="48"/>
    </row>
    <row r="52" spans="1:26" ht="39.75" customHeight="1">
      <c r="A52" s="64" t="s">
        <v>28</v>
      </c>
      <c r="B52" s="67" t="s">
        <v>80</v>
      </c>
      <c r="C52" s="92" t="s">
        <v>83</v>
      </c>
      <c r="D52" s="647"/>
      <c r="E52" s="87"/>
      <c r="F52" s="87"/>
      <c r="G52" s="87"/>
      <c r="H52" s="87"/>
      <c r="I52" s="87"/>
      <c r="J52" s="87"/>
      <c r="K52" s="87"/>
      <c r="L52" s="87"/>
      <c r="M52" s="87"/>
      <c r="N52" s="87"/>
      <c r="O52" s="87"/>
      <c r="P52" s="87"/>
      <c r="Q52" s="87"/>
      <c r="R52" s="87"/>
      <c r="S52" s="87"/>
      <c r="T52" s="87"/>
      <c r="U52" s="87"/>
      <c r="V52" s="87"/>
      <c r="W52" s="87"/>
      <c r="X52" s="87"/>
      <c r="Y52" s="48"/>
      <c r="Z52" s="48"/>
    </row>
    <row r="53" spans="1:26" ht="39.75" customHeight="1">
      <c r="A53" s="64" t="s">
        <v>28</v>
      </c>
      <c r="B53" s="67" t="s">
        <v>82</v>
      </c>
      <c r="C53" s="92" t="s">
        <v>83</v>
      </c>
      <c r="D53" s="647"/>
      <c r="E53" s="87"/>
      <c r="F53" s="87"/>
      <c r="G53" s="87"/>
      <c r="H53" s="87"/>
      <c r="I53" s="87"/>
      <c r="J53" s="87"/>
      <c r="K53" s="87"/>
      <c r="L53" s="87"/>
      <c r="M53" s="87"/>
      <c r="N53" s="87"/>
      <c r="O53" s="87"/>
      <c r="P53" s="87"/>
      <c r="Q53" s="87"/>
      <c r="R53" s="87"/>
      <c r="S53" s="87"/>
      <c r="T53" s="87"/>
      <c r="U53" s="87"/>
      <c r="V53" s="87"/>
      <c r="W53" s="87"/>
      <c r="X53" s="87"/>
      <c r="Y53" s="48"/>
      <c r="Z53" s="48"/>
    </row>
    <row r="54" spans="1:26" ht="71.25" customHeight="1">
      <c r="A54" s="73" t="s">
        <v>28</v>
      </c>
      <c r="B54" s="74" t="s">
        <v>84</v>
      </c>
      <c r="C54" s="92" t="s">
        <v>83</v>
      </c>
      <c r="D54" s="648"/>
      <c r="E54" s="87"/>
      <c r="F54" s="87"/>
      <c r="G54" s="87"/>
      <c r="H54" s="87"/>
      <c r="I54" s="87"/>
      <c r="J54" s="87"/>
      <c r="K54" s="87"/>
      <c r="L54" s="87"/>
      <c r="M54" s="87"/>
      <c r="N54" s="87"/>
      <c r="O54" s="87"/>
      <c r="P54" s="87"/>
      <c r="Q54" s="87"/>
      <c r="R54" s="87"/>
      <c r="S54" s="87"/>
      <c r="T54" s="87"/>
      <c r="U54" s="87"/>
      <c r="V54" s="87"/>
      <c r="W54" s="87"/>
      <c r="X54" s="87"/>
      <c r="Y54" s="48"/>
      <c r="Z54" s="48"/>
    </row>
    <row r="55" spans="1:26" ht="41.25" customHeight="1">
      <c r="A55" s="110" t="s">
        <v>85</v>
      </c>
      <c r="B55" s="111"/>
      <c r="C55" s="112"/>
      <c r="D55" s="113"/>
      <c r="E55" s="87"/>
      <c r="F55" s="87"/>
      <c r="G55" s="87"/>
      <c r="H55" s="87"/>
      <c r="I55" s="87"/>
      <c r="J55" s="87"/>
      <c r="K55" s="87"/>
      <c r="L55" s="87"/>
      <c r="M55" s="87"/>
      <c r="N55" s="87"/>
      <c r="O55" s="87"/>
      <c r="P55" s="87"/>
      <c r="Q55" s="87"/>
      <c r="R55" s="87"/>
      <c r="S55" s="87"/>
      <c r="T55" s="87"/>
      <c r="U55" s="87"/>
      <c r="V55" s="87"/>
      <c r="W55" s="87"/>
      <c r="X55" s="87"/>
      <c r="Y55" s="48"/>
      <c r="Z55" s="48"/>
    </row>
    <row r="56" spans="1:26" ht="30" customHeight="1">
      <c r="A56" s="114" t="s">
        <v>24</v>
      </c>
      <c r="B56" s="105">
        <v>3</v>
      </c>
      <c r="C56" s="114" t="s">
        <v>86</v>
      </c>
      <c r="D56" s="115"/>
      <c r="E56" s="91"/>
      <c r="F56" s="91"/>
      <c r="G56" s="91"/>
      <c r="H56" s="91"/>
      <c r="I56" s="91"/>
      <c r="J56" s="91"/>
      <c r="K56" s="91"/>
      <c r="L56" s="91"/>
      <c r="M56" s="91"/>
      <c r="N56" s="91"/>
      <c r="O56" s="91"/>
      <c r="P56" s="91"/>
      <c r="Q56" s="91"/>
      <c r="R56" s="91"/>
      <c r="S56" s="91"/>
      <c r="T56" s="91"/>
      <c r="U56" s="91"/>
      <c r="V56" s="91"/>
      <c r="W56" s="91"/>
      <c r="X56" s="91"/>
      <c r="Y56" s="48"/>
      <c r="Z56" s="48"/>
    </row>
    <row r="57" spans="1:26" ht="58.7" customHeight="1">
      <c r="A57" s="116" t="s">
        <v>25</v>
      </c>
      <c r="B57" s="117" t="s">
        <v>87</v>
      </c>
      <c r="C57" s="118" t="s">
        <v>88</v>
      </c>
      <c r="D57" s="659" t="s">
        <v>339</v>
      </c>
      <c r="E57" s="87"/>
      <c r="F57" s="87"/>
      <c r="G57" s="87"/>
      <c r="H57" s="87"/>
      <c r="I57" s="87"/>
      <c r="J57" s="87"/>
      <c r="K57" s="87"/>
      <c r="L57" s="87"/>
      <c r="M57" s="87"/>
      <c r="N57" s="87"/>
      <c r="O57" s="87"/>
      <c r="P57" s="87"/>
      <c r="Q57" s="87"/>
      <c r="R57" s="87"/>
      <c r="S57" s="87"/>
      <c r="T57" s="87"/>
      <c r="U57" s="87"/>
      <c r="V57" s="87"/>
      <c r="W57" s="87"/>
      <c r="X57" s="87"/>
      <c r="Y57" s="48"/>
      <c r="Z57" s="48"/>
    </row>
    <row r="58" spans="1:26" ht="58.7" customHeight="1">
      <c r="A58" s="64" t="s">
        <v>28</v>
      </c>
      <c r="B58" s="67" t="s">
        <v>89</v>
      </c>
      <c r="C58" s="99" t="s">
        <v>340</v>
      </c>
      <c r="D58" s="647"/>
      <c r="E58" s="87"/>
      <c r="F58" s="87"/>
      <c r="G58" s="87"/>
      <c r="H58" s="87"/>
      <c r="I58" s="87"/>
      <c r="J58" s="87"/>
      <c r="K58" s="87"/>
      <c r="L58" s="87"/>
      <c r="M58" s="87"/>
      <c r="N58" s="87"/>
      <c r="O58" s="87"/>
      <c r="P58" s="87"/>
      <c r="Q58" s="87"/>
      <c r="R58" s="87"/>
      <c r="S58" s="87"/>
      <c r="T58" s="87"/>
      <c r="U58" s="87"/>
      <c r="V58" s="87"/>
      <c r="W58" s="87"/>
      <c r="X58" s="87"/>
      <c r="Y58" s="48"/>
      <c r="Z58" s="48"/>
    </row>
    <row r="59" spans="1:26" ht="58.7" customHeight="1">
      <c r="A59" s="64" t="s">
        <v>28</v>
      </c>
      <c r="B59" s="67" t="s">
        <v>90</v>
      </c>
      <c r="C59" s="99" t="s">
        <v>341</v>
      </c>
      <c r="D59" s="647"/>
      <c r="E59" s="87"/>
      <c r="F59" s="87"/>
      <c r="G59" s="87"/>
      <c r="H59" s="87"/>
      <c r="I59" s="87"/>
      <c r="J59" s="87"/>
      <c r="K59" s="87"/>
      <c r="L59" s="87"/>
      <c r="M59" s="87"/>
      <c r="N59" s="87"/>
      <c r="O59" s="87"/>
      <c r="P59" s="87"/>
      <c r="Q59" s="87"/>
      <c r="R59" s="87"/>
      <c r="S59" s="87"/>
      <c r="T59" s="87"/>
      <c r="U59" s="87"/>
      <c r="V59" s="87"/>
      <c r="W59" s="87"/>
      <c r="X59" s="87"/>
      <c r="Y59" s="48"/>
      <c r="Z59" s="48"/>
    </row>
    <row r="60" spans="1:26" ht="155.25" customHeight="1">
      <c r="A60" s="93" t="s">
        <v>28</v>
      </c>
      <c r="B60" s="69" t="s">
        <v>91</v>
      </c>
      <c r="C60" s="100" t="s">
        <v>342</v>
      </c>
      <c r="D60" s="648"/>
      <c r="E60" s="91"/>
      <c r="F60" s="91"/>
      <c r="G60" s="91"/>
      <c r="H60" s="91"/>
      <c r="I60" s="91"/>
      <c r="J60" s="91"/>
      <c r="K60" s="91"/>
      <c r="L60" s="91"/>
      <c r="M60" s="91"/>
      <c r="N60" s="91"/>
      <c r="O60" s="91"/>
      <c r="P60" s="91"/>
      <c r="Q60" s="91"/>
      <c r="R60" s="91"/>
      <c r="S60" s="91"/>
      <c r="T60" s="91"/>
      <c r="U60" s="91"/>
      <c r="V60" s="91"/>
      <c r="W60" s="91"/>
      <c r="X60" s="91"/>
      <c r="Y60" s="48"/>
      <c r="Z60" s="48"/>
    </row>
    <row r="61" spans="1:26" ht="89.25" customHeight="1">
      <c r="A61" s="88" t="s">
        <v>25</v>
      </c>
      <c r="B61" s="96" t="s">
        <v>98</v>
      </c>
      <c r="C61" s="90" t="s">
        <v>99</v>
      </c>
      <c r="D61" s="660" t="s">
        <v>343</v>
      </c>
      <c r="E61" s="87"/>
      <c r="F61" s="87"/>
      <c r="G61" s="87"/>
      <c r="H61" s="87"/>
      <c r="I61" s="87"/>
      <c r="J61" s="87"/>
      <c r="K61" s="87"/>
      <c r="L61" s="87"/>
      <c r="M61" s="87"/>
      <c r="N61" s="87"/>
      <c r="O61" s="87"/>
      <c r="P61" s="87"/>
      <c r="Q61" s="87"/>
      <c r="R61" s="87"/>
      <c r="S61" s="87"/>
      <c r="T61" s="87"/>
      <c r="U61" s="87"/>
      <c r="V61" s="87"/>
      <c r="W61" s="87"/>
      <c r="X61" s="87"/>
      <c r="Y61" s="48"/>
      <c r="Z61" s="48"/>
    </row>
    <row r="62" spans="1:26" ht="46.5" customHeight="1">
      <c r="A62" s="64" t="s">
        <v>28</v>
      </c>
      <c r="B62" s="67" t="s">
        <v>100</v>
      </c>
      <c r="C62" s="99" t="s">
        <v>101</v>
      </c>
      <c r="D62" s="647"/>
      <c r="E62" s="87"/>
      <c r="F62" s="87"/>
      <c r="G62" s="87"/>
      <c r="H62" s="87"/>
      <c r="I62" s="87"/>
      <c r="J62" s="87"/>
      <c r="K62" s="87"/>
      <c r="L62" s="87"/>
      <c r="M62" s="87"/>
      <c r="N62" s="87"/>
      <c r="O62" s="87"/>
      <c r="P62" s="87"/>
      <c r="Q62" s="87"/>
      <c r="R62" s="87"/>
      <c r="S62" s="87"/>
      <c r="T62" s="87"/>
      <c r="U62" s="87"/>
      <c r="V62" s="87"/>
      <c r="W62" s="87"/>
      <c r="X62" s="87"/>
      <c r="Y62" s="48"/>
      <c r="Z62" s="48"/>
    </row>
    <row r="63" spans="1:26" ht="71.25" customHeight="1">
      <c r="A63" s="73" t="s">
        <v>28</v>
      </c>
      <c r="B63" s="74" t="s">
        <v>104</v>
      </c>
      <c r="C63" s="109" t="s">
        <v>105</v>
      </c>
      <c r="D63" s="648"/>
      <c r="E63" s="91"/>
      <c r="F63" s="91"/>
      <c r="G63" s="91"/>
      <c r="H63" s="91"/>
      <c r="I63" s="91"/>
      <c r="J63" s="91"/>
      <c r="K63" s="91"/>
      <c r="L63" s="91"/>
      <c r="M63" s="91"/>
      <c r="N63" s="91"/>
      <c r="O63" s="91"/>
      <c r="P63" s="91"/>
      <c r="Q63" s="91"/>
      <c r="R63" s="91"/>
      <c r="S63" s="91"/>
      <c r="T63" s="91"/>
      <c r="U63" s="91"/>
      <c r="V63" s="91"/>
      <c r="W63" s="91"/>
      <c r="X63" s="91"/>
      <c r="Y63" s="48"/>
      <c r="Z63" s="48"/>
    </row>
    <row r="64" spans="1:26" ht="48" customHeight="1">
      <c r="A64" s="101" t="s">
        <v>106</v>
      </c>
      <c r="B64" s="119"/>
      <c r="C64" s="120"/>
      <c r="D64" s="113"/>
      <c r="E64" s="87"/>
      <c r="F64" s="87"/>
      <c r="G64" s="87"/>
      <c r="H64" s="87"/>
      <c r="I64" s="87"/>
      <c r="J64" s="87"/>
      <c r="K64" s="87"/>
      <c r="L64" s="87"/>
      <c r="M64" s="87"/>
      <c r="N64" s="87"/>
      <c r="O64" s="87"/>
      <c r="P64" s="87"/>
      <c r="Q64" s="87"/>
      <c r="R64" s="87"/>
      <c r="S64" s="87"/>
      <c r="T64" s="87"/>
      <c r="U64" s="87"/>
      <c r="V64" s="87"/>
      <c r="W64" s="87"/>
      <c r="X64" s="87"/>
      <c r="Y64" s="48"/>
      <c r="Z64" s="48"/>
    </row>
    <row r="65" spans="1:26" ht="198" customHeight="1">
      <c r="A65" s="104" t="s">
        <v>24</v>
      </c>
      <c r="B65" s="105">
        <v>4</v>
      </c>
      <c r="C65" s="121" t="s">
        <v>107</v>
      </c>
      <c r="D65" s="122" t="s">
        <v>344</v>
      </c>
      <c r="E65" s="87"/>
      <c r="F65" s="87"/>
      <c r="G65" s="87"/>
      <c r="H65" s="87"/>
      <c r="I65" s="87"/>
      <c r="J65" s="87"/>
      <c r="K65" s="87"/>
      <c r="L65" s="87"/>
      <c r="M65" s="87"/>
      <c r="N65" s="87"/>
      <c r="O65" s="87"/>
      <c r="P65" s="87"/>
      <c r="Q65" s="87"/>
      <c r="R65" s="87"/>
      <c r="S65" s="87"/>
      <c r="T65" s="87"/>
      <c r="U65" s="87"/>
      <c r="V65" s="87"/>
      <c r="W65" s="87"/>
      <c r="X65" s="87"/>
      <c r="Y65" s="48"/>
      <c r="Z65" s="48"/>
    </row>
    <row r="66" spans="1:26" ht="45" customHeight="1">
      <c r="A66" s="88" t="s">
        <v>25</v>
      </c>
      <c r="B66" s="96" t="s">
        <v>108</v>
      </c>
      <c r="C66" s="108" t="s">
        <v>109</v>
      </c>
      <c r="D66" s="659" t="s">
        <v>345</v>
      </c>
      <c r="E66" s="87"/>
      <c r="F66" s="87"/>
      <c r="G66" s="87"/>
      <c r="H66" s="87"/>
      <c r="I66" s="87"/>
      <c r="J66" s="87"/>
      <c r="K66" s="87"/>
      <c r="L66" s="87"/>
      <c r="M66" s="87"/>
      <c r="N66" s="87"/>
      <c r="O66" s="87"/>
      <c r="P66" s="87"/>
      <c r="Q66" s="87"/>
      <c r="R66" s="87"/>
      <c r="S66" s="87"/>
      <c r="T66" s="87"/>
      <c r="U66" s="87"/>
      <c r="V66" s="87"/>
      <c r="W66" s="87"/>
      <c r="X66" s="87"/>
      <c r="Y66" s="48"/>
      <c r="Z66" s="48"/>
    </row>
    <row r="67" spans="1:26" ht="45" customHeight="1">
      <c r="A67" s="64" t="s">
        <v>28</v>
      </c>
      <c r="B67" s="67" t="s">
        <v>110</v>
      </c>
      <c r="C67" s="99" t="s">
        <v>111</v>
      </c>
      <c r="D67" s="647"/>
      <c r="E67" s="91"/>
      <c r="F67" s="91"/>
      <c r="G67" s="91"/>
      <c r="H67" s="91"/>
      <c r="I67" s="91"/>
      <c r="J67" s="91"/>
      <c r="K67" s="91"/>
      <c r="L67" s="91"/>
      <c r="M67" s="91"/>
      <c r="N67" s="91"/>
      <c r="O67" s="91"/>
      <c r="P67" s="91"/>
      <c r="Q67" s="91"/>
      <c r="R67" s="91"/>
      <c r="S67" s="91"/>
      <c r="T67" s="91"/>
      <c r="U67" s="91"/>
      <c r="V67" s="91"/>
      <c r="W67" s="91"/>
      <c r="X67" s="91"/>
      <c r="Y67" s="48"/>
      <c r="Z67" s="48"/>
    </row>
    <row r="68" spans="1:26" ht="45" customHeight="1">
      <c r="A68" s="64" t="s">
        <v>28</v>
      </c>
      <c r="B68" s="67" t="s">
        <v>113</v>
      </c>
      <c r="C68" s="99" t="s">
        <v>111</v>
      </c>
      <c r="D68" s="647"/>
      <c r="E68" s="87"/>
      <c r="F68" s="87"/>
      <c r="G68" s="87"/>
      <c r="H68" s="87"/>
      <c r="I68" s="87"/>
      <c r="J68" s="87"/>
      <c r="K68" s="87"/>
      <c r="L68" s="87"/>
      <c r="M68" s="87"/>
      <c r="N68" s="87"/>
      <c r="O68" s="87"/>
      <c r="P68" s="87"/>
      <c r="Q68" s="87"/>
      <c r="R68" s="87"/>
      <c r="S68" s="87"/>
      <c r="T68" s="87"/>
      <c r="U68" s="87"/>
      <c r="V68" s="87"/>
      <c r="W68" s="87"/>
      <c r="X68" s="87"/>
      <c r="Y68" s="48"/>
      <c r="Z68" s="48"/>
    </row>
    <row r="69" spans="1:26" ht="285" customHeight="1">
      <c r="A69" s="73" t="s">
        <v>28</v>
      </c>
      <c r="B69" s="69" t="s">
        <v>114</v>
      </c>
      <c r="C69" s="100" t="s">
        <v>111</v>
      </c>
      <c r="D69" s="648"/>
      <c r="E69" s="87"/>
      <c r="F69" s="87"/>
      <c r="G69" s="87"/>
      <c r="H69" s="87"/>
      <c r="I69" s="87"/>
      <c r="J69" s="87"/>
      <c r="K69" s="87"/>
      <c r="L69" s="87"/>
      <c r="M69" s="87"/>
      <c r="N69" s="87"/>
      <c r="O69" s="87"/>
      <c r="P69" s="87"/>
      <c r="Q69" s="87"/>
      <c r="R69" s="87"/>
      <c r="S69" s="87"/>
      <c r="T69" s="87"/>
      <c r="U69" s="87"/>
      <c r="V69" s="87"/>
      <c r="W69" s="87"/>
      <c r="X69" s="87"/>
      <c r="Y69" s="48"/>
      <c r="Z69" s="48"/>
    </row>
    <row r="70" spans="1:26" ht="51.75" customHeight="1">
      <c r="A70" s="88" t="s">
        <v>25</v>
      </c>
      <c r="B70" s="96" t="s">
        <v>115</v>
      </c>
      <c r="C70" s="94" t="s">
        <v>116</v>
      </c>
      <c r="D70" s="661" t="s">
        <v>346</v>
      </c>
      <c r="E70" s="87"/>
      <c r="F70" s="87"/>
      <c r="G70" s="87"/>
      <c r="H70" s="87"/>
      <c r="I70" s="87"/>
      <c r="J70" s="87"/>
      <c r="K70" s="87"/>
      <c r="L70" s="87"/>
      <c r="M70" s="87"/>
      <c r="N70" s="87"/>
      <c r="O70" s="87"/>
      <c r="P70" s="87"/>
      <c r="Q70" s="87"/>
      <c r="R70" s="87"/>
      <c r="S70" s="87"/>
      <c r="T70" s="87"/>
      <c r="U70" s="87"/>
      <c r="V70" s="87"/>
      <c r="W70" s="87"/>
      <c r="X70" s="87"/>
      <c r="Y70" s="48"/>
      <c r="Z70" s="48"/>
    </row>
    <row r="71" spans="1:26" ht="56.25" customHeight="1">
      <c r="A71" s="64" t="s">
        <v>28</v>
      </c>
      <c r="B71" s="67" t="s">
        <v>117</v>
      </c>
      <c r="C71" s="123" t="s">
        <v>347</v>
      </c>
      <c r="D71" s="647"/>
      <c r="E71" s="91"/>
      <c r="F71" s="91"/>
      <c r="G71" s="91"/>
      <c r="H71" s="91"/>
      <c r="I71" s="91"/>
      <c r="J71" s="91"/>
      <c r="K71" s="91"/>
      <c r="L71" s="91"/>
      <c r="M71" s="91"/>
      <c r="N71" s="91"/>
      <c r="O71" s="91"/>
      <c r="P71" s="91"/>
      <c r="Q71" s="91"/>
      <c r="R71" s="91"/>
      <c r="S71" s="91"/>
      <c r="T71" s="91"/>
      <c r="U71" s="91"/>
      <c r="V71" s="91"/>
      <c r="W71" s="91"/>
      <c r="X71" s="91"/>
      <c r="Y71" s="48"/>
      <c r="Z71" s="48"/>
    </row>
    <row r="72" spans="1:26" ht="56.25" customHeight="1">
      <c r="A72" s="64" t="s">
        <v>28</v>
      </c>
      <c r="B72" s="67" t="s">
        <v>119</v>
      </c>
      <c r="C72" s="123" t="s">
        <v>340</v>
      </c>
      <c r="D72" s="647"/>
      <c r="E72" s="87"/>
      <c r="F72" s="87"/>
      <c r="G72" s="87"/>
      <c r="H72" s="87"/>
      <c r="I72" s="87"/>
      <c r="J72" s="87"/>
      <c r="K72" s="87"/>
      <c r="L72" s="87"/>
      <c r="M72" s="87"/>
      <c r="N72" s="87"/>
      <c r="O72" s="87"/>
      <c r="P72" s="87"/>
      <c r="Q72" s="87"/>
      <c r="R72" s="87"/>
      <c r="S72" s="87"/>
      <c r="T72" s="87"/>
      <c r="U72" s="87"/>
      <c r="V72" s="87"/>
      <c r="W72" s="87"/>
      <c r="X72" s="87"/>
      <c r="Y72" s="48"/>
      <c r="Z72" s="48"/>
    </row>
    <row r="73" spans="1:26" ht="90.75" customHeight="1">
      <c r="A73" s="93" t="s">
        <v>28</v>
      </c>
      <c r="B73" s="74" t="s">
        <v>121</v>
      </c>
      <c r="C73" s="124" t="s">
        <v>341</v>
      </c>
      <c r="D73" s="648"/>
      <c r="E73" s="87"/>
      <c r="F73" s="87"/>
      <c r="G73" s="87"/>
      <c r="H73" s="87"/>
      <c r="I73" s="87"/>
      <c r="J73" s="87"/>
      <c r="K73" s="87"/>
      <c r="L73" s="87"/>
      <c r="M73" s="87"/>
      <c r="N73" s="87"/>
      <c r="O73" s="87"/>
      <c r="P73" s="87"/>
      <c r="Q73" s="87"/>
      <c r="R73" s="87"/>
      <c r="S73" s="87"/>
      <c r="T73" s="87"/>
      <c r="U73" s="87"/>
      <c r="V73" s="87"/>
      <c r="W73" s="87"/>
      <c r="X73" s="87"/>
      <c r="Y73" s="48"/>
      <c r="Z73" s="48"/>
    </row>
    <row r="74" spans="1:26" ht="51.75" customHeight="1">
      <c r="A74" s="88" t="s">
        <v>25</v>
      </c>
      <c r="B74" s="96" t="s">
        <v>127</v>
      </c>
      <c r="C74" s="94" t="s">
        <v>128</v>
      </c>
      <c r="D74" s="659" t="s">
        <v>348</v>
      </c>
      <c r="E74" s="87"/>
      <c r="F74" s="87"/>
      <c r="G74" s="87"/>
      <c r="H74" s="87"/>
      <c r="I74" s="87"/>
      <c r="J74" s="87"/>
      <c r="K74" s="87"/>
      <c r="L74" s="87"/>
      <c r="M74" s="87"/>
      <c r="N74" s="87"/>
      <c r="O74" s="87"/>
      <c r="P74" s="87"/>
      <c r="Q74" s="87"/>
      <c r="R74" s="87"/>
      <c r="S74" s="87"/>
      <c r="T74" s="87"/>
      <c r="U74" s="87"/>
      <c r="V74" s="87"/>
      <c r="W74" s="87"/>
      <c r="X74" s="87"/>
      <c r="Y74" s="48"/>
      <c r="Z74" s="48"/>
    </row>
    <row r="75" spans="1:26" ht="69" customHeight="1">
      <c r="A75" s="64" t="s">
        <v>28</v>
      </c>
      <c r="B75" s="67" t="s">
        <v>129</v>
      </c>
      <c r="C75" s="123" t="s">
        <v>349</v>
      </c>
      <c r="D75" s="647"/>
      <c r="E75" s="87"/>
      <c r="F75" s="87"/>
      <c r="G75" s="87"/>
      <c r="H75" s="87"/>
      <c r="I75" s="87"/>
      <c r="J75" s="87"/>
      <c r="K75" s="87"/>
      <c r="L75" s="87"/>
      <c r="M75" s="87"/>
      <c r="N75" s="87"/>
      <c r="O75" s="87"/>
      <c r="P75" s="87"/>
      <c r="Q75" s="87"/>
      <c r="R75" s="87"/>
      <c r="S75" s="87"/>
      <c r="T75" s="87"/>
      <c r="U75" s="87"/>
      <c r="V75" s="87"/>
      <c r="W75" s="87"/>
      <c r="X75" s="87"/>
      <c r="Y75" s="48"/>
      <c r="Z75" s="48"/>
    </row>
    <row r="76" spans="1:26" ht="51.75" customHeight="1">
      <c r="A76" s="64" t="s">
        <v>28</v>
      </c>
      <c r="B76" s="67" t="s">
        <v>131</v>
      </c>
      <c r="C76" s="123" t="s">
        <v>136</v>
      </c>
      <c r="D76" s="647"/>
      <c r="E76" s="87"/>
      <c r="F76" s="87"/>
      <c r="G76" s="87"/>
      <c r="H76" s="87"/>
      <c r="I76" s="87"/>
      <c r="J76" s="87"/>
      <c r="K76" s="87"/>
      <c r="L76" s="87"/>
      <c r="M76" s="87"/>
      <c r="N76" s="87"/>
      <c r="O76" s="87"/>
      <c r="P76" s="87"/>
      <c r="Q76" s="87"/>
      <c r="R76" s="87"/>
      <c r="S76" s="87"/>
      <c r="T76" s="87"/>
      <c r="U76" s="87"/>
      <c r="V76" s="87"/>
      <c r="W76" s="87"/>
      <c r="X76" s="87"/>
      <c r="Y76" s="48"/>
      <c r="Z76" s="48"/>
    </row>
    <row r="77" spans="1:26" ht="299.25" customHeight="1">
      <c r="A77" s="93" t="s">
        <v>28</v>
      </c>
      <c r="B77" s="74" t="s">
        <v>133</v>
      </c>
      <c r="C77" s="124" t="s">
        <v>350</v>
      </c>
      <c r="D77" s="648"/>
      <c r="E77" s="91"/>
      <c r="F77" s="91"/>
      <c r="G77" s="91"/>
      <c r="H77" s="91"/>
      <c r="I77" s="91"/>
      <c r="J77" s="91"/>
      <c r="K77" s="91"/>
      <c r="L77" s="91"/>
      <c r="M77" s="91"/>
      <c r="N77" s="91"/>
      <c r="O77" s="91"/>
      <c r="P77" s="91"/>
      <c r="Q77" s="91"/>
      <c r="R77" s="91"/>
      <c r="S77" s="91"/>
      <c r="T77" s="91"/>
      <c r="U77" s="91"/>
      <c r="V77" s="91"/>
      <c r="W77" s="91"/>
      <c r="X77" s="91"/>
      <c r="Y77" s="48"/>
      <c r="Z77" s="48"/>
    </row>
    <row r="78" spans="1:26" ht="32.25" customHeight="1">
      <c r="A78" s="88" t="s">
        <v>25</v>
      </c>
      <c r="B78" s="96" t="s">
        <v>138</v>
      </c>
      <c r="C78" s="94" t="s">
        <v>139</v>
      </c>
      <c r="D78" s="659" t="s">
        <v>351</v>
      </c>
      <c r="E78" s="87"/>
      <c r="F78" s="87"/>
      <c r="G78" s="87"/>
      <c r="H78" s="87"/>
      <c r="I78" s="87"/>
      <c r="J78" s="87"/>
      <c r="K78" s="87"/>
      <c r="L78" s="87"/>
      <c r="M78" s="87"/>
      <c r="N78" s="87"/>
      <c r="O78" s="87"/>
      <c r="P78" s="87"/>
      <c r="Q78" s="87"/>
      <c r="R78" s="87"/>
      <c r="S78" s="87"/>
      <c r="T78" s="87"/>
      <c r="U78" s="87"/>
      <c r="V78" s="87"/>
      <c r="W78" s="87"/>
      <c r="X78" s="87"/>
      <c r="Y78" s="48"/>
      <c r="Z78" s="48"/>
    </row>
    <row r="79" spans="1:26" ht="42" customHeight="1">
      <c r="A79" s="64" t="s">
        <v>28</v>
      </c>
      <c r="B79" s="67" t="s">
        <v>140</v>
      </c>
      <c r="C79" s="99" t="s">
        <v>141</v>
      </c>
      <c r="D79" s="647"/>
      <c r="E79" s="87"/>
      <c r="F79" s="87"/>
      <c r="G79" s="87"/>
      <c r="H79" s="87"/>
      <c r="I79" s="87"/>
      <c r="J79" s="87"/>
      <c r="K79" s="87"/>
      <c r="L79" s="87"/>
      <c r="M79" s="87"/>
      <c r="N79" s="87"/>
      <c r="O79" s="87"/>
      <c r="P79" s="87"/>
      <c r="Q79" s="87"/>
      <c r="R79" s="87"/>
      <c r="S79" s="87"/>
      <c r="T79" s="87"/>
      <c r="U79" s="87"/>
      <c r="V79" s="87"/>
      <c r="W79" s="87"/>
      <c r="X79" s="87"/>
      <c r="Y79" s="48"/>
      <c r="Z79" s="48"/>
    </row>
    <row r="80" spans="1:26" ht="186.75" customHeight="1">
      <c r="A80" s="64" t="s">
        <v>28</v>
      </c>
      <c r="B80" s="67" t="s">
        <v>142</v>
      </c>
      <c r="C80" s="99" t="s">
        <v>141</v>
      </c>
      <c r="D80" s="647"/>
      <c r="E80" s="87"/>
      <c r="F80" s="87"/>
      <c r="G80" s="87"/>
      <c r="H80" s="87"/>
      <c r="I80" s="87"/>
      <c r="J80" s="87"/>
      <c r="K80" s="87"/>
      <c r="L80" s="87"/>
      <c r="M80" s="87"/>
      <c r="N80" s="87"/>
      <c r="O80" s="87"/>
      <c r="P80" s="87"/>
      <c r="Q80" s="87"/>
      <c r="R80" s="87"/>
      <c r="S80" s="87"/>
      <c r="T80" s="87"/>
      <c r="U80" s="87"/>
      <c r="V80" s="87"/>
      <c r="W80" s="87"/>
      <c r="X80" s="87"/>
      <c r="Y80" s="48"/>
      <c r="Z80" s="48"/>
    </row>
    <row r="81" spans="1:26" ht="35.25" customHeight="1">
      <c r="A81" s="93" t="s">
        <v>28</v>
      </c>
      <c r="B81" s="69" t="s">
        <v>143</v>
      </c>
      <c r="C81" s="100" t="s">
        <v>141</v>
      </c>
      <c r="D81" s="648"/>
      <c r="E81" s="87"/>
      <c r="F81" s="87"/>
      <c r="G81" s="87"/>
      <c r="H81" s="87"/>
      <c r="I81" s="87"/>
      <c r="J81" s="87"/>
      <c r="K81" s="87"/>
      <c r="L81" s="87"/>
      <c r="M81" s="87"/>
      <c r="N81" s="87"/>
      <c r="O81" s="87"/>
      <c r="P81" s="87"/>
      <c r="Q81" s="87"/>
      <c r="R81" s="87"/>
      <c r="S81" s="87"/>
      <c r="T81" s="87"/>
      <c r="U81" s="87"/>
      <c r="V81" s="87"/>
      <c r="W81" s="87"/>
      <c r="X81" s="87"/>
      <c r="Y81" s="48"/>
      <c r="Z81" s="48"/>
    </row>
    <row r="82" spans="1:26" ht="40.700000000000003" customHeight="1">
      <c r="A82" s="88" t="s">
        <v>25</v>
      </c>
      <c r="B82" s="96" t="s">
        <v>144</v>
      </c>
      <c r="C82" s="94" t="s">
        <v>145</v>
      </c>
      <c r="D82" s="661" t="s">
        <v>352</v>
      </c>
      <c r="E82" s="87"/>
      <c r="F82" s="87"/>
      <c r="G82" s="87"/>
      <c r="H82" s="87"/>
      <c r="I82" s="87"/>
      <c r="J82" s="87"/>
      <c r="K82" s="87"/>
      <c r="L82" s="87"/>
      <c r="M82" s="87"/>
      <c r="N82" s="87"/>
      <c r="O82" s="87"/>
      <c r="P82" s="87"/>
      <c r="Q82" s="87"/>
      <c r="R82" s="87"/>
      <c r="S82" s="87"/>
      <c r="T82" s="87"/>
      <c r="U82" s="87"/>
      <c r="V82" s="87"/>
      <c r="W82" s="87"/>
      <c r="X82" s="87"/>
      <c r="Y82" s="48"/>
      <c r="Z82" s="48"/>
    </row>
    <row r="83" spans="1:26" ht="40.700000000000003" customHeight="1">
      <c r="A83" s="64" t="s">
        <v>28</v>
      </c>
      <c r="B83" s="67" t="s">
        <v>146</v>
      </c>
      <c r="C83" s="99" t="s">
        <v>141</v>
      </c>
      <c r="D83" s="647"/>
      <c r="E83" s="91"/>
      <c r="F83" s="91"/>
      <c r="G83" s="91"/>
      <c r="H83" s="91"/>
      <c r="I83" s="91"/>
      <c r="J83" s="91"/>
      <c r="K83" s="91"/>
      <c r="L83" s="91"/>
      <c r="M83" s="91"/>
      <c r="N83" s="91"/>
      <c r="O83" s="91"/>
      <c r="P83" s="91"/>
      <c r="Q83" s="91"/>
      <c r="R83" s="91"/>
      <c r="S83" s="91"/>
      <c r="T83" s="91"/>
      <c r="U83" s="91"/>
      <c r="V83" s="91"/>
      <c r="W83" s="91"/>
      <c r="X83" s="91"/>
      <c r="Y83" s="48"/>
      <c r="Z83" s="48"/>
    </row>
    <row r="84" spans="1:26" ht="165.75" customHeight="1">
      <c r="A84" s="64" t="s">
        <v>28</v>
      </c>
      <c r="B84" s="67" t="s">
        <v>147</v>
      </c>
      <c r="C84" s="99" t="s">
        <v>141</v>
      </c>
      <c r="D84" s="647"/>
      <c r="E84" s="87"/>
      <c r="F84" s="87"/>
      <c r="G84" s="87"/>
      <c r="H84" s="87"/>
      <c r="I84" s="87"/>
      <c r="J84" s="87"/>
      <c r="K84" s="87"/>
      <c r="L84" s="87"/>
      <c r="M84" s="87"/>
      <c r="N84" s="87"/>
      <c r="O84" s="87"/>
      <c r="P84" s="87"/>
      <c r="Q84" s="87"/>
      <c r="R84" s="87"/>
      <c r="S84" s="87"/>
      <c r="T84" s="87"/>
      <c r="U84" s="87"/>
      <c r="V84" s="87"/>
      <c r="W84" s="87"/>
      <c r="X84" s="87"/>
      <c r="Y84" s="48"/>
      <c r="Z84" s="48"/>
    </row>
    <row r="85" spans="1:26" ht="64.5" customHeight="1">
      <c r="A85" s="93" t="s">
        <v>28</v>
      </c>
      <c r="B85" s="74" t="s">
        <v>148</v>
      </c>
      <c r="C85" s="100" t="s">
        <v>141</v>
      </c>
      <c r="D85" s="648"/>
      <c r="E85" s="87"/>
      <c r="F85" s="87"/>
      <c r="G85" s="87"/>
      <c r="H85" s="87"/>
      <c r="I85" s="87"/>
      <c r="J85" s="87"/>
      <c r="K85" s="87"/>
      <c r="L85" s="87"/>
      <c r="M85" s="87"/>
      <c r="N85" s="87"/>
      <c r="O85" s="87"/>
      <c r="P85" s="87"/>
      <c r="Q85" s="87"/>
      <c r="R85" s="87"/>
      <c r="S85" s="87"/>
      <c r="T85" s="87"/>
      <c r="U85" s="87"/>
      <c r="V85" s="87"/>
      <c r="W85" s="87"/>
      <c r="X85" s="87"/>
      <c r="Y85" s="48"/>
      <c r="Z85" s="48"/>
    </row>
    <row r="86" spans="1:26" ht="19.5" customHeight="1">
      <c r="A86" s="125" t="s">
        <v>149</v>
      </c>
      <c r="B86" s="102"/>
      <c r="C86" s="126"/>
      <c r="D86" s="127"/>
      <c r="E86" s="87"/>
      <c r="F86" s="87"/>
      <c r="G86" s="87"/>
      <c r="H86" s="87"/>
      <c r="I86" s="87"/>
      <c r="J86" s="87"/>
      <c r="K86" s="87"/>
      <c r="L86" s="87"/>
      <c r="M86" s="87"/>
      <c r="N86" s="87"/>
      <c r="O86" s="87"/>
      <c r="P86" s="87"/>
      <c r="Q86" s="87"/>
      <c r="R86" s="87"/>
      <c r="S86" s="87"/>
      <c r="T86" s="87"/>
      <c r="U86" s="87"/>
      <c r="V86" s="87"/>
      <c r="W86" s="87"/>
      <c r="X86" s="87"/>
      <c r="Y86" s="48"/>
      <c r="Z86" s="48"/>
    </row>
    <row r="87" spans="1:26" ht="69.75" customHeight="1">
      <c r="A87" s="128" t="s">
        <v>24</v>
      </c>
      <c r="B87" s="129">
        <v>5</v>
      </c>
      <c r="C87" s="130" t="s">
        <v>353</v>
      </c>
      <c r="D87" s="131" t="s">
        <v>354</v>
      </c>
      <c r="E87" s="91"/>
      <c r="F87" s="91"/>
      <c r="G87" s="91"/>
      <c r="H87" s="91"/>
      <c r="I87" s="91"/>
      <c r="J87" s="91"/>
      <c r="K87" s="91"/>
      <c r="L87" s="91"/>
      <c r="M87" s="91"/>
      <c r="N87" s="91"/>
      <c r="O87" s="91"/>
      <c r="P87" s="91"/>
      <c r="Q87" s="91"/>
      <c r="R87" s="91"/>
      <c r="S87" s="91"/>
      <c r="T87" s="91"/>
      <c r="U87" s="91"/>
      <c r="V87" s="91"/>
      <c r="W87" s="91"/>
      <c r="X87" s="91"/>
      <c r="Y87" s="48"/>
      <c r="Z87" s="48"/>
    </row>
    <row r="88" spans="1:26" ht="62.25" customHeight="1">
      <c r="A88" s="88" t="s">
        <v>25</v>
      </c>
      <c r="B88" s="96" t="s">
        <v>150</v>
      </c>
      <c r="C88" s="90" t="s">
        <v>151</v>
      </c>
      <c r="D88" s="659" t="s">
        <v>355</v>
      </c>
      <c r="E88" s="87"/>
      <c r="F88" s="87"/>
      <c r="G88" s="87"/>
      <c r="H88" s="87"/>
      <c r="I88" s="87"/>
      <c r="J88" s="87"/>
      <c r="K88" s="87"/>
      <c r="L88" s="87"/>
      <c r="M88" s="87"/>
      <c r="N88" s="87"/>
      <c r="O88" s="87"/>
      <c r="P88" s="87"/>
      <c r="Q88" s="87"/>
      <c r="R88" s="87"/>
      <c r="S88" s="87"/>
      <c r="T88" s="87"/>
      <c r="U88" s="87"/>
      <c r="V88" s="87"/>
      <c r="W88" s="87"/>
      <c r="X88" s="87"/>
      <c r="Y88" s="48"/>
      <c r="Z88" s="48"/>
    </row>
    <row r="89" spans="1:26" ht="62.25" customHeight="1">
      <c r="A89" s="132" t="s">
        <v>28</v>
      </c>
      <c r="B89" s="67" t="s">
        <v>152</v>
      </c>
      <c r="C89" s="133" t="s">
        <v>153</v>
      </c>
      <c r="D89" s="647"/>
      <c r="E89" s="87"/>
      <c r="F89" s="87"/>
      <c r="G89" s="87"/>
      <c r="H89" s="87"/>
      <c r="I89" s="87"/>
      <c r="J89" s="87"/>
      <c r="K89" s="87"/>
      <c r="L89" s="87"/>
      <c r="M89" s="87"/>
      <c r="N89" s="87"/>
      <c r="O89" s="87"/>
      <c r="P89" s="87"/>
      <c r="Q89" s="87"/>
      <c r="R89" s="87"/>
      <c r="S89" s="87"/>
      <c r="T89" s="87"/>
      <c r="U89" s="87"/>
      <c r="V89" s="87"/>
      <c r="W89" s="87"/>
      <c r="X89" s="87"/>
      <c r="Y89" s="48"/>
      <c r="Z89" s="48"/>
    </row>
    <row r="90" spans="1:26" ht="62.25" customHeight="1">
      <c r="A90" s="132" t="s">
        <v>28</v>
      </c>
      <c r="B90" s="67" t="s">
        <v>155</v>
      </c>
      <c r="C90" s="133" t="s">
        <v>153</v>
      </c>
      <c r="D90" s="647"/>
      <c r="E90" s="87"/>
      <c r="F90" s="87"/>
      <c r="G90" s="87"/>
      <c r="H90" s="87"/>
      <c r="I90" s="87"/>
      <c r="J90" s="87"/>
      <c r="K90" s="87"/>
      <c r="L90" s="87"/>
      <c r="M90" s="87"/>
      <c r="N90" s="87"/>
      <c r="O90" s="87"/>
      <c r="P90" s="87"/>
      <c r="Q90" s="87"/>
      <c r="R90" s="87"/>
      <c r="S90" s="87"/>
      <c r="T90" s="87"/>
      <c r="U90" s="87"/>
      <c r="V90" s="87"/>
      <c r="W90" s="87"/>
      <c r="X90" s="87"/>
      <c r="Y90" s="48"/>
      <c r="Z90" s="48"/>
    </row>
    <row r="91" spans="1:26" ht="62.25" customHeight="1">
      <c r="A91" s="134" t="s">
        <v>28</v>
      </c>
      <c r="B91" s="69" t="s">
        <v>156</v>
      </c>
      <c r="C91" s="133" t="s">
        <v>153</v>
      </c>
      <c r="D91" s="648"/>
      <c r="E91" s="87"/>
      <c r="F91" s="87"/>
      <c r="G91" s="87"/>
      <c r="H91" s="87"/>
      <c r="I91" s="87"/>
      <c r="J91" s="87"/>
      <c r="K91" s="87"/>
      <c r="L91" s="87"/>
      <c r="M91" s="87"/>
      <c r="N91" s="87"/>
      <c r="O91" s="87"/>
      <c r="P91" s="87"/>
      <c r="Q91" s="87"/>
      <c r="R91" s="87"/>
      <c r="S91" s="87"/>
      <c r="T91" s="87"/>
      <c r="U91" s="87"/>
      <c r="V91" s="87"/>
      <c r="W91" s="87"/>
      <c r="X91" s="87"/>
      <c r="Y91" s="48"/>
      <c r="Z91" s="48"/>
    </row>
    <row r="92" spans="1:26" ht="45" customHeight="1">
      <c r="A92" s="88" t="s">
        <v>25</v>
      </c>
      <c r="B92" s="96" t="s">
        <v>157</v>
      </c>
      <c r="C92" s="90" t="s">
        <v>158</v>
      </c>
      <c r="D92" s="659" t="s">
        <v>356</v>
      </c>
      <c r="E92" s="87"/>
      <c r="F92" s="87"/>
      <c r="G92" s="87"/>
      <c r="H92" s="87"/>
      <c r="I92" s="87"/>
      <c r="J92" s="87"/>
      <c r="K92" s="87"/>
      <c r="L92" s="87"/>
      <c r="M92" s="87"/>
      <c r="N92" s="87"/>
      <c r="O92" s="87"/>
      <c r="P92" s="87"/>
      <c r="Q92" s="87"/>
      <c r="R92" s="87"/>
      <c r="S92" s="87"/>
      <c r="T92" s="87"/>
      <c r="U92" s="87"/>
      <c r="V92" s="87"/>
      <c r="W92" s="87"/>
      <c r="X92" s="87"/>
      <c r="Y92" s="48"/>
      <c r="Z92" s="48"/>
    </row>
    <row r="93" spans="1:26" ht="45" customHeight="1">
      <c r="A93" s="64" t="s">
        <v>28</v>
      </c>
      <c r="B93" s="67" t="s">
        <v>159</v>
      </c>
      <c r="C93" s="133" t="s">
        <v>160</v>
      </c>
      <c r="D93" s="647"/>
      <c r="E93" s="87"/>
      <c r="F93" s="87"/>
      <c r="G93" s="87"/>
      <c r="H93" s="87"/>
      <c r="I93" s="87"/>
      <c r="J93" s="87"/>
      <c r="K93" s="87"/>
      <c r="L93" s="87"/>
      <c r="M93" s="87"/>
      <c r="N93" s="87"/>
      <c r="O93" s="87"/>
      <c r="P93" s="87"/>
      <c r="Q93" s="87"/>
      <c r="R93" s="87"/>
      <c r="S93" s="87"/>
      <c r="T93" s="87"/>
      <c r="U93" s="87"/>
      <c r="V93" s="87"/>
      <c r="W93" s="87"/>
      <c r="X93" s="87"/>
      <c r="Y93" s="48"/>
      <c r="Z93" s="48"/>
    </row>
    <row r="94" spans="1:26" ht="45" customHeight="1">
      <c r="A94" s="64" t="s">
        <v>28</v>
      </c>
      <c r="B94" s="67" t="s">
        <v>161</v>
      </c>
      <c r="C94" s="133" t="s">
        <v>160</v>
      </c>
      <c r="D94" s="647"/>
      <c r="E94" s="87"/>
      <c r="F94" s="87"/>
      <c r="G94" s="87"/>
      <c r="H94" s="87"/>
      <c r="I94" s="87"/>
      <c r="J94" s="87"/>
      <c r="K94" s="87"/>
      <c r="L94" s="87"/>
      <c r="M94" s="87"/>
      <c r="N94" s="87"/>
      <c r="O94" s="87"/>
      <c r="P94" s="87"/>
      <c r="Q94" s="87"/>
      <c r="R94" s="87"/>
      <c r="S94" s="87"/>
      <c r="T94" s="87"/>
      <c r="U94" s="87"/>
      <c r="V94" s="87"/>
      <c r="W94" s="87"/>
      <c r="X94" s="87"/>
      <c r="Y94" s="48"/>
      <c r="Z94" s="48"/>
    </row>
    <row r="95" spans="1:26" ht="69.75" customHeight="1">
      <c r="A95" s="93" t="s">
        <v>28</v>
      </c>
      <c r="B95" s="69" t="s">
        <v>162</v>
      </c>
      <c r="C95" s="133" t="s">
        <v>160</v>
      </c>
      <c r="D95" s="648"/>
      <c r="E95" s="87"/>
      <c r="F95" s="87"/>
      <c r="G95" s="87"/>
      <c r="H95" s="87"/>
      <c r="I95" s="87"/>
      <c r="J95" s="87"/>
      <c r="K95" s="87"/>
      <c r="L95" s="87"/>
      <c r="M95" s="87"/>
      <c r="N95" s="87"/>
      <c r="O95" s="87"/>
      <c r="P95" s="87"/>
      <c r="Q95" s="87"/>
      <c r="R95" s="87"/>
      <c r="S95" s="87"/>
      <c r="T95" s="87"/>
      <c r="U95" s="87"/>
      <c r="V95" s="87"/>
      <c r="W95" s="87"/>
      <c r="X95" s="87"/>
      <c r="Y95" s="48"/>
      <c r="Z95" s="48"/>
    </row>
    <row r="96" spans="1:26" ht="52.5" customHeight="1">
      <c r="A96" s="88" t="s">
        <v>25</v>
      </c>
      <c r="B96" s="96" t="s">
        <v>163</v>
      </c>
      <c r="C96" s="90" t="s">
        <v>164</v>
      </c>
      <c r="D96" s="662" t="s">
        <v>357</v>
      </c>
      <c r="E96" s="87"/>
      <c r="F96" s="87"/>
      <c r="G96" s="87"/>
      <c r="H96" s="87"/>
      <c r="I96" s="87"/>
      <c r="J96" s="87"/>
      <c r="K96" s="87"/>
      <c r="L96" s="87"/>
      <c r="M96" s="87"/>
      <c r="N96" s="87"/>
      <c r="O96" s="87"/>
      <c r="P96" s="87"/>
      <c r="Q96" s="87"/>
      <c r="R96" s="87"/>
      <c r="S96" s="87"/>
      <c r="T96" s="87"/>
      <c r="U96" s="87"/>
      <c r="V96" s="87"/>
      <c r="W96" s="87"/>
      <c r="X96" s="87"/>
      <c r="Y96" s="48"/>
      <c r="Z96" s="48"/>
    </row>
    <row r="97" spans="1:26" ht="51.75" customHeight="1">
      <c r="A97" s="132" t="s">
        <v>28</v>
      </c>
      <c r="B97" s="67" t="s">
        <v>165</v>
      </c>
      <c r="C97" s="135" t="s">
        <v>74</v>
      </c>
      <c r="D97" s="647"/>
      <c r="E97" s="87"/>
      <c r="F97" s="87"/>
      <c r="G97" s="87"/>
      <c r="H97" s="87"/>
      <c r="I97" s="87"/>
      <c r="J97" s="87"/>
      <c r="K97" s="87"/>
      <c r="L97" s="87"/>
      <c r="M97" s="87"/>
      <c r="N97" s="87"/>
      <c r="O97" s="87"/>
      <c r="P97" s="87"/>
      <c r="Q97" s="87"/>
      <c r="R97" s="87"/>
      <c r="S97" s="87"/>
      <c r="T97" s="87"/>
      <c r="U97" s="87"/>
      <c r="V97" s="87"/>
      <c r="W97" s="87"/>
      <c r="X97" s="87"/>
      <c r="Y97" s="48"/>
      <c r="Z97" s="48"/>
    </row>
    <row r="98" spans="1:26" ht="45" customHeight="1">
      <c r="A98" s="132" t="s">
        <v>28</v>
      </c>
      <c r="B98" s="67" t="s">
        <v>166</v>
      </c>
      <c r="C98" s="135" t="s">
        <v>74</v>
      </c>
      <c r="D98" s="647"/>
      <c r="E98" s="87"/>
      <c r="F98" s="87"/>
      <c r="G98" s="87"/>
      <c r="H98" s="87"/>
      <c r="I98" s="87"/>
      <c r="J98" s="87"/>
      <c r="K98" s="87"/>
      <c r="L98" s="87"/>
      <c r="M98" s="87"/>
      <c r="N98" s="87"/>
      <c r="O98" s="87"/>
      <c r="P98" s="87"/>
      <c r="Q98" s="87"/>
      <c r="R98" s="87"/>
      <c r="S98" s="87"/>
      <c r="T98" s="87"/>
      <c r="U98" s="87"/>
      <c r="V98" s="87"/>
      <c r="W98" s="87"/>
      <c r="X98" s="87"/>
      <c r="Y98" s="48"/>
      <c r="Z98" s="48"/>
    </row>
    <row r="99" spans="1:26" ht="97.5" customHeight="1">
      <c r="A99" s="136" t="s">
        <v>28</v>
      </c>
      <c r="B99" s="69" t="s">
        <v>167</v>
      </c>
      <c r="C99" s="137" t="s">
        <v>74</v>
      </c>
      <c r="D99" s="648"/>
      <c r="E99" s="87"/>
      <c r="F99" s="87"/>
      <c r="G99" s="87"/>
      <c r="H99" s="87"/>
      <c r="I99" s="87"/>
      <c r="J99" s="87"/>
      <c r="K99" s="87"/>
      <c r="L99" s="87"/>
      <c r="M99" s="87"/>
      <c r="N99" s="87"/>
      <c r="O99" s="87"/>
      <c r="P99" s="87"/>
      <c r="Q99" s="87"/>
      <c r="R99" s="87"/>
      <c r="S99" s="87"/>
      <c r="T99" s="87"/>
      <c r="U99" s="87"/>
      <c r="V99" s="87"/>
      <c r="W99" s="87"/>
      <c r="X99" s="87"/>
      <c r="Y99" s="48"/>
      <c r="Z99" s="48"/>
    </row>
    <row r="100" spans="1:26" ht="57" customHeight="1">
      <c r="A100" s="663" t="s">
        <v>358</v>
      </c>
      <c r="B100" s="656"/>
      <c r="C100" s="664"/>
      <c r="D100" s="138"/>
      <c r="E100" s="91"/>
      <c r="F100" s="91"/>
      <c r="G100" s="91"/>
      <c r="H100" s="91"/>
      <c r="I100" s="91"/>
      <c r="J100" s="91"/>
      <c r="K100" s="91"/>
      <c r="L100" s="91"/>
      <c r="M100" s="91"/>
      <c r="N100" s="91"/>
      <c r="O100" s="91"/>
      <c r="P100" s="91"/>
      <c r="Q100" s="91"/>
      <c r="R100" s="91"/>
      <c r="S100" s="91"/>
      <c r="T100" s="91"/>
      <c r="U100" s="91"/>
      <c r="V100" s="91"/>
      <c r="W100" s="91"/>
      <c r="X100" s="91"/>
      <c r="Y100" s="48"/>
      <c r="Z100" s="48"/>
    </row>
    <row r="101" spans="1:26" ht="19.5" customHeight="1">
      <c r="A101" s="139" t="s">
        <v>24</v>
      </c>
      <c r="B101" s="140">
        <v>6</v>
      </c>
      <c r="C101" s="141" t="s">
        <v>168</v>
      </c>
      <c r="D101" s="142"/>
      <c r="E101" s="87"/>
      <c r="F101" s="87"/>
      <c r="G101" s="87"/>
      <c r="H101" s="87"/>
      <c r="I101" s="87"/>
      <c r="J101" s="87"/>
      <c r="K101" s="87"/>
      <c r="L101" s="87"/>
      <c r="M101" s="87"/>
      <c r="N101" s="87"/>
      <c r="O101" s="87"/>
      <c r="P101" s="87"/>
      <c r="Q101" s="87"/>
      <c r="R101" s="87"/>
      <c r="S101" s="87"/>
      <c r="T101" s="87"/>
      <c r="U101" s="87"/>
      <c r="V101" s="87"/>
      <c r="W101" s="87"/>
      <c r="X101" s="87"/>
      <c r="Y101" s="48"/>
      <c r="Z101" s="48"/>
    </row>
    <row r="102" spans="1:26" ht="24.75" customHeight="1">
      <c r="A102" s="88" t="s">
        <v>25</v>
      </c>
      <c r="B102" s="96" t="s">
        <v>169</v>
      </c>
      <c r="C102" s="143" t="s">
        <v>170</v>
      </c>
      <c r="D102" s="660" t="s">
        <v>359</v>
      </c>
      <c r="E102" s="87"/>
      <c r="F102" s="87"/>
      <c r="G102" s="87"/>
      <c r="H102" s="87"/>
      <c r="I102" s="87"/>
      <c r="J102" s="87"/>
      <c r="K102" s="87"/>
      <c r="L102" s="87"/>
      <c r="M102" s="87"/>
      <c r="N102" s="87"/>
      <c r="O102" s="87"/>
      <c r="P102" s="87"/>
      <c r="Q102" s="87"/>
      <c r="R102" s="87"/>
      <c r="S102" s="87"/>
      <c r="T102" s="87"/>
      <c r="U102" s="87"/>
      <c r="V102" s="87"/>
      <c r="W102" s="87"/>
      <c r="X102" s="87"/>
      <c r="Y102" s="48"/>
      <c r="Z102" s="48"/>
    </row>
    <row r="103" spans="1:26" ht="24.75" customHeight="1">
      <c r="A103" s="64" t="s">
        <v>28</v>
      </c>
      <c r="B103" s="67" t="s">
        <v>171</v>
      </c>
      <c r="C103" s="99" t="s">
        <v>172</v>
      </c>
      <c r="D103" s="647"/>
      <c r="E103" s="87"/>
      <c r="F103" s="87"/>
      <c r="G103" s="87"/>
      <c r="H103" s="87"/>
      <c r="I103" s="87"/>
      <c r="J103" s="87"/>
      <c r="K103" s="87"/>
      <c r="L103" s="87"/>
      <c r="M103" s="87"/>
      <c r="N103" s="87"/>
      <c r="O103" s="87"/>
      <c r="P103" s="87"/>
      <c r="Q103" s="87"/>
      <c r="R103" s="87"/>
      <c r="S103" s="87"/>
      <c r="T103" s="87"/>
      <c r="U103" s="87"/>
      <c r="V103" s="87"/>
      <c r="W103" s="87"/>
      <c r="X103" s="87"/>
      <c r="Y103" s="48"/>
      <c r="Z103" s="48"/>
    </row>
    <row r="104" spans="1:26" ht="24.75" customHeight="1">
      <c r="A104" s="64" t="s">
        <v>28</v>
      </c>
      <c r="B104" s="67" t="s">
        <v>173</v>
      </c>
      <c r="C104" s="99" t="s">
        <v>172</v>
      </c>
      <c r="D104" s="647"/>
      <c r="E104" s="87"/>
      <c r="F104" s="87"/>
      <c r="G104" s="87"/>
      <c r="H104" s="87"/>
      <c r="I104" s="87"/>
      <c r="J104" s="87"/>
      <c r="K104" s="87"/>
      <c r="L104" s="87"/>
      <c r="M104" s="87"/>
      <c r="N104" s="87"/>
      <c r="O104" s="87"/>
      <c r="P104" s="87"/>
      <c r="Q104" s="87"/>
      <c r="R104" s="87"/>
      <c r="S104" s="87"/>
      <c r="T104" s="87"/>
      <c r="U104" s="87"/>
      <c r="V104" s="87"/>
      <c r="W104" s="87"/>
      <c r="X104" s="87"/>
      <c r="Y104" s="48"/>
      <c r="Z104" s="48"/>
    </row>
    <row r="105" spans="1:26" ht="24.75" customHeight="1">
      <c r="A105" s="93" t="s">
        <v>28</v>
      </c>
      <c r="B105" s="69" t="s">
        <v>174</v>
      </c>
      <c r="C105" s="100" t="s">
        <v>172</v>
      </c>
      <c r="D105" s="647"/>
      <c r="E105" s="87"/>
      <c r="F105" s="87"/>
      <c r="G105" s="87"/>
      <c r="H105" s="87"/>
      <c r="I105" s="87"/>
      <c r="J105" s="87"/>
      <c r="K105" s="87"/>
      <c r="L105" s="87"/>
      <c r="M105" s="87"/>
      <c r="N105" s="87"/>
      <c r="O105" s="87"/>
      <c r="P105" s="87"/>
      <c r="Q105" s="87"/>
      <c r="R105" s="87"/>
      <c r="S105" s="87"/>
      <c r="T105" s="87"/>
      <c r="U105" s="87"/>
      <c r="V105" s="87"/>
      <c r="W105" s="87"/>
      <c r="X105" s="87"/>
      <c r="Y105" s="48"/>
      <c r="Z105" s="48"/>
    </row>
    <row r="106" spans="1:26" ht="24.75" customHeight="1">
      <c r="A106" s="88" t="s">
        <v>24</v>
      </c>
      <c r="B106" s="96" t="s">
        <v>175</v>
      </c>
      <c r="C106" s="144" t="s">
        <v>176</v>
      </c>
      <c r="D106" s="647"/>
      <c r="E106" s="91"/>
      <c r="F106" s="91"/>
      <c r="G106" s="91"/>
      <c r="H106" s="91"/>
      <c r="I106" s="91"/>
      <c r="J106" s="91"/>
      <c r="K106" s="91"/>
      <c r="L106" s="91"/>
      <c r="M106" s="91"/>
      <c r="N106" s="91"/>
      <c r="O106" s="91"/>
      <c r="P106" s="91"/>
      <c r="Q106" s="91"/>
      <c r="R106" s="91"/>
      <c r="S106" s="91"/>
      <c r="T106" s="91"/>
      <c r="U106" s="91"/>
      <c r="V106" s="91"/>
      <c r="W106" s="91"/>
      <c r="X106" s="91"/>
      <c r="Y106" s="48"/>
      <c r="Z106" s="48"/>
    </row>
    <row r="107" spans="1:26" ht="24.75" customHeight="1">
      <c r="A107" s="64" t="s">
        <v>28</v>
      </c>
      <c r="B107" s="67" t="s">
        <v>177</v>
      </c>
      <c r="C107" s="99" t="s">
        <v>172</v>
      </c>
      <c r="D107" s="647"/>
      <c r="E107" s="87"/>
      <c r="F107" s="87"/>
      <c r="G107" s="87"/>
      <c r="H107" s="87"/>
      <c r="I107" s="87"/>
      <c r="J107" s="87"/>
      <c r="K107" s="87"/>
      <c r="L107" s="87"/>
      <c r="M107" s="87"/>
      <c r="N107" s="87"/>
      <c r="O107" s="87"/>
      <c r="P107" s="87"/>
      <c r="Q107" s="87"/>
      <c r="R107" s="87"/>
      <c r="S107" s="87"/>
      <c r="T107" s="87"/>
      <c r="U107" s="87"/>
      <c r="V107" s="87"/>
      <c r="W107" s="87"/>
      <c r="X107" s="87"/>
      <c r="Y107" s="48"/>
      <c r="Z107" s="48"/>
    </row>
    <row r="108" spans="1:26" ht="24.75" customHeight="1">
      <c r="A108" s="64" t="s">
        <v>28</v>
      </c>
      <c r="B108" s="67" t="s">
        <v>180</v>
      </c>
      <c r="C108" s="99" t="s">
        <v>172</v>
      </c>
      <c r="D108" s="647"/>
      <c r="E108" s="87"/>
      <c r="F108" s="95"/>
      <c r="G108" s="87"/>
      <c r="H108" s="87"/>
      <c r="I108" s="87"/>
      <c r="J108" s="87"/>
      <c r="K108" s="87"/>
      <c r="L108" s="87"/>
      <c r="M108" s="87"/>
      <c r="N108" s="87"/>
      <c r="O108" s="87"/>
      <c r="P108" s="87"/>
      <c r="Q108" s="87"/>
      <c r="R108" s="87"/>
      <c r="S108" s="87"/>
      <c r="T108" s="87"/>
      <c r="U108" s="87"/>
      <c r="V108" s="87"/>
      <c r="W108" s="87"/>
      <c r="X108" s="87"/>
      <c r="Y108" s="48"/>
      <c r="Z108" s="48"/>
    </row>
    <row r="109" spans="1:26" ht="24.75" customHeight="1">
      <c r="A109" s="93" t="s">
        <v>28</v>
      </c>
      <c r="B109" s="69" t="s">
        <v>181</v>
      </c>
      <c r="C109" s="100" t="s">
        <v>172</v>
      </c>
      <c r="D109" s="647"/>
      <c r="E109" s="87"/>
      <c r="F109" s="87"/>
      <c r="G109" s="87"/>
      <c r="H109" s="87"/>
      <c r="I109" s="87"/>
      <c r="J109" s="87"/>
      <c r="K109" s="87"/>
      <c r="L109" s="87"/>
      <c r="M109" s="87"/>
      <c r="N109" s="87"/>
      <c r="O109" s="87"/>
      <c r="P109" s="87"/>
      <c r="Q109" s="87"/>
      <c r="R109" s="87"/>
      <c r="S109" s="87"/>
      <c r="T109" s="87"/>
      <c r="U109" s="87"/>
      <c r="V109" s="87"/>
      <c r="W109" s="87"/>
      <c r="X109" s="87"/>
      <c r="Y109" s="48"/>
      <c r="Z109" s="48"/>
    </row>
    <row r="110" spans="1:26" ht="24.75" customHeight="1">
      <c r="A110" s="88" t="s">
        <v>24</v>
      </c>
      <c r="B110" s="96" t="s">
        <v>185</v>
      </c>
      <c r="C110" s="144" t="s">
        <v>186</v>
      </c>
      <c r="D110" s="647"/>
      <c r="E110" s="87"/>
      <c r="F110" s="87"/>
      <c r="G110" s="87"/>
      <c r="H110" s="87"/>
      <c r="I110" s="87"/>
      <c r="J110" s="87"/>
      <c r="K110" s="87"/>
      <c r="L110" s="87"/>
      <c r="M110" s="87"/>
      <c r="N110" s="87"/>
      <c r="O110" s="87"/>
      <c r="P110" s="87"/>
      <c r="Q110" s="87"/>
      <c r="R110" s="87"/>
      <c r="S110" s="87"/>
      <c r="T110" s="87"/>
      <c r="U110" s="87"/>
      <c r="V110" s="87"/>
      <c r="W110" s="87"/>
      <c r="X110" s="87"/>
      <c r="Y110" s="48"/>
      <c r="Z110" s="48"/>
    </row>
    <row r="111" spans="1:26" ht="24.75" customHeight="1">
      <c r="A111" s="64" t="s">
        <v>28</v>
      </c>
      <c r="B111" s="67" t="s">
        <v>187</v>
      </c>
      <c r="C111" s="99" t="s">
        <v>172</v>
      </c>
      <c r="D111" s="647"/>
      <c r="E111" s="87"/>
      <c r="F111" s="87"/>
      <c r="G111" s="87"/>
      <c r="H111" s="87"/>
      <c r="I111" s="87"/>
      <c r="J111" s="87"/>
      <c r="K111" s="87"/>
      <c r="L111" s="87"/>
      <c r="M111" s="87"/>
      <c r="N111" s="87"/>
      <c r="O111" s="87"/>
      <c r="P111" s="87"/>
      <c r="Q111" s="87"/>
      <c r="R111" s="87"/>
      <c r="S111" s="87"/>
      <c r="T111" s="87"/>
      <c r="U111" s="87"/>
      <c r="V111" s="87"/>
      <c r="W111" s="87"/>
      <c r="X111" s="87"/>
      <c r="Y111" s="48"/>
      <c r="Z111" s="48"/>
    </row>
    <row r="112" spans="1:26" ht="24.75" customHeight="1">
      <c r="A112" s="64" t="s">
        <v>28</v>
      </c>
      <c r="B112" s="67" t="s">
        <v>188</v>
      </c>
      <c r="C112" s="99" t="s">
        <v>172</v>
      </c>
      <c r="D112" s="647"/>
      <c r="E112" s="87"/>
      <c r="F112" s="87"/>
      <c r="G112" s="87"/>
      <c r="H112" s="87"/>
      <c r="I112" s="87"/>
      <c r="J112" s="87"/>
      <c r="K112" s="87"/>
      <c r="L112" s="87"/>
      <c r="M112" s="87"/>
      <c r="N112" s="87"/>
      <c r="O112" s="87"/>
      <c r="P112" s="87"/>
      <c r="Q112" s="87"/>
      <c r="R112" s="87"/>
      <c r="S112" s="87"/>
      <c r="T112" s="87"/>
      <c r="U112" s="87"/>
      <c r="V112" s="87"/>
      <c r="W112" s="87"/>
      <c r="X112" s="87"/>
      <c r="Y112" s="48"/>
      <c r="Z112" s="48"/>
    </row>
    <row r="113" spans="1:26" ht="35.25" customHeight="1">
      <c r="A113" s="93" t="s">
        <v>28</v>
      </c>
      <c r="B113" s="69" t="s">
        <v>189</v>
      </c>
      <c r="C113" s="100" t="s">
        <v>172</v>
      </c>
      <c r="D113" s="648"/>
      <c r="E113" s="87"/>
      <c r="F113" s="87"/>
      <c r="G113" s="87"/>
      <c r="H113" s="87"/>
      <c r="I113" s="87"/>
      <c r="J113" s="87"/>
      <c r="K113" s="87"/>
      <c r="L113" s="87"/>
      <c r="M113" s="87"/>
      <c r="N113" s="87"/>
      <c r="O113" s="87"/>
      <c r="P113" s="87"/>
      <c r="Q113" s="87"/>
      <c r="R113" s="87"/>
      <c r="S113" s="87"/>
      <c r="T113" s="87"/>
      <c r="U113" s="87"/>
      <c r="V113" s="87"/>
      <c r="W113" s="87"/>
      <c r="X113" s="87"/>
      <c r="Y113" s="48"/>
      <c r="Z113" s="48"/>
    </row>
    <row r="114" spans="1:26" ht="15.75" customHeight="1">
      <c r="A114" s="125" t="s">
        <v>190</v>
      </c>
      <c r="B114" s="102"/>
      <c r="C114" s="126"/>
      <c r="D114" s="127"/>
      <c r="E114" s="87"/>
      <c r="F114" s="87"/>
      <c r="G114" s="87"/>
      <c r="H114" s="87"/>
      <c r="I114" s="87"/>
      <c r="J114" s="87"/>
      <c r="K114" s="87"/>
      <c r="L114" s="87"/>
      <c r="M114" s="87"/>
      <c r="N114" s="87"/>
      <c r="O114" s="87"/>
      <c r="P114" s="87"/>
      <c r="Q114" s="87"/>
      <c r="R114" s="87"/>
      <c r="S114" s="87"/>
      <c r="T114" s="87"/>
      <c r="U114" s="87"/>
      <c r="V114" s="87"/>
      <c r="W114" s="87"/>
      <c r="X114" s="87"/>
      <c r="Y114" s="48"/>
      <c r="Z114" s="48"/>
    </row>
    <row r="115" spans="1:26" ht="31.7" customHeight="1">
      <c r="A115" s="139" t="s">
        <v>24</v>
      </c>
      <c r="B115" s="105">
        <v>7</v>
      </c>
      <c r="C115" s="141" t="s">
        <v>191</v>
      </c>
      <c r="D115" s="115"/>
      <c r="E115" s="87"/>
      <c r="F115" s="87"/>
      <c r="G115" s="87"/>
      <c r="H115" s="87"/>
      <c r="I115" s="87"/>
      <c r="J115" s="87"/>
      <c r="K115" s="87"/>
      <c r="L115" s="87"/>
      <c r="M115" s="87"/>
      <c r="N115" s="87"/>
      <c r="O115" s="87"/>
      <c r="P115" s="87"/>
      <c r="Q115" s="87"/>
      <c r="R115" s="87"/>
      <c r="S115" s="87"/>
      <c r="T115" s="87"/>
      <c r="U115" s="87"/>
      <c r="V115" s="87"/>
      <c r="W115" s="87"/>
      <c r="X115" s="87"/>
      <c r="Y115" s="48"/>
      <c r="Z115" s="48"/>
    </row>
    <row r="116" spans="1:26" ht="31.7" customHeight="1">
      <c r="A116" s="64" t="s">
        <v>28</v>
      </c>
      <c r="B116" s="67" t="s">
        <v>192</v>
      </c>
      <c r="C116" s="99" t="s">
        <v>193</v>
      </c>
      <c r="D116" s="665" t="s">
        <v>360</v>
      </c>
      <c r="E116" s="87"/>
      <c r="F116" s="87"/>
      <c r="G116" s="87"/>
      <c r="H116" s="87"/>
      <c r="I116" s="87"/>
      <c r="J116" s="87"/>
      <c r="K116" s="87"/>
      <c r="L116" s="87"/>
      <c r="M116" s="87"/>
      <c r="N116" s="87"/>
      <c r="O116" s="87"/>
      <c r="P116" s="87"/>
      <c r="Q116" s="87"/>
      <c r="R116" s="87"/>
      <c r="S116" s="87"/>
      <c r="T116" s="87"/>
      <c r="U116" s="87"/>
      <c r="V116" s="87"/>
      <c r="W116" s="87"/>
      <c r="X116" s="87"/>
      <c r="Y116" s="48"/>
      <c r="Z116" s="48"/>
    </row>
    <row r="117" spans="1:26" ht="31.7" customHeight="1">
      <c r="A117" s="64" t="s">
        <v>28</v>
      </c>
      <c r="B117" s="67" t="s">
        <v>194</v>
      </c>
      <c r="C117" s="99" t="s">
        <v>195</v>
      </c>
      <c r="D117" s="647"/>
      <c r="E117" s="87"/>
      <c r="F117" s="87"/>
      <c r="G117" s="87"/>
      <c r="H117" s="87"/>
      <c r="I117" s="87"/>
      <c r="J117" s="87"/>
      <c r="K117" s="87"/>
      <c r="L117" s="87"/>
      <c r="M117" s="87"/>
      <c r="N117" s="87"/>
      <c r="O117" s="87"/>
      <c r="P117" s="87"/>
      <c r="Q117" s="87"/>
      <c r="R117" s="87"/>
      <c r="S117" s="87"/>
      <c r="T117" s="87"/>
      <c r="U117" s="87"/>
      <c r="V117" s="87"/>
      <c r="W117" s="87"/>
      <c r="X117" s="87"/>
      <c r="Y117" s="48"/>
      <c r="Z117" s="48"/>
    </row>
    <row r="118" spans="1:26" ht="31.7" customHeight="1">
      <c r="A118" s="64" t="s">
        <v>28</v>
      </c>
      <c r="B118" s="67" t="s">
        <v>196</v>
      </c>
      <c r="C118" s="99" t="s">
        <v>197</v>
      </c>
      <c r="D118" s="647"/>
      <c r="E118" s="87"/>
      <c r="F118" s="87"/>
      <c r="G118" s="87"/>
      <c r="H118" s="87"/>
      <c r="I118" s="87"/>
      <c r="J118" s="87"/>
      <c r="K118" s="87"/>
      <c r="L118" s="87"/>
      <c r="M118" s="87"/>
      <c r="N118" s="87"/>
      <c r="O118" s="87"/>
      <c r="P118" s="87"/>
      <c r="Q118" s="87"/>
      <c r="R118" s="87"/>
      <c r="S118" s="87"/>
      <c r="T118" s="87"/>
      <c r="U118" s="87"/>
      <c r="V118" s="87"/>
      <c r="W118" s="87"/>
      <c r="X118" s="87"/>
      <c r="Y118" s="48"/>
      <c r="Z118" s="48"/>
    </row>
    <row r="119" spans="1:26" ht="31.7" customHeight="1">
      <c r="A119" s="64" t="s">
        <v>28</v>
      </c>
      <c r="B119" s="67" t="s">
        <v>198</v>
      </c>
      <c r="C119" s="99" t="s">
        <v>199</v>
      </c>
      <c r="D119" s="647"/>
      <c r="E119" s="87"/>
      <c r="F119" s="87"/>
      <c r="G119" s="87"/>
      <c r="H119" s="87"/>
      <c r="I119" s="87"/>
      <c r="J119" s="87"/>
      <c r="K119" s="87"/>
      <c r="L119" s="87"/>
      <c r="M119" s="87"/>
      <c r="N119" s="87"/>
      <c r="O119" s="87"/>
      <c r="P119" s="87"/>
      <c r="Q119" s="87"/>
      <c r="R119" s="87"/>
      <c r="S119" s="87"/>
      <c r="T119" s="87"/>
      <c r="U119" s="87"/>
      <c r="V119" s="87"/>
      <c r="W119" s="87"/>
      <c r="X119" s="87"/>
      <c r="Y119" s="48"/>
      <c r="Z119" s="48"/>
    </row>
    <row r="120" spans="1:26" ht="31.7" customHeight="1">
      <c r="A120" s="64" t="s">
        <v>28</v>
      </c>
      <c r="B120" s="67" t="s">
        <v>200</v>
      </c>
      <c r="C120" s="99" t="s">
        <v>201</v>
      </c>
      <c r="D120" s="647"/>
      <c r="E120" s="87"/>
      <c r="F120" s="87"/>
      <c r="G120" s="87"/>
      <c r="H120" s="87"/>
      <c r="I120" s="87"/>
      <c r="J120" s="87"/>
      <c r="K120" s="87"/>
      <c r="L120" s="87"/>
      <c r="M120" s="87"/>
      <c r="N120" s="87"/>
      <c r="O120" s="87"/>
      <c r="P120" s="87"/>
      <c r="Q120" s="87"/>
      <c r="R120" s="87"/>
      <c r="S120" s="87"/>
      <c r="T120" s="87"/>
      <c r="U120" s="87"/>
      <c r="V120" s="87"/>
      <c r="W120" s="87"/>
      <c r="X120" s="87"/>
      <c r="Y120" s="48"/>
      <c r="Z120" s="48"/>
    </row>
    <row r="121" spans="1:26" ht="42" customHeight="1">
      <c r="A121" s="64" t="s">
        <v>28</v>
      </c>
      <c r="B121" s="67" t="s">
        <v>202</v>
      </c>
      <c r="C121" s="99" t="s">
        <v>203</v>
      </c>
      <c r="D121" s="647"/>
      <c r="E121" s="87"/>
      <c r="F121" s="87"/>
      <c r="G121" s="87"/>
      <c r="H121" s="87"/>
      <c r="I121" s="87"/>
      <c r="J121" s="87"/>
      <c r="K121" s="87"/>
      <c r="L121" s="87"/>
      <c r="M121" s="87"/>
      <c r="N121" s="87"/>
      <c r="O121" s="87"/>
      <c r="P121" s="87"/>
      <c r="Q121" s="87"/>
      <c r="R121" s="87"/>
      <c r="S121" s="87"/>
      <c r="T121" s="87"/>
      <c r="U121" s="87"/>
      <c r="V121" s="87"/>
      <c r="W121" s="87"/>
      <c r="X121" s="87"/>
      <c r="Y121" s="48"/>
      <c r="Z121" s="48"/>
    </row>
    <row r="122" spans="1:26" ht="31.7" customHeight="1">
      <c r="A122" s="64" t="s">
        <v>28</v>
      </c>
      <c r="B122" s="67" t="s">
        <v>204</v>
      </c>
      <c r="C122" s="99" t="s">
        <v>205</v>
      </c>
      <c r="D122" s="647"/>
      <c r="E122" s="87"/>
      <c r="F122" s="87"/>
      <c r="G122" s="87"/>
      <c r="H122" s="87"/>
      <c r="I122" s="87"/>
      <c r="J122" s="87"/>
      <c r="K122" s="87"/>
      <c r="L122" s="87"/>
      <c r="M122" s="87"/>
      <c r="N122" s="87"/>
      <c r="O122" s="87"/>
      <c r="P122" s="87"/>
      <c r="Q122" s="87"/>
      <c r="R122" s="87"/>
      <c r="S122" s="87"/>
      <c r="T122" s="87"/>
      <c r="U122" s="87"/>
      <c r="V122" s="87"/>
      <c r="W122" s="87"/>
      <c r="X122" s="87"/>
      <c r="Y122" s="48"/>
      <c r="Z122" s="48"/>
    </row>
    <row r="123" spans="1:26" ht="31.7" customHeight="1">
      <c r="A123" s="64" t="s">
        <v>28</v>
      </c>
      <c r="B123" s="67" t="s">
        <v>206</v>
      </c>
      <c r="C123" s="99" t="s">
        <v>207</v>
      </c>
      <c r="D123" s="647"/>
      <c r="E123" s="87"/>
      <c r="F123" s="87"/>
      <c r="G123" s="87"/>
      <c r="H123" s="87"/>
      <c r="I123" s="87"/>
      <c r="J123" s="87"/>
      <c r="K123" s="87"/>
      <c r="L123" s="87"/>
      <c r="M123" s="87"/>
      <c r="N123" s="87"/>
      <c r="O123" s="87"/>
      <c r="P123" s="87"/>
      <c r="Q123" s="87"/>
      <c r="R123" s="87"/>
      <c r="S123" s="87"/>
      <c r="T123" s="87"/>
      <c r="U123" s="87"/>
      <c r="V123" s="87"/>
      <c r="W123" s="87"/>
      <c r="X123" s="87"/>
      <c r="Y123" s="48"/>
      <c r="Z123" s="48"/>
    </row>
    <row r="124" spans="1:26" ht="31.7" customHeight="1">
      <c r="A124" s="93" t="s">
        <v>28</v>
      </c>
      <c r="B124" s="67" t="s">
        <v>208</v>
      </c>
      <c r="C124" s="100" t="s">
        <v>209</v>
      </c>
      <c r="D124" s="647"/>
      <c r="E124" s="87"/>
      <c r="F124" s="87"/>
      <c r="G124" s="87"/>
      <c r="H124" s="87"/>
      <c r="I124" s="87"/>
      <c r="J124" s="87"/>
      <c r="K124" s="87"/>
      <c r="L124" s="87"/>
      <c r="M124" s="87"/>
      <c r="N124" s="87"/>
      <c r="O124" s="87"/>
      <c r="P124" s="87"/>
      <c r="Q124" s="87"/>
      <c r="R124" s="87"/>
      <c r="S124" s="87"/>
      <c r="T124" s="87"/>
      <c r="U124" s="87"/>
      <c r="V124" s="87"/>
      <c r="W124" s="87"/>
      <c r="X124" s="87"/>
      <c r="Y124" s="48"/>
      <c r="Z124" s="48"/>
    </row>
    <row r="125" spans="1:26" ht="31.7" customHeight="1">
      <c r="A125" s="93" t="s">
        <v>28</v>
      </c>
      <c r="B125" s="67" t="s">
        <v>210</v>
      </c>
      <c r="C125" s="100" t="s">
        <v>211</v>
      </c>
      <c r="D125" s="647"/>
      <c r="E125" s="87"/>
      <c r="F125" s="87"/>
      <c r="G125" s="87"/>
      <c r="H125" s="87"/>
      <c r="I125" s="87"/>
      <c r="J125" s="87"/>
      <c r="K125" s="87"/>
      <c r="L125" s="87"/>
      <c r="M125" s="87"/>
      <c r="N125" s="87"/>
      <c r="O125" s="87"/>
      <c r="P125" s="87"/>
      <c r="Q125" s="87"/>
      <c r="R125" s="87"/>
      <c r="S125" s="87"/>
      <c r="T125" s="87"/>
      <c r="U125" s="87"/>
      <c r="V125" s="87"/>
      <c r="W125" s="87"/>
      <c r="X125" s="87"/>
      <c r="Y125" s="48"/>
      <c r="Z125" s="48"/>
    </row>
    <row r="126" spans="1:26" ht="117.75" customHeight="1">
      <c r="A126" s="93" t="s">
        <v>28</v>
      </c>
      <c r="B126" s="69" t="s">
        <v>212</v>
      </c>
      <c r="C126" s="145" t="s">
        <v>361</v>
      </c>
      <c r="D126" s="647"/>
      <c r="E126" s="87"/>
      <c r="F126" s="87"/>
      <c r="G126" s="87"/>
      <c r="H126" s="87"/>
      <c r="I126" s="87"/>
      <c r="J126" s="87"/>
      <c r="K126" s="87"/>
      <c r="L126" s="87"/>
      <c r="M126" s="87"/>
      <c r="N126" s="87"/>
      <c r="O126" s="87"/>
      <c r="P126" s="87"/>
      <c r="Q126" s="87"/>
      <c r="R126" s="87"/>
      <c r="S126" s="87"/>
      <c r="T126" s="87"/>
      <c r="U126" s="87"/>
      <c r="V126" s="87"/>
      <c r="W126" s="87"/>
      <c r="X126" s="87"/>
      <c r="Y126" s="48"/>
      <c r="Z126" s="48"/>
    </row>
    <row r="127" spans="1:26" ht="36.75" customHeight="1">
      <c r="A127" s="666" t="s">
        <v>362</v>
      </c>
      <c r="B127" s="656"/>
      <c r="C127" s="656"/>
      <c r="D127" s="657"/>
      <c r="E127" s="87"/>
      <c r="F127" s="87"/>
      <c r="G127" s="87"/>
      <c r="H127" s="87"/>
      <c r="I127" s="87"/>
      <c r="J127" s="87"/>
      <c r="K127" s="87"/>
      <c r="L127" s="87"/>
      <c r="M127" s="87"/>
      <c r="N127" s="87"/>
      <c r="O127" s="87"/>
      <c r="P127" s="87"/>
      <c r="Q127" s="87"/>
      <c r="R127" s="87"/>
      <c r="S127" s="87"/>
      <c r="T127" s="87"/>
      <c r="U127" s="87"/>
      <c r="V127" s="87"/>
      <c r="W127" s="87"/>
      <c r="X127" s="87"/>
      <c r="Y127" s="48"/>
      <c r="Z127" s="48"/>
    </row>
    <row r="128" spans="1:26" ht="69" customHeight="1">
      <c r="A128" s="139" t="s">
        <v>24</v>
      </c>
      <c r="B128" s="146">
        <v>8</v>
      </c>
      <c r="C128" s="147" t="s">
        <v>213</v>
      </c>
      <c r="D128" s="660" t="s">
        <v>363</v>
      </c>
      <c r="E128" s="87"/>
      <c r="F128" s="87"/>
      <c r="G128" s="87"/>
      <c r="H128" s="87"/>
      <c r="I128" s="87"/>
      <c r="J128" s="87"/>
      <c r="K128" s="87"/>
      <c r="L128" s="87"/>
      <c r="M128" s="87"/>
      <c r="N128" s="87"/>
      <c r="O128" s="87"/>
      <c r="P128" s="87"/>
      <c r="Q128" s="87"/>
      <c r="R128" s="87"/>
      <c r="S128" s="87"/>
      <c r="T128" s="87"/>
      <c r="U128" s="87"/>
      <c r="V128" s="87"/>
      <c r="W128" s="87"/>
      <c r="X128" s="87"/>
      <c r="Y128" s="48"/>
      <c r="Z128" s="48"/>
    </row>
    <row r="129" spans="1:26" ht="54" customHeight="1">
      <c r="A129" s="64" t="s">
        <v>28</v>
      </c>
      <c r="B129" s="148" t="s">
        <v>214</v>
      </c>
      <c r="C129" s="99" t="s">
        <v>215</v>
      </c>
      <c r="D129" s="647"/>
      <c r="E129" s="87"/>
      <c r="F129" s="87"/>
      <c r="G129" s="87"/>
      <c r="H129" s="87"/>
      <c r="I129" s="87"/>
      <c r="J129" s="87"/>
      <c r="K129" s="87"/>
      <c r="L129" s="87"/>
      <c r="M129" s="87"/>
      <c r="N129" s="87"/>
      <c r="O129" s="87"/>
      <c r="P129" s="87"/>
      <c r="Q129" s="87"/>
      <c r="R129" s="87"/>
      <c r="S129" s="87"/>
      <c r="T129" s="87"/>
      <c r="U129" s="87"/>
      <c r="V129" s="87"/>
      <c r="W129" s="87"/>
      <c r="X129" s="87"/>
      <c r="Y129" s="48"/>
      <c r="Z129" s="48"/>
    </row>
    <row r="130" spans="1:26" ht="52.5" customHeight="1">
      <c r="A130" s="64" t="s">
        <v>28</v>
      </c>
      <c r="B130" s="67" t="s">
        <v>217</v>
      </c>
      <c r="C130" s="99" t="s">
        <v>218</v>
      </c>
      <c r="D130" s="647"/>
      <c r="E130" s="95"/>
      <c r="F130" s="87"/>
      <c r="G130" s="87"/>
      <c r="H130" s="87"/>
      <c r="I130" s="87"/>
      <c r="J130" s="87"/>
      <c r="K130" s="87"/>
      <c r="L130" s="87"/>
      <c r="M130" s="87"/>
      <c r="N130" s="87"/>
      <c r="O130" s="87"/>
      <c r="P130" s="87"/>
      <c r="Q130" s="87"/>
      <c r="R130" s="87"/>
      <c r="S130" s="87"/>
      <c r="T130" s="87"/>
      <c r="U130" s="87"/>
      <c r="V130" s="87"/>
      <c r="W130" s="87"/>
      <c r="X130" s="87"/>
      <c r="Y130" s="48"/>
      <c r="Z130" s="48"/>
    </row>
    <row r="131" spans="1:26" ht="58.7" customHeight="1">
      <c r="A131" s="64" t="s">
        <v>28</v>
      </c>
      <c r="B131" s="67" t="s">
        <v>219</v>
      </c>
      <c r="C131" s="99" t="s">
        <v>220</v>
      </c>
      <c r="D131" s="647"/>
      <c r="E131" s="87"/>
      <c r="F131" s="87"/>
      <c r="G131" s="87"/>
      <c r="H131" s="87"/>
      <c r="I131" s="87"/>
      <c r="J131" s="87"/>
      <c r="K131" s="87"/>
      <c r="L131" s="87"/>
      <c r="M131" s="87"/>
      <c r="N131" s="87"/>
      <c r="O131" s="87"/>
      <c r="P131" s="87"/>
      <c r="Q131" s="87"/>
      <c r="R131" s="87"/>
      <c r="S131" s="87"/>
      <c r="T131" s="87"/>
      <c r="U131" s="87"/>
      <c r="V131" s="87"/>
      <c r="W131" s="87"/>
      <c r="X131" s="87"/>
      <c r="Y131" s="48"/>
      <c r="Z131" s="48"/>
    </row>
    <row r="132" spans="1:26" ht="57.75" customHeight="1">
      <c r="A132" s="64" t="s">
        <v>28</v>
      </c>
      <c r="B132" s="67" t="s">
        <v>222</v>
      </c>
      <c r="C132" s="99" t="s">
        <v>364</v>
      </c>
      <c r="D132" s="647"/>
      <c r="E132" s="87"/>
      <c r="F132" s="87"/>
      <c r="G132" s="87"/>
      <c r="H132" s="87"/>
      <c r="I132" s="87"/>
      <c r="J132" s="87"/>
      <c r="K132" s="87"/>
      <c r="L132" s="87"/>
      <c r="M132" s="87"/>
      <c r="N132" s="87"/>
      <c r="O132" s="87"/>
      <c r="P132" s="87"/>
      <c r="Q132" s="87"/>
      <c r="R132" s="87"/>
      <c r="S132" s="87"/>
      <c r="T132" s="87"/>
      <c r="U132" s="87"/>
      <c r="V132" s="87"/>
      <c r="W132" s="87"/>
      <c r="X132" s="87"/>
      <c r="Y132" s="48"/>
      <c r="Z132" s="48"/>
    </row>
    <row r="133" spans="1:26" ht="43.5" customHeight="1">
      <c r="A133" s="93" t="s">
        <v>28</v>
      </c>
      <c r="B133" s="67" t="s">
        <v>224</v>
      </c>
      <c r="C133" s="100" t="s">
        <v>225</v>
      </c>
      <c r="D133" s="647"/>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56.25" customHeight="1">
      <c r="A134" s="73" t="s">
        <v>28</v>
      </c>
      <c r="B134" s="74" t="s">
        <v>226</v>
      </c>
      <c r="C134" s="149" t="s">
        <v>365</v>
      </c>
      <c r="D134" s="647"/>
      <c r="E134" s="87"/>
      <c r="F134" s="87"/>
      <c r="G134" s="87"/>
      <c r="H134" s="87"/>
      <c r="I134" s="87"/>
      <c r="J134" s="87"/>
      <c r="K134" s="87"/>
      <c r="L134" s="87"/>
      <c r="M134" s="87"/>
      <c r="N134" s="87"/>
      <c r="O134" s="87"/>
      <c r="P134" s="87"/>
      <c r="Q134" s="87"/>
      <c r="R134" s="87"/>
      <c r="S134" s="87"/>
      <c r="T134" s="87"/>
      <c r="U134" s="87"/>
      <c r="V134" s="87"/>
      <c r="W134" s="87"/>
      <c r="X134" s="87"/>
      <c r="Y134" s="48"/>
      <c r="Z134" s="48"/>
    </row>
    <row r="135" spans="1:26" ht="24.75" customHeight="1">
      <c r="A135" s="667" t="s">
        <v>366</v>
      </c>
      <c r="B135" s="656"/>
      <c r="C135" s="656"/>
      <c r="D135" s="657"/>
      <c r="E135" s="87"/>
      <c r="F135" s="87"/>
      <c r="G135" s="87"/>
      <c r="H135" s="87"/>
      <c r="I135" s="87"/>
      <c r="J135" s="87"/>
      <c r="K135" s="87"/>
      <c r="L135" s="87"/>
      <c r="M135" s="87"/>
      <c r="N135" s="87"/>
      <c r="O135" s="87"/>
      <c r="P135" s="87"/>
      <c r="Q135" s="87"/>
      <c r="R135" s="87"/>
      <c r="S135" s="87"/>
      <c r="T135" s="87"/>
      <c r="U135" s="87"/>
      <c r="V135" s="87"/>
      <c r="W135" s="87"/>
      <c r="X135" s="87"/>
      <c r="Y135" s="48"/>
      <c r="Z135" s="48"/>
    </row>
    <row r="136" spans="1:26" ht="24.75" customHeight="1">
      <c r="A136" s="139" t="s">
        <v>24</v>
      </c>
      <c r="B136" s="105">
        <v>9</v>
      </c>
      <c r="C136" s="141" t="s">
        <v>227</v>
      </c>
      <c r="D136" s="142"/>
      <c r="E136" s="87"/>
      <c r="F136" s="87"/>
      <c r="G136" s="87"/>
      <c r="H136" s="87"/>
      <c r="I136" s="87"/>
      <c r="J136" s="87"/>
      <c r="K136" s="87"/>
      <c r="L136" s="87"/>
      <c r="M136" s="87"/>
      <c r="N136" s="87"/>
      <c r="O136" s="87"/>
      <c r="P136" s="87"/>
      <c r="Q136" s="87"/>
      <c r="R136" s="87"/>
      <c r="S136" s="87"/>
      <c r="T136" s="87"/>
      <c r="U136" s="87"/>
      <c r="V136" s="87"/>
      <c r="W136" s="87"/>
      <c r="X136" s="87"/>
      <c r="Y136" s="48"/>
      <c r="Z136" s="48"/>
    </row>
    <row r="137" spans="1:26" ht="66.75" customHeight="1">
      <c r="A137" s="61" t="s">
        <v>28</v>
      </c>
      <c r="B137" s="150">
        <v>43839</v>
      </c>
      <c r="C137" s="151" t="s">
        <v>367</v>
      </c>
      <c r="D137" s="660" t="s">
        <v>368</v>
      </c>
      <c r="E137" s="87"/>
      <c r="F137" s="87"/>
      <c r="G137" s="87"/>
      <c r="H137" s="87"/>
      <c r="I137" s="87"/>
      <c r="J137" s="87"/>
      <c r="K137" s="87"/>
      <c r="L137" s="87"/>
      <c r="M137" s="87"/>
      <c r="N137" s="87"/>
      <c r="O137" s="87"/>
      <c r="P137" s="87"/>
      <c r="Q137" s="87"/>
      <c r="R137" s="87"/>
      <c r="S137" s="87"/>
      <c r="T137" s="87"/>
      <c r="U137" s="87"/>
      <c r="V137" s="87"/>
      <c r="W137" s="87"/>
      <c r="X137" s="87"/>
      <c r="Y137" s="48"/>
      <c r="Z137" s="48"/>
    </row>
    <row r="138" spans="1:26" ht="70.5" customHeight="1">
      <c r="A138" s="64" t="s">
        <v>28</v>
      </c>
      <c r="B138" s="152">
        <v>43870</v>
      </c>
      <c r="C138" s="99" t="s">
        <v>369</v>
      </c>
      <c r="D138" s="647"/>
      <c r="E138" s="87"/>
      <c r="F138" s="87"/>
      <c r="G138" s="87"/>
      <c r="H138" s="87"/>
      <c r="I138" s="87"/>
      <c r="J138" s="87"/>
      <c r="K138" s="87"/>
      <c r="L138" s="87"/>
      <c r="M138" s="87"/>
      <c r="N138" s="87"/>
      <c r="O138" s="87"/>
      <c r="P138" s="87"/>
      <c r="Q138" s="87"/>
      <c r="R138" s="87"/>
      <c r="S138" s="87"/>
      <c r="T138" s="87"/>
      <c r="U138" s="87"/>
      <c r="V138" s="87"/>
      <c r="W138" s="87"/>
      <c r="X138" s="87"/>
      <c r="Y138" s="48"/>
      <c r="Z138" s="48"/>
    </row>
    <row r="139" spans="1:26" ht="62.25" customHeight="1">
      <c r="A139" s="64" t="s">
        <v>28</v>
      </c>
      <c r="B139" s="152">
        <v>43899</v>
      </c>
      <c r="C139" s="99" t="s">
        <v>370</v>
      </c>
      <c r="D139" s="647"/>
      <c r="E139" s="87"/>
      <c r="F139" s="87"/>
      <c r="G139" s="87"/>
      <c r="H139" s="87"/>
      <c r="I139" s="87"/>
      <c r="J139" s="87"/>
      <c r="K139" s="87"/>
      <c r="L139" s="87"/>
      <c r="M139" s="87"/>
      <c r="N139" s="87"/>
      <c r="O139" s="87"/>
      <c r="P139" s="87"/>
      <c r="Q139" s="87"/>
      <c r="R139" s="87"/>
      <c r="S139" s="87"/>
      <c r="T139" s="87"/>
      <c r="U139" s="87"/>
      <c r="V139" s="87"/>
      <c r="W139" s="87"/>
      <c r="X139" s="87"/>
      <c r="Y139" s="48"/>
      <c r="Z139" s="48"/>
    </row>
    <row r="140" spans="1:26" ht="63.75" customHeight="1">
      <c r="A140" s="64" t="s">
        <v>28</v>
      </c>
      <c r="B140" s="152">
        <v>43930</v>
      </c>
      <c r="C140" s="99" t="s">
        <v>371</v>
      </c>
      <c r="D140" s="647"/>
      <c r="E140" s="87"/>
      <c r="F140" s="87"/>
      <c r="G140" s="87"/>
      <c r="H140" s="87"/>
      <c r="I140" s="87"/>
      <c r="J140" s="87"/>
      <c r="K140" s="87"/>
      <c r="L140" s="87"/>
      <c r="M140" s="87"/>
      <c r="N140" s="87"/>
      <c r="O140" s="87"/>
      <c r="P140" s="87"/>
      <c r="Q140" s="87"/>
      <c r="R140" s="87"/>
      <c r="S140" s="87"/>
      <c r="T140" s="87"/>
      <c r="U140" s="87"/>
      <c r="V140" s="87"/>
      <c r="W140" s="87"/>
      <c r="X140" s="87"/>
      <c r="Y140" s="48"/>
      <c r="Z140" s="48"/>
    </row>
    <row r="141" spans="1:26" ht="62.25" customHeight="1">
      <c r="A141" s="93" t="s">
        <v>28</v>
      </c>
      <c r="B141" s="152">
        <v>43960</v>
      </c>
      <c r="C141" s="100" t="s">
        <v>372</v>
      </c>
      <c r="D141" s="647"/>
      <c r="E141" s="87"/>
      <c r="F141" s="87"/>
      <c r="G141" s="87"/>
      <c r="H141" s="87"/>
      <c r="I141" s="87"/>
      <c r="J141" s="87"/>
      <c r="K141" s="87"/>
      <c r="L141" s="87"/>
      <c r="M141" s="87"/>
      <c r="N141" s="87"/>
      <c r="O141" s="87"/>
      <c r="P141" s="87"/>
      <c r="Q141" s="87"/>
      <c r="R141" s="87"/>
      <c r="S141" s="87"/>
      <c r="T141" s="87"/>
      <c r="U141" s="87"/>
      <c r="V141" s="87"/>
      <c r="W141" s="87"/>
      <c r="X141" s="87"/>
      <c r="Y141" s="48"/>
      <c r="Z141" s="48"/>
    </row>
    <row r="142" spans="1:26" ht="78.75" customHeight="1">
      <c r="A142" s="93" t="s">
        <v>28</v>
      </c>
      <c r="B142" s="152">
        <v>43991</v>
      </c>
      <c r="C142" s="153" t="s">
        <v>234</v>
      </c>
      <c r="D142" s="648"/>
      <c r="E142" s="87"/>
      <c r="F142" s="87"/>
      <c r="G142" s="87"/>
      <c r="H142" s="87"/>
      <c r="I142" s="87"/>
      <c r="J142" s="87"/>
      <c r="K142" s="87"/>
      <c r="L142" s="87"/>
      <c r="M142" s="87"/>
      <c r="N142" s="87"/>
      <c r="O142" s="87"/>
      <c r="P142" s="87"/>
      <c r="Q142" s="87"/>
      <c r="R142" s="87"/>
      <c r="S142" s="87"/>
      <c r="T142" s="87"/>
      <c r="U142" s="87"/>
      <c r="V142" s="87"/>
      <c r="W142" s="87"/>
      <c r="X142" s="87"/>
      <c r="Y142" s="48"/>
      <c r="Z142" s="48"/>
    </row>
    <row r="143" spans="1:26" ht="19.5" customHeight="1">
      <c r="A143" s="125" t="s">
        <v>235</v>
      </c>
      <c r="B143" s="102"/>
      <c r="C143" s="126"/>
      <c r="D143" s="127"/>
      <c r="E143" s="87"/>
      <c r="F143" s="87"/>
      <c r="G143" s="87"/>
      <c r="H143" s="87"/>
      <c r="I143" s="87"/>
      <c r="J143" s="87"/>
      <c r="K143" s="87"/>
      <c r="L143" s="87"/>
      <c r="M143" s="87"/>
      <c r="N143" s="87"/>
      <c r="O143" s="87"/>
      <c r="P143" s="87"/>
      <c r="Q143" s="87"/>
      <c r="R143" s="87"/>
      <c r="S143" s="87"/>
      <c r="T143" s="87"/>
      <c r="U143" s="87"/>
      <c r="V143" s="87"/>
      <c r="W143" s="87"/>
      <c r="X143" s="87"/>
      <c r="Y143" s="48"/>
      <c r="Z143" s="48"/>
    </row>
    <row r="144" spans="1:26" ht="19.5" customHeight="1">
      <c r="A144" s="139" t="s">
        <v>24</v>
      </c>
      <c r="B144" s="105">
        <v>10</v>
      </c>
      <c r="C144" s="141" t="s">
        <v>236</v>
      </c>
      <c r="D144" s="142"/>
      <c r="E144" s="87"/>
      <c r="F144" s="87"/>
      <c r="G144" s="87"/>
      <c r="H144" s="87"/>
      <c r="I144" s="87"/>
      <c r="J144" s="87"/>
      <c r="K144" s="87"/>
      <c r="L144" s="87"/>
      <c r="M144" s="87"/>
      <c r="N144" s="87"/>
      <c r="O144" s="87"/>
      <c r="P144" s="87"/>
      <c r="Q144" s="87"/>
      <c r="R144" s="87"/>
      <c r="S144" s="87"/>
      <c r="T144" s="87"/>
      <c r="U144" s="87"/>
      <c r="V144" s="87"/>
      <c r="W144" s="87"/>
      <c r="X144" s="87"/>
      <c r="Y144" s="48"/>
      <c r="Z144" s="48"/>
    </row>
    <row r="145" spans="1:26" ht="51.75" customHeight="1">
      <c r="A145" s="64" t="s">
        <v>28</v>
      </c>
      <c r="B145" s="152">
        <v>43840</v>
      </c>
      <c r="C145" s="154" t="s">
        <v>237</v>
      </c>
      <c r="D145" s="660" t="s">
        <v>373</v>
      </c>
      <c r="E145" s="87"/>
      <c r="F145" s="87"/>
      <c r="G145" s="87"/>
      <c r="H145" s="87"/>
      <c r="I145" s="87"/>
      <c r="J145" s="87"/>
      <c r="K145" s="87"/>
      <c r="L145" s="87"/>
      <c r="M145" s="87"/>
      <c r="N145" s="87"/>
      <c r="O145" s="87"/>
      <c r="P145" s="87"/>
      <c r="Q145" s="87"/>
      <c r="R145" s="87"/>
      <c r="S145" s="87"/>
      <c r="T145" s="87"/>
      <c r="U145" s="87"/>
      <c r="V145" s="87"/>
      <c r="W145" s="87"/>
      <c r="X145" s="87"/>
      <c r="Y145" s="48"/>
      <c r="Z145" s="48"/>
    </row>
    <row r="146" spans="1:26" ht="51.75" customHeight="1">
      <c r="A146" s="64" t="s">
        <v>28</v>
      </c>
      <c r="B146" s="152">
        <v>43871</v>
      </c>
      <c r="C146" s="154" t="s">
        <v>237</v>
      </c>
      <c r="D146" s="647"/>
      <c r="E146" s="87"/>
      <c r="F146" s="87"/>
      <c r="G146" s="87"/>
      <c r="H146" s="87"/>
      <c r="I146" s="87"/>
      <c r="J146" s="87"/>
      <c r="K146" s="87"/>
      <c r="L146" s="87"/>
      <c r="M146" s="87"/>
      <c r="N146" s="87"/>
      <c r="O146" s="87"/>
      <c r="P146" s="87"/>
      <c r="Q146" s="87"/>
      <c r="R146" s="87"/>
      <c r="S146" s="87"/>
      <c r="T146" s="87"/>
      <c r="U146" s="87"/>
      <c r="V146" s="87"/>
      <c r="W146" s="87"/>
      <c r="X146" s="87"/>
      <c r="Y146" s="48"/>
      <c r="Z146" s="48"/>
    </row>
    <row r="147" spans="1:26" ht="51.75" customHeight="1">
      <c r="A147" s="64" t="s">
        <v>28</v>
      </c>
      <c r="B147" s="152">
        <v>43900</v>
      </c>
      <c r="C147" s="154" t="s">
        <v>237</v>
      </c>
      <c r="D147" s="647"/>
      <c r="E147" s="87"/>
      <c r="F147" s="87"/>
      <c r="G147" s="87"/>
      <c r="H147" s="87"/>
      <c r="I147" s="87"/>
      <c r="J147" s="87"/>
      <c r="K147" s="87"/>
      <c r="L147" s="87"/>
      <c r="M147" s="87"/>
      <c r="N147" s="87"/>
      <c r="O147" s="87"/>
      <c r="P147" s="87"/>
      <c r="Q147" s="87"/>
      <c r="R147" s="87"/>
      <c r="S147" s="87"/>
      <c r="T147" s="87"/>
      <c r="U147" s="87"/>
      <c r="V147" s="87"/>
      <c r="W147" s="87"/>
      <c r="X147" s="87"/>
      <c r="Y147" s="48"/>
      <c r="Z147" s="48"/>
    </row>
    <row r="148" spans="1:26" ht="102" customHeight="1">
      <c r="A148" s="93" t="s">
        <v>28</v>
      </c>
      <c r="B148" s="152">
        <v>43931</v>
      </c>
      <c r="C148" s="100" t="s">
        <v>374</v>
      </c>
      <c r="D148" s="647"/>
      <c r="E148" s="87"/>
      <c r="F148" s="87"/>
      <c r="G148" s="87"/>
      <c r="H148" s="87"/>
      <c r="I148" s="87"/>
      <c r="J148" s="87"/>
      <c r="K148" s="87"/>
      <c r="L148" s="87"/>
      <c r="M148" s="87"/>
      <c r="N148" s="87"/>
      <c r="O148" s="87"/>
      <c r="P148" s="87"/>
      <c r="Q148" s="87"/>
      <c r="R148" s="87"/>
      <c r="S148" s="87"/>
      <c r="T148" s="87"/>
      <c r="U148" s="87"/>
      <c r="V148" s="87"/>
      <c r="W148" s="87"/>
      <c r="X148" s="87"/>
      <c r="Y148" s="48"/>
      <c r="Z148" s="48"/>
    </row>
    <row r="149" spans="1:26" ht="162.75" customHeight="1">
      <c r="A149" s="93" t="s">
        <v>28</v>
      </c>
      <c r="B149" s="155">
        <v>43961</v>
      </c>
      <c r="C149" s="153" t="s">
        <v>375</v>
      </c>
      <c r="D149" s="648"/>
      <c r="E149" s="87"/>
      <c r="F149" s="87"/>
      <c r="G149" s="87"/>
      <c r="H149" s="87"/>
      <c r="I149" s="87"/>
      <c r="J149" s="87"/>
      <c r="K149" s="87"/>
      <c r="L149" s="87"/>
      <c r="M149" s="87"/>
      <c r="N149" s="87"/>
      <c r="O149" s="87"/>
      <c r="P149" s="87"/>
      <c r="Q149" s="87"/>
      <c r="R149" s="87"/>
      <c r="S149" s="87"/>
      <c r="T149" s="87"/>
      <c r="U149" s="87"/>
      <c r="V149" s="87"/>
      <c r="W149" s="87"/>
      <c r="X149" s="87"/>
      <c r="Y149" s="48"/>
      <c r="Z149" s="48"/>
    </row>
    <row r="150" spans="1:26" ht="27" customHeight="1">
      <c r="A150" s="125" t="s">
        <v>240</v>
      </c>
      <c r="B150" s="102"/>
      <c r="C150" s="126"/>
      <c r="D150" s="127"/>
      <c r="E150" s="87"/>
      <c r="F150" s="87"/>
      <c r="G150" s="87"/>
      <c r="H150" s="87"/>
      <c r="I150" s="87"/>
      <c r="J150" s="87"/>
      <c r="K150" s="87"/>
      <c r="L150" s="87"/>
      <c r="M150" s="87"/>
      <c r="N150" s="87"/>
      <c r="O150" s="87"/>
      <c r="P150" s="87"/>
      <c r="Q150" s="87"/>
      <c r="R150" s="87"/>
      <c r="S150" s="87"/>
      <c r="T150" s="87"/>
      <c r="U150" s="87"/>
      <c r="V150" s="87"/>
      <c r="W150" s="87"/>
      <c r="X150" s="87"/>
      <c r="Y150" s="48"/>
      <c r="Z150" s="48"/>
    </row>
    <row r="151" spans="1:26" ht="47.25" customHeight="1">
      <c r="A151" s="139" t="s">
        <v>24</v>
      </c>
      <c r="B151" s="105">
        <v>11</v>
      </c>
      <c r="C151" s="156" t="s">
        <v>241</v>
      </c>
      <c r="D151" s="142"/>
      <c r="E151" s="87"/>
      <c r="F151" s="87"/>
      <c r="G151" s="87"/>
      <c r="H151" s="87"/>
      <c r="I151" s="87"/>
      <c r="J151" s="87"/>
      <c r="K151" s="87"/>
      <c r="L151" s="87"/>
      <c r="M151" s="87"/>
      <c r="N151" s="87"/>
      <c r="O151" s="87"/>
      <c r="P151" s="87"/>
      <c r="Q151" s="87"/>
      <c r="R151" s="87"/>
      <c r="S151" s="87"/>
      <c r="T151" s="87"/>
      <c r="U151" s="87"/>
      <c r="V151" s="87"/>
      <c r="W151" s="87"/>
      <c r="X151" s="87"/>
      <c r="Y151" s="48"/>
      <c r="Z151" s="48"/>
    </row>
    <row r="152" spans="1:26" ht="92.25" customHeight="1">
      <c r="A152" s="157" t="s">
        <v>28</v>
      </c>
      <c r="B152" s="152">
        <v>43841</v>
      </c>
      <c r="C152" s="154" t="s">
        <v>242</v>
      </c>
      <c r="D152" s="659" t="s">
        <v>376</v>
      </c>
      <c r="E152" s="87"/>
      <c r="F152" s="87"/>
      <c r="G152" s="87"/>
      <c r="H152" s="87"/>
      <c r="I152" s="87"/>
      <c r="J152" s="87"/>
      <c r="K152" s="87"/>
      <c r="L152" s="87"/>
      <c r="M152" s="87"/>
      <c r="N152" s="87"/>
      <c r="O152" s="87"/>
      <c r="P152" s="87"/>
      <c r="Q152" s="87"/>
      <c r="R152" s="87"/>
      <c r="S152" s="87"/>
      <c r="T152" s="87"/>
      <c r="U152" s="87"/>
      <c r="V152" s="87"/>
      <c r="W152" s="87"/>
      <c r="X152" s="87"/>
      <c r="Y152" s="48"/>
      <c r="Z152" s="48"/>
    </row>
    <row r="153" spans="1:26" ht="121.7" customHeight="1">
      <c r="A153" s="158" t="s">
        <v>28</v>
      </c>
      <c r="B153" s="152">
        <v>43872</v>
      </c>
      <c r="C153" s="100" t="s">
        <v>242</v>
      </c>
      <c r="D153" s="648"/>
      <c r="E153" s="87"/>
      <c r="F153" s="87"/>
      <c r="G153" s="87"/>
      <c r="H153" s="87"/>
      <c r="I153" s="87"/>
      <c r="J153" s="87"/>
      <c r="K153" s="87"/>
      <c r="L153" s="87"/>
      <c r="M153" s="87"/>
      <c r="N153" s="87"/>
      <c r="O153" s="87"/>
      <c r="P153" s="87"/>
      <c r="Q153" s="87"/>
      <c r="R153" s="87"/>
      <c r="S153" s="87"/>
      <c r="T153" s="87"/>
      <c r="U153" s="87"/>
      <c r="V153" s="87"/>
      <c r="W153" s="87"/>
      <c r="X153" s="87"/>
      <c r="Y153" s="48"/>
      <c r="Z153" s="48"/>
    </row>
    <row r="154" spans="1:26" ht="56.25" customHeight="1">
      <c r="A154" s="671" t="s">
        <v>243</v>
      </c>
      <c r="B154" s="656"/>
      <c r="C154" s="664"/>
      <c r="D154" s="159"/>
      <c r="E154" s="87"/>
      <c r="F154" s="87"/>
      <c r="G154" s="87"/>
      <c r="H154" s="87"/>
      <c r="I154" s="87"/>
      <c r="J154" s="87"/>
      <c r="K154" s="87"/>
      <c r="L154" s="87"/>
      <c r="M154" s="87"/>
      <c r="N154" s="87"/>
      <c r="O154" s="87"/>
      <c r="P154" s="87"/>
      <c r="Q154" s="87"/>
      <c r="R154" s="87"/>
      <c r="S154" s="87"/>
      <c r="T154" s="87"/>
      <c r="U154" s="87"/>
      <c r="V154" s="87"/>
      <c r="W154" s="87"/>
      <c r="X154" s="87"/>
      <c r="Y154" s="48"/>
      <c r="Z154" s="48"/>
    </row>
    <row r="155" spans="1:26" ht="15.75" customHeight="1">
      <c r="A155" s="104" t="s">
        <v>24</v>
      </c>
      <c r="B155" s="105">
        <v>12</v>
      </c>
      <c r="C155" s="121" t="s">
        <v>244</v>
      </c>
      <c r="D155" s="160"/>
      <c r="E155" s="87"/>
      <c r="F155" s="87"/>
      <c r="G155" s="87"/>
      <c r="H155" s="87"/>
      <c r="I155" s="87"/>
      <c r="J155" s="87"/>
      <c r="K155" s="87"/>
      <c r="L155" s="87"/>
      <c r="M155" s="87"/>
      <c r="N155" s="87"/>
      <c r="O155" s="87"/>
      <c r="P155" s="87"/>
      <c r="Q155" s="87"/>
      <c r="R155" s="87"/>
      <c r="S155" s="87"/>
      <c r="T155" s="87"/>
      <c r="U155" s="87"/>
      <c r="V155" s="87"/>
      <c r="W155" s="87"/>
      <c r="X155" s="87"/>
      <c r="Y155" s="48"/>
      <c r="Z155" s="48"/>
    </row>
    <row r="156" spans="1:26" ht="71.25" customHeight="1">
      <c r="A156" s="97" t="s">
        <v>28</v>
      </c>
      <c r="B156" s="161">
        <v>43842</v>
      </c>
      <c r="C156" s="162" t="s">
        <v>245</v>
      </c>
      <c r="D156" s="660" t="s">
        <v>377</v>
      </c>
      <c r="E156" s="91"/>
      <c r="F156" s="91"/>
      <c r="G156" s="91"/>
      <c r="H156" s="91"/>
      <c r="I156" s="91"/>
      <c r="J156" s="91"/>
      <c r="K156" s="91"/>
      <c r="L156" s="91"/>
      <c r="M156" s="91"/>
      <c r="N156" s="91"/>
      <c r="O156" s="91"/>
      <c r="P156" s="91"/>
      <c r="Q156" s="91"/>
      <c r="R156" s="91"/>
      <c r="S156" s="91"/>
      <c r="T156" s="91"/>
      <c r="U156" s="91"/>
      <c r="V156" s="91"/>
      <c r="W156" s="91"/>
      <c r="X156" s="91"/>
      <c r="Y156" s="48"/>
      <c r="Z156" s="48"/>
    </row>
    <row r="157" spans="1:26" ht="71.25" customHeight="1">
      <c r="A157" s="64" t="s">
        <v>28</v>
      </c>
      <c r="B157" s="152">
        <v>43873</v>
      </c>
      <c r="C157" s="99" t="s">
        <v>378</v>
      </c>
      <c r="D157" s="647"/>
      <c r="E157" s="87"/>
      <c r="F157" s="87"/>
      <c r="G157" s="87"/>
      <c r="H157" s="87"/>
      <c r="I157" s="87"/>
      <c r="J157" s="87"/>
      <c r="K157" s="87"/>
      <c r="L157" s="87"/>
      <c r="M157" s="87"/>
      <c r="N157" s="87"/>
      <c r="O157" s="87"/>
      <c r="P157" s="87"/>
      <c r="Q157" s="87"/>
      <c r="R157" s="87"/>
      <c r="S157" s="87"/>
      <c r="T157" s="87"/>
      <c r="U157" s="87"/>
      <c r="V157" s="87"/>
      <c r="W157" s="87"/>
      <c r="X157" s="87"/>
      <c r="Y157" s="48"/>
      <c r="Z157" s="48"/>
    </row>
    <row r="158" spans="1:26" ht="71.25" customHeight="1">
      <c r="A158" s="93" t="s">
        <v>28</v>
      </c>
      <c r="B158" s="163">
        <v>43902</v>
      </c>
      <c r="C158" s="100" t="s">
        <v>247</v>
      </c>
      <c r="D158" s="647"/>
      <c r="E158" s="87"/>
      <c r="F158" s="87"/>
      <c r="G158" s="87"/>
      <c r="H158" s="87"/>
      <c r="I158" s="87"/>
      <c r="J158" s="87"/>
      <c r="K158" s="87"/>
      <c r="L158" s="87"/>
      <c r="M158" s="87"/>
      <c r="N158" s="87"/>
      <c r="O158" s="87"/>
      <c r="P158" s="87"/>
      <c r="Q158" s="87"/>
      <c r="R158" s="87"/>
      <c r="S158" s="87"/>
      <c r="T158" s="87"/>
      <c r="U158" s="87"/>
      <c r="V158" s="87"/>
      <c r="W158" s="87"/>
      <c r="X158" s="87"/>
      <c r="Y158" s="48"/>
      <c r="Z158" s="48"/>
    </row>
    <row r="159" spans="1:26" ht="133.5" customHeight="1">
      <c r="A159" s="93" t="s">
        <v>28</v>
      </c>
      <c r="B159" s="163">
        <v>43933</v>
      </c>
      <c r="C159" s="153" t="s">
        <v>379</v>
      </c>
      <c r="D159" s="648"/>
      <c r="E159" s="87"/>
      <c r="F159" s="87"/>
      <c r="G159" s="87"/>
      <c r="H159" s="87"/>
      <c r="I159" s="87"/>
      <c r="J159" s="87"/>
      <c r="K159" s="87"/>
      <c r="L159" s="87"/>
      <c r="M159" s="87"/>
      <c r="N159" s="87"/>
      <c r="O159" s="87"/>
      <c r="P159" s="87"/>
      <c r="Q159" s="87"/>
      <c r="R159" s="87"/>
      <c r="S159" s="87"/>
      <c r="T159" s="87"/>
      <c r="U159" s="87"/>
      <c r="V159" s="87"/>
      <c r="W159" s="87"/>
      <c r="X159" s="87"/>
      <c r="Y159" s="48"/>
      <c r="Z159" s="48"/>
    </row>
    <row r="160" spans="1:26" ht="21.75" customHeight="1">
      <c r="A160" s="125" t="s">
        <v>380</v>
      </c>
      <c r="B160" s="102"/>
      <c r="C160" s="126"/>
      <c r="D160" s="127"/>
      <c r="E160" s="87"/>
      <c r="F160" s="87"/>
      <c r="G160" s="87"/>
      <c r="H160" s="87"/>
      <c r="I160" s="87"/>
      <c r="J160" s="87"/>
      <c r="K160" s="87"/>
      <c r="L160" s="87"/>
      <c r="M160" s="87"/>
      <c r="N160" s="87"/>
      <c r="O160" s="87"/>
      <c r="P160" s="87"/>
      <c r="Q160" s="87"/>
      <c r="R160" s="87"/>
      <c r="S160" s="87"/>
      <c r="T160" s="87"/>
      <c r="U160" s="87"/>
      <c r="V160" s="87"/>
      <c r="W160" s="87"/>
      <c r="X160" s="87"/>
      <c r="Y160" s="48"/>
      <c r="Z160" s="48"/>
    </row>
    <row r="161" spans="1:26" ht="24.75" customHeight="1">
      <c r="A161" s="104" t="s">
        <v>24</v>
      </c>
      <c r="B161" s="105">
        <v>13</v>
      </c>
      <c r="C161" s="114" t="s">
        <v>248</v>
      </c>
      <c r="D161" s="115"/>
      <c r="E161" s="91"/>
      <c r="F161" s="91"/>
      <c r="G161" s="91"/>
      <c r="H161" s="91"/>
      <c r="I161" s="91"/>
      <c r="J161" s="91"/>
      <c r="K161" s="91"/>
      <c r="L161" s="91"/>
      <c r="M161" s="91"/>
      <c r="N161" s="91"/>
      <c r="O161" s="91"/>
      <c r="P161" s="91"/>
      <c r="Q161" s="91"/>
      <c r="R161" s="91"/>
      <c r="S161" s="91"/>
      <c r="T161" s="91"/>
      <c r="U161" s="91"/>
      <c r="V161" s="91"/>
      <c r="W161" s="91"/>
      <c r="X161" s="91"/>
      <c r="Y161" s="48"/>
      <c r="Z161" s="48"/>
    </row>
    <row r="162" spans="1:26" ht="33.75" customHeight="1">
      <c r="A162" s="164" t="s">
        <v>25</v>
      </c>
      <c r="B162" s="165" t="s">
        <v>249</v>
      </c>
      <c r="C162" s="166" t="s">
        <v>250</v>
      </c>
      <c r="D162" s="659" t="s">
        <v>381</v>
      </c>
      <c r="E162" s="87"/>
      <c r="F162" s="87"/>
      <c r="G162" s="87"/>
      <c r="H162" s="87"/>
      <c r="I162" s="87"/>
      <c r="J162" s="87"/>
      <c r="K162" s="87"/>
      <c r="L162" s="87"/>
      <c r="M162" s="87"/>
      <c r="N162" s="87"/>
      <c r="O162" s="87"/>
      <c r="P162" s="87"/>
      <c r="Q162" s="87"/>
      <c r="R162" s="87"/>
      <c r="S162" s="87"/>
      <c r="T162" s="87"/>
      <c r="U162" s="87"/>
      <c r="V162" s="87"/>
      <c r="W162" s="87"/>
      <c r="X162" s="87"/>
      <c r="Y162" s="48"/>
      <c r="Z162" s="48"/>
    </row>
    <row r="163" spans="1:26" ht="65.25" customHeight="1">
      <c r="A163" s="132" t="s">
        <v>28</v>
      </c>
      <c r="B163" s="167" t="s">
        <v>251</v>
      </c>
      <c r="C163" s="168" t="s">
        <v>252</v>
      </c>
      <c r="D163" s="647"/>
      <c r="E163" s="87"/>
      <c r="F163" s="87"/>
      <c r="G163" s="87"/>
      <c r="H163" s="87"/>
      <c r="I163" s="87"/>
      <c r="J163" s="87"/>
      <c r="K163" s="87"/>
      <c r="L163" s="87"/>
      <c r="M163" s="87"/>
      <c r="N163" s="87"/>
      <c r="O163" s="87"/>
      <c r="P163" s="87"/>
      <c r="Q163" s="87"/>
      <c r="R163" s="87"/>
      <c r="S163" s="87"/>
      <c r="T163" s="87"/>
      <c r="U163" s="87"/>
      <c r="V163" s="87"/>
      <c r="W163" s="87"/>
      <c r="X163" s="87"/>
      <c r="Y163" s="48"/>
      <c r="Z163" s="48"/>
    </row>
    <row r="164" spans="1:26" ht="69.75" customHeight="1">
      <c r="A164" s="132" t="s">
        <v>28</v>
      </c>
      <c r="B164" s="167" t="s">
        <v>253</v>
      </c>
      <c r="C164" s="169" t="s">
        <v>254</v>
      </c>
      <c r="D164" s="647"/>
      <c r="E164" s="87"/>
      <c r="F164" s="87"/>
      <c r="G164" s="87"/>
      <c r="H164" s="87"/>
      <c r="I164" s="87"/>
      <c r="J164" s="87"/>
      <c r="K164" s="87"/>
      <c r="L164" s="87"/>
      <c r="M164" s="87"/>
      <c r="N164" s="87"/>
      <c r="O164" s="87"/>
      <c r="P164" s="87"/>
      <c r="Q164" s="87"/>
      <c r="R164" s="87"/>
      <c r="S164" s="87"/>
      <c r="T164" s="87"/>
      <c r="U164" s="87"/>
      <c r="V164" s="87"/>
      <c r="W164" s="87"/>
      <c r="X164" s="87"/>
      <c r="Y164" s="48"/>
      <c r="Z164" s="48"/>
    </row>
    <row r="165" spans="1:26" ht="88.5" customHeight="1">
      <c r="A165" s="132" t="s">
        <v>28</v>
      </c>
      <c r="B165" s="170" t="s">
        <v>255</v>
      </c>
      <c r="C165" s="99" t="s">
        <v>256</v>
      </c>
      <c r="D165" s="647"/>
      <c r="E165" s="87"/>
      <c r="F165" s="87"/>
      <c r="G165" s="87"/>
      <c r="H165" s="87"/>
      <c r="I165" s="87"/>
      <c r="J165" s="87"/>
      <c r="K165" s="87"/>
      <c r="L165" s="87"/>
      <c r="M165" s="87"/>
      <c r="N165" s="87"/>
      <c r="O165" s="87"/>
      <c r="P165" s="87"/>
      <c r="Q165" s="87"/>
      <c r="R165" s="87"/>
      <c r="S165" s="87"/>
      <c r="T165" s="87"/>
      <c r="U165" s="87"/>
      <c r="V165" s="87"/>
      <c r="W165" s="87"/>
      <c r="X165" s="87"/>
      <c r="Y165" s="48"/>
      <c r="Z165" s="48"/>
    </row>
    <row r="166" spans="1:26" ht="111" customHeight="1">
      <c r="A166" s="134" t="s">
        <v>28</v>
      </c>
      <c r="B166" s="171" t="s">
        <v>257</v>
      </c>
      <c r="C166" s="153" t="s">
        <v>382</v>
      </c>
      <c r="D166" s="648"/>
      <c r="E166" s="87"/>
      <c r="F166" s="87"/>
      <c r="G166" s="87"/>
      <c r="H166" s="87"/>
      <c r="I166" s="87"/>
      <c r="J166" s="87"/>
      <c r="K166" s="87"/>
      <c r="L166" s="87"/>
      <c r="M166" s="87"/>
      <c r="N166" s="87"/>
      <c r="O166" s="87"/>
      <c r="P166" s="87"/>
      <c r="Q166" s="87"/>
      <c r="R166" s="87"/>
      <c r="S166" s="87"/>
      <c r="T166" s="87"/>
      <c r="U166" s="87"/>
      <c r="V166" s="87"/>
      <c r="W166" s="87"/>
      <c r="X166" s="87"/>
      <c r="Y166" s="48"/>
      <c r="Z166" s="48"/>
    </row>
    <row r="167" spans="1:26" ht="30" customHeight="1">
      <c r="A167" s="172" t="s">
        <v>25</v>
      </c>
      <c r="B167" s="173" t="s">
        <v>259</v>
      </c>
      <c r="C167" s="174" t="s">
        <v>260</v>
      </c>
      <c r="D167" s="665" t="s">
        <v>383</v>
      </c>
      <c r="E167" s="87"/>
      <c r="F167" s="87"/>
      <c r="G167" s="87"/>
      <c r="H167" s="87"/>
      <c r="I167" s="87"/>
      <c r="J167" s="87"/>
      <c r="K167" s="87"/>
      <c r="L167" s="87"/>
      <c r="M167" s="87"/>
      <c r="N167" s="87"/>
      <c r="O167" s="87"/>
      <c r="P167" s="87"/>
      <c r="Q167" s="87"/>
      <c r="R167" s="87"/>
      <c r="S167" s="87"/>
      <c r="T167" s="87"/>
      <c r="U167" s="87"/>
      <c r="V167" s="87"/>
      <c r="W167" s="87"/>
      <c r="X167" s="87"/>
      <c r="Y167" s="48"/>
      <c r="Z167" s="48"/>
    </row>
    <row r="168" spans="1:26" ht="62.25" customHeight="1">
      <c r="A168" s="132" t="s">
        <v>28</v>
      </c>
      <c r="B168" s="167" t="s">
        <v>261</v>
      </c>
      <c r="C168" s="169" t="s">
        <v>384</v>
      </c>
      <c r="D168" s="647"/>
      <c r="E168" s="87"/>
      <c r="F168" s="87"/>
      <c r="G168" s="87"/>
      <c r="H168" s="87"/>
      <c r="I168" s="87"/>
      <c r="J168" s="87"/>
      <c r="K168" s="87"/>
      <c r="L168" s="87"/>
      <c r="M168" s="87"/>
      <c r="N168" s="87"/>
      <c r="O168" s="87"/>
      <c r="P168" s="87"/>
      <c r="Q168" s="87"/>
      <c r="R168" s="87"/>
      <c r="S168" s="87"/>
      <c r="T168" s="87"/>
      <c r="U168" s="87"/>
      <c r="V168" s="87"/>
      <c r="W168" s="87"/>
      <c r="X168" s="87"/>
      <c r="Y168" s="48"/>
      <c r="Z168" s="48"/>
    </row>
    <row r="169" spans="1:26" ht="62.25" customHeight="1">
      <c r="A169" s="132" t="s">
        <v>28</v>
      </c>
      <c r="B169" s="167" t="s">
        <v>263</v>
      </c>
      <c r="C169" s="169" t="s">
        <v>384</v>
      </c>
      <c r="D169" s="647"/>
      <c r="E169" s="87"/>
      <c r="F169" s="87"/>
      <c r="G169" s="87"/>
      <c r="H169" s="87"/>
      <c r="I169" s="87"/>
      <c r="J169" s="87"/>
      <c r="K169" s="87"/>
      <c r="L169" s="87"/>
      <c r="M169" s="87"/>
      <c r="N169" s="87"/>
      <c r="O169" s="87"/>
      <c r="P169" s="87"/>
      <c r="Q169" s="87"/>
      <c r="R169" s="87"/>
      <c r="S169" s="87"/>
      <c r="T169" s="87"/>
      <c r="U169" s="87"/>
      <c r="V169" s="87"/>
      <c r="W169" s="87"/>
      <c r="X169" s="87"/>
      <c r="Y169" s="48"/>
      <c r="Z169" s="48"/>
    </row>
    <row r="170" spans="1:26" ht="62.25" customHeight="1">
      <c r="A170" s="136" t="s">
        <v>28</v>
      </c>
      <c r="B170" s="170" t="s">
        <v>265</v>
      </c>
      <c r="C170" s="169" t="s">
        <v>384</v>
      </c>
      <c r="D170" s="647"/>
      <c r="E170" s="87"/>
      <c r="F170" s="87"/>
      <c r="G170" s="87"/>
      <c r="H170" s="87"/>
      <c r="I170" s="87"/>
      <c r="J170" s="87"/>
      <c r="K170" s="87"/>
      <c r="L170" s="87"/>
      <c r="M170" s="87"/>
      <c r="N170" s="87"/>
      <c r="O170" s="87"/>
      <c r="P170" s="87"/>
      <c r="Q170" s="87"/>
      <c r="R170" s="87"/>
      <c r="S170" s="87"/>
      <c r="T170" s="87"/>
      <c r="U170" s="87"/>
      <c r="V170" s="87"/>
      <c r="W170" s="87"/>
      <c r="X170" s="87"/>
      <c r="Y170" s="48"/>
      <c r="Z170" s="48"/>
    </row>
    <row r="171" spans="1:26" ht="119.25" customHeight="1">
      <c r="A171" s="136" t="s">
        <v>28</v>
      </c>
      <c r="B171" s="170" t="s">
        <v>267</v>
      </c>
      <c r="C171" s="153" t="s">
        <v>385</v>
      </c>
      <c r="D171" s="648"/>
      <c r="E171" s="87"/>
      <c r="F171" s="87"/>
      <c r="G171" s="87"/>
      <c r="H171" s="87"/>
      <c r="I171" s="87"/>
      <c r="J171" s="87"/>
      <c r="K171" s="87"/>
      <c r="L171" s="87"/>
      <c r="M171" s="87"/>
      <c r="N171" s="87"/>
      <c r="O171" s="87"/>
      <c r="P171" s="87"/>
      <c r="Q171" s="87"/>
      <c r="R171" s="87"/>
      <c r="S171" s="87"/>
      <c r="T171" s="87"/>
      <c r="U171" s="87"/>
      <c r="V171" s="87"/>
      <c r="W171" s="87"/>
      <c r="X171" s="87"/>
      <c r="Y171" s="48"/>
      <c r="Z171" s="48"/>
    </row>
    <row r="172" spans="1:26" ht="30" customHeight="1">
      <c r="A172" s="164" t="s">
        <v>25</v>
      </c>
      <c r="B172" s="165" t="s">
        <v>273</v>
      </c>
      <c r="C172" s="175" t="s">
        <v>274</v>
      </c>
      <c r="D172" s="659" t="s">
        <v>386</v>
      </c>
      <c r="E172" s="87"/>
      <c r="F172" s="87"/>
      <c r="G172" s="87"/>
      <c r="H172" s="87"/>
      <c r="I172" s="87"/>
      <c r="J172" s="87"/>
      <c r="K172" s="87"/>
      <c r="L172" s="87"/>
      <c r="M172" s="87"/>
      <c r="N172" s="87"/>
      <c r="O172" s="87"/>
      <c r="P172" s="87"/>
      <c r="Q172" s="87"/>
      <c r="R172" s="87"/>
      <c r="S172" s="87"/>
      <c r="T172" s="87"/>
      <c r="U172" s="87"/>
      <c r="V172" s="87"/>
      <c r="W172" s="87"/>
      <c r="X172" s="87"/>
      <c r="Y172" s="48"/>
      <c r="Z172" s="48"/>
    </row>
    <row r="173" spans="1:26" ht="30" customHeight="1">
      <c r="A173" s="132" t="s">
        <v>28</v>
      </c>
      <c r="B173" s="167" t="s">
        <v>275</v>
      </c>
      <c r="C173" s="169" t="s">
        <v>276</v>
      </c>
      <c r="D173" s="647"/>
      <c r="E173" s="91"/>
      <c r="F173" s="91"/>
      <c r="G173" s="91"/>
      <c r="H173" s="91"/>
      <c r="I173" s="91"/>
      <c r="J173" s="91"/>
      <c r="K173" s="91"/>
      <c r="L173" s="91"/>
      <c r="M173" s="91"/>
      <c r="N173" s="91"/>
      <c r="O173" s="91"/>
      <c r="P173" s="91"/>
      <c r="Q173" s="91"/>
      <c r="R173" s="91"/>
      <c r="S173" s="91"/>
      <c r="T173" s="91"/>
      <c r="U173" s="91"/>
      <c r="V173" s="91"/>
      <c r="W173" s="91"/>
      <c r="X173" s="91"/>
      <c r="Y173" s="48"/>
      <c r="Z173" s="48"/>
    </row>
    <row r="174" spans="1:26" ht="30" customHeight="1">
      <c r="A174" s="132" t="s">
        <v>28</v>
      </c>
      <c r="B174" s="167" t="s">
        <v>277</v>
      </c>
      <c r="C174" s="169" t="s">
        <v>276</v>
      </c>
      <c r="D174" s="647"/>
      <c r="E174" s="87"/>
      <c r="F174" s="87"/>
      <c r="G174" s="87"/>
      <c r="H174" s="87"/>
      <c r="I174" s="87"/>
      <c r="J174" s="87"/>
      <c r="K174" s="87"/>
      <c r="L174" s="87"/>
      <c r="M174" s="87"/>
      <c r="N174" s="87"/>
      <c r="O174" s="87"/>
      <c r="P174" s="87"/>
      <c r="Q174" s="87"/>
      <c r="R174" s="87"/>
      <c r="S174" s="87"/>
      <c r="T174" s="87"/>
      <c r="U174" s="87"/>
      <c r="V174" s="87"/>
      <c r="W174" s="87"/>
      <c r="X174" s="87"/>
      <c r="Y174" s="48"/>
      <c r="Z174" s="48"/>
    </row>
    <row r="175" spans="1:26" ht="56.25" customHeight="1">
      <c r="A175" s="136" t="s">
        <v>28</v>
      </c>
      <c r="B175" s="170" t="s">
        <v>278</v>
      </c>
      <c r="C175" s="176" t="s">
        <v>276</v>
      </c>
      <c r="D175" s="648"/>
      <c r="E175" s="87"/>
      <c r="F175" s="87"/>
      <c r="G175" s="87"/>
      <c r="H175" s="87"/>
      <c r="I175" s="87"/>
      <c r="J175" s="87"/>
      <c r="K175" s="87"/>
      <c r="L175" s="87"/>
      <c r="M175" s="87"/>
      <c r="N175" s="87"/>
      <c r="O175" s="87"/>
      <c r="P175" s="87"/>
      <c r="Q175" s="87"/>
      <c r="R175" s="87"/>
      <c r="S175" s="87"/>
      <c r="T175" s="87"/>
      <c r="U175" s="87"/>
      <c r="V175" s="87"/>
      <c r="W175" s="87"/>
      <c r="X175" s="87"/>
      <c r="Y175" s="48"/>
      <c r="Z175" s="48"/>
    </row>
    <row r="176" spans="1:26" ht="15.75" customHeight="1">
      <c r="A176" s="164" t="s">
        <v>25</v>
      </c>
      <c r="B176" s="165" t="s">
        <v>279</v>
      </c>
      <c r="C176" s="175" t="s">
        <v>248</v>
      </c>
      <c r="D176" s="672" t="s">
        <v>387</v>
      </c>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30" customHeight="1">
      <c r="A177" s="132" t="s">
        <v>28</v>
      </c>
      <c r="B177" s="167" t="s">
        <v>280</v>
      </c>
      <c r="C177" s="169" t="s">
        <v>388</v>
      </c>
      <c r="D177" s="647"/>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30" customHeight="1">
      <c r="A178" s="132" t="s">
        <v>28</v>
      </c>
      <c r="B178" s="167" t="s">
        <v>282</v>
      </c>
      <c r="C178" s="169" t="s">
        <v>283</v>
      </c>
      <c r="D178" s="647"/>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30" customHeight="1">
      <c r="A179" s="132" t="s">
        <v>28</v>
      </c>
      <c r="B179" s="167" t="s">
        <v>284</v>
      </c>
      <c r="C179" s="169" t="s">
        <v>285</v>
      </c>
      <c r="D179" s="647"/>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30" customHeight="1">
      <c r="A180" s="132" t="s">
        <v>28</v>
      </c>
      <c r="B180" s="167" t="s">
        <v>286</v>
      </c>
      <c r="C180" s="169" t="s">
        <v>389</v>
      </c>
      <c r="D180" s="647"/>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30" customHeight="1">
      <c r="A181" s="132" t="s">
        <v>28</v>
      </c>
      <c r="B181" s="167" t="s">
        <v>288</v>
      </c>
      <c r="C181" s="176" t="s">
        <v>390</v>
      </c>
      <c r="D181" s="647"/>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30" customHeight="1">
      <c r="A182" s="132" t="s">
        <v>28</v>
      </c>
      <c r="B182" s="167" t="s">
        <v>290</v>
      </c>
      <c r="C182" s="176" t="s">
        <v>390</v>
      </c>
      <c r="D182" s="647"/>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30" customHeight="1">
      <c r="A183" s="136" t="s">
        <v>28</v>
      </c>
      <c r="B183" s="170" t="s">
        <v>292</v>
      </c>
      <c r="C183" s="176" t="s">
        <v>390</v>
      </c>
      <c r="D183" s="647"/>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39.75" customHeight="1">
      <c r="A184" s="136" t="s">
        <v>28</v>
      </c>
      <c r="B184" s="170" t="s">
        <v>294</v>
      </c>
      <c r="C184" s="153" t="s">
        <v>391</v>
      </c>
      <c r="D184" s="6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30.75" customHeight="1">
      <c r="A185" s="177" t="s">
        <v>392</v>
      </c>
      <c r="B185" s="178"/>
      <c r="C185" s="179"/>
      <c r="D185" s="180"/>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c r="A186" s="181" t="s">
        <v>393</v>
      </c>
      <c r="B186" s="182"/>
      <c r="C186" s="183"/>
      <c r="D186" s="184"/>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c r="A187" s="668"/>
      <c r="B187" s="643"/>
      <c r="C187" s="643"/>
      <c r="D187" s="185"/>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5.75" customHeight="1">
      <c r="A188" s="669" t="s">
        <v>305</v>
      </c>
      <c r="B188" s="656"/>
      <c r="C188" s="664"/>
      <c r="D188" s="184"/>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5.75" customHeight="1">
      <c r="A189" s="186"/>
      <c r="B189" s="187"/>
      <c r="C189" s="48"/>
      <c r="D189" s="53"/>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c r="A190" s="186"/>
      <c r="B190" s="187"/>
      <c r="C190" s="188"/>
      <c r="D190" s="53"/>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c r="A191" s="670"/>
      <c r="B191" s="643"/>
      <c r="C191" s="643"/>
      <c r="D191" s="643"/>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5.75" customHeight="1">
      <c r="A192" s="186"/>
      <c r="B192" s="187"/>
      <c r="C192" s="188"/>
      <c r="D192" s="53"/>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5.75" customHeight="1">
      <c r="A193" s="186"/>
      <c r="B193" s="187"/>
      <c r="C193" s="48"/>
      <c r="D193" s="53"/>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5.75" customHeight="1">
      <c r="A194" s="186"/>
      <c r="B194" s="187"/>
      <c r="C194" s="48"/>
      <c r="D194" s="53"/>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5.75" customHeight="1">
      <c r="A195" s="186"/>
      <c r="B195" s="187"/>
      <c r="C195" s="48"/>
      <c r="D195" s="53"/>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5.75" customHeight="1">
      <c r="A196" s="186"/>
      <c r="B196" s="187"/>
      <c r="C196" s="48"/>
      <c r="D196" s="53"/>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5.75" customHeight="1">
      <c r="A197" s="186"/>
      <c r="B197" s="187"/>
      <c r="C197" s="48"/>
      <c r="D197" s="53"/>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c r="A198" s="186"/>
      <c r="B198" s="187"/>
      <c r="C198" s="48"/>
      <c r="D198" s="53"/>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c r="A199" s="186"/>
      <c r="B199" s="187"/>
      <c r="C199" s="48"/>
      <c r="D199" s="53"/>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5.75" customHeight="1">
      <c r="A200" s="186"/>
      <c r="B200" s="187"/>
      <c r="C200" s="48"/>
      <c r="D200" s="53"/>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5.75" customHeight="1">
      <c r="A201" s="186"/>
      <c r="B201" s="187"/>
      <c r="C201" s="48"/>
      <c r="D201" s="53"/>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c r="A202" s="186"/>
      <c r="B202" s="187"/>
      <c r="C202" s="48"/>
      <c r="D202" s="53"/>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c r="A203" s="186"/>
      <c r="B203" s="187"/>
      <c r="C203" s="48"/>
      <c r="D203" s="53"/>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5.75" customHeight="1">
      <c r="A204" s="186"/>
      <c r="B204" s="187"/>
      <c r="C204" s="48"/>
      <c r="D204" s="53"/>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5.75" customHeight="1">
      <c r="A205" s="186"/>
      <c r="B205" s="187"/>
      <c r="C205" s="48"/>
      <c r="D205" s="53"/>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5.75" customHeight="1">
      <c r="A206" s="186"/>
      <c r="B206" s="187"/>
      <c r="C206" s="48"/>
      <c r="D206" s="53"/>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5.75" customHeight="1">
      <c r="A207" s="186"/>
      <c r="B207" s="187"/>
      <c r="C207" s="48"/>
      <c r="D207" s="53"/>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c r="A208" s="186"/>
      <c r="B208" s="187"/>
      <c r="C208" s="48"/>
      <c r="D208" s="53"/>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c r="A209" s="186"/>
      <c r="B209" s="187"/>
      <c r="C209" s="48"/>
      <c r="D209" s="53"/>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5.75" customHeight="1">
      <c r="A210" s="186"/>
      <c r="B210" s="187"/>
      <c r="C210" s="48"/>
      <c r="D210" s="53"/>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5.75" customHeight="1">
      <c r="A211" s="186"/>
      <c r="B211" s="187"/>
      <c r="C211" s="48"/>
      <c r="D211" s="53"/>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c r="A212" s="186"/>
      <c r="B212" s="187"/>
      <c r="C212" s="48"/>
      <c r="D212" s="53"/>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c r="A213" s="186"/>
      <c r="B213" s="187"/>
      <c r="C213" s="48"/>
      <c r="D213" s="53"/>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5.75" customHeight="1">
      <c r="A214" s="186"/>
      <c r="B214" s="187"/>
      <c r="C214" s="48"/>
      <c r="D214" s="53"/>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5.75" customHeight="1">
      <c r="A215" s="186"/>
      <c r="B215" s="187"/>
      <c r="C215" s="48"/>
      <c r="D215" s="53"/>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5.75" customHeight="1">
      <c r="A216" s="186"/>
      <c r="B216" s="187"/>
      <c r="C216" s="48"/>
      <c r="D216" s="53"/>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5.75" customHeight="1">
      <c r="A217" s="186"/>
      <c r="B217" s="187"/>
      <c r="C217" s="48"/>
      <c r="D217" s="53"/>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c r="A218" s="186"/>
      <c r="B218" s="187"/>
      <c r="C218" s="48"/>
      <c r="D218" s="53"/>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c r="A219" s="186"/>
      <c r="B219" s="187"/>
      <c r="C219" s="48"/>
      <c r="D219" s="53"/>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5.75" customHeight="1">
      <c r="A220" s="186"/>
      <c r="B220" s="187"/>
      <c r="C220" s="48"/>
      <c r="D220" s="53"/>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5.75" customHeight="1">
      <c r="A221" s="186"/>
      <c r="B221" s="187"/>
      <c r="C221" s="48"/>
      <c r="D221" s="53"/>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c r="A222" s="186"/>
      <c r="B222" s="187"/>
      <c r="C222" s="48"/>
      <c r="D222" s="53"/>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5.75" customHeight="1">
      <c r="A223" s="186"/>
      <c r="B223" s="187"/>
      <c r="C223" s="48"/>
      <c r="D223" s="53"/>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5.75" customHeight="1">
      <c r="A224" s="186"/>
      <c r="B224" s="187"/>
      <c r="C224" s="48"/>
      <c r="D224" s="53"/>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5.75" customHeight="1">
      <c r="A225" s="186"/>
      <c r="B225" s="187"/>
      <c r="C225" s="48"/>
      <c r="D225" s="53"/>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5.75" customHeight="1">
      <c r="A226" s="186"/>
      <c r="B226" s="187"/>
      <c r="C226" s="48"/>
      <c r="D226" s="53"/>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5.75" customHeight="1">
      <c r="A227" s="186"/>
      <c r="B227" s="187"/>
      <c r="C227" s="48"/>
      <c r="D227" s="53"/>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c r="A228" s="186"/>
      <c r="B228" s="187"/>
      <c r="C228" s="48"/>
      <c r="D228" s="53"/>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c r="A229" s="186"/>
      <c r="B229" s="187"/>
      <c r="C229" s="48"/>
      <c r="D229" s="53"/>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5.75" customHeight="1">
      <c r="A230" s="186"/>
      <c r="B230" s="187"/>
      <c r="C230" s="48"/>
      <c r="D230" s="53"/>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5.75" customHeight="1">
      <c r="A231" s="186"/>
      <c r="B231" s="187"/>
      <c r="C231" s="48"/>
      <c r="D231" s="53"/>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c r="A232" s="186"/>
      <c r="B232" s="187"/>
      <c r="C232" s="48"/>
      <c r="D232" s="53"/>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5.75" customHeight="1">
      <c r="A233" s="186"/>
      <c r="B233" s="187"/>
      <c r="C233" s="48"/>
      <c r="D233" s="53"/>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5.75" customHeight="1">
      <c r="A234" s="186"/>
      <c r="B234" s="187"/>
      <c r="C234" s="48"/>
      <c r="D234" s="53"/>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5.75" customHeight="1">
      <c r="A235" s="186"/>
      <c r="B235" s="187"/>
      <c r="C235" s="48"/>
      <c r="D235" s="53"/>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5.75" customHeight="1">
      <c r="A236" s="186"/>
      <c r="B236" s="187"/>
      <c r="C236" s="48"/>
      <c r="D236" s="53"/>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5.75" customHeight="1">
      <c r="A237" s="186"/>
      <c r="B237" s="187"/>
      <c r="C237" s="48"/>
      <c r="D237" s="53"/>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c r="A238" s="186"/>
      <c r="B238" s="187"/>
      <c r="C238" s="48"/>
      <c r="D238" s="53"/>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c r="A239" s="186"/>
      <c r="B239" s="187"/>
      <c r="C239" s="48"/>
      <c r="D239" s="53"/>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5.75" customHeight="1">
      <c r="A240" s="186"/>
      <c r="B240" s="187"/>
      <c r="C240" s="48"/>
      <c r="D240" s="53"/>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5.75" customHeight="1">
      <c r="A241" s="186"/>
      <c r="B241" s="187"/>
      <c r="C241" s="48"/>
      <c r="D241" s="53"/>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c r="A242" s="186"/>
      <c r="B242" s="187"/>
      <c r="C242" s="48"/>
      <c r="D242" s="53"/>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c r="A243" s="186"/>
      <c r="B243" s="187"/>
      <c r="C243" s="48"/>
      <c r="D243" s="53"/>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5.75" customHeight="1">
      <c r="A244" s="186"/>
      <c r="B244" s="187"/>
      <c r="C244" s="48"/>
      <c r="D244" s="53"/>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5.75" customHeight="1">
      <c r="A245" s="186"/>
      <c r="B245" s="187"/>
      <c r="C245" s="48"/>
      <c r="D245" s="53"/>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5.75" customHeight="1">
      <c r="A246" s="186"/>
      <c r="B246" s="187"/>
      <c r="C246" s="48"/>
      <c r="D246" s="53"/>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5.75" customHeight="1">
      <c r="A247" s="186"/>
      <c r="B247" s="187"/>
      <c r="C247" s="48"/>
      <c r="D247" s="53"/>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5.75" customHeight="1">
      <c r="A248" s="186"/>
      <c r="B248" s="187"/>
      <c r="C248" s="48"/>
      <c r="D248" s="53"/>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5.75" customHeight="1">
      <c r="A249" s="186"/>
      <c r="B249" s="187"/>
      <c r="C249" s="48"/>
      <c r="D249" s="53"/>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5.75" customHeight="1">
      <c r="A250" s="186"/>
      <c r="B250" s="187"/>
      <c r="C250" s="48"/>
      <c r="D250" s="53"/>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5.75" customHeight="1">
      <c r="A251" s="186"/>
      <c r="B251" s="187"/>
      <c r="C251" s="48"/>
      <c r="D251" s="53"/>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c r="A252" s="186"/>
      <c r="B252" s="187"/>
      <c r="C252" s="48"/>
      <c r="D252" s="53"/>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c r="A253" s="186"/>
      <c r="B253" s="187"/>
      <c r="C253" s="48"/>
      <c r="D253" s="53"/>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5.75" customHeight="1">
      <c r="A254" s="186"/>
      <c r="B254" s="187"/>
      <c r="C254" s="48"/>
      <c r="D254" s="53"/>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5.75" customHeight="1">
      <c r="A255" s="186"/>
      <c r="B255" s="187"/>
      <c r="C255" s="48"/>
      <c r="D255" s="53"/>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c r="A256" s="186"/>
      <c r="B256" s="187"/>
      <c r="C256" s="48"/>
      <c r="D256" s="53"/>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5.75" customHeight="1">
      <c r="A257" s="186"/>
      <c r="B257" s="187"/>
      <c r="C257" s="48"/>
      <c r="D257" s="53"/>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5.75" customHeight="1">
      <c r="A258" s="186"/>
      <c r="B258" s="187"/>
      <c r="C258" s="48"/>
      <c r="D258" s="53"/>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5.75" customHeight="1">
      <c r="A259" s="186"/>
      <c r="B259" s="187"/>
      <c r="C259" s="48"/>
      <c r="D259" s="53"/>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5.75" customHeight="1">
      <c r="A260" s="186"/>
      <c r="B260" s="187"/>
      <c r="C260" s="48"/>
      <c r="D260" s="53"/>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5.75" customHeight="1">
      <c r="A261" s="186"/>
      <c r="B261" s="187"/>
      <c r="C261" s="48"/>
      <c r="D261" s="53"/>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c r="A262" s="186"/>
      <c r="B262" s="187"/>
      <c r="C262" s="48"/>
      <c r="D262" s="53"/>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c r="A263" s="186"/>
      <c r="B263" s="187"/>
      <c r="C263" s="48"/>
      <c r="D263" s="53"/>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5.75" customHeight="1">
      <c r="A264" s="186"/>
      <c r="B264" s="187"/>
      <c r="C264" s="48"/>
      <c r="D264" s="53"/>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5.75" customHeight="1">
      <c r="A265" s="186"/>
      <c r="B265" s="187"/>
      <c r="C265" s="48"/>
      <c r="D265" s="53"/>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c r="A266" s="186"/>
      <c r="B266" s="187"/>
      <c r="C266" s="48"/>
      <c r="D266" s="53"/>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5.75" customHeight="1">
      <c r="A267" s="186"/>
      <c r="B267" s="187"/>
      <c r="C267" s="48"/>
      <c r="D267" s="53"/>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5.75" customHeight="1">
      <c r="A268" s="186"/>
      <c r="B268" s="187"/>
      <c r="C268" s="48"/>
      <c r="D268" s="53"/>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5.75" customHeight="1">
      <c r="A269" s="186"/>
      <c r="B269" s="187"/>
      <c r="C269" s="48"/>
      <c r="D269" s="53"/>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5.75" customHeight="1">
      <c r="A270" s="186"/>
      <c r="B270" s="187"/>
      <c r="C270" s="48"/>
      <c r="D270" s="53"/>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5.75" customHeight="1">
      <c r="A271" s="186"/>
      <c r="B271" s="187"/>
      <c r="C271" s="48"/>
      <c r="D271" s="53"/>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c r="A272" s="186"/>
      <c r="B272" s="187"/>
      <c r="C272" s="48"/>
      <c r="D272" s="53"/>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c r="A273" s="186"/>
      <c r="B273" s="187"/>
      <c r="C273" s="48"/>
      <c r="D273" s="53"/>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5.75" customHeight="1">
      <c r="A274" s="186"/>
      <c r="B274" s="187"/>
      <c r="C274" s="48"/>
      <c r="D274" s="53"/>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5.75" customHeight="1">
      <c r="A275" s="186"/>
      <c r="B275" s="187"/>
      <c r="C275" s="48"/>
      <c r="D275" s="53"/>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c r="A276" s="186"/>
      <c r="B276" s="187"/>
      <c r="C276" s="48"/>
      <c r="D276" s="53"/>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5.75" customHeight="1">
      <c r="A277" s="186"/>
      <c r="B277" s="187"/>
      <c r="C277" s="48"/>
      <c r="D277" s="53"/>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5.75" customHeight="1">
      <c r="A278" s="186"/>
      <c r="B278" s="187"/>
      <c r="C278" s="48"/>
      <c r="D278" s="53"/>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5.75" customHeight="1">
      <c r="A279" s="186"/>
      <c r="B279" s="187"/>
      <c r="C279" s="48"/>
      <c r="D279" s="53"/>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5.75" customHeight="1">
      <c r="A280" s="186"/>
      <c r="B280" s="187"/>
      <c r="C280" s="48"/>
      <c r="D280" s="53"/>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5.75" customHeight="1">
      <c r="A281" s="186"/>
      <c r="B281" s="187"/>
      <c r="C281" s="48"/>
      <c r="D281" s="53"/>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c r="A282" s="186"/>
      <c r="B282" s="187"/>
      <c r="C282" s="48"/>
      <c r="D282" s="53"/>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c r="A283" s="186"/>
      <c r="B283" s="187"/>
      <c r="C283" s="48"/>
      <c r="D283" s="53"/>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5.75" customHeight="1">
      <c r="A284" s="186"/>
      <c r="B284" s="187"/>
      <c r="C284" s="48"/>
      <c r="D284" s="53"/>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5.75" customHeight="1">
      <c r="A285" s="186"/>
      <c r="B285" s="187"/>
      <c r="C285" s="48"/>
      <c r="D285" s="53"/>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c r="A286" s="186"/>
      <c r="B286" s="187"/>
      <c r="C286" s="48"/>
      <c r="D286" s="53"/>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5.75" customHeight="1">
      <c r="A287" s="186"/>
      <c r="B287" s="187"/>
      <c r="C287" s="48"/>
      <c r="D287" s="53"/>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5.75" customHeight="1">
      <c r="A288" s="186"/>
      <c r="B288" s="187"/>
      <c r="C288" s="48"/>
      <c r="D288" s="53"/>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5.75" customHeight="1">
      <c r="A289" s="186"/>
      <c r="B289" s="187"/>
      <c r="C289" s="48"/>
      <c r="D289" s="53"/>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5.75" customHeight="1">
      <c r="A290" s="186"/>
      <c r="B290" s="187"/>
      <c r="C290" s="48"/>
      <c r="D290" s="53"/>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5.75" customHeight="1">
      <c r="A291" s="186"/>
      <c r="B291" s="187"/>
      <c r="C291" s="48"/>
      <c r="D291" s="53"/>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c r="A292" s="186"/>
      <c r="B292" s="187"/>
      <c r="C292" s="48"/>
      <c r="D292" s="53"/>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c r="A293" s="186"/>
      <c r="B293" s="187"/>
      <c r="C293" s="48"/>
      <c r="D293" s="53"/>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5.75" customHeight="1">
      <c r="A294" s="186"/>
      <c r="B294" s="187"/>
      <c r="C294" s="48"/>
      <c r="D294" s="53"/>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5.75" customHeight="1">
      <c r="A295" s="186"/>
      <c r="B295" s="187"/>
      <c r="C295" s="48"/>
      <c r="D295" s="53"/>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c r="A296" s="186"/>
      <c r="B296" s="187"/>
      <c r="C296" s="48"/>
      <c r="D296" s="53"/>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5.75" customHeight="1">
      <c r="A297" s="186"/>
      <c r="B297" s="187"/>
      <c r="C297" s="48"/>
      <c r="D297" s="53"/>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5.75" customHeight="1">
      <c r="A298" s="186"/>
      <c r="B298" s="187"/>
      <c r="C298" s="48"/>
      <c r="D298" s="53"/>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5.75" customHeight="1">
      <c r="A299" s="186"/>
      <c r="B299" s="187"/>
      <c r="C299" s="48"/>
      <c r="D299" s="53"/>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5.75" customHeight="1">
      <c r="A300" s="186"/>
      <c r="B300" s="187"/>
      <c r="C300" s="48"/>
      <c r="D300" s="53"/>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5.75" customHeight="1">
      <c r="A301" s="186"/>
      <c r="B301" s="187"/>
      <c r="C301" s="48"/>
      <c r="D301" s="53"/>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5.75" customHeight="1">
      <c r="A302" s="186"/>
      <c r="B302" s="187"/>
      <c r="C302" s="48"/>
      <c r="D302" s="53"/>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5.75" customHeight="1">
      <c r="A303" s="186"/>
      <c r="B303" s="187"/>
      <c r="C303" s="48"/>
      <c r="D303" s="53"/>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c r="A304" s="186"/>
      <c r="B304" s="187"/>
      <c r="C304" s="48"/>
      <c r="D304" s="53"/>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c r="A305" s="186"/>
      <c r="B305" s="187"/>
      <c r="C305" s="48"/>
      <c r="D305" s="53"/>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5.75" customHeight="1">
      <c r="A306" s="186"/>
      <c r="B306" s="187"/>
      <c r="C306" s="48"/>
      <c r="D306" s="53"/>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5.75" customHeight="1">
      <c r="A307" s="186"/>
      <c r="B307" s="187"/>
      <c r="C307" s="48"/>
      <c r="D307" s="53"/>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c r="A308" s="186"/>
      <c r="B308" s="187"/>
      <c r="C308" s="48"/>
      <c r="D308" s="53"/>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5.75" customHeight="1">
      <c r="A309" s="186"/>
      <c r="B309" s="187"/>
      <c r="C309" s="48"/>
      <c r="D309" s="53"/>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5.75" customHeight="1">
      <c r="A310" s="186"/>
      <c r="B310" s="187"/>
      <c r="C310" s="48"/>
      <c r="D310" s="53"/>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5.75" customHeight="1">
      <c r="A311" s="186"/>
      <c r="B311" s="187"/>
      <c r="C311" s="48"/>
      <c r="D311" s="53"/>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5.75" customHeight="1">
      <c r="A312" s="186"/>
      <c r="B312" s="187"/>
      <c r="C312" s="48"/>
      <c r="D312" s="53"/>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5.75" customHeight="1">
      <c r="A313" s="186"/>
      <c r="B313" s="187"/>
      <c r="C313" s="48"/>
      <c r="D313" s="53"/>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c r="A314" s="186"/>
      <c r="B314" s="187"/>
      <c r="C314" s="48"/>
      <c r="D314" s="53"/>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c r="A315" s="186"/>
      <c r="B315" s="187"/>
      <c r="C315" s="48"/>
      <c r="D315" s="53"/>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5.75" customHeight="1">
      <c r="A316" s="186"/>
      <c r="B316" s="187"/>
      <c r="C316" s="48"/>
      <c r="D316" s="53"/>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5.75" customHeight="1">
      <c r="A317" s="186"/>
      <c r="B317" s="187"/>
      <c r="C317" s="48"/>
      <c r="D317" s="53"/>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c r="A318" s="186"/>
      <c r="B318" s="187"/>
      <c r="C318" s="48"/>
      <c r="D318" s="53"/>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5.75" customHeight="1">
      <c r="A319" s="186"/>
      <c r="B319" s="187"/>
      <c r="C319" s="48"/>
      <c r="D319" s="53"/>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5.75" customHeight="1">
      <c r="A320" s="186"/>
      <c r="B320" s="187"/>
      <c r="C320" s="48"/>
      <c r="D320" s="53"/>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5.75" customHeight="1">
      <c r="A321" s="186"/>
      <c r="B321" s="187"/>
      <c r="C321" s="48"/>
      <c r="D321" s="53"/>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5.75" customHeight="1">
      <c r="A322" s="186"/>
      <c r="B322" s="187"/>
      <c r="C322" s="48"/>
      <c r="D322" s="53"/>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5.75" customHeight="1">
      <c r="A323" s="186"/>
      <c r="B323" s="187"/>
      <c r="C323" s="48"/>
      <c r="D323" s="53"/>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c r="A324" s="186"/>
      <c r="B324" s="187"/>
      <c r="C324" s="48"/>
      <c r="D324" s="53"/>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c r="A325" s="186"/>
      <c r="B325" s="187"/>
      <c r="C325" s="48"/>
      <c r="D325" s="53"/>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5.75" customHeight="1">
      <c r="A326" s="186"/>
      <c r="B326" s="187"/>
      <c r="C326" s="48"/>
      <c r="D326" s="53"/>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5.75" customHeight="1">
      <c r="A327" s="186"/>
      <c r="B327" s="187"/>
      <c r="C327" s="48"/>
      <c r="D327" s="53"/>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c r="A328" s="186"/>
      <c r="B328" s="187"/>
      <c r="C328" s="48"/>
      <c r="D328" s="53"/>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5.75" customHeight="1">
      <c r="A329" s="186"/>
      <c r="B329" s="187"/>
      <c r="C329" s="48"/>
      <c r="D329" s="53"/>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5.75" customHeight="1">
      <c r="A330" s="186"/>
      <c r="B330" s="187"/>
      <c r="C330" s="48"/>
      <c r="D330" s="53"/>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5.75" customHeight="1">
      <c r="A331" s="186"/>
      <c r="B331" s="187"/>
      <c r="C331" s="48"/>
      <c r="D331" s="53"/>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5.75" customHeight="1">
      <c r="A332" s="186"/>
      <c r="B332" s="187"/>
      <c r="C332" s="48"/>
      <c r="D332" s="53"/>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5.75" customHeight="1">
      <c r="A333" s="186"/>
      <c r="B333" s="187"/>
      <c r="C333" s="48"/>
      <c r="D333" s="53"/>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c r="A334" s="186"/>
      <c r="B334" s="187"/>
      <c r="C334" s="48"/>
      <c r="D334" s="53"/>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c r="A335" s="186"/>
      <c r="B335" s="187"/>
      <c r="C335" s="48"/>
      <c r="D335" s="53"/>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5.75" customHeight="1">
      <c r="A336" s="186"/>
      <c r="B336" s="187"/>
      <c r="C336" s="48"/>
      <c r="D336" s="53"/>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5.75" customHeight="1">
      <c r="A337" s="186"/>
      <c r="B337" s="187"/>
      <c r="C337" s="48"/>
      <c r="D337" s="53"/>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c r="A338" s="186"/>
      <c r="B338" s="187"/>
      <c r="C338" s="48"/>
      <c r="D338" s="53"/>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5.75" customHeight="1">
      <c r="A339" s="186"/>
      <c r="B339" s="187"/>
      <c r="C339" s="48"/>
      <c r="D339" s="53"/>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5.75" customHeight="1">
      <c r="A340" s="186"/>
      <c r="B340" s="187"/>
      <c r="C340" s="48"/>
      <c r="D340" s="53"/>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5.75" customHeight="1">
      <c r="A341" s="186"/>
      <c r="B341" s="187"/>
      <c r="C341" s="48"/>
      <c r="D341" s="53"/>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5.75" customHeight="1">
      <c r="A342" s="186"/>
      <c r="B342" s="187"/>
      <c r="C342" s="48"/>
      <c r="D342" s="53"/>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5.75" customHeight="1">
      <c r="A343" s="186"/>
      <c r="B343" s="187"/>
      <c r="C343" s="48"/>
      <c r="D343" s="53"/>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5.75" customHeight="1">
      <c r="A344" s="186"/>
      <c r="B344" s="187"/>
      <c r="C344" s="48"/>
      <c r="D344" s="53"/>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5.75" customHeight="1">
      <c r="A345" s="186"/>
      <c r="B345" s="187"/>
      <c r="C345" s="48"/>
      <c r="D345" s="53"/>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5.75" customHeight="1">
      <c r="A346" s="186"/>
      <c r="B346" s="187"/>
      <c r="C346" s="48"/>
      <c r="D346" s="53"/>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5.75" customHeight="1">
      <c r="A347" s="186"/>
      <c r="B347" s="187"/>
      <c r="C347" s="48"/>
      <c r="D347" s="53"/>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5.75" customHeight="1">
      <c r="A348" s="186"/>
      <c r="B348" s="187"/>
      <c r="C348" s="48"/>
      <c r="D348" s="53"/>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5.75" customHeight="1">
      <c r="A349" s="186"/>
      <c r="B349" s="187"/>
      <c r="C349" s="48"/>
      <c r="D349" s="53"/>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5.75" customHeight="1">
      <c r="A350" s="186"/>
      <c r="B350" s="187"/>
      <c r="C350" s="48"/>
      <c r="D350" s="53"/>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5.75" customHeight="1">
      <c r="A351" s="186"/>
      <c r="B351" s="187"/>
      <c r="C351" s="48"/>
      <c r="D351" s="53"/>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5.75" customHeight="1">
      <c r="A352" s="186"/>
      <c r="B352" s="187"/>
      <c r="C352" s="48"/>
      <c r="D352" s="53"/>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5.75" customHeight="1">
      <c r="A353" s="186"/>
      <c r="B353" s="187"/>
      <c r="C353" s="48"/>
      <c r="D353" s="53"/>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5.75" customHeight="1">
      <c r="A354" s="186"/>
      <c r="B354" s="187"/>
      <c r="C354" s="48"/>
      <c r="D354" s="53"/>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5.75" customHeight="1">
      <c r="A355" s="186"/>
      <c r="B355" s="187"/>
      <c r="C355" s="48"/>
      <c r="D355" s="53"/>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c r="A356" s="186"/>
      <c r="B356" s="187"/>
      <c r="C356" s="48"/>
      <c r="D356" s="53"/>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c r="A357" s="186"/>
      <c r="B357" s="187"/>
      <c r="C357" s="48"/>
      <c r="D357" s="53"/>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5.75" customHeight="1">
      <c r="A358" s="186"/>
      <c r="B358" s="187"/>
      <c r="C358" s="48"/>
      <c r="D358" s="53"/>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5.75" customHeight="1">
      <c r="A359" s="186"/>
      <c r="B359" s="187"/>
      <c r="C359" s="48"/>
      <c r="D359" s="53"/>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c r="A360" s="186"/>
      <c r="B360" s="187"/>
      <c r="C360" s="48"/>
      <c r="D360" s="53"/>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5.75" customHeight="1">
      <c r="A361" s="186"/>
      <c r="B361" s="187"/>
      <c r="C361" s="48"/>
      <c r="D361" s="53"/>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5.75" customHeight="1">
      <c r="A362" s="186"/>
      <c r="B362" s="187"/>
      <c r="C362" s="48"/>
      <c r="D362" s="53"/>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5.75" customHeight="1">
      <c r="A363" s="186"/>
      <c r="B363" s="187"/>
      <c r="C363" s="48"/>
      <c r="D363" s="53"/>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5.75" customHeight="1">
      <c r="A364" s="186"/>
      <c r="B364" s="187"/>
      <c r="C364" s="48"/>
      <c r="D364" s="53"/>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5.75" customHeight="1">
      <c r="A365" s="186"/>
      <c r="B365" s="187"/>
      <c r="C365" s="48"/>
      <c r="D365" s="53"/>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c r="A366" s="186"/>
      <c r="B366" s="187"/>
      <c r="C366" s="48"/>
      <c r="D366" s="53"/>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c r="A367" s="186"/>
      <c r="B367" s="187"/>
      <c r="C367" s="48"/>
      <c r="D367" s="53"/>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5.75" customHeight="1">
      <c r="A368" s="186"/>
      <c r="B368" s="187"/>
      <c r="C368" s="48"/>
      <c r="D368" s="53"/>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5.75" customHeight="1">
      <c r="A369" s="186"/>
      <c r="B369" s="187"/>
      <c r="C369" s="48"/>
      <c r="D369" s="53"/>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c r="A370" s="186"/>
      <c r="B370" s="187"/>
      <c r="C370" s="48"/>
      <c r="D370" s="53"/>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5.75" customHeight="1">
      <c r="A371" s="186"/>
      <c r="B371" s="187"/>
      <c r="C371" s="48"/>
      <c r="D371" s="53"/>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5.75" customHeight="1">
      <c r="A372" s="186"/>
      <c r="B372" s="187"/>
      <c r="C372" s="48"/>
      <c r="D372" s="53"/>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5.75" customHeight="1">
      <c r="A373" s="186"/>
      <c r="B373" s="187"/>
      <c r="C373" s="48"/>
      <c r="D373" s="53"/>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5.75" customHeight="1">
      <c r="A374" s="186"/>
      <c r="B374" s="187"/>
      <c r="C374" s="48"/>
      <c r="D374" s="53"/>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5.75" customHeight="1">
      <c r="A375" s="186"/>
      <c r="B375" s="187"/>
      <c r="C375" s="48"/>
      <c r="D375" s="53"/>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c r="A376" s="186"/>
      <c r="B376" s="187"/>
      <c r="C376" s="48"/>
      <c r="D376" s="53"/>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c r="A377" s="186"/>
      <c r="B377" s="187"/>
      <c r="C377" s="48"/>
      <c r="D377" s="53"/>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5.75" customHeight="1">
      <c r="A378" s="186"/>
      <c r="B378" s="187"/>
      <c r="C378" s="48"/>
      <c r="D378" s="53"/>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5.75" customHeight="1">
      <c r="A379" s="48"/>
      <c r="B379" s="48"/>
      <c r="C379" s="48"/>
      <c r="D379" s="53"/>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c r="A380" s="48"/>
      <c r="B380" s="48"/>
      <c r="C380" s="48"/>
      <c r="D380" s="53"/>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5.75" customHeight="1">
      <c r="A381" s="48"/>
      <c r="B381" s="48"/>
      <c r="C381" s="48"/>
      <c r="D381" s="53"/>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5.75" customHeight="1">
      <c r="A382" s="48"/>
      <c r="B382" s="48"/>
      <c r="C382" s="48"/>
      <c r="D382" s="53"/>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5.75" customHeight="1">
      <c r="A383" s="48"/>
      <c r="B383" s="48"/>
      <c r="C383" s="48"/>
      <c r="D383" s="53"/>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5.75" customHeight="1">
      <c r="A384" s="48"/>
      <c r="B384" s="48"/>
      <c r="C384" s="48"/>
      <c r="D384" s="53"/>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5.75" customHeight="1">
      <c r="A385" s="48"/>
      <c r="B385" s="48"/>
      <c r="C385" s="48"/>
      <c r="D385" s="53"/>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c r="A386" s="48"/>
      <c r="B386" s="48"/>
      <c r="C386" s="48"/>
      <c r="D386" s="53"/>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c r="A387" s="48"/>
      <c r="B387" s="48"/>
      <c r="C387" s="48"/>
      <c r="D387" s="53"/>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5.75" customHeight="1">
      <c r="A388" s="48"/>
      <c r="B388" s="48"/>
      <c r="C388" s="48"/>
      <c r="D388" s="53"/>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5.75" customHeight="1"/>
    <row r="390" spans="1:26" ht="15.75" customHeight="1"/>
    <row r="391" spans="1:26" ht="15.75" customHeight="1"/>
    <row r="392" spans="1:26" ht="15.75" customHeight="1"/>
    <row r="393" spans="1:26" ht="15.75" customHeight="1"/>
    <row r="394" spans="1:26" ht="15.75" customHeight="1"/>
    <row r="395" spans="1:26" ht="15.75" customHeight="1"/>
    <row r="396" spans="1:26" ht="15.75" customHeight="1"/>
    <row r="397" spans="1:26" ht="15.75" customHeight="1"/>
    <row r="398" spans="1:26" ht="15.75" customHeight="1"/>
    <row r="399" spans="1:26" ht="15.75" customHeight="1"/>
    <row r="400" spans="1:26"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D137:D142"/>
    <mergeCell ref="D145:D149"/>
    <mergeCell ref="A187:C187"/>
    <mergeCell ref="A188:C188"/>
    <mergeCell ref="A191:D191"/>
    <mergeCell ref="D152:D153"/>
    <mergeCell ref="A154:C154"/>
    <mergeCell ref="D156:D159"/>
    <mergeCell ref="D162:D166"/>
    <mergeCell ref="D167:D171"/>
    <mergeCell ref="D172:D175"/>
    <mergeCell ref="D176:D184"/>
    <mergeCell ref="D102:D113"/>
    <mergeCell ref="D116:D126"/>
    <mergeCell ref="A127:D127"/>
    <mergeCell ref="D128:D134"/>
    <mergeCell ref="A135:D135"/>
    <mergeCell ref="D88:D91"/>
    <mergeCell ref="D92:D95"/>
    <mergeCell ref="D96:D99"/>
    <mergeCell ref="A100:C100"/>
    <mergeCell ref="D47:D50"/>
    <mergeCell ref="D51:D54"/>
    <mergeCell ref="D57:D60"/>
    <mergeCell ref="D61:D63"/>
    <mergeCell ref="D66:D69"/>
    <mergeCell ref="D70:D73"/>
    <mergeCell ref="D74:D77"/>
    <mergeCell ref="D33:D36"/>
    <mergeCell ref="D37:D40"/>
    <mergeCell ref="D43:D46"/>
    <mergeCell ref="D78:D81"/>
    <mergeCell ref="D82:D85"/>
    <mergeCell ref="A8:D8"/>
    <mergeCell ref="D10:D17"/>
    <mergeCell ref="D21:D24"/>
    <mergeCell ref="D25:D28"/>
    <mergeCell ref="D29:D32"/>
    <mergeCell ref="A1:D1"/>
    <mergeCell ref="A2:D2"/>
    <mergeCell ref="A3:D3"/>
    <mergeCell ref="A5:A7"/>
    <mergeCell ref="B5:B7"/>
    <mergeCell ref="C5:C7"/>
  </mergeCells>
  <printOptions horizontalCentered="1" verticalCentered="1"/>
  <pageMargins left="0.39370078740157483" right="0.39370078740157483" top="0.39370078740157483" bottom="0.39370078740157483" header="0" footer="0"/>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Кошторис  витрат</vt:lpstr>
      <vt:lpstr>Реєстр документів</vt:lpstr>
      <vt:lpstr>Фінансування</vt:lpstr>
      <vt:lpstr>Інструкція із заповнення</vt:lpstr>
      <vt:lpstr>'Кошторис  витрат'!Область_печати</vt:lpstr>
      <vt:lpstr>'Реєстр документів'!Область_печати</vt:lpstr>
      <vt:lpstr>Фінансування!Область_печати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Olena Kotsurak</dc:creator>
  <cp:lastModifiedBy>Ivan</cp:lastModifiedBy>
  <cp:lastPrinted>2025-10-30T17:25:16Z</cp:lastPrinted>
  <dcterms:created xsi:type="dcterms:W3CDTF">2021-11-11T15:47:07Z</dcterms:created>
  <dcterms:modified xsi:type="dcterms:W3CDTF">2025-10-30T17:49:33Z</dcterms:modified>
</cp:coreProperties>
</file>