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Дохідна частина" sheetId="1" r:id="rId4"/>
    <sheet state="hidden" name="УКФ" sheetId="2" r:id="rId5"/>
    <sheet state="visible" name="Фінансування" sheetId="3" r:id="rId6"/>
    <sheet state="visible" name="Кошторис  витрат" sheetId="4" r:id="rId7"/>
    <sheet state="visible" name="Реєстр документів" sheetId="5" r:id="rId8"/>
    <sheet state="hidden" name="Інструкція із заповнення" sheetId="6" r:id="rId9"/>
    <sheet state="hidden" name="ZMINA" sheetId="7" r:id="rId10"/>
    <sheet state="hidden" name="ZMINA Розрахунки з підрядниками" sheetId="8" r:id="rId11"/>
    <sheet state="hidden" name="Витрати ZMINA" sheetId="9" r:id="rId12"/>
    <sheet state="hidden" name="Логістика ZMINA" sheetId="10" r:id="rId13"/>
    <sheet state="hidden" name="ШАЙО Розрахунки з підрядниками" sheetId="11" r:id="rId14"/>
  </sheets>
  <definedNames>
    <definedName hidden="1" localSheetId="7" name="_xlnm._FilterDatabase">'ZMINA Розрахунки з підрядниками'!$H$16:$Q$25</definedName>
  </definedNames>
  <calcPr/>
  <extLst>
    <ext uri="GoogleSheetsCustomDataVersion2">
      <go:sheetsCustomData xmlns:go="http://customooxmlschemas.google.com/" r:id="rId15" roundtripDataChecksum="u1ELZbGHzmUKNOoXHJSJq1A12y54Q9/ZlguWK2ZnzT0="/>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E47">
      <text>
        <t xml:space="preserve">======
ID#AAABY92dwP0
    (2024-11-19 06:46:36)
Round trip
	-Олександр Маншилін</t>
      </text>
    </comment>
    <comment authorId="0" ref="E44">
      <text>
        <t xml:space="preserve">======
ID#AAABY92dwPw
    (2024-11-19 06:46:36)
Round trip
	-Олександр Маншилін</t>
      </text>
    </comment>
    <comment authorId="0" ref="E51">
      <text>
        <t xml:space="preserve">======
ID#AAABY92dwPo
    (2024-11-19 06:46:36)
Round trip
	-Олександр Маншилін</t>
      </text>
    </comment>
    <comment authorId="0" ref="E48">
      <text>
        <t xml:space="preserve">======
ID#AAABY92dwPs
    (2024-11-19 06:46:36)
Round trip
	-Олександр Маншилін</t>
      </text>
    </comment>
    <comment authorId="0" ref="E52">
      <text>
        <t xml:space="preserve">======
ID#AAABY92dwPk
    (2024-11-19 06:46:36)
Round trip
	-Олександр Маншилін</t>
      </text>
    </comment>
    <comment authorId="0" ref="E35">
      <text>
        <t xml:space="preserve">======
ID#AAABY92dwPg
    (2024-11-19 06:46:36)
Round trip
	-Олександр Маншилін</t>
      </text>
    </comment>
    <comment authorId="0" ref="E57">
      <text>
        <t xml:space="preserve">======
ID#AAABY92dwPc
    (2024-11-19 06:46:36)
Round trip
	-Олександр Маншилін</t>
      </text>
    </comment>
    <comment authorId="0" ref="E54">
      <text>
        <t xml:space="preserve">======
ID#AAABY92dwPY
    (2024-11-19 06:46:36)
Round trip
	-Олександр Маншилін</t>
      </text>
    </comment>
  </commentList>
  <extLst>
    <ext uri="GoogleSheetsCustomDataVersion2">
      <go:sheetsCustomData xmlns:go="http://customooxmlschemas.google.com/" r:id="rId1" roundtripDataSignature="AMtx7mi/3iiZ3+NHgWeM/fhblPCD2aCSPw=="/>
    </ext>
  </extLst>
</comments>
</file>

<file path=xl/sharedStrings.xml><?xml version="1.0" encoding="utf-8"?>
<sst xmlns="http://schemas.openxmlformats.org/spreadsheetml/2006/main" count="2806" uniqueCount="1179">
  <si>
    <t xml:space="preserve">
</t>
  </si>
  <si>
    <t>Додаток № 2</t>
  </si>
  <si>
    <t>до Договору про надання гранту № 7RCA13-03145</t>
  </si>
  <si>
    <t>від " 28 " червня 2024 року</t>
  </si>
  <si>
    <t xml:space="preserve">Конкурсна програма: 
</t>
  </si>
  <si>
    <t>Відновлення культурно-мистецької діяльності</t>
  </si>
  <si>
    <t xml:space="preserve">ЛОТ: 
</t>
  </si>
  <si>
    <t>ЛОТ 1. Відновлення культурно-мистецької діяльності</t>
  </si>
  <si>
    <t xml:space="preserve">Заявник (найменування юридичної особи/прізвище, ім'я, по батькові (за наявності) фізичної особи): 
</t>
  </si>
  <si>
    <t>Громадська Організація "Всеукраїнська асоціація "Платформа сучасного 
танцю"</t>
  </si>
  <si>
    <t xml:space="preserve">Назва Проєкту: 
</t>
  </si>
  <si>
    <t>Говори тілом</t>
  </si>
  <si>
    <t xml:space="preserve">Дата початку Проєкту: 
</t>
  </si>
  <si>
    <t>липень 2024 року</t>
  </si>
  <si>
    <t xml:space="preserve">Дата завершення Проєкту: 
</t>
  </si>
  <si>
    <t>08.11.2024 року</t>
  </si>
  <si>
    <t>Організація-донор</t>
  </si>
  <si>
    <t>Фінансування проєкту, %</t>
  </si>
  <si>
    <t>Фінансування проєкту, грн</t>
  </si>
  <si>
    <t>НАДХОДЖЕННЯ</t>
  </si>
  <si>
    <t>1.</t>
  </si>
  <si>
    <t>Український культурний фонд</t>
  </si>
  <si>
    <t>2.</t>
  </si>
  <si>
    <t>Співфінансування* :</t>
  </si>
  <si>
    <t>2.1.</t>
  </si>
  <si>
    <t>Кошти організацій-партнерів (повна назва організації)</t>
  </si>
  <si>
    <t>2.2.</t>
  </si>
  <si>
    <t>Кошти державного та місцевих бюджетів (повна назва організації)</t>
  </si>
  <si>
    <t>2.3.</t>
  </si>
  <si>
    <t>Кошти інших донорів (повна назва організації)</t>
  </si>
  <si>
    <t>2.4.</t>
  </si>
  <si>
    <t>2.5.</t>
  </si>
  <si>
    <t>Власні кошти організації-заявника</t>
  </si>
  <si>
    <t>3.</t>
  </si>
  <si>
    <t>Реінвестиції (дохід отриманий від реалізації книг, квитків, програм та інших культурно-мистецьких продуктів, що створюватимуться в рамках проєкту)</t>
  </si>
  <si>
    <t>Усього "Надходження"</t>
  </si>
  <si>
    <t>*За наявності співфінансування Грантоотримувач самостійно вирішує, на які статті витрат іде співфінансування.</t>
  </si>
  <si>
    <t>(посада)</t>
  </si>
  <si>
    <t>(підпис, печатка (за наявності))</t>
  </si>
  <si>
    <t>(П.І.Б.)</t>
  </si>
  <si>
    <t xml:space="preserve">Кошторис Проєкту </t>
  </si>
  <si>
    <t xml:space="preserve">Конкурсна програма: </t>
  </si>
  <si>
    <t xml:space="preserve">ЛОТ: </t>
  </si>
  <si>
    <t>Громадська Організація "Всеукраїнська асоціація "Платформа сучасного танцю"</t>
  </si>
  <si>
    <t>31.10.2024 року</t>
  </si>
  <si>
    <t xml:space="preserve">
Стаття: 
Підстаття:
Пункт:</t>
  </si>
  <si>
    <t>№</t>
  </si>
  <si>
    <t>Найменування витрат</t>
  </si>
  <si>
    <t>Одиниця виміру</t>
  </si>
  <si>
    <t>Витрати за рахунок гранту Фонду</t>
  </si>
  <si>
    <t>Витрати за рахунок співфінансування</t>
  </si>
  <si>
    <t>Витрати за рахунок  реінвестиції</t>
  </si>
  <si>
    <t>Загальна планова сума витрат по проєкту, грн (=7+10+13)</t>
  </si>
  <si>
    <t xml:space="preserve">Обґрунтування та деталізація витрат
</t>
  </si>
  <si>
    <t>Планові витрати відповідно до заявки</t>
  </si>
  <si>
    <t>Кількість/
Період</t>
  </si>
  <si>
    <t>Вартість за одиницю, грн</t>
  </si>
  <si>
    <t>Загальна сума, грн  (=5*6)</t>
  </si>
  <si>
    <t>Вартість за одиницю, грн.</t>
  </si>
  <si>
    <t>Загальна сума, грн  (=8*9)</t>
  </si>
  <si>
    <t>Загальна сума, грн (=11*12)</t>
  </si>
  <si>
    <t>ВИТРАТИ:</t>
  </si>
  <si>
    <t>Стаття:</t>
  </si>
  <si>
    <t xml:space="preserve">Винагорода членам команди Проєкту </t>
  </si>
  <si>
    <t xml:space="preserve">      </t>
  </si>
  <si>
    <t>Підстаття:</t>
  </si>
  <si>
    <t>1.1</t>
  </si>
  <si>
    <t>Оплата праці штатних працівників  організації- заявника (лише у вигляді премії)</t>
  </si>
  <si>
    <t>Пункт:</t>
  </si>
  <si>
    <t>1.1.1</t>
  </si>
  <si>
    <t xml:space="preserve"> ПІБ (за наявності), посада (роль у Проєкті)</t>
  </si>
  <si>
    <t>місяців</t>
  </si>
  <si>
    <t>1.1.2</t>
  </si>
  <si>
    <t>ПІБ (за наявності), посада (роль у Проєкті)</t>
  </si>
  <si>
    <t>1.1.3</t>
  </si>
  <si>
    <t>1.2</t>
  </si>
  <si>
    <t>За  трудовими договорами</t>
  </si>
  <si>
    <t>1.2.1</t>
  </si>
  <si>
    <t>1.2.2</t>
  </si>
  <si>
    <t>1.2.3</t>
  </si>
  <si>
    <t>1.3</t>
  </si>
  <si>
    <t>За договорами цивільно-правового характеру</t>
  </si>
  <si>
    <t>1.3.1</t>
  </si>
  <si>
    <t>Овчінніков Антон Валерійович, продюсер, менеджер з міжнародних зв'язків</t>
  </si>
  <si>
    <t xml:space="preserve">Комунікація з міжнародними партнерами проєкту, узгодження умов співпраці, узгодження логістики, узгодження програми перебування, комунікація з менеджером проєкту та іншими учасниками команди щодо ходу реалізації проєкту, управління робочими процесами у всьому, що стосується іноземних партнерів. Проведення презентацій проєкту за кордоном. Комунікація зі спікерами з країн партнерів.
</t>
  </si>
  <si>
    <t>1.3.2</t>
  </si>
  <si>
    <t>Маншилін Олександр Олександрович, проєктний менеджер, керівник освітньої програми</t>
  </si>
  <si>
    <t>Керування робочими процесами проєкту, контроль виконання завдань підрядниками, контроль вчасного виконання завдань командою, вирішення кризових ситуацій. Куратор освітньої програми. Проведення презентацій проєкту в Україні.
До винагороди включено витрати на проїзд, проживанння та харчування, пов'язані з участю в офлайн-презентаціях проєкту.</t>
  </si>
  <si>
    <t>1.3.3</t>
  </si>
  <si>
    <t>Хорошилова Вікторія Володимирівна, менеджерка з комунікацій проєкту</t>
  </si>
  <si>
    <t>Створення комунікаційної стратегії проєкту та її втілення, написання супроводних текстів, робота з онлайн та офлайн медіа, написання комунікаційного звіту. Проведення презентацій.
До винагороди включено витрати на проїзд, проживанння та харчування, пов'язані з участю в офлайн-презентаціях проєкту.</t>
  </si>
  <si>
    <t>1.4</t>
  </si>
  <si>
    <t>Соціальні внески з оплати праці (нарахування ЄСВ)</t>
  </si>
  <si>
    <t>1.4.1</t>
  </si>
  <si>
    <t>Штатні працівники</t>
  </si>
  <si>
    <t>1.4.2</t>
  </si>
  <si>
    <t>За строковими трудовими договорами</t>
  </si>
  <si>
    <t>1.4.3</t>
  </si>
  <si>
    <t>1.5</t>
  </si>
  <si>
    <t>За договорами з фізичними особами-підприємцями</t>
  </si>
  <si>
    <t>1.5.1</t>
  </si>
  <si>
    <t>Сердюк Ірина Георгіївна, фінансова менеджерка проєкту</t>
  </si>
  <si>
    <t xml:space="preserve">Ведення бухгалтерського обліку проєкту, фінансові відносини з підрядниками та партнерами, підготовка фінансового звіту по проєкту. </t>
  </si>
  <si>
    <t>1.5.2</t>
  </si>
  <si>
    <t xml:space="preserve"> ПІБ (за наявності), конкретна назва послуги/ роботи</t>
  </si>
  <si>
    <t>1.5.3</t>
  </si>
  <si>
    <t xml:space="preserve">Усього по статті 1 "Винагорода членам команди Проєкту" </t>
  </si>
  <si>
    <t>Недопустимі витрати за рахунок реінвестиції</t>
  </si>
  <si>
    <t>Витрати пов'язані з відрядженнями (для штатних працівників)</t>
  </si>
  <si>
    <t>2.1</t>
  </si>
  <si>
    <t>Вартість проїзду (для штатних працівників)</t>
  </si>
  <si>
    <t>2.1.1</t>
  </si>
  <si>
    <t>Вартість квитків (з деталізацією маршруту і  прізвищем відрядженої особи)</t>
  </si>
  <si>
    <t>шт.</t>
  </si>
  <si>
    <t>2.1.2</t>
  </si>
  <si>
    <t>2.1.3</t>
  </si>
  <si>
    <t>2.2</t>
  </si>
  <si>
    <t>Вартість проживання (для штатних працівників)</t>
  </si>
  <si>
    <t>2.2.1</t>
  </si>
  <si>
    <t>Рахунки з готелів (з вказаним прізвищем відрядженої особи)</t>
  </si>
  <si>
    <t>доба</t>
  </si>
  <si>
    <t>2.2.2</t>
  </si>
  <si>
    <t>2.2.3</t>
  </si>
  <si>
    <t>2.3</t>
  </si>
  <si>
    <t>Добові (для штатних працівників)</t>
  </si>
  <si>
    <t>2.3.1</t>
  </si>
  <si>
    <t>Добові, вказати ПІБ( розрахунок на відряджену особу)</t>
  </si>
  <si>
    <t>2.3.2</t>
  </si>
  <si>
    <t>Добові, вказати ПІБ ( розрахунок на відряджену особу)</t>
  </si>
  <si>
    <t>2.3.3</t>
  </si>
  <si>
    <t>Усього по статті 2 "Витрати, пов'язані з відрядженнями"</t>
  </si>
  <si>
    <t>Обладнання і нематеріальні активи</t>
  </si>
  <si>
    <t>3.1</t>
  </si>
  <si>
    <t>Обладнання, інструменти, інвентар, які необхідні для використання його при реалізації Проєкту Грантоотримувача</t>
  </si>
  <si>
    <t>3.1.1</t>
  </si>
  <si>
    <t>Найменування обладнання (з деталізацією технічних характеристик)</t>
  </si>
  <si>
    <t>3.1.2</t>
  </si>
  <si>
    <t>Найменування інструменту (з деталізацією технічних характеристик)</t>
  </si>
  <si>
    <t>3.1.3</t>
  </si>
  <si>
    <t>Найменування інвентаря (з деталізацією технічних характеристик)</t>
  </si>
  <si>
    <t>3.2</t>
  </si>
  <si>
    <t>Нематеріальні активи, які необхідні до придбання для використання їх при реалізації Проєкту Грантоотримувача (за рахунок співфінансування)</t>
  </si>
  <si>
    <t>3.2.1</t>
  </si>
  <si>
    <t>Програмне забезпечення  (з деталізацією технічних характеристик) (недопустимі витрати за рахунок гранту Фонду)</t>
  </si>
  <si>
    <t>послуга</t>
  </si>
  <si>
    <t>Недопустимі витрати за рахунок гранту УКФ</t>
  </si>
  <si>
    <t>3.2.2</t>
  </si>
  <si>
    <t>Інші нематеріальні активи (недопустимі витрати за рахунок гранту Фонду)</t>
  </si>
  <si>
    <t>Усього по статті 3 "Обладнання і нематеріальні активи"</t>
  </si>
  <si>
    <t>Витрати пов'язані з орендою</t>
  </si>
  <si>
    <t>4.1</t>
  </si>
  <si>
    <t>Оренда приміщення</t>
  </si>
  <si>
    <t>4.1.1</t>
  </si>
  <si>
    <t xml:space="preserve">Послуги для проведення заходів (офлайн-презентацій проєкту та сесій відеозйомки вистав). 
Cтудія-театр Школи сучасного танцю ""Тотем"", м. Київ, вул. Куренівська, 18).
</t>
  </si>
  <si>
    <t>годин</t>
  </si>
  <si>
    <t>Послуга передбачає надання в користування усього приміщення студії-театру (включно зі сценою площею 80 кв.м., глядацької зали, фойе, гримерок, технічних приміщень), а також необхідного персоналу (техніків, прибиральників, адміністратора тощо). В рамках проєкту заплановані офлайн-презентації та сесії зйомки відеоверсій вистав. 
Дане приміщення відповідає технічим умовам для проведення частини цих заходів.</t>
  </si>
  <si>
    <t>4.1.2</t>
  </si>
  <si>
    <t xml:space="preserve">Послуги для проведення заходів (сесій відеозйомки вистав). 
НЦТМ ім. Леся Курбаса, м. Київ, вул. Володимирська, 23в.
</t>
  </si>
  <si>
    <t>Послуга передбачає надання в користування приміщення театральної зали, гримерок, технічних приміщень, а також необхідного персоналу (техніків, прибиральників, тощо). В рамках проєкту заплановані сесії зйомки відеоверсій вистав. 
Дане приміщення відповідає технічим умовам для проведення частини цих заходів.</t>
  </si>
  <si>
    <t>4.1.3</t>
  </si>
  <si>
    <t>Суборенда концертного залу для проведення офлайн-презентації проєкту, кінопоказу та обговорення.
Єврейський культурний центр "Beit Grand", м Одеса, вул. Ніжинська, буд. 77/79).</t>
  </si>
  <si>
    <t>В рамках проєкту заплановані офлайн-презентації проєкту. 
Дане приміщення відповідає технічим умовам для проведення презентацій (наявність глядацької зали у формі амфітеатру, сцени, екрану, проєкційного обладнання. З адміністрацією даного приміщення здійснено попередні перемовини.</t>
  </si>
  <si>
    <t>4.1.4</t>
  </si>
  <si>
    <t>Адреса орендованого приміщення, із зазначенням метражу, годин оренди</t>
  </si>
  <si>
    <t>кв.м (годин, діб)</t>
  </si>
  <si>
    <t>4.2</t>
  </si>
  <si>
    <t xml:space="preserve">Оренда техніки, обладнання та інструменту </t>
  </si>
  <si>
    <t>4.2.1</t>
  </si>
  <si>
    <t>Найменування техніки (з деталізацією технічних характеристик)</t>
  </si>
  <si>
    <t>шт. (діб)</t>
  </si>
  <si>
    <t>4.2.2</t>
  </si>
  <si>
    <t>4.2.3</t>
  </si>
  <si>
    <t>4.3</t>
  </si>
  <si>
    <t>Оренда транспорту</t>
  </si>
  <si>
    <t>4.3.1</t>
  </si>
  <si>
    <t>Оренда легкового автомобіля (із зазначенням маршруту, кілометражу/кількості годин)</t>
  </si>
  <si>
    <t>км (годин)</t>
  </si>
  <si>
    <t>4.3.2</t>
  </si>
  <si>
    <t>Оренда вантажного автомобіля (із зазначенням маршруту, кілометражу/кількості годин)</t>
  </si>
  <si>
    <t>4.3.3</t>
  </si>
  <si>
    <t>Оренда автобуса (із зазначенням маршруту, кілометражу/кількості годин)</t>
  </si>
  <si>
    <t>4.4</t>
  </si>
  <si>
    <t>Оренда сценічно-постановочних засобів</t>
  </si>
  <si>
    <t>4.4.1</t>
  </si>
  <si>
    <t>Найменування (з деталізацією технічних характеристик)</t>
  </si>
  <si>
    <t>4.4.2</t>
  </si>
  <si>
    <t>4.4.3</t>
  </si>
  <si>
    <t>4.5</t>
  </si>
  <si>
    <t>Інші об'єкти оренди</t>
  </si>
  <si>
    <t>4.5.1</t>
  </si>
  <si>
    <t>4.5.2</t>
  </si>
  <si>
    <t>4.5.3</t>
  </si>
  <si>
    <t>Усього по статті 4 "Витрати, пов'язані з орендою"</t>
  </si>
  <si>
    <t xml:space="preserve">Витрати учасників Проєкту, які беруть участь у заходах Проєкту та не отримують оплату праці та/або винагороду </t>
  </si>
  <si>
    <t>5.1</t>
  </si>
  <si>
    <t>Послуги з харчування</t>
  </si>
  <si>
    <t>5.1.1</t>
  </si>
  <si>
    <t>Послуги з харчування (сніданок/обід/вечеря/кава-брейк)</t>
  </si>
  <si>
    <t>учасн.</t>
  </si>
  <si>
    <t>5.1.2</t>
  </si>
  <si>
    <t>5.1.3</t>
  </si>
  <si>
    <t>5.2</t>
  </si>
  <si>
    <t>Витрати на проїзд учасників заходів</t>
  </si>
  <si>
    <t>5.2.1</t>
  </si>
  <si>
    <t>Вартість квитків (Київ-Таллінн-Київ, Турта В.)</t>
  </si>
  <si>
    <t>На момент подання аплікаційної заявки є домовленість про показ двох вистав. спродюсованих "Платформою сучасного танцю" і презентацію проєкту "Говори тілом в м. Таллінн:
"Dance Macabre. Безсмертний танок" (режисер — Богдан Поліщук);
"Сліди" (хореографка — Тетяна Знамеровська). 
Загальна кількість учасників заходу — 6 осіб.
Період реалізаціі заходу — вересень 2024</t>
  </si>
  <si>
    <t>5.2.2</t>
  </si>
  <si>
    <t>Вартість квитків (Київ-Таллінн-Київ, Магера О.)</t>
  </si>
  <si>
    <t>5.2.3</t>
  </si>
  <si>
    <t>Вартість квитків (Київ-Таллінн-Київ, Поліщук Б.)</t>
  </si>
  <si>
    <t>5.2.4</t>
  </si>
  <si>
    <t>Вартість квитків (Київ-Таллінн-Київ, Змєєва С.)</t>
  </si>
  <si>
    <t>5.2.5</t>
  </si>
  <si>
    <t>Вартість квитків (Вупперталь-Таллінн-Вупперталь, Знамеровська Т.)</t>
  </si>
  <si>
    <t>5.2.6</t>
  </si>
  <si>
    <t>Вартість квитків (Вупперталь-Таллінн-Вупперталь, Погорєлова К.)</t>
  </si>
  <si>
    <t>5.3</t>
  </si>
  <si>
    <t>Витрати на проживання учасників заходів</t>
  </si>
  <si>
    <t>5.3.1</t>
  </si>
  <si>
    <t>5.3.2</t>
  </si>
  <si>
    <t>5.3.3</t>
  </si>
  <si>
    <t>Усього по статті 5 "Витрати учасників Проєкту, які беруть участь у заходах Проєкту та не отримують оплату праці та/або винагороду"</t>
  </si>
  <si>
    <t>Матеріальні витрати</t>
  </si>
  <si>
    <t>6.1</t>
  </si>
  <si>
    <t>Основні матеріали та сировина</t>
  </si>
  <si>
    <t>6.1.1</t>
  </si>
  <si>
    <t>Найменування</t>
  </si>
  <si>
    <t>6.1.2</t>
  </si>
  <si>
    <t>6.1.3</t>
  </si>
  <si>
    <t>6.2</t>
  </si>
  <si>
    <t>Носії, накопичувачі</t>
  </si>
  <si>
    <t>6.2.1</t>
  </si>
  <si>
    <t>6.2.2</t>
  </si>
  <si>
    <t>6.2.3</t>
  </si>
  <si>
    <t>6.3</t>
  </si>
  <si>
    <t>Інші матеріальні витрати</t>
  </si>
  <si>
    <t>6.3.1</t>
  </si>
  <si>
    <t>6.3.2</t>
  </si>
  <si>
    <t>6.3.3</t>
  </si>
  <si>
    <t>Усього по статті 6 "Матеріальні витрати"</t>
  </si>
  <si>
    <t>Поліграфічні послуги</t>
  </si>
  <si>
    <t>7.1</t>
  </si>
  <si>
    <t>Виготовлення макетів каверів відеоматеріалів</t>
  </si>
  <si>
    <t>Для публікації на ютюб-каналі "Говори тілом"
Відповідно до Завдання 6 Цілі 1 проєкту.
Оформлення публікації кожного відео індивідуальним кавером є стандартом ведення ютюб-каналу. Ціна є мінімальною ринковою. Кількість відповідає запланованій загальній кількості публікацій за період реалізації проєкту.</t>
  </si>
  <si>
    <t>7.2</t>
  </si>
  <si>
    <t>Виготовлення макетів ілюстрацій для розміщення у соцмережах</t>
  </si>
  <si>
    <t xml:space="preserve">Для промоції кожного з опублікованого на ютюб-каналі відео.
Відповідно до Завдання 8 Цілі 1 проєкту.
Промоція публікації кожного відео на сторінках у соцмережах Фейсбук, Інстаграм та Телеграм-чаті Проєкту є необхідним інструментом просування. До кожної публікації готується комплект з 3-4 ілюстрацій.
Ціна є мінімальною ринковою. Кількість відповідає запланованій загальній кількості публікацій за період реалізації проєкту. </t>
  </si>
  <si>
    <t>7.3</t>
  </si>
  <si>
    <t>Виготовлення макетів ілюстрацій для просування заходів освітньої програми</t>
  </si>
  <si>
    <t xml:space="preserve">Для акумуляції аудиторії освітніх заходів.
Відповідно до Завдання 5 Цілі 2 проєкту.
Просування заходів освітньої програми відбуватиметься на сторінках у соцмережах Фейсбук та Інстаграм та спеціально створеній телеграм-спільноті. Після публікації відеозаписів занять, вони також оформлюються на вебсайті проєкту. 
Кожне з 15-ти запланованих занять просувається та оформлюється окремо, супроводжується пакетом ілюстрацій.
Ціна є мінімальною ринковою. Кількість відповідає запланованій загальній кількості занять протягом реалізації проєкту. </t>
  </si>
  <si>
    <t>7.4</t>
  </si>
  <si>
    <t>Виготовлення макетів афіш офлайн-презентацій проєкту</t>
  </si>
  <si>
    <t>Для промоції офлайн-презентацій проєкту відповідно до Завдання 2 Цілі 4 проєкту. 
Ціна виготовлення макету афіші є мінімальною ринковою. Послуги надаватимуться протягом усього періоду реалізації проєкту. Афіші розміщуватимуться у містах проведення показів (у партнерських закладах, на локаціях показів, відповідних просторах, доступних для розміщення афіш).</t>
  </si>
  <si>
    <t>7.5</t>
  </si>
  <si>
    <t>Виготовлення макетів ілюстрацій для оформлення посадкових сторінок двадцяти вистав</t>
  </si>
  <si>
    <t>Для створення двомовних сторінок-портфоліо (Пункт 10.1 даного Кошторису) кожної з вистав відповідно до Завдання 8 Цілі 3 проєкту.
Ціна виготовлення комплекту ілюстрацій для оформлення посадкової сторінки є мінімальною ринковою. Послуги надаватимуться протягом усього періоду реалізації проєкту.</t>
  </si>
  <si>
    <t>7.6</t>
  </si>
  <si>
    <t>Виготовлення макетів банерів</t>
  </si>
  <si>
    <t xml:space="preserve">В рамках підготовки офлайн-презентацій проєкту відповідно до Завдання 2 Цілі 4.
Ціна виготовлення макетів є мінімальною ринковою.Макети готуються для друку відповідно до пункту 7.7 даного Кошторису. </t>
  </si>
  <si>
    <t>7.7</t>
  </si>
  <si>
    <t>Виготовлення макетів листівок та інших роздаткових матеріалів</t>
  </si>
  <si>
    <t xml:space="preserve">В рамках підготовки офлайн-презентацій проєкту.
Ціна виготовлення макетів є мінімальною ринковою. </t>
  </si>
  <si>
    <t>7.8</t>
  </si>
  <si>
    <t>Нанесення логотопів</t>
  </si>
  <si>
    <t>7.9</t>
  </si>
  <si>
    <t>Друк плакатів А1</t>
  </si>
  <si>
    <t>В рамках підготовки офлайн-презентацій проєкту згідно Завдання 2 Цілі 4.
Ціна друку відповідних виробів є  ринковою. Послуги надаватимуться протягом усього періоду реалізації проєкту. Афіші розміщуватимуться у містах проведення показів (у партнерських закладах, на локаціях показів, відповідних просторах, доступних для розміщення афіш). 
Інші друковані матеріали розповсюджуватимуться на локаціях проведення заходів.</t>
  </si>
  <si>
    <t>7.10</t>
  </si>
  <si>
    <t>Друк плакатів А2</t>
  </si>
  <si>
    <t>7.11</t>
  </si>
  <si>
    <t>Друк плакатів А3</t>
  </si>
  <si>
    <t>7.12</t>
  </si>
  <si>
    <t>Друк плакатів А4</t>
  </si>
  <si>
    <t>7.13</t>
  </si>
  <si>
    <t>Друк банерів (1800х600, кольоровий)</t>
  </si>
  <si>
    <t>7.14</t>
  </si>
  <si>
    <t>Друк інших роздаткових матеріалів - запрошення, бейджі, листівки</t>
  </si>
  <si>
    <t>7.15</t>
  </si>
  <si>
    <t>Послуги копірайтера</t>
  </si>
  <si>
    <t>7.16</t>
  </si>
  <si>
    <t>Інші поліграфічні послуги</t>
  </si>
  <si>
    <t>7.17</t>
  </si>
  <si>
    <t xml:space="preserve">Соціальні внески  за договорами ЦПХ з підрядниками статті "Поліграфічні послуги" </t>
  </si>
  <si>
    <t>Усього по статті 7 "Поліграфічні послуги"</t>
  </si>
  <si>
    <t>Видавничі послуги</t>
  </si>
  <si>
    <t>8.1</t>
  </si>
  <si>
    <t>Послуги коректора</t>
  </si>
  <si>
    <t>сторінка</t>
  </si>
  <si>
    <t>8.2</t>
  </si>
  <si>
    <t>Послуги верстки</t>
  </si>
  <si>
    <t>8.3</t>
  </si>
  <si>
    <t>Друк книг</t>
  </si>
  <si>
    <t>екземпляр</t>
  </si>
  <si>
    <t>8.4</t>
  </si>
  <si>
    <t xml:space="preserve">Друк журналів </t>
  </si>
  <si>
    <t>8.5</t>
  </si>
  <si>
    <t>Інші витрати (вказати надану послугу)</t>
  </si>
  <si>
    <t>8.6</t>
  </si>
  <si>
    <t>Соціальні внески за договорами ЦПХ з підрядниками  статті "Видавничі послуги"</t>
  </si>
  <si>
    <t>Усього по статті 8 "Видавничі послуги"</t>
  </si>
  <si>
    <t>Послуги з просування</t>
  </si>
  <si>
    <t>Фотофіксація протягом 10-ти вистав сучасного танцю та 5-ти офлайн-презентацій проєкту</t>
  </si>
  <si>
    <t>ФОП Павелко</t>
  </si>
  <si>
    <t xml:space="preserve">Одержані фотоматеріали будуть опубліковані в соцмережах Платформи сучасного танцю, на ресурсах авторів вистав, в українських та закордонних медіа, використані при створенні посадкових сторінок-портфоліо вистав. </t>
  </si>
  <si>
    <r>
      <rPr>
        <rFont val="Arial"/>
        <color theme="1"/>
        <sz val="10.0"/>
      </rPr>
      <t xml:space="preserve">Відеофіксація протягом офлайн-презентацій проєкту </t>
    </r>
    <r>
      <rPr>
        <rFont val="Arial"/>
        <color rgb="FFFF0000"/>
        <sz val="10.0"/>
      </rPr>
      <t>та освітніх програм</t>
    </r>
  </si>
  <si>
    <t>ФОП Облучинська-Шабазова
ФОП Павелко</t>
  </si>
  <si>
    <t>Відеофіксація одним оператором фрагментів запланованих офлайн-презентацій в рамках реалізації проєкту (Завдання 2 Цілі 4). Одержані матеріали будуть опубліковані в соцмережах та на сайті Платформи сучасного танцю.</t>
  </si>
  <si>
    <t>Відеозйомка (в присутності глядачів або окремо) 10-ти вистав українського сучасного танцю</t>
  </si>
  <si>
    <r>
      <rPr>
        <rFont val="Arial"/>
        <color theme="1"/>
        <sz val="10.0"/>
      </rPr>
      <t xml:space="preserve">Багатокамерний відеозапис вистав для створення їх портфоліо. В результаті буде одержано матеріал для монтажу повних відеоверсій вистав (Завдання 5 Цілі 3 проєкту).
Відеооператори працюватимуть протягом показів вистав у </t>
    </r>
    <r>
      <rPr>
        <rFont val="Arial"/>
        <color theme="1"/>
        <sz val="10.0"/>
      </rPr>
      <t>липні-</t>
    </r>
    <r>
      <rPr>
        <rFont val="Arial"/>
        <color theme="1"/>
        <sz val="10.0"/>
      </rPr>
      <t>жовтні 2024 р. Ціна послуг є мінімальною ринковою.</t>
    </r>
  </si>
  <si>
    <t>Таргетована реклама на цільові аудиторії офлайн-презентацій проєкту 
(в соціальних мережах, засобами рекламного кабінету Meta)</t>
  </si>
  <si>
    <t>кампанія</t>
  </si>
  <si>
    <t>ФОП Скиба-Якубова</t>
  </si>
  <si>
    <t>Таргетингова реклама засобами бізнес-кабінету Мета, у соцмережах Фейсбук та Інстаграм, з метою акумуляції аудиторії офлайн-презентацій проєкту дозволить зібрати відповідну кількість глядачів в рамках реалізації Завдання 2 Цілі 4 проєкту. 
Вартість кожної з 5-ти кампаній, розрахованих на цільову аудиторію у великих містах (+10 км) є вкрай мінімізованою.</t>
  </si>
  <si>
    <t>Таргетована реклама на цільові аудиторії освітніх програм проєкту 
(в соціальних мережах, засобами рекламного кабінету Meta)</t>
  </si>
  <si>
    <t>Таргетингова реклама засобами бізнес-кабінету Мета, у соцмережах Фейсбук та Інстаграм, з метою акумуляції аудиторії 5-ти освітніх програм проєкту (близько 15 онлайн-занять) для реалізації Завдання 5 Цілі 2.
5 кампаній охоплять всю професійно орієнтовану аудиторію. Витрати на відповідні кампанії є вкрай мінімізованими.</t>
  </si>
  <si>
    <t>Таргетована реклама на українські цільові аудиторії з метою розширення аудиторії ютюб-каналу 
(в соціальних мережах, та шляхом інтеграцій в ютюбі)</t>
  </si>
  <si>
    <t>Таргетингова реклама засобами бізнес-кабінету Мета, у соцмережах Фейсбук та Інстаграм з метою збільшення аудиторії ютюб-каналу Let the Body Speak в Україні.  Кампанії охоплюють цільові аудиторії по всій території України. Витрати на відповідні 2 кампанії є вкрай мінімізованими.</t>
  </si>
  <si>
    <t>Таргетована реклама на іноземні цільові аудиторії з метою розширення аудиторії ютюб-каналу 
(в соціальних мережах, та шляхом інтеграцій в ютюбі)</t>
  </si>
  <si>
    <t>Таргетингова реклама засобами бізнес-кабінету Мета, у соцмережах Фейсбук та Інстаграм за кордоном сприятиме розширенню аудиторії ютюб-каналу, зокрема у Великій Британії, Франції, Чехії, Німеччині. Кампанії охоплюватимуть цільові аудиторії на всій території перелічених країн. Витрати на відповідні 4 кампаний вкрай мінімізовані.</t>
  </si>
  <si>
    <t>SMM, послуги з просування проєкту в соціальних мережах (фейсбук, інстаграм, телеграм)</t>
  </si>
  <si>
    <t>ФОП Ландесман</t>
  </si>
  <si>
    <t xml:space="preserve">Оскільки основною ціллю проєкту є просування українського мистецького продукту, то з метою ефективної реалізації комунікаційної стратегії проєкту буде сформовано відповідну команду на чолі з комунікаційним менеджером. Зокрема, роль SMM-менеджера в цій команді повинна виконуватись окремим фахівцем (з відповідним досвідом роботи) протягом усього періоду реалізації проєкту.
В його обов'язки входить:
- ведення соцмереж проєкту (по 3-5 щотижневих публікацій на кожній зі сторінок проєкту у Фейсбуку, Інстаграмі, Телеграм-спільноті: 
сторінка "Платформи сучасного танцю" https://www.facebook.com/uacontemporarydanceplatform, https://www.instagram.com/danceplatform.ua
сторінка проєкту "Говори тілом"
https://www.facebook.com/letthebodyspeakua
телеграм-спільнота "Говори тілом" 
Let the body speak_community)
- планування, налаштування та моніторинг кампаній засобами рекламного кабінету Мета Телеграмі на 
Робота здійснюватиметься згідно контент-плану (що увійде до звітності проєкту).  </t>
  </si>
  <si>
    <t>Послуги копірайтингу</t>
  </si>
  <si>
    <t>Підготовка до публікації на ютюб-каналі текстів про авторів відеоробіт, описів робіт, текстів для публікації у соцмережах (фейсбук, інстаграм, телеграм), текстів для просування презентацій проєкту.</t>
  </si>
  <si>
    <t>Послуги з підгготовки журналістських та критичних текстів в рамках реалізації проєкту (за договорами з ФОП)</t>
  </si>
  <si>
    <t xml:space="preserve">В рамках проєкту заплановано програму із залучення до сфери сучасного танцю, мотивації та додаткової освіти журналістів та критиків. 
Внаслідок цієї підготовчої роботи збільшиться активність цих журналістів та вони почнуть створювати матеріали, рецензії та відгуки про сучасний танець. Дані рядки Кошторису передбачають оплати цих текстів. Планується, що 10 з них будуть написані фахівцями, що діють як ФОП, інші 10 - як фізичні особи. В процесі реалізації це співвідношення, природньо, може змінитися
Вартість послуг є мінімальною ринковою.
Створені тексти будуть опубліковані на українських та іноземних медіа-ресурсах. </t>
  </si>
  <si>
    <t>Послуги з підгготовки журналістських та критичних текстів в рамках реалізації проєкту (за договорами ЦПХ)</t>
  </si>
  <si>
    <t>Інші послуги</t>
  </si>
  <si>
    <t>9.13</t>
  </si>
  <si>
    <t>Соціальні внески за договорами ЦПХ з підрядниками статті "Послуги з просування"</t>
  </si>
  <si>
    <t>Усього по статті  9 "Послуги з просування"</t>
  </si>
  <si>
    <t>Створення  вебресурсу</t>
  </si>
  <si>
    <t>Витрати зі створення сайту (20-ти двомовноих (укр/англ) посадкових сторінок, кожна з яких презентує актуальну (для демонстрації в Україні та за кордоном) виставу українського сучасного танцю)</t>
  </si>
  <si>
    <t>Ціль 3 проєкту передбачає створення бази актуальних вистав українського сучасного танцю для презентації на міжнародному та українському арт-ринках. База складатиметься з двох компонентів: а) веб-сторінки кожної вистави з повним пакетом інформації для організації показів та промоції (план вмісту сторінки описаний в Завданні 8 Цілі 3 проєкту); б) загальної веб-сторінки з переліком та короткою інформацією про кожну роботу (Завдання 9 Цілі 3 проєкту); Сторінки окремих робіт розповсюджуватимуться серед професійної цільової аудиторії в Україні та за кордоном.</t>
  </si>
  <si>
    <t>Витрати зі створення сайту (двомовної (укр/англ) веб-сторінки на сайті "Платформи сучасного танцю" (https://danceplatform.org.ua/let-the-body-speak), що презентуватиме максимально повну та актуальну базу вистав українського сучасного танцю)</t>
  </si>
  <si>
    <t xml:space="preserve">Сторінка містить перелік та коротку інформацію про кожну з актуальних вистав та посиланя на сторінку-портфоліо кожної з них (див. обгрунтування Пункту 10.1 даного Кошторису) . </t>
  </si>
  <si>
    <t>Витрати зі створення посадкових сторінок освітніх програм на сайті https://danceplatform.org.ua/let-the-body-speak</t>
  </si>
  <si>
    <r>
      <rPr>
        <rFont val="Calibri"/>
        <color theme="1"/>
        <sz val="11.0"/>
      </rPr>
      <t xml:space="preserve">Для акумуляції аудиторії освітніх програм каожна з них оформлюється у вигляді посадкової сторінки, що містить інформацію про програму, спікерів, розклад та реєстраційну форму. 
Приклад: 
</t>
    </r>
    <r>
      <rPr>
        <rFont val="Calibri"/>
        <color rgb="FF1155CC"/>
        <sz val="11.0"/>
      </rPr>
      <t>https://danceplatform.org.ua/let-the-body-speak/three_methods</t>
    </r>
    <r>
      <rPr>
        <rFont val="Calibri"/>
        <color theme="1"/>
        <sz val="11.0"/>
      </rPr>
      <t xml:space="preserve"> </t>
    </r>
  </si>
  <si>
    <t>Витрати зі створення посадкових сторінок офлайн-презентацій на сайті https://danceplatform.org.ua/let-the-body-speak</t>
  </si>
  <si>
    <t xml:space="preserve">Взаємодія з аудиторією офлайн-презентацій здійснюється через листівки з QR та відповідні посадкові сторінки, що містять інформацію про захід, його складові, партнерів, форму зворотнього зв'язку для глядачів.
Приклад: 
https://danceplatform.org.ua/let-the-body-speak/performance_ua </t>
  </si>
  <si>
    <t xml:space="preserve">Витрати з обслуговування сайту "Платформи сучасного танцю" (https://danceplatform.org.ua) </t>
  </si>
  <si>
    <t>Оплата домену, хостингу, сертифікату безпеки, технічна підтримка протягом періоду реалізації проєкту (липень-жовтень 2024 р.)</t>
  </si>
  <si>
    <t>Соціальні внески  за договорами ЦПХ з підрядниками статті "Створення вебресурсу"</t>
  </si>
  <si>
    <t>Усього по статті 10 "Створення вебресурсу"</t>
  </si>
  <si>
    <t>Придбання методичних, навчальних, інформаційних матеріалів, в т.ч. на електронних носіях інформації</t>
  </si>
  <si>
    <t xml:space="preserve">Найменування методичних, навчальних, інформаційних матеріалів </t>
  </si>
  <si>
    <t>Усього по статті 11 "Придбання методичних, навчальних, інформаційних матеріалів, в т.ч. на електроних носіях інформації"</t>
  </si>
  <si>
    <t>Послуги з перекладу</t>
  </si>
  <si>
    <t>Усний синхронний переклад з англійської, польської, німецької, естонської, чеської, французької або інших мов на українську або навпаки</t>
  </si>
  <si>
    <t>година</t>
  </si>
  <si>
    <t>Синхронний переклад під час освітніх або презентаційних заходів у випадках, коли комунікація всіх учасників спільною мовою міжнародного спілкування виявляється неможливою</t>
  </si>
  <si>
    <t>Письмовий переклад з української на на англійську та у зворотньому напрямку.</t>
  </si>
  <si>
    <t>Переклад матеріалів для публікації на ютюб-каналі "Let the Body Speak", презентаційних матеріалів вистав, матеріалів для публікації на іноземних ресурсах та в медіа/</t>
  </si>
  <si>
    <t>Редагування письмового перекладу</t>
  </si>
  <si>
    <t>Під час підготовки текстів до розміщення на ютюб-каналі, веб-сторінках, на іноземних ресурсах та в медіа</t>
  </si>
  <si>
    <t>Соціальні внески за договорами ЦПХ з підрядниками статті  "Послуги з перекладу"</t>
  </si>
  <si>
    <t>Усього по статті 12 "Послуги з перекладу"</t>
  </si>
  <si>
    <t>Інші прямі витрати</t>
  </si>
  <si>
    <t>13.1</t>
  </si>
  <si>
    <t>Адміністративні витрати</t>
  </si>
  <si>
    <t>13.1.1</t>
  </si>
  <si>
    <t>Бухгалтерські послуги</t>
  </si>
  <si>
    <t>13.1.2</t>
  </si>
  <si>
    <t>Юридичні послуги, ведення внутрішнього та міжнародного документобігу</t>
  </si>
  <si>
    <t>Юридичні послуги надаються протягом усього терміну реалізації проєкту. 
Мінімальний орієнтовний обсяг робіт: 4 пакети міжнародних угод, 12 пакетів договорів ЦПХ (включно з актами наданих послуг), 5-10 пакетів договорів з юридичними особами (приміщення для презентацій та сесій відеозйомки), друковані видання, аудит, тощо), близько 30-40 пакетів договорів з ФОП (деякі члени команди проєкту, послуги для проведення заходів, графічного дизайну, веб-дизайну та обслуговування сайту, промоції, таргетованої реклами, копірайтингу, написання статей, поліграфічні послуги, послуги з фотофіксації, відеофіксації, монтажу, перекладу, освітні послуги, послуги, художників зі світла та техніків-освітлювачів, звукорежисерів, тощо).</t>
  </si>
  <si>
    <t>13.1.3</t>
  </si>
  <si>
    <t>Аудиторські послуги</t>
  </si>
  <si>
    <t>Для надання фінансової звітності в ході фіналізації проєкту</t>
  </si>
  <si>
    <t>13.1.4</t>
  </si>
  <si>
    <t>Соціальні внески за договорами ЦПХ з підрядниками підстатті  "Адміністративні витрати"</t>
  </si>
  <si>
    <t>13.2</t>
  </si>
  <si>
    <t>Послуги комп'ютерної обробки, монтажу, зведення</t>
  </si>
  <si>
    <t>13.2.1</t>
  </si>
  <si>
    <t>Послуги з підготовки (монтажу) коротких танцювальних відео від авторів перед їхньою публікацією на ютюб-каналі</t>
  </si>
  <si>
    <t xml:space="preserve">Протягом реалізації проєкту заплановано одержати від 25-ти заявок на публікацію коротких танцювальних відео на ютюб-каналі "Let the body speak". Всі вони будуть підготовлено до публікації (перед публікацією кожне відео домонтовується кавером, початковою та прикінцевою заставками та конвертується з наданого автором формату у формат, оптимальний для публікації на платформі YouTube). </t>
  </si>
  <si>
    <t>13.2.2</t>
  </si>
  <si>
    <t>Послуги з підготовки (монтажу) матеріалів освітньої програми, інтерв'ю, дискусій, "artist talk" для їхньої публікації на ютюб-каналі</t>
  </si>
  <si>
    <t>В рамках освітньої програми буде проведено близько 20-ти відповідних онлайн-заходів середньою тривалість 1,5 год.. Перед публікацією запис кожного з цих матеріалів монтується та оформлюється відповідно до стандартів ютюб-каналу "Let the Body Speak"</t>
  </si>
  <si>
    <t>13.2.3</t>
  </si>
  <si>
    <t>Послуги з монтажу повних відеоверсій десятьох вистав</t>
  </si>
  <si>
    <t>Промо-пакет кожної вистави обов'язково включає 2 відео: трейлер, який знаходиться у відкритому доступі та повна відеоверсія (яка демонструється у відкритому доступі протягом обмеженого періоду часу, а після цього надається за запитом продюсерів фестивалів чи гастрольних турів). 
В рамках проєкту планується створення портфоліо 20 вистав, 10 з яких вже мають готові відеоматеріали на момент початку проєкту, а для інших 10-ти їх потрібно створювати в рамках проєкту.</t>
  </si>
  <si>
    <t>13.2.4</t>
  </si>
  <si>
    <t>Послуги з монтажу трейлерів вистав</t>
  </si>
  <si>
    <t>13.2.5</t>
  </si>
  <si>
    <t>Послуги з монтажу трейлерів рекламних відеороликів ютюб-каналу Let the Body Speak</t>
  </si>
  <si>
    <t>Для промоції ютюб-каналу "Let the Body Speak" буде створено 6 трейлерів для просування у відповідних національних аудиторіях, з текстовою складовою українською, англійською, німецькою, французькою, польською, чеською мовами.</t>
  </si>
  <si>
    <t>13.2.6</t>
  </si>
  <si>
    <t>Соціальні внески за договорами ЦПХ з підрядниками  підстатті "Послуги комп'ютерної обробки, монтажу, зведення"</t>
  </si>
  <si>
    <t>13.3</t>
  </si>
  <si>
    <t>Витрати на послуги страхування</t>
  </si>
  <si>
    <t>13.3.1</t>
  </si>
  <si>
    <t>Вказати предмет страхування</t>
  </si>
  <si>
    <t>13.3.2</t>
  </si>
  <si>
    <t>13.3.3</t>
  </si>
  <si>
    <t>13.4</t>
  </si>
  <si>
    <t>13.4.1</t>
  </si>
  <si>
    <t>Послуги інтернет-провайдера (вказати період надання послуг)</t>
  </si>
  <si>
    <t>13.4.2</t>
  </si>
  <si>
    <t>Банківська комісія за переказ (відповідно до тарифів обслуговуючого банку)</t>
  </si>
  <si>
    <t>13.4.3</t>
  </si>
  <si>
    <t>Розрахунково-касове обслуговування (відповідно до тарифів обслуговуючого банку)</t>
  </si>
  <si>
    <t>Розрахунково-касове обслуговування кожної транзакції</t>
  </si>
  <si>
    <t>13.4.4</t>
  </si>
  <si>
    <t>Інші послуги банку (відповідно до тарифів обслуговуючого банку)</t>
  </si>
  <si>
    <t>Щомісячна комісія за обслуговування рахунку</t>
  </si>
  <si>
    <t>13.4.5</t>
  </si>
  <si>
    <t>Послуги українських викладачів освітньої програми</t>
  </si>
  <si>
    <t>Відповідно до Цілі 2 проєкту заплановано проведення освітньої програми від українських фахівців для представників української спільноти. Програма складається з 9-ти занять у трьох блоках програми. Не менше 40 учасників кожного із занять освітньої програми.
Обгрунтування вартості: оплата праці українських та іноземних фахівців в одному проєкті згідно політики, рекомендованої ЄС, якої наша організація дотримується з 2019 р., має бути співвідносною, щоби не провокувати формування відчуття меншовартості у фахівців з країн з нижчим середнім рівнем доходів.</t>
  </si>
  <si>
    <t>13.4.6</t>
  </si>
  <si>
    <t>Послуги з організації освітньої програми від іноземних викладачів.</t>
  </si>
  <si>
    <t>ФОП Олексюк</t>
  </si>
  <si>
    <t>Відповідно до Цілі 2 проєкту заплановано проведення освітньої програми від іноземних фахівців для представників української спільноти. Програма складається з 6-ти занять у двох блоках. Не менше 40 учасників кожного із занять освітньої програми.
Обгрунтування вартості: мінімальна ринкова вартість годинного онлайн-заняття від іноземного фахівця (ЄС, США) складає 4300 грн. Підрядником є українська організація, що забезпечує роботу іноземних викладачів.</t>
  </si>
  <si>
    <t>13.4.7</t>
  </si>
  <si>
    <t>Послуги техніків зі світла та звуку протягом офлайн-презентацій проєкту</t>
  </si>
  <si>
    <t>За планом, 4 з 10-ти офлайн презентацій потребуватимуть залучення відповідних фахівців за кошти гранту УКФ.</t>
  </si>
  <si>
    <t>13.4.8</t>
  </si>
  <si>
    <t>Інші прямі витрати (деталізувати кожний вид витрат)</t>
  </si>
  <si>
    <t>13.4.9</t>
  </si>
  <si>
    <t>Соціальні внески за договорами ЦПХ з підрядниками  підстатті "Інші прямі витрати"</t>
  </si>
  <si>
    <t>Усього по статті 13 "Інші прямі витрати"</t>
  </si>
  <si>
    <t>Усього  "Витрати"</t>
  </si>
  <si>
    <t>РЕЗУЛЬТАТ РЕАЛІЗАЦІЇ ПРОЄКТУ</t>
  </si>
  <si>
    <t>Додаток № 4</t>
  </si>
  <si>
    <t>Назва конкурсної програми: Відновлення культурно-мистецької діяльності</t>
  </si>
  <si>
    <t>Назва ЛОТ-у: ЛОТ 1. Відновлення культурно-мистецької діяльності</t>
  </si>
  <si>
    <t>Назва Грантоотримувача: Громадська організація "Всеукраїнська асоціація "Платформа сучасного танцю"</t>
  </si>
  <si>
    <t>Назва проєкту: Говори Тілом</t>
  </si>
  <si>
    <t>Дата початку проєкту: 28.06.2024р.</t>
  </si>
  <si>
    <t>Дата завершення проєкту: 08.11.2024р.</t>
  </si>
  <si>
    <t xml:space="preserve">  ЗВІТ</t>
  </si>
  <si>
    <t xml:space="preserve">про надходження та використання коштів для реалізації проєкту </t>
  </si>
  <si>
    <t>за період з "28" червня 2024 року по "08" листопада 2024 року</t>
  </si>
  <si>
    <t>Загальна сума гранту</t>
  </si>
  <si>
    <t>Загальна сума співфінансування</t>
  </si>
  <si>
    <t>Загальна сума реінвестицій
(дохід отриманий від реалізації книг, квитків, програм та інше)</t>
  </si>
  <si>
    <t>Загальна сума всього проєкту</t>
  </si>
  <si>
    <t>Кошти організацій-партнерів 
(повна назва організації)</t>
  </si>
  <si>
    <t>Кошти державного та місцевих бюджетів 
(повна назва організації)</t>
  </si>
  <si>
    <t>Кошти інших інстутиційних донорів</t>
  </si>
  <si>
    <t>Кошти приватних донорів</t>
  </si>
  <si>
    <t>Загальна сума</t>
  </si>
  <si>
    <t>%</t>
  </si>
  <si>
    <t>грн.</t>
  </si>
  <si>
    <t>грн. (ст.3+ст.4+ст.5+ ст.6+ст.7)</t>
  </si>
  <si>
    <t>стовпці</t>
  </si>
  <si>
    <t>1</t>
  </si>
  <si>
    <t>2</t>
  </si>
  <si>
    <t>3</t>
  </si>
  <si>
    <t>4</t>
  </si>
  <si>
    <t>5</t>
  </si>
  <si>
    <t>6</t>
  </si>
  <si>
    <t>7</t>
  </si>
  <si>
    <t>8</t>
  </si>
  <si>
    <t>9</t>
  </si>
  <si>
    <t>10</t>
  </si>
  <si>
    <t>11</t>
  </si>
  <si>
    <t>12</t>
  </si>
  <si>
    <t>13</t>
  </si>
  <si>
    <t>плановий бюджет</t>
  </si>
  <si>
    <t>фактичний бюджет</t>
  </si>
  <si>
    <t>профінансовано</t>
  </si>
  <si>
    <t>залишок до фінансування</t>
  </si>
  <si>
    <t>Склав:</t>
  </si>
  <si>
    <t>посада</t>
  </si>
  <si>
    <t>підпис</t>
  </si>
  <si>
    <t>ПІБ</t>
  </si>
  <si>
    <t>Звіт про надходження та використання коштів для реалізації проекту</t>
  </si>
  <si>
    <t>Розділ:
Стаття: 
Підстаття:
Пункт:</t>
  </si>
  <si>
    <t>Витрати за рахунок гранту УКФ</t>
  </si>
  <si>
    <t xml:space="preserve">Загальна  сума витрат по проекту, грн. </t>
  </si>
  <si>
    <t>Примітки</t>
  </si>
  <si>
    <t>Фактичні витрати відповідно до заявки</t>
  </si>
  <si>
    <t>планова, грн. (=7+13+19)</t>
  </si>
  <si>
    <t>фактична, грн. (=10+16+22)</t>
  </si>
  <si>
    <t>різниця</t>
  </si>
  <si>
    <t>Загальна сума, грн. (=5*6)</t>
  </si>
  <si>
    <t>Загальна сума, грн. (=8*9)</t>
  </si>
  <si>
    <t>Загальна сума, грн. (11*12)</t>
  </si>
  <si>
    <t>Загальна сума, грн. (=14*15)</t>
  </si>
  <si>
    <t>Загальна сума, грн. (=17*18)</t>
  </si>
  <si>
    <t>Загальна сума, грн. (=20*21)</t>
  </si>
  <si>
    <t xml:space="preserve">грн. </t>
  </si>
  <si>
    <t>Розділ ІІ:</t>
  </si>
  <si>
    <t xml:space="preserve">Винагорода членам команди проєкту </t>
  </si>
  <si>
    <t xml:space="preserve"> Повне ПІБ, посада (роль у проєкті)</t>
  </si>
  <si>
    <t>За договорами ЦПХ</t>
  </si>
  <si>
    <t xml:space="preserve"> Повне ПІБ, зазначити конкретну назву послуги/виконання робіт</t>
  </si>
  <si>
    <t>За трудовими договорами</t>
  </si>
  <si>
    <t>За договорами з ФОП</t>
  </si>
  <si>
    <t>Чернецька Анастасія Юріївна, фінансова менеджерка проєкту</t>
  </si>
  <si>
    <t>Гуменний Денис Віталійович, комунікаційний менеджер проєкту</t>
  </si>
  <si>
    <t xml:space="preserve">Всього по статті 1 "Винагорода членам команди": </t>
  </si>
  <si>
    <t>Всього по статті 2 "Витрати пов'язані з відрядженнями":</t>
  </si>
  <si>
    <t>Обладнання, інструменти, інвентар, які необхідні для використання його при реалізації проєкту грантоотримувача</t>
  </si>
  <si>
    <t>Нематеріальні активи, які необхідні до придбання для використання їх при реалізації проєкту грантоотримувача (за рахунок співфінансування)</t>
  </si>
  <si>
    <t>Програмне забезпечення  (з деталізацією технічних характеристик)</t>
  </si>
  <si>
    <t>Інші нематеріальні активи</t>
  </si>
  <si>
    <t>Всього по статті 3 "Обладнання і нематеріальні активи":</t>
  </si>
  <si>
    <t xml:space="preserve">Послуги для проведення заходів (офлайн-презентацій проєкту, освітніх заходів та сесій фото- та відеозйомки вистав). 
Cтудія-театр Школи сучасного танцю "Тотем", м. Київ, вул. Куренівська, 18).
</t>
  </si>
  <si>
    <t>Послуги для проведення заходів (офлайн-презентації проєкту, кінопоказу та обговорення). 
Дім офіцерів флоту, м. Миколаїв, вул. Артилерійська, 7</t>
  </si>
  <si>
    <t>Послуги для проведення заходів (офлайн-презентації проєкту, кінопоказу та обговорення).
Готель Бессарабія,Велика Зала, м. Ізмаїл, прсп Незалежності, 2.</t>
  </si>
  <si>
    <t>Всього по статті 4 "Витрати пов'язані з орендою":</t>
  </si>
  <si>
    <t xml:space="preserve">Витрати учасників проєкту, які беруть участь у заходах проєкту та не отримують оплату праці та/або винагороду </t>
  </si>
  <si>
    <t>Вартість квитків (з деталізацією маршруту і прізвищем особи, що відряджається)</t>
  </si>
  <si>
    <t>Всього по статті 5 "Витрати учасників проєкту, які беруть участь у заходах проєкту та не отримують оплату праці та/або винагороду"</t>
  </si>
  <si>
    <t>Всього по статті 6 "Матеріальні витрати":</t>
  </si>
  <si>
    <t>Виготовлення макетів ілюстрацій для оформлення посадкових сторінок вистав</t>
  </si>
  <si>
    <t>Друк банерів (1800х800, кольоровий), разом з "павуками"</t>
  </si>
  <si>
    <t xml:space="preserve">Соціальні внески за договорами ЦПХ з підрядниками (ЄСВ) розділу "Поліграфічні послуги" </t>
  </si>
  <si>
    <t>Всього по статті 7 "Поліграфічні послуги":</t>
  </si>
  <si>
    <t>Соціальні внески за договорами ЦПХ з підрядниками (ЄСВ) розділу "Видавничі послуги"</t>
  </si>
  <si>
    <t>Всього по статті 8 "Видавничі послуги":</t>
  </si>
  <si>
    <t>Фотофіксація протягом вистав сучасного танцю, офлайн-презентацій проєкту та освітніх заходів</t>
  </si>
  <si>
    <t>Відеофіксація протягом офлайн-презентацій проєкту, вистав та освітніх заходів</t>
  </si>
  <si>
    <t>Відеозйомка (в присутності глядачів або окремо) вистав українського сучасного танцю, освітніх заходів, інтерв'ю</t>
  </si>
  <si>
    <t>Таргетована реклама на українські цільові аудиторії з метою розширення аудиторії розширення аудиторії проєкту “Говори тілом” та ютюб-каналу "Let the Body Speak" 
(в соціальних мережах, та шляхом інтеграцій в ютюбі)</t>
  </si>
  <si>
    <t>Послуги з підготовки журналістських та критичних текстів в рамках реалізації проєкту (за договорами з ФОП)</t>
  </si>
  <si>
    <t>Соціальні внески за договорами ЦПХ з підрядниками (ЄСВ) розділу "Послуги з просування"</t>
  </si>
  <si>
    <t>Всього по статті  9 "Послуги з просування":</t>
  </si>
  <si>
    <t>Створення web-ресурсу</t>
  </si>
  <si>
    <t>Витрати зі створення сайту (двомовноих (укр/англ) посадкових сторінок, кожна з яких презентує актуальну (для демонстрації в Україні та за кордоном) виставу українського сучасного танцю)</t>
  </si>
  <si>
    <t>Витрати зі створення сайту (двомовної (укр/англ) веб-сторінки на сайті "Платформи сучасного танцю" (https://danceplatform.org.ua), що презентуватиме максимально повну та актуальну базу вистав українського сучасного танцю)</t>
  </si>
  <si>
    <t>Соціальні внески за договорами ЦПХ з підрядниками (ЄСВ) розділу "Створення web-ресурсу"</t>
  </si>
  <si>
    <t>Всього по статті 10 "Створення web-ресурсу":</t>
  </si>
  <si>
    <t>Всього по статті 11 "Придбання методичних, навчальних, інформаційних матеріалів, в т.ч. на електроних носіях інформації":</t>
  </si>
  <si>
    <t>Соціальні внески за договорами ЦПХ з підрядниками (ЄСВ) розділу "Послуги з перекладу"</t>
  </si>
  <si>
    <t>Всього по статті 12 "Послуги з перекладу":</t>
  </si>
  <si>
    <t>Соціальні внески за договорами ЦПХ з підрядниками (ЄСВ) розділу "Адміністративні витрати"</t>
  </si>
  <si>
    <t>Послуги з монтажу повних відеоверсій вистав та інтерв'ю</t>
  </si>
  <si>
    <t>Послуги з монтажу трейлерів вистав та освітніх заходів</t>
  </si>
  <si>
    <t>Соціальні внески за договорами ЦПХ з підрядниками (ЄСВ) розділу "Послуги комп'ютерної обробки, монтажу, зведення"</t>
  </si>
  <si>
    <t>Послуги техніків зі світла та звуку протягом офлайн-презентацій проєкту та сесій відео/фотозйомки</t>
  </si>
  <si>
    <t>Соціальні внески за договорами ЦПХ з підрядниками (ЄСВ) розділу "Інші прямі витрати"</t>
  </si>
  <si>
    <t>Всього по статті 13 "Інші прямі витрати":</t>
  </si>
  <si>
    <t xml:space="preserve">Всього по розділу ІІ "Витрати": </t>
  </si>
  <si>
    <t>(підпис, печатка)</t>
  </si>
  <si>
    <t>(ПІБ)</t>
  </si>
  <si>
    <t>Додаток №1</t>
  </si>
  <si>
    <t>до Звіту незалежного аудитора
"___" _____________________ 2023 року</t>
  </si>
  <si>
    <t>*Реєстр документів, що підтверджують достовірність витрат та цільове використання коштів</t>
  </si>
  <si>
    <t>за проектом ________________________________________________________________________________________</t>
  </si>
  <si>
    <t>(назва проекту)</t>
  </si>
  <si>
    <t>у період з _____________________2024 року по _______________________2024 року</t>
  </si>
  <si>
    <t>Витрати за даними звіту про використання гранту</t>
  </si>
  <si>
    <t>Документально підтверджено</t>
  </si>
  <si>
    <t>Досягнуті на етапі звітування цілі проекту</t>
  </si>
  <si>
    <t>Розділ/
Підрозділ/
Стаття/
Пункт</t>
  </si>
  <si>
    <t>Сума, грн.</t>
  </si>
  <si>
    <t>Назва контрагента (код ЄДРПОУ) /    Виконавець (ІПН)</t>
  </si>
  <si>
    <t>Договір, додатки до договору   
(номер та дата)</t>
  </si>
  <si>
    <t>Акт/Видаткова накладна/Акт списання 
(номер, дата)</t>
  </si>
  <si>
    <t>Сума оплати, грн.</t>
  </si>
  <si>
    <t>Платіжне доручення (номер п/д, дата списання коштів з рахунку)</t>
  </si>
  <si>
    <t>ЗАГАЛЬНА СУМА:</t>
  </si>
  <si>
    <t>Витрати за даними звіту за рахунок співфінансування</t>
  </si>
  <si>
    <t>Витрати за даними звіту за рахунок реінвестицій</t>
  </si>
  <si>
    <t>*Примітка: Заповнюється незалежним аудитором.</t>
  </si>
  <si>
    <t xml:space="preserve">ЗАТВЕРДЖЕНО
Наказ Українського культурного фонду 
16.01.2023 № 6 </t>
  </si>
  <si>
    <t>ІНСТРУКЦІЯ</t>
  </si>
  <si>
    <t>по заповненню форми Кошторису Проєкту</t>
  </si>
  <si>
    <t xml:space="preserve">
Стаття:
Підстаття:
Пункт:</t>
  </si>
  <si>
    <t>Інструкція по заповненню форми Кошторису Проєкту</t>
  </si>
  <si>
    <t xml:space="preserve">
Кошторис проєкту має два аркуші, які потрібно заповнити: "Дохідна частина" та "Кошторис витрат". 
 Кошторис містить формули для полегшення обрахунку загальної суми витрат, які заборонено змінювати. 
Забороняється змінювати назви статтей, підстаттей та одиниці виміру у кошторисі.
Колонка  "Обгрунтування та деталізація витрат" є обов'язковою до заповнення.
До кошторису включаються тільки допустимі витрати, які будуть понесені під час періоду реалізації проєкту.
Фонд наполегливо рекомендує залучати спеціаліста з кваліфікацією бухгалтера на етапі планування витрат та складання кошторису.         
Звертаємо увагу, що у разі планування в кошторисі придбання товарів, робіт, послуг (крім винагороди членів команди Проєкту) у юридичних осіб або фізичних осіб-підприємців загальна вартість яких дорівнює або перевищує суму в розмірі 50 000,00 грн (п’ятдесят тисяч гривень) з ПДВ, на момент звітування вибір постачальника товарів, робіт, послуг має бути обґрунтований трьома комерційними ціновими пропозиціями від інших постачальників, до яких звертався грантоотримувач в цілях дослідження цінового ринку пропозицій з метою обрання найбільш економічно вигідної. 
У разі, якщо постачальник надає унікальні товари, роботи, послуги, при звітності грантоотримувач має надати детальне обґрунтування їх унікальності. 
Витрати поза межами терміну реалізації проєкту до кошторису не включаються. 
Забороняється здійснювати будь-які витрати за договорами, дата укладання яких передує даті укладання Договору. 
Допустимими умовами здійснення вказаних витрат за цими договорами є:
- наявність додаткового договору (угоди) до них, дата якого відповідає даті Договору або є наступною за неї, в якому зазначено про те, що надання (поставка) товарів, робіт, послуг буде здійснюватися в межах реалізації проекту (з дати підписання Договору до кінцевої дати реалізації проекту включно);
- наявність додатку до договору, в якому затверджено графік надання (поставки) товарів, робіт, послуг, яким засвідчується фактична дата виконання в межах реалізації проекту (з дати підписання Договору до кінцевої дати реалізації проекту включно).
Акти приймання – передачі по вищезазначеним договорам повинні містити інформацію, в якій зазначено дві наступні дати:
- дата складання Акта приймання - передачі в межах реалізації проекту (з дати підписання Договору до кінцевої дати реалізації проекту включно);
- дата фактичного надання (поставки) товарів, робіт, послуг в межах реалізації проекту (з дати підписання Договору до кінцевої дати реалізації проекту включно).
</t>
  </si>
  <si>
    <t>Надходження:</t>
  </si>
  <si>
    <t>Аркуш "Дохідна частина"</t>
  </si>
  <si>
    <t>Заплановані надходження коштів  необхідно вказати у відсотках та гривнях для кожного окремого джерела фінансування.
Сума надходжень від кожного джерела фінансування повинна дорівнювати сумі видатків, вказаних в аркуші "Кошторис витрат" за кожним джерелом фінансування.</t>
  </si>
  <si>
    <t>Співфінансування:</t>
  </si>
  <si>
    <t>2.4</t>
  </si>
  <si>
    <t>2.5</t>
  </si>
  <si>
    <t>Реінвестиції (дохід отриманий від реалізації книг, квитків, програм та інших культрно-мистецьких продуктів, що створюватимуться в рамках проєкту)</t>
  </si>
  <si>
    <t>Витрати:</t>
  </si>
  <si>
    <t>Аркуш "Кошторис витрат"</t>
  </si>
  <si>
    <t>Винагорода членам команди Проєкту</t>
  </si>
  <si>
    <t>До статті "Винагорода членам команди Проєкту" можуть бути віднесені витрати фізичним особам або фізичним особам - підприємцям, які створюють, координують та супроводжують проєкт протягом усього терміну його виконання. 
Надавачі разових послуг або виконавці окремих видів робіт мають бути віднесені до інших статтей витрат, які найбільше відповідають за економічною сутністю. 
Звертаємо увагу, що команда проекту – це об’єднання осіб, які планують проект, визначають його етапи, забезпечують його реалізацію та підготовку звітності.</t>
  </si>
  <si>
    <t>Оплата праці штатних працівників організації-заявника (лише у вигляді премії)</t>
  </si>
  <si>
    <t>До підстатті кошторису  "Оплата праці штатних працівників організації-заявника (лише у вигляді премії)" включається виплата премії за додаткове навантаження члену команди у випадку, коли він є працівником організації-грантоотримувача та бере участь в організації та реалізації проєкту в межах своїх професійних та посадових обов'язків.
Розрахунок виплати відображається із прив'язкою до тривалості часу залучення (місяців) у проєкті. Розмір премії за додаткове навантаження, яка виплачується за рахунок коштів гранту, встановлюється відповідно до Положення про преміювання або інших нормативних актів організації-заявника. 
В колонці "Найменування витрат" обов'язково зазначається ПІБ такої особи та посада (роль у проекті). 
В колонці "Період" вноситься кількість місяців, за які планується виплата премії за додаткове навантаження (згідно із фактично відпрацьованим за цим проєктом часом, наприклад 15 днів місяця = 0,5 місяця). 
В колонці "Вартість за одиницю" вноситься розмір премії за один місяць для кожного працівника. 
В колонці "Загальна сума" відображається загальна сума премії,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премії за додаткове навантаження по проєкту.
В колонці "Обгрунтування та деталізація витрат" вказуються функціональні обов'язки відповідно до посади (ролі) кожного працівника у проєкті та надаються обгрунтування розміру премії, зазначається конкретний обсяг роботи, який виконується під час реалізації проєкту. 
Забороняється видаляти формули.</t>
  </si>
  <si>
    <t>До підстатті кошторису  "За  трудовими договорами" включається виплата заробітної плати, в тому числі премії за додаткове навантаження фізичної особи (члена команди), яка повністю задіяна в реалізації проєкту та  приймається в штат організації грантоотримувача на період реалізації проєкту за строковими трудовими договорами.
Розрахунок витрат відображається із прив'язкою до тривалості часу (місяців) залучення в проєкті.  
Розмір виплати встановлюється на рівні посадових окладів згідно штатного розпису організації  та інших видів виплат (доплат, надбавок, премій та ін.) встановлених колективним договором організації, а також іншими нормативними актами, в тому числі Положенням про преміювання.
В колонці "Найменування витрат" обов'язково зазначається ПІБ такої особи та посада (роль у проекті). 
В колонці "Період" зазначається кількість місяців, за які планується виплата заробітної плати (згідно фактично відпрацьованого за даним проєктом часу, наприклад 15 днів місяця = 0,5 місяця). 
В колонку "Вартість за одиницю" вноситься розмір заробітної плати за один місяць для кожного працівника. 
В колонці "Загальна сума" за формулою розраховується  загальна сума заробітної плати,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відповідно до встановлених формул відображається загальна сума оплати праці за строковими трудовими договорами по проєкту.
В колонці "Обгрунтування та деталізація витрат" вказуються функціональні обов'язки відповідно до посади (ролі) працівника у проєкті, період здійснення виплат.
Забороняється видаляти формули.</t>
  </si>
  <si>
    <t>До підстатті кошторису  "За договорами цивільно-правового характеру" включається виплата винагороди фізичній особі (члену команди), яка надає конкретні послуги або виконує певний обсяг роботи за визначений термін під час реалізації проєкту та 
не є штатним  працівником.
Витрати на оплату винагороди за цивільно-правовим договорами включаються в кошторис у тому випадку, коли організація грантоотримувача не має в штаті спеціалістів та працівників певних професій, які мають бути залучені для реалізації проєкту.
Договори цивільно-правового характеру, які заключаються із ФОПами до даної підстатті не включаються.
Розмір винагороди за цівільно-правовим договором має відповідати ринковим цінам.  
Розрахунок витрат відображається із прив'язкою до тривалості часу (місяців) залучення в проекті. 
Гранична сума винагороди (наданих послуг) членам команди за договором цивільно-правового характеру не може перевищувати суму в розмірі 50 000,00 грн (п’ятдесяти тисяч гривень) за один місяць для однієї особи.  Вказана сума наданих послуг за договором цивільно-правового характеру може включати вартість всіх додаткових витрат, які можуть виникати при наданні послуг, але не може перевищувати вищезазначного розміру в цілому. Забороняється одночасне планування витрат на оплату винагороди членам команди за договором цивільно-правового характеру та оплату будь-яких інших послуг, які надаються ними, на підставі інших договорів. 
Обов'язково заповнюється колонка "Одиниці виміру" відповідного розрахунку витрати (місяць).
В колонці "Найменування витрат" обов'язково зазначається ПІБ фізичної особи та конкретна назва послуги. 
В випадку співфінансування інформація щодо розрахунку витрати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винагороди за договорами цивільно-правового характеру по проєкту.
В колонці "Обгрунтування та деталізація витрат"  надається детальний розрахунок винагороди за здійсненні послуги, конкретизується обсяг роботи з визначенням показників.
Обмеження за рахунок коштів співфінансування відсутні.
Забороняється видаляти формули.</t>
  </si>
  <si>
    <t xml:space="preserve">До підстатті кошторису «Соціальні внески з оплати праці (нарахування ЄСВ)» включаються відрахування на загальнообов'язкове державне соціальне страхування (ЄСВ), загальна ставка 22% (або інша ставка, передбачена законодавством) від нарахованої заробітної плати. 
В колонці "Період/Кількість" вноситься загальна сума, на яку нараховується ЄСВ. 
В колонці "Вартість за одиницю" вноситься коєфіцієнт 0,22. Якщо відповідно до чинного законодавства штатним працівникам нараховується ЄСВ по пільговій ставці,  то в графі  "Вартість за одиницю" необхідно зазначити відповідний коефіцієнт.
В колонці "Загальна сума" відображається  загальна сума нарахувань на оплату праці, яка планується за кошти гранту УКФ. 
У випадку співфінансування інформація має бути  зазначена в графі "Витрати за рахунок співфінансування" аркушу "Кошторис витрат". 
В колонці "Загальна планова сума витрат по проєкту" відображається загальна сума соціальних внесків по проєкту.
Колонка "Обгрунтування та деталізація витрат" не заповнюється. 
Забороняється видаляти формули.
</t>
  </si>
  <si>
    <t xml:space="preserve">За договорами цивільно-правового характеру </t>
  </si>
  <si>
    <r>
      <rPr>
        <rFont val="Times New Roman"/>
        <color rgb="FF000000"/>
        <sz val="11.0"/>
      </rPr>
      <t xml:space="preserve">До підстатті кошторису  "За договорами з фізичними особами-підприємцями" включається винагорода за виконання послуг/робіт  фізичною особою-підприємцем (членом команди), що надає їх конкретно за визначений термін під час реалізації проєкту.
Винагорода за виконання послуг/робіт за договорами з ФОП включається у кошторис у тому випадку, коли організація грантоотримувача не має у штаті спеціалістів та працівників певних професій, які мають бути залучені для реалізації проєкту та такі послуги можуть бути надані ФОП.
Винагорода за виконання послуг/робіт за договорами з ФОП має відповідати ринковим цінам.  
Розрахунок винагороди за виконання послуг/робіт відображається з привязкою до тривалості часу (місяців) залучення в реалізації проєкту. 
Гранична сума винагороди (наданих послуг) членам команди за договорами з ФОП  не може перевищувати суму в розмірі 50 000,00 грн (п’ятдесяти тисяч гривень) за один місяць для однієї особи.  Вказана сума наданих послуг може включати вартість всіх додаткових витрат, які можуть виникати при наданні послуг, але не може перевищувати вищезазначеного розміру в цілому. Забороняється одночасне планування витрат на оплату винагороди членам команди та оплату будь-яких інших послуг, які надаються ними, на підставі інших договорів. 
В колонці "Найменування витрат" обов'язково зазначається ПІБ фізичної особи-підприємця та конкретна назва послуги/роботи.
У випадку співфінансування інформація щодо розрахунку витрати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винагороди за договорами з ФОП  по проєкту.
В колонці "Обгрунтування та деталізація витрат" надається детальний розрахунок винагороди за виконання послуг/робіт та деталізується предмет послуги/роботи, конкретизується обсяг роботи з визначенням показників.
Обмеження за рахунок коштів співфінансування відсутні. 
Забороняється видаляти формули.
</t>
    </r>
    <r>
      <rPr>
        <rFont val="Times New Roman"/>
        <color rgb="FFFF0000"/>
        <sz val="11.0"/>
      </rPr>
      <t xml:space="preserve"> </t>
    </r>
  </si>
  <si>
    <t>Усього по статті 1 "Винагорода членам команди Проєкту"</t>
  </si>
  <si>
    <t xml:space="preserve">Після підписання Договору про надання гранту не дозволяється збільшувати суму витрат за статтею. </t>
  </si>
  <si>
    <t>Витрати, пов'язані з відрядженнями (для штатних працівників)</t>
  </si>
  <si>
    <t xml:space="preserve">Компенсація витрат на відрядження здійснюється згідно норм постанови Кабінету Міністрів України від 02.02.2011 
№ 98  "Про суми та склад витрат на відрядження державних службовців, а також інших осіб, що направляються у відрядження підприємствами, установами та організаціями, які повністю або частково утримуються (фінансуються) за рахунок бюджетних коштів" (зі змінами) та Інструкції про службові відрядження в межах України та за кордон, затвердженої наказом Міністерства фінансів України від 13.03.1998  № 59 (зі змінами). 
Витрати за статтею застосовуються тільки для штатних працівників, які  зазначені у підстатті 1.1 та 1.2  статті 1 кошторису та задіяні безпосередньо у створенні та реалізації проєкту.
</t>
  </si>
  <si>
    <r>
      <rPr>
        <rFont val="Times New Roman"/>
        <color rgb="FF000000"/>
        <sz val="11.0"/>
      </rPr>
      <t>До підстатті кошторису "Вартість проїзду (для штатних працівників)" відносять вартість квитків не вище другого класу, економ класу або вагонів купе</t>
    </r>
    <r>
      <rPr>
        <rFont val="Times New Roman"/>
        <color rgb="FF6AA84F"/>
        <sz val="11.0"/>
      </rPr>
      <t xml:space="preserve"> </t>
    </r>
    <r>
      <rPr>
        <rFont val="Times New Roman"/>
        <color rgb="FF000000"/>
        <sz val="11.0"/>
      </rPr>
      <t xml:space="preserve">(з деталізацією маршруту і прізвищем  особи, що відряджається), що вказується в графі "Найменування витрат". 
В колонці "Кількість" вказується кількість квитків (шт.). 
В колонці "Вартість за одиницю" вказується вартість одного квитка. 
В колонці "Загальна сума" вказується  загальна сума вартості квитків, яка планується за кошти гранту УКФ. 
У випадку співфінансування інформація про це має бути  зазначена в колонці "Витрати за рахунок співфінансування" аркушу "Кошторис витрат". 
В колонці "Загальна планова сума витрат по проєкту" відображається загальна сума вартості квитків по проєкту.   
В колонці "Обгрунтування та деталізація витрат" зазначається мета відрядження та період.     
Забороняється видаляти формули.       </t>
    </r>
  </si>
  <si>
    <t xml:space="preserve">До підстатті кошторису "Вартість проживання (для штатних працівників)" відносять вартість проживання під час відрядження (рахунки з готелів, накладні та договори на найм житлового приміщення тощо) із зазначення прізвища, імя, по-батькові відрядженої особи.  Для  відряджень (по Україні та за кордон)  граничні суми витрат на найм житлового приміщення за добу не можуть перевищувати норми, встановлені постановою Кабінету Міністрів України від 02.02.2011 № 98.
В колонці "Період/Кількість" вказується кількість діб проживання в житловому приміщені. 
В колонці "Вартість за одиницю" вказується вартість проживання в житловому приміщені за одну добу. 
В колонці "Загальна сума" за формулою розраховується загальна сума вартості проживання в житловому приміщені за період відрядження, яке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витрат на проживання відрядженої особи по проєкту.       
В колонці "Обгрунтування та деталізація витрат" зазначається мета відрядження та період.   
Забороняється видаляти формули.                   </t>
  </si>
  <si>
    <t xml:space="preserve">До підстатті кошторису  "Добові (для штатних працівників)" відносять добові витрати на відрядження. Сума добових витрат для відрядженнь  визначається згідно з постановою Кабінету Міністрів України від 02.02.2011 № 98. 
В колонці "Період/Кількість" вказується кількість діб відрядження. 
В колонці "Вартість за одиницю" вказується сума добових за одну добу. 
В колонці "Загальна сума" вказується загальна сума добових за період відрядження, яке планується за кошти гранту УКФ. 
У випадку співфінансування інформація про це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витрат на добові по проєкту.        
В колонці "Обгрунтування та деталізація витрат" зазначається мета відрядження та період.   
Забороняється видаляти формули.         </t>
  </si>
  <si>
    <r>
      <rPr>
        <rFont val="Times New Roman"/>
        <color rgb="FF000000"/>
        <sz val="11.0"/>
      </rPr>
      <t xml:space="preserve">До підстатті кошторису "Обладнання, інструменти, інвентар, які необхідні для використання його при реалізації Проєкту Грантоотримувача" відносять:                                                                                                                          
- витрати на закупівлю обладнання, інструменту, інвентаря вартістю не більше 20 000,00 грн без ПДВ за одиницю з терміном корисного використання до одного року;                                                    
- витрати на придбання основних засобів вартістю до 50 000,00 грн без ПДВ за одиницю з терміном корисного використання більше одного року.                                                                                         
Придбання мобільних телефонів та побутової техніки заборонено за рахунок коштів гранту та реінвестицій.                                                                                                                                                                                                                                                                                </t>
    </r>
    <r>
      <rPr>
        <rFont val="Times New Roman"/>
        <color rgb="FF000000"/>
        <sz val="11.0"/>
      </rPr>
      <t xml:space="preserve">В колонці "Найменування витрат" вказуються конкретні найменування обладнання, інструменту, інвентаря з деталізацією технічних характеристик та строком корисного використання.  
В колонці  "Кількість" вносять інформацію про кількість (шт.) запланованої закупівлі обладнання, інструмента та  інвентаря. 
В колонці  "Одиниця виміру" вносять информацію, в яких одиницях вимірюється обладнання, інструмент, інвентар. 
В колонці   "Вартість за одиницю" вносять інформацію про заплановану вартість одиниці обладнання, інструменту, інвентаря. 
В колонці "Загальна сума" вказується загальна вартість запланованої закупівлі обладнання, інструменту, інвентаря,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t>
    </r>
    <r>
      <rPr>
        <rFont val="Times New Roman"/>
        <color rgb="FF000000"/>
        <sz val="11.0"/>
      </rPr>
      <t xml:space="preserve">
В колонці  "Обгрунтування та деталізація витрат" зазначається, де саме буде використовуватися обладнання, інструмент, інвентар, період їх використання та обгрунтовується необхідність закупівлі.
В колонці "Загальна планова сума витрат по проєкту" відображається загальна сума по закупівлі обладнання, інструменту, інвентаря по проєкту.  
Забороняється видаляти формули.</t>
    </r>
  </si>
  <si>
    <r>
      <rPr>
        <rFont val="Times New Roman"/>
        <color theme="1"/>
        <sz val="11.0"/>
      </rPr>
      <t xml:space="preserve">До підстатті кошторису "Нематеріальні активи, які необхідні до придбання для використання їх при реалізації Проєкту Грантоотримувача (за рахунок співфінансування)" відносять витрати на закупівлю нематеріальних активів (програмне забезпечення та інші нематеріальні активи) тільки  за рахунок співфінансування. 
</t>
    </r>
    <r>
      <rPr>
        <rFont val="Times New Roman"/>
        <color theme="1"/>
        <sz val="11.0"/>
      </rPr>
      <t xml:space="preserve">В колонці "Найменування витрат" вказуються конкретні найменування з деталізацією технічних характеристик.  
В колонці  "Кількість" вносять інформацію про кількість нематеріальних активів. 
В колонці  "Одиниця виміру" вносять информацію, в яких одиницях вимірюються нематеріальні активи. 
В колонці   "Вартість за одиницю" вносять інформацію про заплановану вартість одиниці. 
В колонці "Загальна сума" вказується загальна вартість нематеріальних активів. </t>
    </r>
    <r>
      <rPr>
        <rFont val="Times New Roman"/>
        <color theme="1"/>
        <sz val="11.0"/>
      </rPr>
      <t xml:space="preserve">
В колонці  "Обгрунтування та деталізація витрат" зазначається конкретне місце та період використання нематеріальних активів,  надається обгрунтування необхідності їх закупівлі.  
Звертаємо увагу, що вказані витрати допустимі лише за рахунок співфінансування.       
Забороняється видаляти формули.                                                                                                                               </t>
    </r>
  </si>
  <si>
    <r>
      <rPr>
        <rFont val="Times New Roman"/>
        <b/>
        <color rgb="FFFF0000"/>
        <sz val="11.0"/>
      </rPr>
      <t xml:space="preserve">    
</t>
    </r>
    <r>
      <rPr>
        <rFont val="Times New Roman"/>
        <b/>
        <color rgb="FF000000"/>
        <sz val="11.0"/>
      </rPr>
      <t xml:space="preserve">До статті кошторису "Витрати пов'язані з орендою" відносять: 
вартість оренди приміщення (з зазначенням адреси та метражу), вартість послуг, пов'язаних з використанням приміщень (з зазначенням адреси та метражу, конкретного виду послуг); 
вартість оренди техніки, обладнання та інструменту (з деталізацією технічних характеристик), вартість послуг, пов'язаних із використанням (обслуговуванням) техніки, обладнання та інструменту (з деталізацією технічних характеристик, конкретного виду послуг);  
вартість оренди транспорту (з зазначенням виду транспорту, маршруту та  кілометражу/кількості годин), вартість послуг, пов'язаних із використанням транспорту (з зазначенням виду транспорту, маршруту та кілометражу/кількості годин, конкретного виду послуг); 
вартість оренди сценічно-постановочних та інших засобів і об'єктів  (з деталізацією технічних характеристик), вартість послуг, пов'язаних з використанням сценічно-постановочних та інших засобів і об'єктів  (з деталізацією технічних характеристик, конкретного виду послуг).    </t>
    </r>
    <r>
      <rPr>
        <rFont val="Times New Roman"/>
        <b/>
        <color rgb="FFFF0000"/>
        <sz val="11.0"/>
      </rPr>
      <t xml:space="preserve">                    </t>
    </r>
  </si>
  <si>
    <r>
      <rPr>
        <rFont val="Times New Roman"/>
        <color rgb="FF000000"/>
        <sz val="11.0"/>
      </rPr>
      <t>До підстатті кошторису "Оренда приміщення" відносять два види витрат пов'язаних:
- з орендою  приміщень (залів, павільйонів, майстерень, знімальних майданчиків, офісних та адміністративних приміщень тощо);</t>
    </r>
    <r>
      <rPr>
        <rFont val="Times New Roman"/>
        <color rgb="FF000000"/>
        <sz val="11.0"/>
        <u/>
      </rPr>
      <t xml:space="preserve"> </t>
    </r>
    <r>
      <rPr>
        <rFont val="Times New Roman"/>
        <color rgb="FFFF0000"/>
        <sz val="11.0"/>
        <u/>
      </rPr>
      <t xml:space="preserve">
</t>
    </r>
    <r>
      <rPr>
        <rFont val="Times New Roman"/>
        <color rgb="FF000000"/>
        <sz val="11.0"/>
      </rPr>
      <t xml:space="preserve">- з послугами використання приміщень.
З метою створення та реалізації культурного продукту створюється творчо-виробнича команда, яка використовує це приміщення тільки на термін реалізації проєкту.
Розрахунок витрат у кошторисі відображається із прив'язкою до кількості (кв. метри) та тривалості (годин, діб) орендованих приміщень, надання послуги з використанням приміщень із зазначенням адреси та метражу.
В колонці "Кількість" вказується кількість квадратних метрів приміщення (годин, діб). 
В колонці "Вартість за одиницю" вказується вартість за один квадратний метр (годин, діб) оренди або послуг використання.
В колонці  "Загальна сума" розраховується загальна сума вартості оренди/користування приміщенням,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здійснення оренди/надання послуги використання приміщення, обгрунтування їх вартості та доцільності.
В колонці "Загальна планова сума витрат по проєкту" відображається загальна сума вартості для проєкту.  
Забороняється видаляти формули.
Звертаємо увагу, що кількість та склад документів необхідних для оформлення зазначених витрат залежить від їх виду, а саме:
1. Якщо здійснюються витрати на безпосередню оренду приміщення, то в підтвердження вказаних витрат, крім надання інформації щодо укладеного договору та акту наданих послуг має надаватись інформація щодо актів передачі-приймання вказаного приміщення (отримання та повернення).
2. Якщо здійснюються витрати на послуги, пов'язані із використанням приміщення, та предметом договору є не безпесередньо використання приміщення, як майна, а отримання комплексу послуг, пов'язаних із проведенням  культурно - мистецького заходу в даному приміщені (забезпечення світловим, звуковим обладнанням, експлуатаційні витрати та інше), крім надання інформації щодо укладеного договору, має надаватись інформація щодо актів наданих послуг із детальною розшифровкою вартісних і кількісних показників послуг. </t>
    </r>
  </si>
  <si>
    <t xml:space="preserve">   
До підстатті кошторису "Оренда техніки, обладнання та інструменту"  відносять два види витрат пов'язаних:
- з орендою техніки, обладнання та інструменту, які безпосередньо пов’язані з процесом реалізації проєкту (звукова, знімальна, освітлювальна апаратура, інші технічні засоби тощо); 
- з послугами використання (обслуговування техніки, обладнання та інструменту, які можуть включати додаткові витрати (обслуговування, доставка, тощо).
В колонці "Кількість" вказується кількість штук (діб).
В колонці "Вартість за одиницю" вказується вартість оренди/послуг використання за одиницю (шт., діб) техніки, обладнання та інструменту.
В колонці "Загальна сума" вказується загальна сума вартості оренди/надання послуги,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оренди/надання послуги та її доцільність під час реалізації проекту. 
В колонці "Загальна сума планових витрат по проєкту" відображається загальна сума вартості для проєкту.        
Забороняється видаляти формули.</t>
  </si>
  <si>
    <r>
      <rPr>
        <rFont val="Times New Roman"/>
        <color rgb="FF000000"/>
        <sz val="11.0"/>
      </rPr>
      <t>До підстатті кошторису "Оренда транспорту" відносять два види витрат пов'язаних: 
- з орендою транспорту; 
- з послугами використання транспорту (наприклад послуги з перевезення тощо).</t>
    </r>
    <r>
      <rPr>
        <rFont val="Times New Roman"/>
        <color rgb="FF274E13"/>
        <sz val="11.0"/>
      </rPr>
      <t xml:space="preserve">
</t>
    </r>
    <r>
      <rPr>
        <rFont val="Times New Roman"/>
        <color rgb="FF000000"/>
        <sz val="11.0"/>
      </rPr>
      <t xml:space="preserve">В колонці "Кількість" вказується  кілометраж (кількість годин) маршруту транспортного засобу. 
Розрахунок витрат у кошторисі відображається із прив'язкою до кількості та до тривалості орендованого транспорту, надання послуг з використання транспорту.
В колонці "Вартість за одиницю" вказується вартість за один кілометр (годину) оренди транспорту або отримання послуг з використання транспорту. 
В колонці "Загальна сума" відображається загальна сума вартості оренди/послуг використання транспортного засобу,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оренди/надання послуги, обґрунтовується доцільність витрат </t>
    </r>
    <r>
      <rPr>
        <rFont val="Times New Roman"/>
        <color rgb="FF274E13"/>
        <sz val="11.0"/>
      </rPr>
      <t>та вартість</t>
    </r>
    <r>
      <rPr>
        <rFont val="Times New Roman"/>
        <color rgb="FF000000"/>
        <sz val="11.0"/>
      </rPr>
      <t xml:space="preserve">, із деталізацією об'єктів перевезення.  У разі перевезення учасників проєкту необхідно зазначити їх кількість. 
В колонці "Загальна планова сума витрат по проєкту" відображається загальна сума вартості для проєкту. 
Забороняється видаляти формули. 
Звертаємо увагу, що кількість та склад документів необхідних для оформлення зазначених витрат залежить від їх виду, а саме:
1. Якщо здійснюються витрати на безпосередню оренду транспорту, то в підтвердження вказаних витрат, крім надання інформації щодо укладеного договору та акту наданих послуг має надаватися інформація щодо актів передачі-приймання вказаного транспортного засобу (отримання та повернення). 
Звертаємо увагу, що в цьому випадку у грантоотримувача можуть бути також додаткові витрати, пов'язані з отриманням дозвільних документів (медичних дозволів, послуг страхування, дозволів на пасажирські перевезення тощо)  та придбанням паливно-мастильних матеріалів. Вартість додаткових витрат, тобто всіх витрат, крім витрат на оренду транспорту, повинні відображатися в інших відповідних статтях кошторису.
2. Якщо здійснюються витрати на послуги, пов'язані із використанням транспорту, та предметом договору є не безпесередня оренда транспортного засобу, як майна, а придбання комплексу транспортних послуг, пов'язаних із проведенням  культурно-мистецького заходу (забезпечення водієм, медичний супровід, послуги страхування, паливно-мастильні матеріали, супровід перевезення та інше), крім надання інформації щодо укладеного договору, має надаватися інформація щодо актів наданих послуг із детальною розшифровкою вартості таких послуг. </t>
    </r>
  </si>
  <si>
    <t>До підстатті кошторису "Оренда сценічно-постановочних засобів" відносять два види витрат пов'язаних: 
- з орендою сценічно-постановочних засобів (декорацій, предметів бутафорії, реквізиту, сценічних костюмів, взуття, головних уборів, перук тощо);
- з послугами використання сценічно-постановочних засобів (послуг декораційного оформлення  тощо).
Розрахунок витрат у кошторисі відображається з прив'язкою до кількості  (шт.) орендованих сценічно-постановочних засобів, надання послуги з використання сценічно-постановочних засобів.
В колонці "Кількість" вказується кількість  (шт.) орендованих сценічно-постановочних засобів та послуг з використанням сценічно-постановочних засобів.  
В колонці "Вартість за одиницю" вказується вартість за одиницю орендованих сценічно-постановочних засобів або послуги з використанням сценічно-постановочних засобів.
В колонці  "Загальна сума" відображається загальна сума вартості, яка планується за кошти гранту УКФ. 
У випадку співфінансування інформація має бути  зазначена в графі "Витрати за рахунок співфінансування" аркушу "Кошторис витрат". 
В колонці "Обгрунтування та деталізація витрат" зазначається період оренди/надання послуги, обґрунтовується доцільність та вартість витрат.
В колонці "Загальна планова сума витрат по проєкту" відображається загальна сума вартості орендованих сценічно-постановочних засобів/надання послуги з використанням сценічно-постановочних засобів для проєкту.  
Забороняється видаляти формули.</t>
  </si>
  <si>
    <t xml:space="preserve">
До підстатті кошторису "Інші об'єкти оренди" відносять два види витрат пов'язаних: 
- з орендою інших об'єктів;
- з послугами використання інших об'єктів.
В цій підстатті відображаються інші засоби та об'єкти, які безпосередньо пов'язані з процесом реалізації проєкту, та які не вказані в підстаттях 4.1-4.4 статті 4.  
Розрахунок витрат у кошторисі відображається із прив'язкою до кількості (шт.) орендованих інших об'єктів, надання послуги з використанням інших об'єктів.
В колонці "Кількість" вказується кількість (шт.) орендованих інших об'єктів або послуг з використання інших об'єктів.
В колонці "Вартість за одиницю" вказується вартість орендованих інших об'єктів або послуг з використання інших об'єкті за одиницю об'єкту.  
В колонці  "Загальна сума" відображається загальна сума вартості орендованих інших об'єктів або послуг з використання інших об'єктів,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 зазначається період оренди/надання послуги та обґрунтовується вартість та доцільність витрат. 
В колонці  "Загальна планова сума витрат по проєкту" відображається загальна сума вартості орендованих інших об'єктів або послуг з використання інших об'єктів для проєкту.    
 Забороняється видаляти формули.</t>
  </si>
  <si>
    <t xml:space="preserve">Витрати учасників Проєкту, які беруть  участь у заходах Проєкту та не отримують оплату праці та/або винагороду </t>
  </si>
  <si>
    <t>До відповідної статті кошторису відносяться витрати на харчування, проїзд та проживання учасників заходів. 
До розрахунку включаються витрати на утримання тільки тих учасників проєкту, які не отримують оплату праці або іншу винагороду під час реалізації проєкту.</t>
  </si>
  <si>
    <t>До підстатті кошторису "Послуги з харчуванняї" відносять вартість послуг з організації харчування, в тому числі з виїздним обслуговуванням, які не пов'язані з відрядженням. Розрахунок витрат відображається із прив'язкою до кількості учасників заходу.
В колонці "Кількість" вказується кількість учасників, яким будуть надані послуги. 
В колонці "Вартість за одиницю" вказується вартість за обслуговування одного учасника. Вартість обслуговування одного учасника не може перевищувати 300 грн без ПДВ на одну добу. До вартості обслуговування заборонено включати алкогольні напої та тютюнові вироби.  
В колонці  "Загальна сума" відображається загальна сума послуг з харчування,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надається  обґрунтування доцільності  послуги з харчування та зазначається період надання послуги та кількість діб.
В колонці "Загальна планова сума витрат по проєкту" відображається загальна сума вартості послуг з харчування для проєкту. Крім документів, які мають підтверджувати послуги з харчування, у грантоотримувача мають бути реєстраційні списки з підписами учасників, на яких були заплановані послуги з харчування. 
Забороняється видаляти формули.</t>
  </si>
  <si>
    <t>До підстатті кошторису "Витрати на проїзд учасників заходу" відносять вартість квитків учасників заходу не вище другого класу, економ класу або вагонів купе. 
В колонці "Кількість" вказується кількість квитків. 
В колонці "Вартість за одиницю" вказується вартість квитків.
В колонці "Загальна сума" відображається загальна вартість квитків,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вартості квитків по проєкту.  
Крім документів, які мають підтверджувати витрати на проїзд учасників заходів, у грантоотримувача мають бути реєстраційні списки з підписами учасників, на яких були заплановані ці послуги.  
В колонці  "Обгрунтування та деталізація витрат " зазначається загальна кількість учасників заходу та період, в якому здійснені витрати з перевезення учасників. 
Забороняється видаляти формули.</t>
  </si>
  <si>
    <t>До підстатті кошторису "Вартість проживання учасників заходів" відносять вартість проживання учасників заходів (рахунки з готелів, накладні, договори на найм житлового приміщення тощо) з  вказаним прізвищем, ім'ям та по-батькові.  Граничні суми витрат на найм житлового приміщення за добу (по Україні та за кордон) не можуть перевищувати норми, встановлені постановою Кабінету Міністрів України від 02.02.2011 № 98.    
В колонці "Період/Кількість" вказується кількість діб проживання в житловому приміщені. 
В колонці "Вартість за одиницю" вказується вартість проживання в житловому приміщені за 1 добу кожного з учасників заходу.
В колонці "Загальна сума" відображається загальна сума вартості проживання в житловому приміщені за період відрядження, яке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витрат на проживання особи-учасника заходу.  Крім документів, які мають підтверджувати витрати на проживання учасників заходів, у грантоотримувача мають бути реєстраційні списки з підписами учасників, на яких були заплановані ці послуги.       
В колонці  "Обгрунтування та деталізація витрат " зазначається загальна кількість учасників  заходу та період, в якому здійснено витрати з проживання учасників. 
Забороняється видаляти формули.</t>
  </si>
  <si>
    <t>Усього по статті 5 
"Витрати учасників Проєкту, які беруть  участь у заходах 
Проєкту та не отримують оплату праці та/або винагороду"</t>
  </si>
  <si>
    <t xml:space="preserve">До статті кошторису «Матеріальні витрати» відносять вартість основних та допоміжних матеріалів, необхідних для виконання та реалізації проєкту, а саме:
- вартість матеріалів та сировини (фарба, холст, тканина, фурнітура, нитки, деревина, цвяхи тощо), які безпосередньо відносяться на вартість створення картин та малюнків, побудову декорацій та декораційного оформлення, бутафорії, реквізиту, пошиття костюмів, виробництво перук, гримерні та пастижерські матеріали для створення образу акторам та виконавцям тощо;
- вартість паливно-мастильних матеріалів (для власного транспорту грантоотримувача або орендованого транспорту,  який отриманий на підставі акту приймання-передачі); 
- вартість носіїв, накопичувачів інформації (вінчестери, флеш-накопичувачі, диски тощо), які використовуються при реалізації проєкту;
- вартість інших матеріальних витрат.
Розрахунок витрат по кожному виду (назві) матеріальних витрат відображається окремим рядком.
В колонці "Кількість" вказується кількість (шт.) матеріальних витрат.  
В колонці "Вартість за одиницю" вказується вартість за одну штуку матеріальних витрат.  
В колонці "Загальна сума" відображається загальна сума вартості матеріальних витрат,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обґрунтовується необхідність (доцільність) матеріальних витрат та період, в якому здійснено витрати.
В колонці "Загальна планова сума витрат по проєкту" відображається загальна сума вартості матеріальних витрат. 
Забороняється видаляти формули.   </t>
  </si>
  <si>
    <t>Виготовлення макетів</t>
  </si>
  <si>
    <t xml:space="preserve">До статті кошторису "Поліграфічні послуги" відносять вартість поліграфічних послуг по виготовленню поліграфічної продукції (виготовлення макетів, нанесення логотопів, друк брошур, буклетів тощо). 
В колонці "Найменування витрат" обов'язково зазначається конкретна назва поліграфічної послуги з деталізацією характеристик поліграфічної продукції (розмір, якість паперу, кількість сторінок тощо).
В колонці "Кількість" вказується кількість (шт.) продукції, яка виготовляється в результаті поліграфічних послуг.  
В колонці "Вартість за одиницю" вказується вартість за одиницю продукції. 
В колонці "Загальна сума" відображається загальна сума вартості поліграфічної послуги,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надання послуг по виготовленню поліграфічної продукції  та їх доцільність. 
В колонці "Загальна планова сума витрат по проєкту" відображається загальна сума вартості поліграфічних послуг.  
До пункту "Соціальні внески за договорами ЦПХ з підрядниками статті "Поліграфічні послуги"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статті "Поліграфічні послуги" вноситься загальна сума за договорами ЦПХ, на яку нараховується ЄСВ. 
В колонку "Вартість за одиницю"  пункту "Соціальні внески за договорами ЦПХ з підрядниками статті "Поліграфічні послуги" вноситься коєфіцієнт 0,22. 
В колонці "Загальна сума" пункту "Соціальні внески за договорами ЦПХ з підрядниками статті "Поліграфічні послуги" вноситься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статті "Поліграфічні послуги" не заповнюється.   
Забороняється видаляти формули.       
У разі, якщо грантоотримувач не придбаває поліграфічні послуги в сторонніх юридичних осіб або ФОП, а здійснює їх виробництво на власних виробничих потужностях, він має запланувати  матеріальні витрати (папір, фарба тощо) в розрізі відповідних статтей кошторису.                                   </t>
  </si>
  <si>
    <t>Друк брошур</t>
  </si>
  <si>
    <t>Друк буклетів</t>
  </si>
  <si>
    <t>Друк листівок</t>
  </si>
  <si>
    <t>Друк плакатів</t>
  </si>
  <si>
    <t xml:space="preserve">Друк банерів </t>
  </si>
  <si>
    <t>Друк інших роздаткових матеріалів</t>
  </si>
  <si>
    <t xml:space="preserve">Соціальні внески за договорами ЦПХ з підрядниками статті "Поліграфічні послуги" </t>
  </si>
  <si>
    <t>Усього по статті 7 "Поліграфічні послуги":</t>
  </si>
  <si>
    <t xml:space="preserve">До статті "Видавничі послуги" відносять вартість видавничих послуг за видами: послуги коректора, послуги верстки, художнє оформлення, присвоєння кодів, склеювання сторінок, оформлення палітурки, друк журналів, книг тощо. 
В колонці "Кількість" вказується кількість (сторінок, екземплярів) продукції, яка виготовляється в результаті видавничих послуг.   
В колонці "Вартість за одиницю" вказується вартість за одиницю продукції.  
В колонці "Загальна сума" вказується загальна вартість видавничих послуг, які плануються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вартості видавничих послуг для проєкту.
В колонці  "Обгрунтування та деталізація витрат" зазначається період надання видавничих послуг та їх доцільність. 
До пункту "Соціальні внески за договорами ЦПХ з підрядниками статті "Видавничі послуги""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статті "Видавничі послуги"" вноситься загальна сума, на яку нараховується ЄСВ. 
В колонку "Вартість за одиницю" пункту "Соціальні внески за договорами ЦПХ з підрядниками статті "Видавничі послуги"" вноситься коєфіцієнт 0,22. 
В колонці "Загальна сума" пункту "Соціальні внески за договорами ЦПХ з підрядниками статті "Видавничі послуги"" вноситься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статті "Видавничі послуги" не заповнюється. 
Забороняється видаляти формули.
У разі, якщо грантоотримувач не придбаває видавничі послуги в сторонніх юридичних осіб або ФОП, а здійснює їх виробництво на власних виробничих потужностях, він має запланувати матеріальні витрати (папір, фарба тощо) в розрізі відповідних статтей кошторису.       </t>
  </si>
  <si>
    <t>Друк журналів</t>
  </si>
  <si>
    <t>Соціальні внески за договорами ЦПХ з підрядниками статті "Видавничі послуги"</t>
  </si>
  <si>
    <t>Всього по статті 8 "Видавничі послуги"</t>
  </si>
  <si>
    <t>Фотофіксація</t>
  </si>
  <si>
    <t>До статті кошторису "Послуги з просування" відносять витрати на послуги просування та популяризяцію результатів проєкту згідно розроблених технічних завдань та інших документів. 
В колонці "Найменування витрат" зазначається конкретна назва послуги з просування.
Розрахунок послуг у кошторисі відображається відповідно до конкретних показників/обсягів роботи  або до тривалості послуги з просування. 
В колонці "Одиниці виміру" вказуються одиниці виміру послуги з просування.
В колонці "Кількість/Період" вказується кількість послуг з просування.  
В колонці "Вартість за одиницю" вказується вартість за одиницю послуги з просування. 
В колонці "Загальна сума" розраховується загальна сума послуг з просування,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надання послуги з просування, обґрунтовується її доцільність, зазначається місце надання тощо. 
В колонці "Загальна планова сума витрат по проєкту" відображається загальна сума вартості послуг з просування. 
До пункту "Соціальні внески за договорами ЦПХ з підрядниками статті "Послуги з просування"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статті "Послуги з просування" вноситься загальна сума, на яку нараховується ЄСВ. 
В колонку "Вартість за одиницю" пункту "Соціальні внески за договорами ЦПХ з підрядниками статті "Послуги з просування" вноситься коєфіцієнт 0,22. 
В колонці "Загальна сума" пункту "Соціальні внески за договорами ЦПХ з підрядниками статті "Послуги з просування" вноситься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статті "Послуги з просування" не заповнюється. 
Забороняється видаляти формули.</t>
  </si>
  <si>
    <t>Відеофіксація</t>
  </si>
  <si>
    <t>Рекламні витрати (зазначити конкретну назву рекламних послуг)</t>
  </si>
  <si>
    <t>SMM, SO (SEO)</t>
  </si>
  <si>
    <t>Витрати зі створення сайту (зазначити конкретну назву послуги відповідно до технічного завдання)</t>
  </si>
  <si>
    <t>До статті кошторису "Створення вебресурсу" відносять витрати зі створення  та обслуговування сайту згідно розроблених технічних завдань та інших документів. 
В колонці "Найменування витрат" зазначається конкретна назва послуги/робіт відповідно до технічного завдання.
Колонки "Кількість" та "Вартість за одиницю" заповнюється  із прив'язкою до конкретних показників або тривалості послуги/виконання робіт.
В колонці "Загальна сума" розраховується загальна сума витрат на створення та обслуговування  вебресурсу, яка планується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період надання послуги зі створення вебресурсу, обґрунтовується її доцільність, зазначається місце надання тощо.
В колонці "Загальна планова сума витрат по проєкту" відображається загальна сума вартості послуг зі створення вебресурсу для проєкту.   
Витрати щодо створення та обслуговування сайту мають бути в межах терміну реалізації проєкту. Витрати поза межами терміну реалізації проєкту до кошторису не включаються. 
До пункту "Соціальні внески за договорами ЦПХ з підрядниками статті "Створення вебресурсу"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статті "Створення вебресурсу" вноситься загальна сума, на яку нараховується ЄСВ. 
В колонку "Вартість за одиницю" пункту "Соціальні внески за договорами ЦПХ з підрядниками статті "Створення вебресурсу" вноситься коєфіцієнт 0,22. 
В колонці "Загальна сума" пункту "Соціальні внески за договорами ЦПХ з підрядниками статті "Створення вебресурсу" відображається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статті "Створення вебресурсу" не заповнюється. 
Забороняється видаляти формули.</t>
  </si>
  <si>
    <t>Витрати з обслуговування сайту</t>
  </si>
  <si>
    <t>Соціальні внески за договорами ЦПХ з підрядниками  статті "Створення  вебресурсу"</t>
  </si>
  <si>
    <t>До статті "Придбання методичних, навчальних, інформаційних матеріалів, в тому числі на електронних носіях інформації" відноситься вартість придбання методичних, навчальних, інформаційних матеріалів, в тому числі на електронних носіях інформації.   
В колонці "Кількість" вказується кількість (шт.) придбаних методичних, навчальних, інформаційних матеріалів, в тому числі на електроних носіях. 
В колонці "Вартість за одиницю" вказується вартість за одиницю (шт.).  
В колонці "Загальна сума" вказується загальна сума придбаних методичних, навчальних, інформаційних матеріалів, в тому числі на електронних носіях інформації, яка планується за кошти гранту УКФ. 
У випадку співфінансування інформація має бути  зазначена в колонках "Співфінансування" аркушу "Кошторис витрат". 
В колонці "Загальна планова сума витрат по проєкту"відображається загальна сума вартості придбаних методичних, навчальних, інформаційних матеріалів, в тому числі на електронних носіях інформації.         
В колонці "Обгрунтування та деталізація витрат" зазначається період придбання методичних, навчальних, інформаційних матеріалів, в тому числі на електронних носіях інформації, обґрунтовується їх доцільність, зазначається місце надання тощо.
Забороняється видаляти формули.</t>
  </si>
  <si>
    <t>Усний переклад (синхронний/ послідовний, з якої на яку мову)</t>
  </si>
  <si>
    <t>До статті "Послуги з перекладу" відносять вартість усних та письмових перекладів та їх редагування.  
В колонці "Кількість" вказується кількість годин для усного перекладу та кількість сторінок для письмового перекладу. 
В колонці "Вартість за одиницю" вказується вартість за одну годину/сторінку.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 для усного перекладу зазначається період та місце надання послуги, яке має бути пов'язане з проектом, для письмового перекладу зазначається узагальнена інформація щодо суті тексту та напряму його використання у проекті, період надання. 
В колонці "Загальна планова сума по проєкту" відображається загальна сума вартості перекладів для проєкту.    
До пункту "Соціальні внески за договорами ЦПХ з підрядниками статті "Послуги з перекладу"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статті "Послуги з перекладу" вноситься загальна сума, на яку нараховується ЄСВ. 
В колонку "Вартість за одиницю" пункту "Соціальні внески за договорами ЦПХ з підрядниками статті "Послуги з перекладу" вноситься коєфіцієнт 0,22. 
В колонці "Загальна сума" пункту "Соціальні внески за договорами ЦПХ з підрядниками статті "Послуги з перекладу" відображається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статті "Послуги з перекладу" не заповнюється. 
Забороняється видаляти формули.</t>
  </si>
  <si>
    <t>Письмовий переклад (зазначити з якої на яку мову)</t>
  </si>
  <si>
    <t>Соціальні внески за договорами ЦПХ з підрядниками статті "Послуги з перекладу"</t>
  </si>
  <si>
    <t>Усього по статті 12 "Послуги з перекладу":</t>
  </si>
  <si>
    <t xml:space="preserve">До підстатті кошторису "Адміністративні витрати" відносять витрати, які носять адміністративний характер, безпосередньо пов'язані з обслуговуванням даного проєкту та не віднесені до статті 1 "Винагорода членам команди Проєкту".
В колонці "Кількість" вказується кількість одиниць з надання послуг. 
В колонці "Вартість за одиницю" вказується вартість за одиницю послуг.  
В колонці "Загальна сума" вказується загальна вартість послуг, які плануються за кошти гранту УКФ. 
У випадку співфінансування інформація має бути  зазначена в колонках "Витрати за рахунок співфінансування" аркушу "Кошторис витрат". 
В колонці  "Обгрунтування та деталізація витрат" зазначається завдання (предмет послуг), конкретний  обсяг послуги/роботи відповідно до її вартості, період надання послуги, обгрунтовується її доцільність, зазначається місце надання тощо.
В колонці "Загальна планова сума витрат по проєкту" відображається загальна сума вартості послуг.
До пункту "Соціальні внески за договорами ЦПХ з підрядниками підстатті "Адміністративні витрати"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підстатті "Адміністративні витрати" вноситься загальна сума, на яку нараховується ЄСВ. 
В колонку "Вартість за одиницю" пункту "Соціальні внески за договорами ЦПХ з підрядниками підстатті "Адміністративні витрати"  вноситься коєфіцієнт 0,22. 
В колонці "Загальна сума" пункту "Соціальні внески за договорами ЦПХ з підрядниками підстатті "Адміністративні витрати" вказується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підстатті "Адміністративні витрати" не заповнюється.                                                                                                                                                           Забороняється здійснювати витрати на аудиторські послуги за рахунок коштів  гранту. 
Забороняється видаляти формули.
</t>
  </si>
  <si>
    <t>Юридичні послуги</t>
  </si>
  <si>
    <t>Соціальні внески за договорами ЦПХ з підрядниками підстатті "Адміністративні витрати"</t>
  </si>
  <si>
    <t>До підстатті кошторису "Послуги комп'ютерної обробки, монтажу, зведення"  відносяться витрати на комп'ютерну обробку та графіку, спецефекти, монтаж, сканування, зведення тощо. 
В колонці "Вартість за одиницю" вказується вартість за одиницю виміру часу (годин, діб) для виконання послуг.  
У випадку співфінансування інформація має бути  зазначена в колонках "Витрати за рахунок співфінансування" аркушу "Кошторис витрат". 
В колонці "Загальна планова сума витрат по проєкту" відображається загальна сума вартості послуг комп'ютерної обробки, монтажу, зведення.
В колонці "Обгрунтування та деталізація витрат" зазначається період надання послуги, обгрунтовується її доцільність,  місце надання тощо.
До пункту "Соціальні внески за договорами ЦПХ з підрядниками підстатті "Послуги комп'ютерної обробки, монтажу, зведення"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підстатті "Послуги комп'ютерної обробки, монтажу, зведення"  вноситься загальна сума, на яку нараховується ЄСВ. 
В колонку "Вартість за одиницю" пункту "Соціальні внески за договорами ЦПХ з підрядниками підстатті "Послуги комп'ютерної обробки, монтажу, зведення"  вноситься коєфіцієнт 0,22. 
В колонці "Загальна сума" пункту "Соціальні внески за договорами ЦПХ з підрядниками підстатті "Послуги комп'ютерної обробки, монтажу, зведення" визначається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підстатті "Послуги комп'ютерної обробки, монтажу, зведення" не заповнюється. 
Забороняється видаляти формули.</t>
  </si>
  <si>
    <t>Зазначити конкретну назву послуги відповідно до технічного завдання</t>
  </si>
  <si>
    <t>Соціальні внески за договорами ЦПХ з підрядниками підстатті "Послуги комп'ютерної обробки, монтажу, зведення"</t>
  </si>
  <si>
    <t>До підстатті кошторису "Витрати на послуги страхування" відносять витрати обов'язкового страхування (предметів мистецтва,  культури,  матеріальних цінностей тощо), які пов'язані з реалізацією проєкту.  
Розрахунок витрат відображається із прив'язкою до кількості об'єктів та періоду страхування. 
У випадку співфінансування інформація щодо розрахунку витрат зазначається у колонках "Витрати за рахунок співфінансування" аркушу "Кошторис витрат". 
В колонці "Загальна планова сума витрат по проєкту" відображається загальна сума страхових послуг для проєкту. 
В колонці "Обгрунтування та деталізація витрат" зазначається період надання послуги, обґрунтовується її доцільність, місце надання тощо. 
Забороняється видаляти формули.</t>
  </si>
  <si>
    <t>До підстатті кошторису "Інші прямі витрати" відносять  інші прямі витрати з урахування особливостей та специфіки проєкту, які не ввійшли в перелік вищевказаних статтей витрат,  у тому числі оплата за ліцензійними угодами на невиключне право використання об’єктів інтелектуальної власності (роялті). 
Витрати мобільного та стаціонарного зв'язку до кошторису не включаються.         
До пункту "Соціальні внески за договорами ЦПХ з підрядниками підстатті "Інші прямі витрати" включаються відрахування на загальнообов'язкове державне соціальне страхування (ЄСВ), загальна ставка 22% (або інша ставка, передбачена законодавством) за договорами ЦПХ з підрядниками.
В колонку "Період/Кількість" пункту "Соціальні внески за договорами ЦПХ з підрядниками підстатті "Інші прямі витрати" вноситься загальна сума, на яку нараховується ЄСВ. 
В колонку "Вартість за одиницю" пункту "Соціальні внески за договорами ЦПХ з підрядниками підстатті "Інші прямі витрати" вноситься коєфіцієнт 0,22. 
В колонці "Загальна сума" пункту "Соціальні внески за договорами ЦПХ з підрядниками підстатті "Інші прямі витрати" відображається загальна сума ЄСВ, яка планується за кошти гранту УКФ. 
Колонка "Обгрунтування та деталізація витрат" пункту "Соціальні внески за договорами ЦПХ з підрядниками підстатті "Інші прямі витрати" не заповнюється. 
Забороняється видаляти формули.</t>
  </si>
  <si>
    <t>Послуги Internet-провайдера (вказати період надання послуг)</t>
  </si>
  <si>
    <t>Інші прямі витрати (деталізувати по кожному виду витрат)</t>
  </si>
  <si>
    <t>Соціальні внески за договорами ЦПХ з підрядниками підстатті "Інші прямі витрати"</t>
  </si>
  <si>
    <t>Усього по статті 13 "Інші прямі витрати":</t>
  </si>
  <si>
    <t xml:space="preserve">Усього по розділу ІІ "Витрати": </t>
  </si>
  <si>
    <t>Comments from Izolyatsia</t>
  </si>
  <si>
    <t>Comments from___</t>
  </si>
  <si>
    <t>Comments from Contemporary Dance Platform</t>
  </si>
  <si>
    <t>Annex 2 / Додаток 2</t>
  </si>
  <si>
    <t>To the Grant agreement / До Договору No. ZR-5731-14062024-47 dd. / від 25.06.2024</t>
  </si>
  <si>
    <t>the Grant agreement number will be filled in by Izolyatsia</t>
  </si>
  <si>
    <t>Title of the project / Назва проєкту</t>
  </si>
  <si>
    <t>Let the body speak: rebuilding the community</t>
  </si>
  <si>
    <t>Name of organisation / Назва організації</t>
  </si>
  <si>
    <t>Public Organization "All-Ukrainian Association "Contemporary Dance Platform"</t>
  </si>
  <si>
    <t>Project period / Період проєкту</t>
  </si>
  <si>
    <t>25.06.2024 - 30.12.2024</t>
  </si>
  <si>
    <t>the dates need to be corrected. The start date will be corrected by IZO team for the date of the agreement/ FOR THE END DATE - please confirm that the date indicated in the application is correct (30/12/2024)</t>
  </si>
  <si>
    <t>Yes, I confirm that we plan to finish the project including reporting by December 30, 2024</t>
  </si>
  <si>
    <t>Type of expenses / Тип витрат</t>
  </si>
  <si>
    <t>unit / одиниця виміру</t>
  </si>
  <si>
    <t>unit cost EUR / вартість за одиницю, євро</t>
  </si>
  <si>
    <t># of units / к-ть одиниць</t>
  </si>
  <si>
    <t>Total costs, EUR / Разом, євро</t>
  </si>
  <si>
    <t>Partners / Партнери</t>
  </si>
  <si>
    <t>Total requested sub-grant, EUR / Разом запитувана сума субгранту, євро</t>
  </si>
  <si>
    <t>Total cofinancing, EUR / Разом сума співфінансуван-ня, євро</t>
  </si>
  <si>
    <t>Detaled expences justification / Детальне обгрунтування витрат</t>
  </si>
  <si>
    <t>Partner 1 / Партнер 1</t>
  </si>
  <si>
    <t>Partner 2 / Партнер 2</t>
  </si>
  <si>
    <t>Partner 3 / Партнер 3</t>
  </si>
  <si>
    <t>Partner 4 / Партнер 4</t>
  </si>
  <si>
    <t>Name / Назва</t>
  </si>
  <si>
    <t>UA Association "Contemporary dance platform"</t>
  </si>
  <si>
    <t>Association PARTY</t>
  </si>
  <si>
    <t>Sõltumatu Tantsu Lava</t>
  </si>
  <si>
    <t>TOPLOCENTRALA</t>
  </si>
  <si>
    <t>UAH</t>
  </si>
  <si>
    <t>ВИТРАЧЕНО</t>
  </si>
  <si>
    <t>exchange rate</t>
  </si>
  <si>
    <t>Country / країна</t>
  </si>
  <si>
    <t>Ukraine</t>
  </si>
  <si>
    <t>Latvia</t>
  </si>
  <si>
    <t>Estonia</t>
  </si>
  <si>
    <t>Bulgaria</t>
  </si>
  <si>
    <r>
      <rPr>
        <rFont val="Arial Narrow"/>
        <b/>
        <color rgb="FF000000"/>
        <sz val="11.0"/>
      </rPr>
      <t xml:space="preserve">Professional fees incl. taxes 
(artistic/cultural work only; </t>
    </r>
    <r>
      <rPr>
        <rFont val="Arial Narrow"/>
        <b/>
        <color rgb="FF000000"/>
        <sz val="11.0"/>
        <u/>
      </rPr>
      <t>except project administration team</t>
    </r>
    <r>
      <rPr>
        <rFont val="Arial Narrow"/>
        <b/>
        <color rgb="FF000000"/>
        <sz val="11.0"/>
      </rPr>
      <t xml:space="preserve">)* 
</t>
    </r>
    <r>
      <rPr>
        <rFont val="Arial Narrow"/>
        <b val="0"/>
        <color rgb="FF000000"/>
        <sz val="11.0"/>
      </rPr>
      <t xml:space="preserve">(*Maximum daily rate for time spent on the project 75€/day) </t>
    </r>
    <r>
      <rPr>
        <rFont val="Arial Narrow"/>
        <b/>
        <color rgb="FF000000"/>
        <sz val="11.0"/>
      </rPr>
      <t xml:space="preserve"> / 
Послуги за мистецьку/культурну роботу (</t>
    </r>
    <r>
      <rPr>
        <rFont val="Arial Narrow"/>
        <b/>
        <color rgb="FF000000"/>
        <sz val="11.0"/>
        <u/>
      </rPr>
      <t>без адміністративної команди проєкту</t>
    </r>
    <r>
      <rPr>
        <rFont val="Arial Narrow"/>
        <b/>
        <color rgb="FF000000"/>
        <sz val="11.0"/>
      </rPr>
      <t xml:space="preserve">), включно з податками* 
</t>
    </r>
    <r>
      <rPr>
        <rFont val="Arial Narrow"/>
        <b val="0"/>
        <color rgb="FF000000"/>
        <sz val="11.0"/>
      </rPr>
      <t xml:space="preserve">(*з розрахунку максимальної оплати за період послуг у проєкті не більше  75 євро/день. 
Значення "День"  в одиниці виміру змінювати не можна) </t>
    </r>
  </si>
  <si>
    <t>Graphic designer</t>
  </si>
  <si>
    <t xml:space="preserve">day </t>
  </si>
  <si>
    <t>The fee for creating the visual identity for the project: design for printed materials for the promotion of the event: posters, flyers, programs of the event. Three sets of materials will be produced (for Latvia, Estonia and Bulgaria)</t>
  </si>
  <si>
    <t>ФОП Циба</t>
  </si>
  <si>
    <t xml:space="preserve">Translator </t>
  </si>
  <si>
    <t xml:space="preserve">The fee for translating all the materials from Ukrainian into English and then from English into all the local languages. Mostly translation will be made in Ukraine but some promoting text and materials will be translated by partners. 
Translation of the Agreements from Ukrainian into English and into partner`s languages including all documents for the report.
The materials include: promo materials of the performances, press-releases, promo materials of the films, programs of the events.
The cost of translation will be measured by the numbers of the pages and the cost in the budget is approximate.
</t>
  </si>
  <si>
    <t>Web-designer</t>
  </si>
  <si>
    <t>The fee for Ukrainian web-designer for creating the landing page with the information about the project: events, partners, participants, sponcors and donors.
The numbers are based on the previous experience of creating the same type of landing page</t>
  </si>
  <si>
    <t>Technician</t>
  </si>
  <si>
    <t>The fee for the services of technicians responsible for light and sound equipment at the stages in Riga, Tallinn, Sofia. Another technician is responsible for arranging technical eqipment for the panel discussion and video projection during the presentations of the films 
Two technicians will be working for 3 days in each city plus one additional day for the technician in Tallinn</t>
  </si>
  <si>
    <t>1. Subtotal</t>
  </si>
  <si>
    <r>
      <rPr>
        <rFont val="Arial Narrow"/>
        <b/>
        <color rgb="FF000000"/>
        <sz val="11.0"/>
      </rPr>
      <t xml:space="preserve">Travel costs* for artists and actors involved in the project  іncl. taxes 
</t>
    </r>
    <r>
      <rPr>
        <rFont val="Arial Narrow"/>
        <b val="0"/>
        <color rgb="FF000000"/>
        <sz val="11.0"/>
      </rPr>
      <t xml:space="preserve">(*max. 65€/return trip inside Ukraine and max. 350€/return trip outside Ukraine ) 
</t>
    </r>
    <r>
      <rPr>
        <rFont val="Arial Narrow"/>
        <b/>
        <color rgb="FF000000"/>
        <sz val="11.0"/>
      </rPr>
      <t>and Green top-up*, for travels of more than 600km outside Ukraine not undertaken by plane, іncl. taxes</t>
    </r>
    <r>
      <rPr>
        <rFont val="Arial Narrow"/>
        <b val="0"/>
        <color rgb="FF000000"/>
        <sz val="11.0"/>
      </rPr>
      <t xml:space="preserve"> 
(*max. 300€/return trip) </t>
    </r>
    <r>
      <rPr>
        <rFont val="Arial Narrow"/>
        <b/>
        <color rgb="FF000000"/>
        <sz val="11.0"/>
      </rPr>
      <t xml:space="preserve">/ Витрати на проїзд* для митців та дієвців культури, що залучені у проєкт, 
включно з податками 
</t>
    </r>
    <r>
      <rPr>
        <rFont val="Arial Narrow"/>
        <b val="0"/>
        <color rgb="FF000000"/>
        <sz val="11.0"/>
      </rPr>
      <t xml:space="preserve">(*макс. 65 євро/туди  та зворотньо у межах України та макс. 350 євро/туди  та зворотньо за межами України ) 
</t>
    </r>
    <r>
      <rPr>
        <rFont val="Arial Narrow"/>
        <b/>
        <color rgb="FF000000"/>
        <sz val="11.0"/>
      </rPr>
      <t>та</t>
    </r>
    <r>
      <rPr>
        <rFont val="Arial Narrow"/>
        <b val="0"/>
        <color rgb="FF000000"/>
        <sz val="11.0"/>
      </rPr>
      <t xml:space="preserve"> </t>
    </r>
    <r>
      <rPr>
        <rFont val="Arial Narrow"/>
        <b/>
        <color rgb="FF000000"/>
        <sz val="11.0"/>
      </rPr>
      <t>Зелена надбавка* на поїздки більше ніж 600 км за межами України, 
що не здійснюються літаком, включно з податками (*макс. 300 євро/туди  та зворотньо)</t>
    </r>
  </si>
  <si>
    <t>1) please separate the grean top-up, 2) please separate the travels inside Ukrane and outside Ukraine - so finally to get the easy budget with clear presenting the prisies within the maximum limits indicated in the budget heading</t>
  </si>
  <si>
    <t>відповідно до описаних нижче коригувань, витрат за даним розділом не буде</t>
  </si>
  <si>
    <t>resolved/ / in the document for signature this line will be deleted</t>
  </si>
  <si>
    <t>Performance "The Traces" (2 performers plus light designer) Lviv - Tallinn - Lviv: train Lviv - Warsaw-Lviv plus fligt Warsaw - Tallnn - Warsaw</t>
  </si>
  <si>
    <t xml:space="preserve">bus-flight return trip </t>
  </si>
  <si>
    <t>bus Lviv - Warsaw - Lviv 70
flight Warsaw - Tallinn - Warsaw 280
trip of three persons</t>
  </si>
  <si>
    <t xml:space="preserve">For the Ukrainian partner -  please confirm that the unit cost includes the taxes for the additional benefit or if the tickets will be for employed staff only ( I assume that not all are employed and can be FOPs or natural persons as well), 2) in case the Ukrainian partner has the question towards the taxes - please plan the Zoom call for them with Oksana via subgrant manager. </t>
  </si>
  <si>
    <t>bus Lviv - Warsaw - Lviv (prices vary from 2600 UAH to 3200 UAH)
flight Warsaw - Tallinn - Warsaw (prices vary from 200 EURO up to 270 EURO) Price will grow in July when we receive the sub-grant
We expect to buy tickets for around 350 EURO per person</t>
  </si>
  <si>
    <t>по укр. партнеру - тревел, аком, харчування - бдуть перенесені до гонорарів. залишиться міжнародний партнер</t>
  </si>
  <si>
    <t>включено до гонорару, даний рядок можна видалити</t>
  </si>
  <si>
    <t>Performance "The Traces" (2 performers plus light designer) bus Lviv - Riga - Lviv</t>
  </si>
  <si>
    <t>bus return trip 1940 km</t>
  </si>
  <si>
    <t>trip of 3 persons by bus Lviv - Riga - Lviv (plus 900 EURO Green Top Up for travelling by bus for 3 persons )</t>
  </si>
  <si>
    <t>bus Lviv - Riga - Lviv. Prices vary from 5500 UAH up to 8500 UAH
we calculated 140 EURO*3 persons
plus green top-up 300 EURO*3 persons
distance outside Ukraine (Warsaw - Riga) 670 km</t>
  </si>
  <si>
    <t>Performance "The Traces" (2 performers plus light designer) Lviv - Sofia - Lviv: bus Lviv - Warsaw plus flight Warsaw - Sofia</t>
  </si>
  <si>
    <t xml:space="preserve">bus - flight return trip </t>
  </si>
  <si>
    <t>bus Lviv - Warsaw - Lviv 70
flight Warsaw - Sofia - Warsaw 200
trip of three persons</t>
  </si>
  <si>
    <t>bus Lviv - Warsaw - Lviv (prices vary from 2600 UAH to 3200 UAH)
flight Warsaw - Sofia - Warsaw (prices vary from 190 EURO up to 230 EURO) Price will grow in July when we receive the sub-grant
We expect to buy tickets for around 270 EURO per person</t>
  </si>
  <si>
    <t>performance "Danse Macabre"  (2 performers) bus Kyiv - Riga - Kyiv</t>
  </si>
  <si>
    <t>bus return trip 2900 km</t>
  </si>
  <si>
    <t>trip by bus Kyiv - Riga - Kyiv (plus 600 EURO Green top up for travelling by bus for 2 persons</t>
  </si>
  <si>
    <t>bus Lviv - Riga - Lviv. Prices vary from 6600 UAH up to 8300 UAH
we calculated 150 EURO*2 persons
plus green top-up 300 EURO*2 persons
distance outside Ukraine (Warsaw - Riga) 670 km</t>
  </si>
  <si>
    <t xml:space="preserve">performance "Danse Macabre"  (2 performers) Kyiv - Sofia - Kyiv: bus Kyiv - Warsaw plus flight Warsaw - Sofia - Warsaw </t>
  </si>
  <si>
    <t>bus-flight trip of 2 persons</t>
  </si>
  <si>
    <t>bus Kyiv - Warsaw - Kyiv (prices vary from 3900 UAH to 5200 UAH)
flight Warsaw - Sofia - Warsaw (prices vary from 190 EURO up to 230 EURO) Price will grow in July when we receive the sub-grant
We expect to buy tickets for around 240 EURO per person</t>
  </si>
  <si>
    <t>performance "Insomnia" (1 performer, 2 technicians, 1 producer) by car: the cost of petrol</t>
  </si>
  <si>
    <t xml:space="preserve">car return trip 1224 km </t>
  </si>
  <si>
    <t>trip by car of 4 persons Klaypeda - Tallinn - Klaypeda (615 km) plus 600 EURO green Top Up for 4 persons for travelling by car. This performance created by Ukrainian - Lithuanian team. Performer from Ukraine in the next line</t>
  </si>
  <si>
    <t>The distance between Klaypeda to Tallinn in 615 km. Return trip 1230 km. It is about 150 l of petrol for minibus. The price for 1 l is abou 1.6 EURO. In total 240 EURO
Green topup for 4 persons 300EURO*4 persons 1200 EURO
(we calculated green topup for 2 persons)</t>
  </si>
  <si>
    <t>performance "Insomnia" (1 performer) trip Lviv - Tallinn - Lviv (bus Lviv - Warsaw - Lviv, flight Warsaw - Tallinn - Warsaw)</t>
  </si>
  <si>
    <t>bus Lviv - Warsaw - Lviv 70
flight Warsaw - Tallinn - Warsaw 280
trip of one persons</t>
  </si>
  <si>
    <t>2.4.1</t>
  </si>
  <si>
    <t>site-specific performance "The Trap" (1 performer) Paris - Tallinn - Paris</t>
  </si>
  <si>
    <t xml:space="preserve">flight return trip </t>
  </si>
  <si>
    <t>return trip Paris - Tallinn - Paris for 1 person</t>
  </si>
  <si>
    <t>2.5.1</t>
  </si>
  <si>
    <t>Curator of the project bus trip Vilnius - Riga - Vilnius</t>
  </si>
  <si>
    <t>bus return trip 600 km</t>
  </si>
  <si>
    <t>return trip by bus of the curator of the project Vilnius - Riga - Vilnius</t>
  </si>
  <si>
    <t>2.5.2</t>
  </si>
  <si>
    <t>Curator of the project bus trip Vilnius - Tallinn - Vilnius</t>
  </si>
  <si>
    <t>bus return trip 1230 km</t>
  </si>
  <si>
    <t>return trip by bus of the curator of the project Vilnius - Tallinn - Vilnius PLUS Green Top Up for travelling by bus for more than 600 km</t>
  </si>
  <si>
    <r>
      <rPr>
        <rFont val="Arial Narrow"/>
        <color rgb="FF000000"/>
        <sz val="11.0"/>
      </rPr>
      <t xml:space="preserve">Distance Vilnius - Tallinn is 651 km (calculated on the web-site </t>
    </r>
    <r>
      <rPr>
        <rFont val="Arial Narrow"/>
        <color rgb="FF1155CC"/>
        <sz val="11.0"/>
        <u/>
      </rPr>
      <t>https://www.distantias.com/)</t>
    </r>
    <r>
      <rPr>
        <rFont val="Arial Narrow"/>
        <color rgb="FF000000"/>
        <sz val="11.0"/>
      </rPr>
      <t xml:space="preserve">
Bust ticket 60 EURO
Green topup 300 EURO</t>
    </r>
  </si>
  <si>
    <r>
      <rPr>
        <rFont val="Arial Narrow"/>
        <color rgb="FF000000"/>
        <sz val="11.0"/>
      </rPr>
      <t xml:space="preserve">it is less then 600 - </t>
    </r>
    <r>
      <rPr>
        <rFont val="Arial Narrow"/>
        <color rgb="FF1155CC"/>
        <sz val="11.0"/>
        <u/>
      </rPr>
      <t>https://erasmus-plus.ec.europa.eu/resources-and-tools/distance-calculator</t>
    </r>
  </si>
  <si>
    <t>2.5.3</t>
  </si>
  <si>
    <t xml:space="preserve">Curator of the project:  flight Vilnius - Sofia - Vilnius </t>
  </si>
  <si>
    <t xml:space="preserve">flight return trip  </t>
  </si>
  <si>
    <t>return trip by flight Vilnius - Sofia - Vilnius</t>
  </si>
  <si>
    <t>2.6.1.</t>
  </si>
  <si>
    <t>5 Ukrainian choreographers participating in the 3 days workshop in Sofia (1 from Denmark, 1 from Portugal, 1 from Czech Republic, 2 from Ukraine)</t>
  </si>
  <si>
    <t>bus - flight return trips (see column N for detailed explanation</t>
  </si>
  <si>
    <t>Return trip of 5 Ukrainian choreographers to Sofia (3 from Europe and 2 from Ukraine)
Copenhagen - Sofia - Copenhagen
Lissabon - Sofia - Lissabon
Prague - Sofia - Prague
Kyiv - Sofia - Kyiv
Lviv - Sofia - Lviv</t>
  </si>
  <si>
    <t>5 flight tickets for 5 Uktainian choreographers travelling to Sofia for the workshop and panel discussion.
Choreographers will be selected by the open call. We calculated approximate price for 5 flight tickets from different regions of Ukraine and Europe</t>
  </si>
  <si>
    <t>зібрано у рядку 70 як "послуги з організації участі 5-ти українських хореографів у воркшопі в Софії",  разом з витратамиза рядком 42
Даний рядок можна видалити</t>
  </si>
  <si>
    <t>2.6.2</t>
  </si>
  <si>
    <t>2.6.3</t>
  </si>
  <si>
    <t>2. Subtotal</t>
  </si>
  <si>
    <r>
      <rPr>
        <rFont val="Arial Narrow"/>
        <b/>
        <color rgb="FF000000"/>
        <sz val="11.0"/>
      </rPr>
      <t xml:space="preserve">Per diem and accomodation* for artists and actors involved in the project incl. taxes  
</t>
    </r>
    <r>
      <rPr>
        <rFont val="Arial Narrow"/>
        <b val="0"/>
        <color rgb="FF000000"/>
        <sz val="11.0"/>
      </rPr>
      <t>(*max. 65€/overnight in Ukraine and 75€/overnight outside Ukraine )</t>
    </r>
    <r>
      <rPr>
        <rFont val="Arial Narrow"/>
        <b/>
        <color rgb="FF000000"/>
        <sz val="11.0"/>
      </rPr>
      <t xml:space="preserve"> / 
Добові та проживання* для митців та дієвців культури, що залучені у проєкт, включно з податками 
</t>
    </r>
    <r>
      <rPr>
        <rFont val="Arial Narrow"/>
        <b val="0"/>
        <color rgb="FF000000"/>
        <sz val="11.0"/>
      </rPr>
      <t>(*макс. 65 євро/доба в Україні та 75 євро/доба за межами України )</t>
    </r>
  </si>
  <si>
    <t>Project Curator (3 trips: Riga, Tallinn, Sofia)</t>
  </si>
  <si>
    <t>days</t>
  </si>
  <si>
    <t>accommodation plus per diems of the project curator during the trips to Riga (3 days), Tallinn (3 days), Sofia (6 days)</t>
  </si>
  <si>
    <t xml:space="preserve">For the Ukrainian partner -  please confirm that the unit cost includes the taxes for the additional benefit or if the accomodation and per diem will be for employed staff only ( I assume that not all are employed and can be FOPs or natural persons as well), 2) in case the Ukrainian partner has the question towards the taxes - please plan the Zoom call for them with Oksana via subgrant manager. </t>
  </si>
  <si>
    <t>Performance "The Traces" (2 performers  accommodation in Tallinn during 3 days)</t>
  </si>
  <si>
    <t>accommodation plus per diems of 3 persons for 2 days in Riga and Tallinn plus 5 days in Sofia</t>
  </si>
  <si>
    <t>більшість витрат, що містилися раніше в цьому рядку, включено до гонорару — залишились тільки витрати іноземногго партнера</t>
  </si>
  <si>
    <t>3.3</t>
  </si>
  <si>
    <t>performance "Danse Macabre"  (2 performers: 2 trips Riga, Sofia)</t>
  </si>
  <si>
    <t>accommodation plus per diems of 2 persons for 2 days in Riga plus 5 days in Sofia</t>
  </si>
  <si>
    <t>3.4</t>
  </si>
  <si>
    <t>lighting designer for The Traces accommodation in Tallinn</t>
  </si>
  <si>
    <t>OK</t>
  </si>
  <si>
    <t>3.5</t>
  </si>
  <si>
    <t>performance "Insomnia" (2 performers accommodation in Tallinn during 2 days)</t>
  </si>
  <si>
    <t>lighting designer for Insomnia accommodation in Tallinn</t>
  </si>
  <si>
    <t>3.6</t>
  </si>
  <si>
    <t>site-specific performance "The Trap" (1 performer, accommodation in Tallinn)</t>
  </si>
  <si>
    <t>accommodation plus per diems of 1 person for 2 days in Tallinn</t>
  </si>
  <si>
    <t>3.7</t>
  </si>
  <si>
    <t>5 invited Ukrainian choreographers participating in the 3 days workshop in Sofia (1 from Denmark, 1 from Portugal, 1 from Czech Republic, 2 from Ukraine)</t>
  </si>
  <si>
    <t>days*people</t>
  </si>
  <si>
    <t>accommodation plus per diems for 5 Ukrainian choreographers in Sofia (3 from Europe and 2 from Ukraine)</t>
  </si>
  <si>
    <t>please rewrite the unit costs and number of units to keep the maximum limit of 75 euro per day</t>
  </si>
  <si>
    <t>changed</t>
  </si>
  <si>
    <t>зібрано у рядку 70 як "послуги з організації участі 5-ти українських хореографів у воркшопі в Софії",  разом з витратамиза рядком 30.
Даний рядок можна видалити</t>
  </si>
  <si>
    <t>resolved</t>
  </si>
  <si>
    <t>3. Subtotal</t>
  </si>
  <si>
    <r>
      <rPr>
        <rFont val="Arial Narrow"/>
        <b/>
        <color rgb="FF000000"/>
        <sz val="11.0"/>
      </rPr>
      <t xml:space="preserve">Family support for artists and actors involved in the project  travelling with small children incl. taxes 
</t>
    </r>
    <r>
      <rPr>
        <rFont val="Arial Narrow"/>
        <b val="0"/>
        <color rgb="FF000000"/>
        <sz val="11.0"/>
      </rPr>
      <t>(*max. 100€/travelling artists and actors involved in the project )</t>
    </r>
    <r>
      <rPr>
        <rFont val="Arial Narrow"/>
        <b/>
        <color rgb="FF000000"/>
        <sz val="11.0"/>
      </rPr>
      <t xml:space="preserve"> / 
Сімейна підтримка для митців та дієвців культури, що залучені у проєкт, 
які подорожують з маленькими дітьми, включно з податками 
</t>
    </r>
    <r>
      <rPr>
        <rFont val="Arial Narrow"/>
        <b val="0"/>
        <color rgb="FF000000"/>
        <sz val="11.0"/>
      </rPr>
      <t>(*макс. 100 євро/подорожуючий митець та дієвець культури)</t>
    </r>
  </si>
  <si>
    <t>4. Subtotal</t>
  </si>
  <si>
    <r>
      <rPr>
        <rFont val="Arial Narrow"/>
        <b/>
        <color rgb="FF000000"/>
        <sz val="11.0"/>
      </rPr>
      <t xml:space="preserve">Visa costs, іncl. taxes </t>
    </r>
    <r>
      <rPr>
        <rFont val="Arial Narrow"/>
        <b val="0"/>
        <color rgb="FF000000"/>
        <sz val="11.0"/>
      </rPr>
      <t>(*max. 80€/visa)</t>
    </r>
    <r>
      <rPr>
        <rFont val="Arial Narrow"/>
        <b/>
        <color rgb="FF000000"/>
        <sz val="11.0"/>
      </rPr>
      <t xml:space="preserve"> / Витрати на візу, включно з податками </t>
    </r>
    <r>
      <rPr>
        <rFont val="Arial Narrow"/>
        <b val="0"/>
        <color rgb="FF000000"/>
        <sz val="11.0"/>
      </rPr>
      <t>(*макс. 80 євро/віза)</t>
    </r>
  </si>
  <si>
    <t>5. Subtotal</t>
  </si>
  <si>
    <r>
      <rPr>
        <rFont val="Arial Narrow"/>
        <b/>
        <color rgb="FF000000"/>
        <sz val="11.0"/>
      </rPr>
      <t>Delivery / transportation</t>
    </r>
    <r>
      <rPr>
        <rFont val="Arial Narrow"/>
        <b val="0"/>
        <color rgb="FF000000"/>
        <sz val="11.0"/>
      </rPr>
      <t xml:space="preserve"> (of materials, equipment, etc.)</t>
    </r>
    <r>
      <rPr>
        <rFont val="Arial Narrow"/>
        <b/>
        <color rgb="FF000000"/>
        <sz val="11.0"/>
      </rPr>
      <t xml:space="preserve"> / Доставка/транспортування </t>
    </r>
    <r>
      <rPr>
        <rFont val="Arial Narrow"/>
        <b val="0"/>
        <color rgb="FF000000"/>
        <sz val="11.0"/>
      </rPr>
      <t>(матеріалів, обладнання тощо)</t>
    </r>
  </si>
  <si>
    <t>6. Subtotal</t>
  </si>
  <si>
    <r>
      <rPr>
        <rFont val="Arial Narrow"/>
        <b/>
        <color rgb="FF000000"/>
        <sz val="11.0"/>
      </rPr>
      <t>Materials</t>
    </r>
    <r>
      <rPr>
        <rFont val="Arial Narrow"/>
        <b val="0"/>
        <color rgb="FF000000"/>
        <sz val="11.0"/>
      </rPr>
      <t xml:space="preserve"> </t>
    </r>
    <r>
      <rPr>
        <rFont val="Arial Narrow"/>
        <b/>
        <color rgb="FF000000"/>
        <sz val="11.0"/>
      </rPr>
      <t>/ Mатеріали</t>
    </r>
  </si>
  <si>
    <t>7. Subtotal</t>
  </si>
  <si>
    <r>
      <rPr>
        <rFont val="Arial Narrow"/>
        <b/>
        <color theme="1"/>
        <sz val="11.0"/>
      </rPr>
      <t xml:space="preserve">Tools, equipment and other assets - only as depreciation costs* 
</t>
    </r>
    <r>
      <rPr>
        <rFont val="Arial Narrow"/>
        <b val="0"/>
        <color theme="1"/>
        <sz val="11.0"/>
      </rPr>
      <t xml:space="preserve">(only the portion of the costs that corresponds to the rate of actual use for the project can be taken into account) </t>
    </r>
    <r>
      <rPr>
        <rFont val="Arial Narrow"/>
        <b/>
        <color theme="1"/>
        <sz val="11.0"/>
      </rPr>
      <t xml:space="preserve">/ 
Інструмент, обладнання та інші засоби (у тому числі основні)  - 
лише у вигляді витрат на амортизацію* 
</t>
    </r>
    <r>
      <rPr>
        <rFont val="Arial Narrow"/>
        <b val="0"/>
        <color theme="1"/>
        <sz val="11.0"/>
      </rPr>
      <t>(може бути врахована лише та частина витрат, яка відповідає нормі фактичного 
використання для проєкту й протягом його реалізації).</t>
    </r>
  </si>
  <si>
    <t>8. Subtotal</t>
  </si>
  <si>
    <r>
      <rPr>
        <rFont val="Arial Narrow"/>
        <b/>
        <color rgb="FF000000"/>
        <sz val="11.0"/>
      </rPr>
      <t xml:space="preserve">Services required for the implementation of the project 
</t>
    </r>
    <r>
      <rPr>
        <rFont val="Arial Narrow"/>
        <b val="0"/>
        <color rgb="FF000000"/>
        <sz val="11.0"/>
      </rPr>
      <t>(production, rental of equipment, tools, etc. - except for services related to project administration team )</t>
    </r>
    <r>
      <rPr>
        <rFont val="Arial Narrow"/>
        <b/>
        <color rgb="FF000000"/>
        <sz val="11.0"/>
      </rPr>
      <t xml:space="preserve"> / 
П</t>
    </r>
    <r>
      <rPr>
        <rFont val="Arial Narrow"/>
        <b/>
        <color rgb="FF000000"/>
        <sz val="11.0"/>
      </rPr>
      <t xml:space="preserve">ослуги, необхідні для реалізації проєкту 
</t>
    </r>
    <r>
      <rPr>
        <rFont val="Arial Narrow"/>
        <b val="0"/>
        <color rgb="FF000000"/>
        <sz val="11.0"/>
      </rPr>
      <t xml:space="preserve">(послуги виробництва (продакшину), оренди обладнання, інструментів тощо - 
окрім послуг, повʼязаних з адміністративною командою проєкту)  </t>
    </r>
  </si>
  <si>
    <t>9.1</t>
  </si>
  <si>
    <t xml:space="preserve">services for preparation and presentation of performance "The Traces" in Riga, Tallinn and Sofia </t>
  </si>
  <si>
    <t>service</t>
  </si>
  <si>
    <t>the fee to the dance company accordingly to the KVEDs 90.01 and 90.02
The company is responcible for expences, conserned to the presentations.
3 presentations will take place in Riga, Tallinn and Sofia, one in each city.</t>
  </si>
  <si>
    <t>ФОП Знамеровська</t>
  </si>
  <si>
    <t>1) please indicate in the justification the numbers of performances, as now it is not cler why the 3 unit numbers are planned, 2) please rename the type of expences and indicate the servise for what will be paid (column B), 3) please provide the KVEDs of FOP for such servise, 4)   in the justification it is indicated that payment  will be done to one person and includes the fees to other persons. Please confirm how the payments to other persons will be oficially paid and what will be the issue with the taxes in case the payments will be to natural persons or all sub-payments will be done to FOPs - if yes - why it is not possible to separate each payment for the transparency?</t>
  </si>
  <si>
    <t>the structure of the payment will be discussed at the meeting with donor</t>
  </si>
  <si>
    <t>9.1.-9.4. бдуть відкореговані назви послуг та  опис обгрунтування. Можливо будуть додані послуги по світлу</t>
  </si>
  <si>
    <t>done</t>
  </si>
  <si>
    <t>resolved // in justification is deleted '' travel, accommodation and other ''</t>
  </si>
  <si>
    <t>9.2</t>
  </si>
  <si>
    <t xml:space="preserve">services for preparation and presentation of performance "Danse Macabre. The Immortal Dance" in Riga and Sofia </t>
  </si>
  <si>
    <t>the fee to the dance company accordingly to the KVEDs 90.01 and 90.02
The company is responcible forexpences, conserned to the presentations.
2 presentations will take place in Riga and Sofia, one in each city.</t>
  </si>
  <si>
    <t>ФОП Тізенберг</t>
  </si>
  <si>
    <t>1) please indicate in the justification the numbers og performances, as now it is not cler why the 2 unit numbers are planned, 2) please rename the type of expences and indicate the servise for what will be paid (column B), 3) please provide the KVEDs of FOP for such servise, 4)   in the justification it is indicated that payment  will be done to one person and includes the fees to other persons. Please confirm how the payments to other persons will be oficially paid and what will be the issue with the taxes in case the payments will be to natural persons or all sub-payments will be done to FOPs - if yes - why it is not possible to separate each payment for the transparency?</t>
  </si>
  <si>
    <t>separated to 2 parts: co-finacing 1500, sub-grant financing 1500</t>
  </si>
  <si>
    <t xml:space="preserve">1) - done, 2) - done, 3) - done, 4) - the justification is corrected </t>
  </si>
  <si>
    <t>9.3</t>
  </si>
  <si>
    <t>services for preparation and presentation of performance "Insomnia" in Tallinn</t>
  </si>
  <si>
    <t>the fee to the Lithuanian dance company.
The company is responcible for travel, accommodation and other expences, conserned to the presentations.
The presentations will take place in Tallinn.</t>
  </si>
  <si>
    <r>
      <rPr>
        <rFont val="Arial Narrow"/>
        <color rgb="FF000000"/>
        <sz val="11.0"/>
      </rPr>
      <t xml:space="preserve"> 1) in the justification it is indicated that payment  will be done to one person and includes the fees to other persons. Please confirm how the payments to other persons will be oficially paid and what will be the issue with the taxes in case the payments will be to natural persons?  why it is not possible to separate each payment for the transparency? </t>
    </r>
    <r>
      <rPr>
        <rFont val="Arial Narrow"/>
        <color rgb="FF0432FF"/>
        <sz val="11.0"/>
      </rPr>
      <t>2) in the application the source of co-funding is indicated from the Ukrainian partner only. please explain how this cofinancing will cover the budget for Sõltumatu Tantsu Lava</t>
    </r>
  </si>
  <si>
    <t>This line of budget we moved to the Solomatu Tantsu Lava budget part</t>
  </si>
  <si>
    <t xml:space="preserve">1) - justification is correcteddone, 2) - corrected, the expences are moved to the Solomatu Tantsu Lava </t>
  </si>
  <si>
    <t>9.4</t>
  </si>
  <si>
    <t>services for preparation and presentation of site-specific performance "The Trap" in Tallinn</t>
  </si>
  <si>
    <t>the fee to the French dance company.
The company is responcible for travel, accommodation and other expences, conserned to the presentations.
The presentations will take place in Tallinn.</t>
  </si>
  <si>
    <t>for the lines 9.4.-9.8. please fill in the justification</t>
  </si>
  <si>
    <t>9.5</t>
  </si>
  <si>
    <t>venue rent in Riga</t>
  </si>
  <si>
    <t>day</t>
  </si>
  <si>
    <t>The cost of services of the venue in Riga where the performances and the film program will be presented.</t>
  </si>
  <si>
    <t>9.6</t>
  </si>
  <si>
    <t>tech equipment rent services</t>
  </si>
  <si>
    <t>The cost of additional services on providing the stage equipment of the venue in Riga and Sofia where the performances and the film program will be presented.</t>
  </si>
  <si>
    <t>9.7</t>
  </si>
  <si>
    <t>venue rent in Tallinn</t>
  </si>
  <si>
    <t>The cost of services of the venue in Tallinn (two stages for 2 performances) where the performances and the film program will be presented.</t>
  </si>
  <si>
    <t>9.8</t>
  </si>
  <si>
    <t>3 choreographers, who will create dance videos</t>
  </si>
  <si>
    <t>the fees for 3 chireographers, selected with open call</t>
  </si>
  <si>
    <t>може буде розподіл на 2 рядки</t>
  </si>
  <si>
    <t>реалізовано розподіл на 2 рядки</t>
  </si>
  <si>
    <t>9.9</t>
  </si>
  <si>
    <t>3 videographers, who will create short dance videos (in cooperation with choreographers)</t>
  </si>
  <si>
    <t>the fees for videographers, who will cooperate with 3 chireographers in creation of short dance videos</t>
  </si>
  <si>
    <t>9.10</t>
  </si>
  <si>
    <t>lighting designer for "The Traces" and "Danse Macabre"</t>
  </si>
  <si>
    <t>the fees of lighting designers for supporting the presentations of "The Traces"(3 times) and "Danse Macabre"(2 times).
The lighting designers are responcible for travel, accommodation and other expences, conserned to the presentations.</t>
  </si>
  <si>
    <t>ФОП Змєєва</t>
  </si>
  <si>
    <t>9.11</t>
  </si>
  <si>
    <t>services for organization the participation of 5 Ukrainian choreographers in the workshop in Sofia</t>
  </si>
  <si>
    <t>3 Ukrainian choreographers residing in EU and 2 residing in Ukraine</t>
  </si>
  <si>
    <t>витрати з рядків 30 та 42, об'єднані в послуги з організації участі 5-ти хореографів</t>
  </si>
  <si>
    <t xml:space="preserve">9. Subtotal </t>
  </si>
  <si>
    <t>Communication, marketing and documentation costs / Витрати на комунікацію, маркетинг і документацію подій</t>
  </si>
  <si>
    <t>10.1</t>
  </si>
  <si>
    <t>10.1.1.</t>
  </si>
  <si>
    <t>service of photo documentation</t>
  </si>
  <si>
    <t>hour</t>
  </si>
  <si>
    <t>The fee for photo documentation services of the events</t>
  </si>
  <si>
    <t>for the lines 10.1.-10.2 - please fill in the units and justification where missed</t>
  </si>
  <si>
    <t>10.1.2</t>
  </si>
  <si>
    <t>service of video documentation</t>
  </si>
  <si>
    <t>The fee for video documentattion services of the events</t>
  </si>
  <si>
    <t>10.1.3</t>
  </si>
  <si>
    <t>service of copywriting (media coverage (paid publications in local media))</t>
  </si>
  <si>
    <t>publication</t>
  </si>
  <si>
    <t>This part will be paid to dance writers and culture journalists for writing the reviews on the events (in Bulgaria)
In Ukraine we will order the texts about the events for publications in Ukrainian media</t>
  </si>
  <si>
    <t>10.1.4</t>
  </si>
  <si>
    <t>services on printing promo materials</t>
  </si>
  <si>
    <t>This part will be paid for digital printing services to print promotional and informational materials in every respected partners`venue with the goal to inform the audience about the events, partners and participants</t>
  </si>
  <si>
    <t>10.1.5</t>
  </si>
  <si>
    <t>social media paid posts (service of Facebook and Instagram</t>
  </si>
  <si>
    <t>month</t>
  </si>
  <si>
    <t>This part will be paid directly to Facebook and Instagram for advertisement of the events for extending the audience coverage</t>
  </si>
  <si>
    <t>10.2</t>
  </si>
  <si>
    <t>Cost of high-visibility opening event / Витрати на масштабний захід з високою видимістю</t>
  </si>
  <si>
    <t>10.2.1.</t>
  </si>
  <si>
    <t>Catering</t>
  </si>
  <si>
    <t>Catering for 50-60 persons 18 EURO per person in Riga, Tallinn and Sofia</t>
  </si>
  <si>
    <t>please explain how the ukrainian partner will pay abroad for such servise</t>
  </si>
  <si>
    <t>budget line shared with the partners`budgets</t>
  </si>
  <si>
    <t>10.2.2.</t>
  </si>
  <si>
    <t>Rent of HD videoprojector and projection screen</t>
  </si>
  <si>
    <t>The cost of the rent of the HD videoprojector for the presentation of the film program in Tallinn, Estonia</t>
  </si>
  <si>
    <t xml:space="preserve">10. Subtotal </t>
  </si>
  <si>
    <t>Cost for virtual participation in project activities - 15€/day/team member / Витрати на віртуальну участь в проєкті - 15€/доба/член команди</t>
  </si>
  <si>
    <t>11.1</t>
  </si>
  <si>
    <t xml:space="preserve">11. Subtotal </t>
  </si>
  <si>
    <t xml:space="preserve">Project administration team (accountant, manager, lawyer etc.)   / Витрати на адміністративну команду проекту (бухгалтер, менеджер, юрист тощо) </t>
  </si>
  <si>
    <t>12.1</t>
  </si>
  <si>
    <t>Project manager</t>
  </si>
  <si>
    <t>The fee for services of project managers of the team of every respected partner</t>
  </si>
  <si>
    <t>please for lines 12.1.-12.4 -  fill in the justification</t>
  </si>
  <si>
    <t>12.2</t>
  </si>
  <si>
    <t>Administrator</t>
  </si>
  <si>
    <t>The fee for services of the administrator in of the team of every respected partner (excluding the UA Dance Platform)</t>
  </si>
  <si>
    <t>12.3</t>
  </si>
  <si>
    <t>Communication manager</t>
  </si>
  <si>
    <t>The fee for services of communication manager of every respected partner (a person who manage the promotion of the event)</t>
  </si>
  <si>
    <t>ФОП Гуменний</t>
  </si>
  <si>
    <t>12.4</t>
  </si>
  <si>
    <t>Curator of the project</t>
  </si>
  <si>
    <t>the fee will be paid accordingly to separate contracts with Latvian and Estonian partners, who orders the services of curatorship for the whole project</t>
  </si>
  <si>
    <t>литовський ФОП Овчінніков</t>
  </si>
  <si>
    <t>це творча робота. Краще розділ 1</t>
  </si>
  <si>
    <t>оскільки до вартості послуг включені витрати куратора на проїзд, проживання і добові, то краще вимірювати його роботу в послугах, а не днях.
Тому залишили його в цій статті кошторису</t>
  </si>
  <si>
    <t>12.5</t>
  </si>
  <si>
    <t>Accountant</t>
  </si>
  <si>
    <t>Fee for accountant services for making payments, financial monitoring and preparing financial report at the end of the project</t>
  </si>
  <si>
    <t>краще перенести до останього розділу бюджету де адмін персонал. Легше зазначити 1 послуга на проект + загальна вартість</t>
  </si>
  <si>
    <t>перенесено з розділу 1. 
в розділі 1 відповідні рядки видалено</t>
  </si>
  <si>
    <t>12.6</t>
  </si>
  <si>
    <t>Lawyer</t>
  </si>
  <si>
    <t>Legal services for documents preparation and copyright compliance</t>
  </si>
  <si>
    <t>please check if the unit cost and number of units are not replaced and are correct</t>
  </si>
  <si>
    <t xml:space="preserve">12. Subtotal </t>
  </si>
  <si>
    <t xml:space="preserve">Total project costs  / Разом витрати за проєктом </t>
  </si>
  <si>
    <t>for installment calculation</t>
  </si>
  <si>
    <t>Please check the calculation bellow in beetween the partners</t>
  </si>
  <si>
    <t>co-financing</t>
  </si>
  <si>
    <t>Одержувач</t>
  </si>
  <si>
    <t>ІПН (ЄДРПОУ)</t>
  </si>
  <si>
    <t xml:space="preserve">IBAN </t>
  </si>
  <si>
    <t>МФО</t>
  </si>
  <si>
    <t xml:space="preserve">Сума по договору </t>
  </si>
  <si>
    <t>Джерело</t>
  </si>
  <si>
    <t>ПДВ</t>
  </si>
  <si>
    <t>Призначення платежу</t>
  </si>
  <si>
    <t>Платіж проведено</t>
  </si>
  <si>
    <t>Коментарі</t>
  </si>
  <si>
    <t>brut</t>
  </si>
  <si>
    <t>net</t>
  </si>
  <si>
    <t>База для оподаткування</t>
  </si>
  <si>
    <t>карта</t>
  </si>
  <si>
    <t>ЕСВ</t>
  </si>
  <si>
    <t>ПДФО</t>
  </si>
  <si>
    <t>ВЗ</t>
  </si>
  <si>
    <t>Платимо з рахунку
UA173052990000026002026238039</t>
  </si>
  <si>
    <t>Всього витрачено</t>
  </si>
  <si>
    <t>Залишок на рахунку</t>
  </si>
  <si>
    <t>л     и    п     е     н     ь</t>
  </si>
  <si>
    <t>РКО</t>
  </si>
  <si>
    <t>Компенсувати з рекламного рахунку</t>
  </si>
  <si>
    <t xml:space="preserve">ФОП Павелко Катерина Олександрівна
</t>
  </si>
  <si>
    <t xml:space="preserve">UA 94 3220010000026008310036415
</t>
  </si>
  <si>
    <t xml:space="preserve">Без ПДВ
</t>
  </si>
  <si>
    <t>Сплата згідно Договору № 01-08/07-ГТЗ про надання послуг з комп'ютерного програмування  від 08.07.2024 р.</t>
  </si>
  <si>
    <t>верстка сторінок
danceplatform.org.ua/rebuilding-the-community
danceplatform.org.ua/rebuilding-the-community/en
Логінов Валерій 
(098) 735 66 89 
5375411406175047</t>
  </si>
  <si>
    <t>ФОП Гуменний Денис Віталійович</t>
  </si>
  <si>
    <t>UA923220010000026009320029648</t>
  </si>
  <si>
    <t>Без ПДВ</t>
  </si>
  <si>
    <t xml:space="preserve">Сплата згідно Договору № 01-28/06-ГТЗ про надання послуг комунікаційного менеджера від 28.06.2024 р.
</t>
  </si>
  <si>
    <t>Хорошилова Вікторія
4149 6090 5986 3797
Ірина Шевченко</t>
  </si>
  <si>
    <t>Слизська Ріта
4441111156998761</t>
  </si>
  <si>
    <t>ФОП Тізенберг Тетяна Олегівна</t>
  </si>
  <si>
    <t>UA663052990000026001026702209</t>
  </si>
  <si>
    <t>Сплата згідно Договору № 02-01/07-ГТЗ про надання послуг з продюсування від 01.07.2024 р.</t>
  </si>
  <si>
    <t>10080 грн.
Маншилін О.
5457082502137206
7056 грн.
Логінов Валерій 
(098) 735 66 89 
5375411406175047
(верстка першої сторінки вистави, New Nina)</t>
  </si>
  <si>
    <t>7840 грн позичено Говори тілом УКФ на верстку 1-ї сторінки вистави</t>
  </si>
  <si>
    <t>ФОП Знамеровська Тетяна Сергіївна</t>
  </si>
  <si>
    <t>UA073052990000026000041020990</t>
  </si>
  <si>
    <t>Сплата згідно Договору № 01-01/07-ГТЗ про надання послуг з підготовки та демонстрації вистави від 01.07.2024 р.</t>
  </si>
  <si>
    <t>Кошти на купівлю авіаквитків до Знамеровської та Погорєлової до Риги, з Таллінна, до та з Софії (розрахунки - у вкладці Логістика ZMINA)</t>
  </si>
  <si>
    <t xml:space="preserve">с     е    р    п     е     н     ь        </t>
  </si>
  <si>
    <t>Сплата згідно Договору № 01-15/08-ГТЗ про надання послуг від 15.08.2024 р.</t>
  </si>
  <si>
    <t>Венедіктова Лариса
5375411418590993</t>
  </si>
  <si>
    <t>Лапко Анастасія
4441111050039043</t>
  </si>
  <si>
    <t>Пелех Анастасія
4441111166253256</t>
  </si>
  <si>
    <t>Позичено УКФ
Усачова Ольга
5457082298689345</t>
  </si>
  <si>
    <t>Позичено УКФ
Реклама відео воркшрпу Катріни Макферсон</t>
  </si>
  <si>
    <t>Маншилін О.
5457082502137206</t>
  </si>
  <si>
    <t>Сплата згідно Договору № 01-02/09-ГТЗ про надання послуг з організації участі в освітній програмі від 02.09.2024 р.</t>
  </si>
  <si>
    <t>Логістика 5-ти хореографів, що запрошені на воркшоп у Софії</t>
  </si>
  <si>
    <t>Логістика Danse Macabre до Риги та Софії</t>
  </si>
  <si>
    <t xml:space="preserve">в     е    р    е    с    е     н     ь        </t>
  </si>
  <si>
    <t>ФОП Змєєва Світлана Юріївна</t>
  </si>
  <si>
    <t>UA273052990000026004046238512</t>
  </si>
  <si>
    <t>Сплата згідно Договору № 02-15/08-ГТЗ про надання послуг художника зі світла від 15.08.2023 р.</t>
  </si>
  <si>
    <t>Логістика Світлани Змєєвої та Софії Кокуєнко (без проживання у Софії)
З них 6097,00 — добові Змєєвої
12194
Добові Софії Кокуєнко
28501,98
Відправити О. Маншиліну на логістику
4402711112406937</t>
  </si>
  <si>
    <t>Логістика Danse Macabre до Риги та Софії (поки без поїздів та проживання у Софії)
30 395,34 грн. 
Відправити О. Маншиліну на логістику
4402711112406937
33533,5
Добові Турти, Магери і Поліщука</t>
  </si>
  <si>
    <t>Логістика , поки крім проживання в Софії та витрат на локальні трансфери</t>
  </si>
  <si>
    <t>Зарплата О. Маншиліна</t>
  </si>
  <si>
    <t>ФОП Анісімова Яна Олександрівна</t>
  </si>
  <si>
    <t>UA333220010000026001340066429</t>
  </si>
  <si>
    <t>Сплата згідно Договору № 01-19/07-ГТЗ про надання послуг з дизайну від 19.07.2024 р. у рамках реалізації проєкту за договором про благодійний грант No ZR-5731-14062024-47, бюджетний рядок 1.1</t>
  </si>
  <si>
    <t>Анісімова, афіші та буклет</t>
  </si>
  <si>
    <t>Громадянка Венедіктова Лариса Анатоліївна</t>
  </si>
  <si>
    <t>Картка
4149499083905032</t>
  </si>
  <si>
    <t>ЦПХ</t>
  </si>
  <si>
    <t>Сплата згідно Цивільно-правового договору № 01-14/08-ГТЗ від 14.08.2024 р.</t>
  </si>
  <si>
    <t>Громадянка Лапко Анастасія Юріївна</t>
  </si>
  <si>
    <t>UA593220010000026206334417083</t>
  </si>
  <si>
    <t>Сплата згідно Цивільно-правового договору № 02-14/08-ГТЗ від 14.08.2024 р.</t>
  </si>
  <si>
    <t>Громадянка Пелех Анастасія Андріївна</t>
  </si>
  <si>
    <t>UA953220010000026203314287388</t>
  </si>
  <si>
    <t>Сплата згідно Цивільно-правового договору № 03-14/08-ГТЗ від 14.08.2024 р.</t>
  </si>
  <si>
    <t>Сплата згідно Договору № 02-15/08-ГТЗ про надання послуг художника зі світла від 15.08.2023 р., у рамках реалізації проєкту за договором про благодійний грант No ZR-5731-14062024-47, бюджетний рядок 9.10</t>
  </si>
  <si>
    <t>Гонорар Світлани Змєєвої за Таллінн 8710
Софії Кокуєнко 8710 за Ригу</t>
  </si>
  <si>
    <t>Сплата згідно Договору № 01-02/09-ГТЗ про надання послуг з організації участі в освітній програмі від 02.09.2024 р., у рамках реалізації проєкту за договором про благодійний грант No ZR-5731-14062024-47, бюджетний рядок 9.11</t>
  </si>
  <si>
    <t>Добові 5-ти хореографів, що запрошені на воркшоп у Софії</t>
  </si>
  <si>
    <t>Магера</t>
  </si>
  <si>
    <t>Турта</t>
  </si>
  <si>
    <t>Поліщук</t>
  </si>
  <si>
    <t>Сплата згідно Договору № 02-01/07-ГТЗ про надання послуг з продюсування від 01.07.2024 р., у рамках реалізації проєкту за договором про благодійний грант No ZR-5731-14062024-47, бюджетний рядок 9.2</t>
  </si>
  <si>
    <t>Гонорари (100%) за Ригу
Турти і Магери
(Поліщук — пізіше)</t>
  </si>
  <si>
    <t>Знамеровська</t>
  </si>
  <si>
    <t>Погорєлова</t>
  </si>
  <si>
    <t>Сплата згідно Договору № 01-01/07-ГТЗ про надання послуг з підготовки та демонстрації вистави від 01.07.2024 р., у рамках реалізації проєкту за договором про благодійний грант No ZR-5731-14062024-47, бюджетний рядок 9.1</t>
  </si>
  <si>
    <t>100% гонорару за виставу в Таллінні "1300 євро"</t>
  </si>
  <si>
    <t>ФОП Олексюк Світлана Борисівна</t>
  </si>
  <si>
    <t>UA293052990000026000026710087</t>
  </si>
  <si>
    <t>Сплата згідно Договору № 02-28/06-ГТЗ про надання послуг від 28.06.2024 р., у рамках реалізації проєкту за договором про благодійний грант No ZR-5731-14062024-47, бюджетний рядок 12.1</t>
  </si>
  <si>
    <t>65325 грн. на резервацію авіаквитків та Air BnB
Свєті Олексюк (поверне після зарахування грошей від Шайо)
11758,5 грн. Богдану Поліщуку (Гонорар за Ригу)</t>
  </si>
  <si>
    <t>Логістика 5-ти хореографок</t>
  </si>
  <si>
    <t>Гонорар освітлювача в Софії, 
Додаткові логістичні витрати</t>
  </si>
  <si>
    <t>Гонорари за Ригу і Таллін: Митці (1300), освітлювачки (200) (50%)</t>
  </si>
  <si>
    <t xml:space="preserve">DM: 100 світло, 300 Богдан, 1100 - перформерки
Богдан: </t>
  </si>
  <si>
    <t>Авіа до Риги (Сліди)</t>
  </si>
  <si>
    <t xml:space="preserve">разом на авіаквитки, з багажем, витрачено </t>
  </si>
  <si>
    <t>Авіа з Таллінна (Сліди)</t>
  </si>
  <si>
    <t>Повернуто О. Маншиліну для бронювання житла</t>
  </si>
  <si>
    <t>Авіа до Софії та назад (Сліди)</t>
  </si>
  <si>
    <t>Оренда студії для репетицій Dance Macabre</t>
  </si>
  <si>
    <t>оплачено з особистих О. Маншилін</t>
  </si>
  <si>
    <t>1500 євро на квитки</t>
  </si>
  <si>
    <t>Квитки на поїзди</t>
  </si>
  <si>
    <t>Квитки на автобус Будапешт-Львів</t>
  </si>
  <si>
    <t>Транспортування ліри та коси</t>
  </si>
  <si>
    <t>Додаткова оплата за транспортування ліри Рига-Київ</t>
  </si>
  <si>
    <t>15 євро</t>
  </si>
  <si>
    <t>10 Євро Варвара Турта, 5 євро Антон Овчінніков</t>
  </si>
  <si>
    <t>Покладено на карту своїх, до остаточного підрахунку логістики</t>
  </si>
  <si>
    <t>Маншилін О.</t>
  </si>
  <si>
    <t>готель Змєєвої у Варшаві</t>
  </si>
  <si>
    <t>Багаж Вільнюс-Софія</t>
  </si>
  <si>
    <t>35 Євро</t>
  </si>
  <si>
    <t>Антон Овчінніков</t>
  </si>
  <si>
    <t>Додаткові логістичні витрати Знамеровської</t>
  </si>
  <si>
    <t>https://docs.google.com/spreadsheets/d/1wd6vS5znWBvBlyVEfUemXE_4IxFzRcx7npUAsa23CMw/edit?usp=sharing</t>
  </si>
  <si>
    <t>рядки 2-11</t>
  </si>
  <si>
    <t>Тетяна Знамеровська</t>
  </si>
  <si>
    <t>RIGA</t>
  </si>
  <si>
    <t>під питанням</t>
  </si>
  <si>
    <t>Arrival</t>
  </si>
  <si>
    <t>Ціна</t>
  </si>
  <si>
    <t>Tickets</t>
  </si>
  <si>
    <t>Departure</t>
  </si>
  <si>
    <t>Accommodation</t>
  </si>
  <si>
    <t>ціна</t>
  </si>
  <si>
    <t>Добові</t>
  </si>
  <si>
    <t>Anton Ovchinnikov</t>
  </si>
  <si>
    <t>00380 67 401 24 10</t>
  </si>
  <si>
    <t>Train Vilnius - Riga 6:30-10:45</t>
  </si>
  <si>
    <t>Bus Riga-Tallinn 7:00-11:25</t>
  </si>
  <si>
    <t>23.09-27.09</t>
  </si>
  <si>
    <t>Tetiana Znamerovska FU831295</t>
  </si>
  <si>
    <t>00380 67 689 88 56</t>
  </si>
  <si>
    <t>Flight Dusseldorf-Riga, 19.05 - 22.10</t>
  </si>
  <si>
    <t>Bus Riga-Tallinn, 12:30-16:55</t>
  </si>
  <si>
    <t>https://drive.google.com/file/d/1LlwyckFHUC7JOOk6stKXmLx8ISnYdtI-/view?usp=drive_link</t>
  </si>
  <si>
    <r>
      <rPr>
        <rFont val="Calibri"/>
        <color rgb="FF222222"/>
        <sz val="11.0"/>
        <u/>
      </rPr>
      <t>https://air.tl/GmVkImUM?s=67&amp;unique_share_id=194c041a-b05a-4e52-9e51-735ea6386775</t>
    </r>
    <r>
      <rPr>
        <rFont val="Calibri"/>
        <color rgb="FF000000"/>
        <sz val="11.0"/>
      </rPr>
      <t xml:space="preserve"> </t>
    </r>
  </si>
  <si>
    <t>Kateryna Pogorielova FK083388</t>
  </si>
  <si>
    <t>00380 97 919 39 25</t>
  </si>
  <si>
    <t>23.09-26.09</t>
  </si>
  <si>
    <t>Oleksandr Manshylin GD919068</t>
  </si>
  <si>
    <t>00380503848389</t>
  </si>
  <si>
    <t>Bus Kyiv-Riga, 22.09, 10:00 — 23.09, 10:20</t>
  </si>
  <si>
    <t>https://drive.google.com/file/d/1R-gXIE0i2dDyNA6Jrcas68-JO_ENySgA/view?usp=drive_link</t>
  </si>
  <si>
    <t>Flight Riga-Hambourg, BT251, 7:20-8:10</t>
  </si>
  <si>
    <t>Varvara Turta FG730458</t>
  </si>
  <si>
    <t>00380 63 745 10 17</t>
  </si>
  <si>
    <t>https://drive.google.com/file/d/1wCgwcvcd1s-sT0I-GRaNrn1icutVxTvc/view?usp=drive_link</t>
  </si>
  <si>
    <t>Bus Riga-Kyiv, 26.09, 11:00, 27.09, 12:10</t>
  </si>
  <si>
    <t>https://drive.google.com/file/d/1oYLOm81FGyK_HsTuWEfKIPc6-aIj_NYv/view?usp=drive_link</t>
  </si>
  <si>
    <t>https://air.tl/LPwfTJ0r?s=67&amp;unique_share_id=a49af67a-98e8-4960-828f-cd009eb6571b</t>
  </si>
  <si>
    <t>5168752001064040</t>
  </si>
  <si>
    <t>Mahera Oleksandra FM785408</t>
  </si>
  <si>
    <t>00380 68 644 80 20</t>
  </si>
  <si>
    <t>5168752009851240</t>
  </si>
  <si>
    <t>24.09-26.09</t>
  </si>
  <si>
    <t>Kokuienko Sofiia FH104332</t>
  </si>
  <si>
    <t>00380 97 370 68 03</t>
  </si>
  <si>
    <t>Bus Lviv-Riga, 23.09, 14:00 — 24.09, 9:10</t>
  </si>
  <si>
    <t>https://drive.google.com/file/d/1T0370Y5ATqelVGfV0EiaP8ui7kTS7wUx/view?usp=drive_link</t>
  </si>
  <si>
    <t>Bus Riga-Lviv, 26,09, 9:30 — 27.09, 6:00</t>
  </si>
  <si>
    <t>https://drive.google.com/file/d/1ysy7PayPkeGNPbyDVsa38GpByOdGdZzA/view?usp=drive_link</t>
  </si>
  <si>
    <t>Oleksandr Manshylin</t>
  </si>
  <si>
    <t>Рига-Гамбург</t>
  </si>
  <si>
    <t>Гамбург-Львів</t>
  </si>
  <si>
    <t>TALLINN</t>
  </si>
  <si>
    <t>Per diem</t>
  </si>
  <si>
    <t>Bus Riga-Tallinn, 07:00-11:25</t>
  </si>
  <si>
    <t>Bus Tallinn - Vilnius 10:00-18:55</t>
  </si>
  <si>
    <t>Rita Lira</t>
  </si>
  <si>
    <t>00380 96 447 77 50</t>
  </si>
  <si>
    <t>Flight Tallinn-Dusseldorf, 15:20-18:05</t>
  </si>
  <si>
    <t>Zmieieva Svitlana FH 534038</t>
  </si>
  <si>
    <t>00380 66 506 02 70</t>
  </si>
  <si>
    <t>Bus Kyiv-Warsaw, 27.09, 13:00 - 28.09, 06:10
Flight Warsaw-Tallinn, 28.09, 15:10-17:50</t>
  </si>
  <si>
    <t>https://drive.google.com/file/d/11DM8-CGnlN9RvjFRqiD7P76DS-MzXW5g/view?usp=drive_link</t>
  </si>
  <si>
    <t>Flight Tallinn-Warsaw,  
Bus Warsaw-Kyiv, 30.09, 19:00 - 1.10, 6:00</t>
  </si>
  <si>
    <t>https://drive.google.com/file/d/1vXneVVZhDo_JMKhW8Gjuav8jGunRlexj/view?usp=sharing</t>
  </si>
  <si>
    <t>Художниці зі світла</t>
  </si>
  <si>
    <t>SOFIA</t>
  </si>
  <si>
    <t>380 67 401 24 10</t>
  </si>
  <si>
    <t>Zurich - Sofia, 14:55</t>
  </si>
  <si>
    <t>Sofia - Zurich 10:45</t>
  </si>
  <si>
    <t>380 67 689 88 56</t>
  </si>
  <si>
    <t>Flight Cologne-Sofia, 20:10-23:35</t>
  </si>
  <si>
    <t>Flight Sofia-Dortmund, 14:15-15:55</t>
  </si>
  <si>
    <t>https://air.tl/3FKrVLcy?s=67&amp;unique_share_id=5e94c3e1-b0f4-4291-a787-33b5305c144c</t>
  </si>
  <si>
    <t>380 97 919 39 25</t>
  </si>
  <si>
    <t>The Traces</t>
  </si>
  <si>
    <t>Polishchuk Bohdan FM601910</t>
  </si>
  <si>
    <t>380 97 551 87 91</t>
  </si>
  <si>
    <r>
      <rPr>
        <rFont val="Arial"/>
        <color theme="1"/>
        <sz val="11.0"/>
      </rPr>
      <t>Train Kyiv-Przemyśl, 21.10, 19:11 - 22.10, 05:53</t>
    </r>
    <r>
      <rPr>
        <rFont val="Arial"/>
        <color rgb="FFFF0000"/>
        <sz val="11.0"/>
      </rPr>
      <t xml:space="preserve">
</t>
    </r>
    <r>
      <rPr>
        <rFont val="Arial"/>
        <color theme="1"/>
        <sz val="11.0"/>
      </rPr>
      <t>Flight Rzeszow-Munich-Sofia, 13:00-18:45</t>
    </r>
  </si>
  <si>
    <r>
      <rPr>
        <rFont val="Arial"/>
        <sz val="11.0"/>
      </rPr>
      <t xml:space="preserve">train: </t>
    </r>
    <r>
      <rPr>
        <rFont val="Arial"/>
        <color rgb="FF1155CC"/>
        <sz val="11.0"/>
        <u/>
      </rPr>
      <t>https://drive.google.com/file/d/1-WlnmDy6l9Mud-81clF0DbbjVPie0jOy/view?usp=drive_link</t>
    </r>
    <r>
      <rPr>
        <rFont val="Arial"/>
        <sz val="11.0"/>
      </rPr>
      <t xml:space="preserve"> 
flight: </t>
    </r>
    <r>
      <rPr>
        <rFont val="Arial"/>
        <color rgb="FF1155CC"/>
        <sz val="11.0"/>
        <u/>
      </rPr>
      <t>https://drive.google.com/file/d/1-oVmNBFDTXFMyhm2j85W6pazk9hflDiY/view?usp=sharing</t>
    </r>
    <r>
      <rPr>
        <rFont val="Arial"/>
        <sz val="11.0"/>
      </rPr>
      <t xml:space="preserve"> 
boarding pass: </t>
    </r>
    <r>
      <rPr>
        <rFont val="Arial"/>
        <color rgb="FF1155CC"/>
        <sz val="11.0"/>
        <u/>
      </rPr>
      <t>https://drive.google.com/file/d/1BU-j9s_WvpkEzSPWK9RoDGMCPsBAXdR3/view?usp=drive_link</t>
    </r>
    <r>
      <rPr>
        <rFont val="Arial"/>
        <sz val="11.0"/>
      </rPr>
      <t xml:space="preserve"> </t>
    </r>
  </si>
  <si>
    <r>
      <rPr>
        <rFont val="Calibri"/>
        <color rgb="FF000000"/>
        <sz val="11.0"/>
      </rPr>
      <t xml:space="preserve">Flight Sofia-Munich-Rzeszow, 6:00-12:25
</t>
    </r>
    <r>
      <rPr>
        <rFont val="Calibri"/>
        <color rgb="FF000000"/>
        <sz val="11.0"/>
      </rPr>
      <t>Train Przemyśl-Kyiv, 26.10, 20:28 - 27.10, 7:34</t>
    </r>
  </si>
  <si>
    <r>
      <rPr>
        <rFont val="Arial"/>
        <sz val="11.0"/>
      </rPr>
      <t xml:space="preserve">flight:
train: </t>
    </r>
    <r>
      <rPr>
        <rFont val="Arial"/>
        <color rgb="FF1155CC"/>
        <sz val="11.0"/>
        <u/>
      </rPr>
      <t>https://drive.google.com/file/d/1w4Uf7qvBDKuC6Q-jB0RZGVV3YmvFMJnC/view?usp=sharing</t>
    </r>
    <r>
      <rPr>
        <rFont val="Arial"/>
        <sz val="11.0"/>
      </rPr>
      <t xml:space="preserve"> </t>
    </r>
  </si>
  <si>
    <t>https://air.tl/FugymnPs?s=67&amp;unique_share_id=0793d1a3-7971-4df3-8847-1a7ef65c1667</t>
  </si>
  <si>
    <r>
      <rPr>
        <rFont val="Arial"/>
        <color rgb="FF000000"/>
        <sz val="11.0"/>
      </rPr>
      <t>5457082237796805</t>
    </r>
  </si>
  <si>
    <t>Перемишль - Ряшів</t>
  </si>
  <si>
    <t>Yuliia Hryshyna GJ 673281</t>
  </si>
  <si>
    <t>380 99 490 13 94</t>
  </si>
  <si>
    <r>
      <rPr>
        <rFont val="Arial"/>
        <color theme="1"/>
        <sz val="11.0"/>
      </rPr>
      <t>Train Kyiv-Przemyśl, 21.10, 19:11 - 22.10, 05:53</t>
    </r>
    <r>
      <rPr>
        <rFont val="Arial"/>
        <color rgb="FFFF0000"/>
        <sz val="11.0"/>
      </rPr>
      <t xml:space="preserve">
</t>
    </r>
    <r>
      <rPr>
        <rFont val="Arial"/>
        <color theme="1"/>
        <sz val="11.0"/>
      </rPr>
      <t>Flight Rzeszow-Munich-Sofia, 13:00-18:45</t>
    </r>
  </si>
  <si>
    <r>
      <rPr>
        <rFont val="Arial"/>
        <sz val="11.0"/>
      </rPr>
      <t xml:space="preserve">from Kh: </t>
    </r>
    <r>
      <rPr>
        <rFont val="Arial"/>
        <color rgb="FF1155CC"/>
        <sz val="11.0"/>
        <u/>
      </rPr>
      <t>https://drive.google.com/file/d/1D75afD5I9DSAJCuYELyRbdvufmstxmBM/view?usp=drive_link</t>
    </r>
    <r>
      <rPr>
        <rFont val="Arial"/>
        <sz val="11.0"/>
      </rPr>
      <t xml:space="preserve"> 
train: </t>
    </r>
    <r>
      <rPr>
        <rFont val="Arial"/>
        <color rgb="FF1155CC"/>
        <sz val="11.0"/>
        <u/>
      </rPr>
      <t>https://drive.google.com/file/d/1GLjB_t3Omi9tfhaCWqCeW-oLOXioQlIG/view?usp=drive_link</t>
    </r>
    <r>
      <rPr>
        <rFont val="Arial"/>
        <sz val="11.0"/>
      </rPr>
      <t xml:space="preserve"> 
flight: </t>
    </r>
    <r>
      <rPr>
        <rFont val="Arial"/>
        <color rgb="FF1155CC"/>
        <sz val="11.0"/>
        <u/>
      </rPr>
      <t>https://drive.google.com/file/d/1qe5tKihw4FxNNE0kBhPGFQYfJHS15DBn/view?usp=sharing</t>
    </r>
    <r>
      <rPr>
        <rFont val="Arial"/>
        <sz val="11.0"/>
      </rPr>
      <t xml:space="preserve"> </t>
    </r>
  </si>
  <si>
    <t>Flight Sofia-Munich-Rzeszow, 6:00-12:25
Train Przemyśl-Kyiv, 26.10, 20:28 - 27.10, 7:34</t>
  </si>
  <si>
    <r>
      <rPr>
        <rFont val="Arial"/>
        <sz val="11.0"/>
      </rPr>
      <t xml:space="preserve">flight:
train: </t>
    </r>
    <r>
      <rPr>
        <rFont val="Arial"/>
        <color rgb="FF1155CC"/>
        <sz val="11.0"/>
        <u/>
      </rPr>
      <t>https://drive.google.com/file/d/1YpnC8fW0t_wJDQ9vR1nwJuQdQIQmLs0C/view?usp=sharing</t>
    </r>
    <r>
      <rPr>
        <rFont val="Arial"/>
        <sz val="11.0"/>
      </rPr>
      <t xml:space="preserve"> 
to Kh: </t>
    </r>
    <r>
      <rPr>
        <rFont val="Arial"/>
        <color rgb="FF1155CC"/>
        <sz val="11.0"/>
        <u/>
      </rPr>
      <t>https://drive.google.com/file/d/1vQY42eVmY1kB2XvSTkozH6XLv_6l_OCu/view?usp=drive_link</t>
    </r>
    <r>
      <rPr>
        <rFont val="Arial"/>
        <sz val="11.0"/>
      </rPr>
      <t xml:space="preserve"> </t>
    </r>
  </si>
  <si>
    <t>одержала 6097 добових від Кокуєнко
+42,82 Від Тізенберг+1481,43 від Маншиліна</t>
  </si>
  <si>
    <t>5363542098169346</t>
  </si>
  <si>
    <t>Olga Drobysh FN309733</t>
  </si>
  <si>
    <t>380 67 546 23 93</t>
  </si>
  <si>
    <r>
      <rPr>
        <rFont val="Arial"/>
        <sz val="11.0"/>
      </rPr>
      <t xml:space="preserve">train: </t>
    </r>
    <r>
      <rPr>
        <rFont val="Arial"/>
        <color rgb="FF1155CC"/>
        <sz val="11.0"/>
        <u/>
      </rPr>
      <t>https://drive.google.com/file/d/1QxnH03F483o8smT5Cqh75tWp791uyM4H/view?usp=drive_link</t>
    </r>
    <r>
      <rPr>
        <rFont val="Arial"/>
        <sz val="11.0"/>
      </rPr>
      <t xml:space="preserve"> 
flight: </t>
    </r>
    <r>
      <rPr>
        <rFont val="Arial"/>
        <color rgb="FF1155CC"/>
        <sz val="11.0"/>
        <u/>
      </rPr>
      <t>https://drive.google.com/file/d/1beMJUk5FmcKdDOebFV27bsWKaYdhV5xk/view?usp=sharing</t>
    </r>
    <r>
      <rPr>
        <rFont val="Arial"/>
        <sz val="11.0"/>
      </rPr>
      <t xml:space="preserve"> 
baggage: </t>
    </r>
    <r>
      <rPr>
        <rFont val="Arial"/>
        <color rgb="FF1155CC"/>
        <sz val="11.0"/>
        <u/>
      </rPr>
      <t>https://drive.google.com/file/d/1UrSEaxn6HN3NM4iJf0XuhPt1XvTKGRqN/view?usp=sharing</t>
    </r>
    <r>
      <rPr>
        <rFont val="Arial"/>
        <sz val="11.0"/>
      </rPr>
      <t xml:space="preserve"> 
</t>
    </r>
    <r>
      <rPr>
        <rFont val="Arial"/>
        <color rgb="FF1155CC"/>
        <sz val="11.0"/>
        <u/>
      </rPr>
      <t>https://drive.google.com/file/d/1p5oy_Nwp47cTtsGupjFnGlJeRlV2sJ0G/view?usp=sharing</t>
    </r>
    <r>
      <rPr>
        <rFont val="Arial"/>
        <sz val="11.0"/>
      </rPr>
      <t xml:space="preserve"> 
boarding passes: </t>
    </r>
    <r>
      <rPr>
        <rFont val="Arial"/>
        <color rgb="FF1155CC"/>
        <sz val="11.0"/>
        <u/>
      </rPr>
      <t>https://drive.google.com/file/d/1thtpViDmvH4UmGcNWgFVD3uLR9KqLS0Q/view?usp=sharing</t>
    </r>
    <r>
      <rPr>
        <rFont val="Arial"/>
        <sz val="11.0"/>
      </rPr>
      <t xml:space="preserve"> </t>
    </r>
  </si>
  <si>
    <r>
      <rPr>
        <rFont val="Arial"/>
        <sz val="11.0"/>
      </rPr>
      <t xml:space="preserve">flight:
train: </t>
    </r>
    <r>
      <rPr>
        <rFont val="Arial"/>
        <color rgb="FF1155CC"/>
        <sz val="11.0"/>
        <u/>
      </rPr>
      <t>https://drive.google.com/file/d/1QZH_fwgvR8K4dnHQwIpu75VHkgy5BC4U/view?usp=drive_link</t>
    </r>
    <r>
      <rPr>
        <rFont val="Arial"/>
        <sz val="11.0"/>
      </rPr>
      <t xml:space="preserve"> </t>
    </r>
  </si>
  <si>
    <t>4149629350306825</t>
  </si>
  <si>
    <t>Yana Reutova FE 473346</t>
  </si>
  <si>
    <t>420 775 215 998</t>
  </si>
  <si>
    <t>Flight Prague-Vienna-Sofia, 11:15-18:00</t>
  </si>
  <si>
    <r>
      <rPr>
        <rFont val="Arial"/>
        <color rgb="FF1155CC"/>
        <sz val="11.0"/>
        <u/>
      </rPr>
      <t>https://drive.google.com/file/d/1xft64FA-m745X0kLgq9WXaNfycQ3Y_m-/view?usp=sharing</t>
    </r>
    <r>
      <rPr>
        <rFont val="Arial"/>
        <sz val="11.0"/>
      </rPr>
      <t xml:space="preserve"> </t>
    </r>
  </si>
  <si>
    <t>Flight Sofia-Vienna-Prague, 18:45-21:50</t>
  </si>
  <si>
    <t>https://air.tl/cDwK1F6z?s=67&amp;unique_share_id=9de33a69-14ab-49aa-993a-4ad3f8b52f4f</t>
  </si>
  <si>
    <t>5351242100817453</t>
  </si>
  <si>
    <t>UA823281680000026203000208333</t>
  </si>
  <si>
    <t>Nina Bulhakova FN208745</t>
  </si>
  <si>
    <t>380 67 451 46 99</t>
  </si>
  <si>
    <t>Flight Helsinki-Riga-Sofia, 9:00-14:15</t>
  </si>
  <si>
    <t xml:space="preserve">https://drive.google.com/file/d/1Ec_5g6M3-fkeO0t1LozgJ4MSp6qWL6Sn/view?usp=sharing </t>
  </si>
  <si>
    <t>Flight Sofia-Riga-Helsinki, 15:05-20:40</t>
  </si>
  <si>
    <t>5457082504552048</t>
  </si>
  <si>
    <t>380 63 745 10 17</t>
  </si>
  <si>
    <r>
      <rPr>
        <rFont val="Calibri"/>
        <color rgb="FF000000"/>
        <sz val="11.0"/>
      </rPr>
      <t>Train Kyiv-Przemyśl, 22.10, 19:11 - 23.10, 05:53</t>
    </r>
    <r>
      <rPr>
        <rFont val="Calibri"/>
        <color rgb="FFFF0000"/>
        <sz val="11.0"/>
      </rPr>
      <t xml:space="preserve">
</t>
    </r>
    <r>
      <rPr>
        <rFont val="Calibri"/>
        <color rgb="FF1F1F1F"/>
        <sz val="11.0"/>
      </rPr>
      <t>Flight Rzeszow-Munich-Sofia, 13:00-18:45</t>
    </r>
  </si>
  <si>
    <r>
      <rPr>
        <rFont val="Arial"/>
        <sz val="11.0"/>
      </rPr>
      <t xml:space="preserve">train: </t>
    </r>
    <r>
      <rPr>
        <rFont val="Arial"/>
        <color rgb="FF1155CC"/>
        <sz val="11.0"/>
        <u/>
      </rPr>
      <t>https://drive.google.com/file/d/13Nzvkg44JWT7bX__f7vbSJk2heSwNQUu/view?usp=drive_link</t>
    </r>
    <r>
      <rPr>
        <rFont val="Arial"/>
        <sz val="11.0"/>
      </rPr>
      <t xml:space="preserve"> 
flight: </t>
    </r>
    <r>
      <rPr>
        <rFont val="Arial"/>
        <color rgb="FF1155CC"/>
        <sz val="11.0"/>
        <u/>
      </rPr>
      <t>https://drive.google.com/file/d/1_g5OVFF5VCkLqJ_Uf2yLWcgWOLf8uIJC/view?usp=sharing</t>
    </r>
    <r>
      <rPr>
        <rFont val="Arial"/>
        <sz val="11.0"/>
      </rPr>
      <t xml:space="preserve"> 
boarding pass: </t>
    </r>
    <r>
      <rPr>
        <rFont val="Arial"/>
        <color rgb="FF1155CC"/>
        <sz val="11.0"/>
        <u/>
      </rPr>
      <t>https://drive.google.com/file/d/1aioJHlyTcBdbAd__brrrryoVCEq0s95q/view?usp=sharing</t>
    </r>
    <r>
      <rPr>
        <rFont val="Arial"/>
        <sz val="11.0"/>
      </rPr>
      <t xml:space="preserve"> </t>
    </r>
  </si>
  <si>
    <r>
      <rPr>
        <rFont val="Calibri"/>
        <color rgb="FF000000"/>
        <sz val="11.0"/>
      </rPr>
      <t xml:space="preserve">Flight Sofia-Munich-Rzeszow, 6:00-12:25
</t>
    </r>
    <r>
      <rPr>
        <rFont val="Calibri"/>
        <color rgb="FF000000"/>
        <sz val="11.0"/>
      </rPr>
      <t>Train Przemyśl-Kyiv, 20:28 - 26.10, 07:34</t>
    </r>
  </si>
  <si>
    <r>
      <rPr>
        <rFont val="Arial"/>
        <sz val="11.0"/>
      </rPr>
      <t xml:space="preserve">train: </t>
    </r>
    <r>
      <rPr>
        <rFont val="Arial"/>
        <color rgb="FF1155CC"/>
        <sz val="11.0"/>
        <u/>
      </rPr>
      <t>https://drive.google.com/file/d/1fDte__ZYcVCezoLqDDZ2_VvS9Rv-7uCS/view?usp=sharing</t>
    </r>
    <r>
      <rPr>
        <rFont val="Arial"/>
        <sz val="11.0"/>
      </rPr>
      <t xml:space="preserve"> </t>
    </r>
  </si>
  <si>
    <t>Разом зі Знамеровською та Погорєловою</t>
  </si>
  <si>
    <t>Sokulska Alina FH606068</t>
  </si>
  <si>
    <t>34 603 59 54 39</t>
  </si>
  <si>
    <t>Flight Barcelona-Sofia, 9:15-13:05</t>
  </si>
  <si>
    <t>Flight Sofia-Barcelona, 6:30-8:35</t>
  </si>
  <si>
    <t>https://air.tl/Hbg5liUZ?s=67&amp;unique_share_id=f0314f38-c71a-4e5a-92ed-2b35edacbe98</t>
  </si>
  <si>
    <t>Запрошені хореографки</t>
  </si>
  <si>
    <t>5309212732387475</t>
  </si>
  <si>
    <t>380 68 644 80 20</t>
  </si>
  <si>
    <r>
      <rPr>
        <rFont val="Calibri"/>
        <color rgb="FF000000"/>
        <sz val="11.0"/>
      </rPr>
      <t>Train Kyiv-Przemyśl, 22.10, 19:11 - 23.10, 05:53</t>
    </r>
    <r>
      <rPr>
        <rFont val="Calibri"/>
        <color rgb="FFFF0000"/>
        <sz val="11.0"/>
      </rPr>
      <t xml:space="preserve">
</t>
    </r>
    <r>
      <rPr>
        <rFont val="Calibri"/>
        <color rgb="FF1F1F1F"/>
        <sz val="11.0"/>
      </rPr>
      <t>Flight Rzeszow-Munich-Sofia, 13:00-18:45</t>
    </r>
  </si>
  <si>
    <r>
      <rPr>
        <rFont val="Arial"/>
        <sz val="11.0"/>
      </rPr>
      <t xml:space="preserve">train: </t>
    </r>
    <r>
      <rPr>
        <rFont val="Arial"/>
        <color rgb="FF1155CC"/>
        <sz val="11.0"/>
        <u/>
      </rPr>
      <t>https://drive.google.com/file/d/1qIUGklzUzhNUF0uqWGi5GvAQHTo6pqlp/view?usp=drive_link</t>
    </r>
    <r>
      <rPr>
        <rFont val="Arial"/>
        <sz val="11.0"/>
      </rPr>
      <t xml:space="preserve"> 
flight: </t>
    </r>
    <r>
      <rPr>
        <rFont val="Arial"/>
        <color rgb="FF1155CC"/>
        <sz val="11.0"/>
        <u/>
      </rPr>
      <t>https://drive.google.com/file/d/1VtlZne5zJ8ZUon6QfIXAJDvdaaTBFT83/view?usp=sharing</t>
    </r>
    <r>
      <rPr>
        <rFont val="Arial"/>
        <sz val="11.0"/>
      </rPr>
      <t xml:space="preserve"> 
boarding pass: </t>
    </r>
    <r>
      <rPr>
        <rFont val="Arial"/>
        <color rgb="FF1155CC"/>
        <sz val="11.0"/>
        <u/>
      </rPr>
      <t>https://drive.google.com/file/d/1CZQn6_nlPxAnMsJdkfGWvDvvB-i6D9ZJ/view?usp=sharing</t>
    </r>
    <r>
      <rPr>
        <rFont val="Arial"/>
        <sz val="11.0"/>
      </rPr>
      <t xml:space="preserve"> </t>
    </r>
  </si>
  <si>
    <r>
      <rPr>
        <rFont val="Calibri"/>
        <color rgb="FF000000"/>
        <sz val="11.0"/>
      </rPr>
      <t xml:space="preserve">Flight Sofia-Munich-Rzeszow, 6:00-12:25
</t>
    </r>
    <r>
      <rPr>
        <rFont val="Calibri"/>
        <color rgb="FF000000"/>
        <sz val="11.0"/>
      </rPr>
      <t>Train Przemyśl-Kyiv, 26.10, 20:28 - 27.10, 7:34</t>
    </r>
  </si>
  <si>
    <r>
      <rPr>
        <rFont val="Arial"/>
        <sz val="11.0"/>
      </rPr>
      <t xml:space="preserve">flight:
train: </t>
    </r>
    <r>
      <rPr>
        <rFont val="Arial"/>
        <color rgb="FF1155CC"/>
        <sz val="11.0"/>
        <u/>
      </rPr>
      <t>https://drive.google.com/file/d/1l-Ff-D_NLZBp7D7n5TpcFwD1Ryu617Uy/view?usp=sharing</t>
    </r>
    <r>
      <rPr>
        <rFont val="Arial"/>
        <sz val="11.0"/>
      </rPr>
      <t xml:space="preserve"> </t>
    </r>
  </si>
  <si>
    <t>Danse Macabre</t>
  </si>
  <si>
    <t>380 97 370 68 03</t>
  </si>
  <si>
    <r>
      <rPr>
        <rFont val="Arial"/>
        <color theme="1"/>
        <sz val="11.0"/>
      </rPr>
      <t>Train Lviv-Przemyśl, 3:16-4:25</t>
    </r>
    <r>
      <rPr>
        <rFont val="Arial"/>
        <color rgb="FFFF0000"/>
        <sz val="11.0"/>
      </rPr>
      <t xml:space="preserve">
</t>
    </r>
    <r>
      <rPr>
        <rFont val="Arial"/>
        <color theme="1"/>
        <sz val="11.0"/>
      </rPr>
      <t>Flight Rzeszow-Munich-Sofia, 13:00-18:45</t>
    </r>
  </si>
  <si>
    <r>
      <rPr>
        <rFont val="Arial"/>
        <sz val="11.0"/>
      </rPr>
      <t xml:space="preserve">train: </t>
    </r>
    <r>
      <rPr>
        <rFont val="Arial"/>
        <color rgb="FF1155CC"/>
        <sz val="11.0"/>
        <u/>
      </rPr>
      <t>https://drive.google.com/file/d/1U_JXU3W_k576kg3PKu6oIH3t2M3leig2/view?usp=drive_link</t>
    </r>
    <r>
      <rPr>
        <rFont val="Arial"/>
        <sz val="11.0"/>
      </rPr>
      <t xml:space="preserve"> 
flight: </t>
    </r>
    <r>
      <rPr>
        <rFont val="Arial"/>
        <color rgb="FF1155CC"/>
        <sz val="11.0"/>
        <u/>
      </rPr>
      <t>https://drive.google.com/file/d/1-cX_z5JKG_KuQhx7qI82ahloelDC0GuY/view?usp=sharing</t>
    </r>
    <r>
      <rPr>
        <rFont val="Arial"/>
        <sz val="11.0"/>
      </rPr>
      <t xml:space="preserve"> </t>
    </r>
  </si>
  <si>
    <t>Flight Sofia-Budapest, 12:55-13:15
Bus Budapest-Lviv, 22:15-12:00</t>
  </si>
  <si>
    <r>
      <rPr>
        <rFont val="Arial"/>
        <sz val="11.0"/>
      </rPr>
      <t xml:space="preserve">flight: </t>
    </r>
    <r>
      <rPr>
        <rFont val="Arial"/>
        <color rgb="FF1155CC"/>
        <sz val="11.0"/>
        <u/>
      </rPr>
      <t>https://drive.google.com/file/d/16QOribOznAFbrTkrayz44g9rpR8HiZyD/view?usp=sharing</t>
    </r>
    <r>
      <rPr>
        <rFont val="Arial"/>
        <sz val="11.0"/>
      </rPr>
      <t xml:space="preserve"> 
bus: </t>
    </r>
    <r>
      <rPr>
        <rFont val="Arial"/>
        <color rgb="FF1155CC"/>
        <sz val="11.0"/>
        <u/>
      </rPr>
      <t>https://drive.google.com/file/d/1BW_NTF9wUd6QufV_RouZj1FIvlgjFH6X/view?usp=sharing</t>
    </r>
    <r>
      <rPr>
        <rFont val="Arial"/>
        <sz val="11.0"/>
      </rPr>
      <t xml:space="preserve"> </t>
    </r>
  </si>
  <si>
    <t>переслала добові Гришиній</t>
  </si>
  <si>
    <t>Платимо з рахунку
UA043052990000026001026219101</t>
  </si>
  <si>
    <t>Віці на Варну, реклама, повернути частину позиченого,</t>
  </si>
  <si>
    <t>Сплата згідно Договору № 01-30/09-РШ про надання послуг від 30.09.2024 р.</t>
  </si>
  <si>
    <t>Перші 500 євро</t>
  </si>
  <si>
    <t>ФОП Коваль Дар'я Вікторівна</t>
  </si>
  <si>
    <t>UA463052990000026008050017639</t>
  </si>
  <si>
    <t>Сплата згідно Договору № 02-30/09-РШ про надання послуг від 30.09.2024 р.</t>
  </si>
  <si>
    <t>Перші другі 4500 євро</t>
  </si>
</sst>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_-* #,##0.00\ _₴_-;\-* #,##0.00\ _₴_-;_-* &quot;-&quot;??\ _₴_-;_-@"/>
    <numFmt numFmtId="165" formatCode="&quot;$&quot;#,##0"/>
    <numFmt numFmtId="166" formatCode="d\.m"/>
    <numFmt numFmtId="167" formatCode="[$грн.]#,##0.00"/>
    <numFmt numFmtId="168" formatCode="dd\.mm\.yyyy"/>
    <numFmt numFmtId="169" formatCode="#,##0.00;\(#,##0.00\)"/>
    <numFmt numFmtId="170" formatCode="[$€-2]&quot; &quot;#,##0.00"/>
    <numFmt numFmtId="171" formatCode="dd\.mm"/>
    <numFmt numFmtId="172" formatCode="#,##0.00\ [$грн. -422]"/>
  </numFmts>
  <fonts count="86">
    <font>
      <sz val="11.0"/>
      <color theme="1"/>
      <name val="Calibri"/>
      <scheme val="minor"/>
    </font>
    <font>
      <sz val="10.0"/>
      <color theme="1"/>
      <name val="Arial"/>
    </font>
    <font>
      <b/>
      <sz val="10.0"/>
      <color theme="1"/>
      <name val="Arial"/>
    </font>
    <font>
      <b/>
      <sz val="10.0"/>
      <color rgb="FF000000"/>
      <name val="Arial"/>
    </font>
    <font/>
    <font>
      <sz val="11.0"/>
      <color theme="1"/>
      <name val="Calibri"/>
    </font>
    <font>
      <sz val="10.0"/>
      <color rgb="FF000000"/>
      <name val="Arial"/>
    </font>
    <font>
      <sz val="10.0"/>
      <color rgb="FF222222"/>
      <name val="Arial"/>
    </font>
    <font>
      <i/>
      <vertAlign val="superscript"/>
      <sz val="10.0"/>
      <color theme="1"/>
      <name val="Arial"/>
    </font>
    <font>
      <i/>
      <vertAlign val="superscript"/>
      <sz val="10.0"/>
      <color theme="1"/>
      <name val="Arial"/>
    </font>
    <font>
      <i/>
      <vertAlign val="superscript"/>
      <sz val="10.0"/>
      <color theme="1"/>
      <name val="Arial"/>
    </font>
    <font>
      <i/>
      <vertAlign val="superscript"/>
      <sz val="10.0"/>
      <color theme="1"/>
      <name val="Arial"/>
    </font>
    <font>
      <b/>
      <i/>
      <vertAlign val="superscript"/>
      <sz val="10.0"/>
      <color theme="1"/>
      <name val="Arial"/>
    </font>
    <font>
      <i/>
      <vertAlign val="superscript"/>
      <sz val="10.0"/>
      <color theme="1"/>
      <name val="Arial"/>
    </font>
    <font>
      <b/>
      <sz val="16.0"/>
      <color rgb="FF000000"/>
      <name val="Arial"/>
    </font>
    <font>
      <b/>
      <sz val="12.0"/>
      <color rgb="FF000000"/>
      <name val="Arial"/>
    </font>
    <font>
      <b/>
      <sz val="10.0"/>
      <color rgb="FFFF0000"/>
      <name val="Arial"/>
    </font>
    <font>
      <b/>
      <sz val="10.0"/>
      <color theme="0"/>
      <name val="Arial"/>
    </font>
    <font>
      <b/>
      <i/>
      <sz val="10.0"/>
      <color rgb="FFFF0000"/>
      <name val="Arial"/>
    </font>
    <font>
      <b/>
      <sz val="11.0"/>
      <color theme="1"/>
      <name val="Arial"/>
    </font>
    <font>
      <sz val="11.0"/>
      <color theme="1"/>
      <name val="Arial"/>
    </font>
    <font>
      <b/>
      <sz val="11.0"/>
      <color rgb="FFFF0000"/>
      <name val="Arial"/>
    </font>
    <font>
      <b/>
      <i/>
      <sz val="10.0"/>
      <color rgb="FF000000"/>
      <name val="Arial"/>
    </font>
    <font>
      <b/>
      <i/>
      <sz val="10.0"/>
      <color theme="1"/>
      <name val="Arial"/>
    </font>
    <font>
      <b/>
      <i/>
      <vertAlign val="superscript"/>
      <sz val="10.0"/>
      <color theme="1"/>
      <name val="Arial"/>
    </font>
    <font>
      <i/>
      <vertAlign val="superscript"/>
      <sz val="10.0"/>
      <color theme="1"/>
      <name val="Arial"/>
    </font>
    <font>
      <i/>
      <sz val="10.0"/>
      <color theme="1"/>
      <name val="Arial"/>
    </font>
    <font>
      <i/>
      <vertAlign val="superscript"/>
      <sz val="10.0"/>
      <color theme="1"/>
      <name val="Arial"/>
    </font>
    <font>
      <sz val="10.0"/>
      <color rgb="FFFF0000"/>
      <name val="Arial"/>
    </font>
    <font>
      <sz val="12.0"/>
      <color theme="1"/>
      <name val="Times New Roman"/>
    </font>
    <font>
      <b/>
      <sz val="12.0"/>
      <color theme="1"/>
      <name val="Arial"/>
    </font>
    <font>
      <b/>
      <sz val="11.0"/>
      <color theme="1"/>
      <name val="Calibri"/>
    </font>
    <font>
      <b/>
      <sz val="12.0"/>
      <color theme="1"/>
      <name val="Calibri"/>
    </font>
    <font>
      <sz val="12.0"/>
      <color theme="1"/>
      <name val="Calibri"/>
    </font>
    <font>
      <b/>
      <sz val="11.0"/>
      <color rgb="FFFF0000"/>
      <name val="Calibri"/>
    </font>
    <font>
      <i/>
      <sz val="11.0"/>
      <color theme="1"/>
      <name val="Calibri"/>
    </font>
    <font>
      <b/>
      <sz val="14.0"/>
      <color theme="1"/>
      <name val="Calibri"/>
    </font>
    <font>
      <vertAlign val="superscript"/>
      <sz val="14.0"/>
      <color theme="1"/>
      <name val="Calibri"/>
    </font>
    <font>
      <i/>
      <sz val="10.0"/>
      <color theme="1"/>
      <name val="Calibri"/>
    </font>
    <font>
      <b/>
      <sz val="12.0"/>
      <color theme="1"/>
      <name val="Times New Roman"/>
    </font>
    <font>
      <b/>
      <sz val="18.0"/>
      <color theme="1"/>
      <name val="Times New Roman"/>
    </font>
    <font>
      <b/>
      <sz val="11.0"/>
      <color theme="1"/>
      <name val="Times New Roman"/>
    </font>
    <font>
      <sz val="11.0"/>
      <color theme="1"/>
      <name val="Times New Roman"/>
    </font>
    <font>
      <b/>
      <sz val="18.0"/>
      <color rgb="FF000000"/>
      <name val="Times New Roman"/>
    </font>
    <font>
      <b/>
      <sz val="11.0"/>
      <color rgb="FF000000"/>
      <name val="Times New Roman"/>
    </font>
    <font>
      <sz val="11.0"/>
      <color rgb="FF000000"/>
      <name val="Times New Roman"/>
    </font>
    <font>
      <b/>
      <i/>
      <sz val="11.0"/>
      <color theme="1"/>
      <name val="Times New Roman"/>
    </font>
    <font>
      <b/>
      <i/>
      <sz val="11.0"/>
      <color rgb="FF000000"/>
      <name val="Times New Roman"/>
    </font>
    <font>
      <b/>
      <sz val="11.0"/>
      <color rgb="FFFF0000"/>
      <name val="Times New Roman"/>
    </font>
    <font>
      <i/>
      <sz val="11.0"/>
      <color theme="1"/>
      <name val="Times New Roman"/>
    </font>
    <font>
      <b/>
      <sz val="14.0"/>
      <color rgb="FF000000"/>
      <name val="Times New Roman"/>
    </font>
    <font>
      <sz val="11.0"/>
      <color rgb="FF000000"/>
      <name val="Helvetica Neue"/>
    </font>
    <font>
      <sz val="11.0"/>
      <color theme="1"/>
      <name val="Arial Narrow"/>
    </font>
    <font>
      <sz val="11.0"/>
      <color theme="1"/>
      <name val="Helvetica Neue"/>
    </font>
    <font>
      <sz val="11.0"/>
      <color rgb="FF000000"/>
      <name val="Arial Narrow"/>
    </font>
    <font>
      <b/>
      <sz val="11.0"/>
      <color rgb="FF000000"/>
      <name val="Arial Narrow"/>
    </font>
    <font>
      <b/>
      <sz val="11.0"/>
      <color rgb="FF222222"/>
      <name val="Arial"/>
    </font>
    <font>
      <sz val="11.0"/>
      <color rgb="FF0000FF"/>
      <name val="Arial Narrow"/>
    </font>
    <font>
      <sz val="11.0"/>
      <color rgb="FFFF0000"/>
      <name val="Arial Narrow"/>
    </font>
    <font>
      <u/>
      <sz val="11.0"/>
      <color rgb="FF000000"/>
      <name val="Arial Narrow"/>
    </font>
    <font>
      <u/>
      <sz val="11.0"/>
      <color rgb="FF000000"/>
      <name val="Arial Narrow"/>
    </font>
    <font>
      <i/>
      <sz val="11.0"/>
      <color rgb="FF000000"/>
      <name val="Arial Narrow"/>
    </font>
    <font>
      <b/>
      <sz val="11.0"/>
      <color theme="1"/>
      <name val="Arial Narrow"/>
    </font>
    <font>
      <sz val="11.0"/>
      <color rgb="FF0432FF"/>
      <name val="Arial Narrow"/>
    </font>
    <font>
      <b/>
      <sz val="11.0"/>
      <color rgb="FF0432FF"/>
      <name val="Arial Narrow"/>
    </font>
    <font>
      <b/>
      <sz val="10.0"/>
      <color rgb="FF0432FF"/>
      <name val="Arial Narrow"/>
    </font>
    <font>
      <sz val="10.0"/>
      <color rgb="FF0432FF"/>
      <name val="Arial Narrow"/>
    </font>
    <font>
      <sz val="10.0"/>
      <color rgb="FF000000"/>
      <name val="Arial Narrow"/>
    </font>
    <font>
      <sz val="11.0"/>
      <color theme="1"/>
      <name val="Roboto"/>
    </font>
    <font>
      <sz val="11.0"/>
      <color rgb="FF000000"/>
      <name val="Calibri"/>
    </font>
    <font>
      <sz val="11.0"/>
      <color rgb="FF212121"/>
      <name val="Open Sans"/>
    </font>
    <font>
      <sz val="10.0"/>
      <color theme="1"/>
      <name val="Calibri"/>
    </font>
    <font>
      <u/>
      <sz val="11.0"/>
      <color rgb="FF0000FF"/>
      <name val="Calibri"/>
    </font>
    <font>
      <u/>
      <sz val="11.0"/>
      <color rgb="FF0000FF"/>
      <name val="Arial"/>
    </font>
    <font>
      <u/>
      <sz val="11.0"/>
      <color rgb="FF0000FF"/>
      <name val="Calibri"/>
    </font>
    <font>
      <u/>
      <sz val="11.0"/>
      <color rgb="FF0000FF"/>
      <name val="Arial"/>
    </font>
    <font>
      <u/>
      <sz val="11.0"/>
      <color rgb="FF0000FF"/>
      <name val="Arial"/>
    </font>
    <font>
      <u/>
      <sz val="11.0"/>
      <color rgb="FF0000FF"/>
      <name val="Arial"/>
    </font>
    <font>
      <u/>
      <sz val="11.0"/>
      <color rgb="FF0000FF"/>
      <name val="Arial"/>
    </font>
    <font>
      <u/>
      <sz val="11.0"/>
      <color rgb="FF0000FF"/>
      <name val="Arial"/>
    </font>
    <font>
      <u/>
      <sz val="11.0"/>
      <color rgb="FF0000FF"/>
      <name val="Arial"/>
    </font>
    <font>
      <u/>
      <sz val="11.0"/>
      <color rgb="FF0000FF"/>
      <name val="Arial"/>
    </font>
    <font>
      <u/>
      <sz val="11.0"/>
      <color rgb="FF0000FF"/>
      <name val="Arial"/>
    </font>
    <font>
      <sz val="11.0"/>
      <color rgb="FF1F1F1F"/>
      <name val="Calibri"/>
    </font>
    <font>
      <u/>
      <sz val="11.0"/>
      <color rgb="FF0000FF"/>
      <name val="Arial"/>
    </font>
    <font>
      <u/>
      <sz val="11.0"/>
      <color rgb="FF0000FF"/>
      <name val="Arial"/>
    </font>
  </fonts>
  <fills count="27">
    <fill>
      <patternFill patternType="none"/>
    </fill>
    <fill>
      <patternFill patternType="lightGray"/>
    </fill>
    <fill>
      <patternFill patternType="solid">
        <fgColor rgb="FFA8D08D"/>
        <bgColor rgb="FFA8D08D"/>
      </patternFill>
    </fill>
    <fill>
      <patternFill patternType="solid">
        <fgColor rgb="FFBFBFBF"/>
        <bgColor rgb="FFBFBFBF"/>
      </patternFill>
    </fill>
    <fill>
      <patternFill patternType="solid">
        <fgColor rgb="FFFFFF00"/>
        <bgColor rgb="FFFFFF00"/>
      </patternFill>
    </fill>
    <fill>
      <patternFill patternType="solid">
        <fgColor rgb="FFD9D9D9"/>
        <bgColor rgb="FFD9D9D9"/>
      </patternFill>
    </fill>
    <fill>
      <patternFill patternType="solid">
        <fgColor rgb="FFF2F2F2"/>
        <bgColor rgb="FFF2F2F2"/>
      </patternFill>
    </fill>
    <fill>
      <patternFill patternType="solid">
        <fgColor rgb="FFFEF2CB"/>
        <bgColor rgb="FFFEF2CB"/>
      </patternFill>
    </fill>
    <fill>
      <patternFill patternType="solid">
        <fgColor rgb="FFE2EFD9"/>
        <bgColor rgb="FFE2EFD9"/>
      </patternFill>
    </fill>
    <fill>
      <patternFill patternType="solid">
        <fgColor rgb="FFDEEAF6"/>
        <bgColor rgb="FFDEEAF6"/>
      </patternFill>
    </fill>
    <fill>
      <patternFill patternType="solid">
        <fgColor rgb="FFECECEC"/>
        <bgColor rgb="FFECECEC"/>
      </patternFill>
    </fill>
    <fill>
      <patternFill patternType="solid">
        <fgColor rgb="FFCCFFFF"/>
        <bgColor rgb="FFCCFFFF"/>
      </patternFill>
    </fill>
    <fill>
      <patternFill patternType="solid">
        <fgColor rgb="FFD9EAD3"/>
        <bgColor rgb="FFD9EAD3"/>
      </patternFill>
    </fill>
    <fill>
      <patternFill patternType="solid">
        <fgColor rgb="FFCCCCCC"/>
        <bgColor rgb="FFCCCCCC"/>
      </patternFill>
    </fill>
    <fill>
      <patternFill patternType="solid">
        <fgColor rgb="FF00FF00"/>
        <bgColor rgb="FF00FF00"/>
      </patternFill>
    </fill>
    <fill>
      <patternFill patternType="solid">
        <fgColor rgb="FF99CCFF"/>
        <bgColor rgb="FF99CCFF"/>
      </patternFill>
    </fill>
    <fill>
      <patternFill patternType="solid">
        <fgColor theme="0"/>
        <bgColor theme="0"/>
      </patternFill>
    </fill>
    <fill>
      <patternFill patternType="solid">
        <fgColor rgb="FFC6D9F0"/>
        <bgColor rgb="FFC6D9F0"/>
      </patternFill>
    </fill>
    <fill>
      <patternFill patternType="solid">
        <fgColor rgb="FFFFFFFF"/>
        <bgColor rgb="FFFFFFFF"/>
      </patternFill>
    </fill>
    <fill>
      <patternFill patternType="solid">
        <fgColor rgb="FFDAEEF3"/>
        <bgColor rgb="FFDAEEF3"/>
      </patternFill>
    </fill>
    <fill>
      <patternFill patternType="solid">
        <fgColor rgb="FFFF9900"/>
        <bgColor rgb="FFFF9900"/>
      </patternFill>
    </fill>
    <fill>
      <patternFill patternType="solid">
        <fgColor rgb="FF8DB3E2"/>
        <bgColor rgb="FF8DB3E2"/>
      </patternFill>
    </fill>
    <fill>
      <patternFill patternType="solid">
        <fgColor rgb="FFF7CAAC"/>
        <bgColor rgb="FFF7CAAC"/>
      </patternFill>
    </fill>
    <fill>
      <patternFill patternType="solid">
        <fgColor rgb="FFFF00FF"/>
        <bgColor rgb="FFFF00FF"/>
      </patternFill>
    </fill>
    <fill>
      <patternFill patternType="solid">
        <fgColor rgb="FFA4C2F4"/>
        <bgColor rgb="FFA4C2F4"/>
      </patternFill>
    </fill>
    <fill>
      <patternFill patternType="solid">
        <fgColor rgb="FFFF0000"/>
        <bgColor rgb="FFFF0000"/>
      </patternFill>
    </fill>
    <fill>
      <patternFill patternType="solid">
        <fgColor rgb="FFB6D7A8"/>
        <bgColor rgb="FFB6D7A8"/>
      </patternFill>
    </fill>
  </fills>
  <borders count="171">
    <border/>
    <border>
      <bottom style="thin">
        <color rgb="FF000000"/>
      </bottom>
    </border>
    <border>
      <left/>
      <top/>
      <bottom/>
    </border>
    <border>
      <right/>
      <top/>
      <bottom/>
    </border>
    <border>
      <left style="medium">
        <color rgb="FF000000"/>
      </left>
      <right style="medium">
        <color rgb="FF000000"/>
      </right>
      <top style="medium">
        <color rgb="FF000000"/>
      </top>
      <bottom/>
    </border>
    <border>
      <left style="medium">
        <color rgb="FF000000"/>
      </left>
      <right/>
      <top style="medium">
        <color rgb="FF000000"/>
      </top>
      <bottom style="medium">
        <color rgb="FF000000"/>
      </bottom>
    </border>
    <border>
      <left/>
      <right/>
      <top style="medium">
        <color rgb="FF000000"/>
      </top>
      <bottom style="medium">
        <color rgb="FF000000"/>
      </bottom>
    </border>
    <border>
      <left/>
      <right style="medium">
        <color rgb="FF000000"/>
      </right>
      <top style="medium">
        <color rgb="FF000000"/>
      </top>
      <bottom style="medium">
        <color rgb="FF000000"/>
      </bottom>
    </border>
    <border>
      <left style="medium">
        <color rgb="FF000000"/>
      </left>
      <right style="thin">
        <color rgb="FF000000"/>
      </right>
      <bottom style="medium">
        <color rgb="FF000000"/>
      </bottom>
    </border>
    <border>
      <left style="thin">
        <color rgb="FF000000"/>
      </left>
      <right style="thin">
        <color rgb="FF000000"/>
      </right>
      <top/>
      <bottom style="medium">
        <color rgb="FF000000"/>
      </bottom>
    </border>
    <border>
      <left style="thin">
        <color rgb="FF000000"/>
      </left>
      <right style="thin">
        <color rgb="FF000000"/>
      </right>
      <top style="medium">
        <color rgb="FF000000"/>
      </top>
      <bottom style="medium">
        <color rgb="FF000000"/>
      </bottom>
    </border>
    <border>
      <left style="thin">
        <color rgb="FF000000"/>
      </left>
      <right style="medium">
        <color rgb="FF000000"/>
      </right>
      <top/>
      <bottom style="medium">
        <color rgb="FF000000"/>
      </bottom>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medium">
        <color rgb="FF000000"/>
      </left>
      <right style="thin">
        <color rgb="FF000000"/>
      </right>
      <bottom style="thin">
        <color rgb="FF000000"/>
      </bottom>
    </border>
    <border>
      <left style="thin">
        <color rgb="FF000000"/>
      </left>
      <right style="thin">
        <color rgb="FF000000"/>
      </right>
    </border>
    <border>
      <left style="thin">
        <color rgb="FF000000"/>
      </left>
      <right style="thin">
        <color rgb="FF000000"/>
      </right>
      <top style="medium">
        <color rgb="FF000000"/>
      </top>
    </border>
    <border>
      <left style="thin">
        <color rgb="FF000000"/>
      </left>
      <right style="medium">
        <color rgb="FF000000"/>
      </right>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rder>
    <border>
      <left style="medium">
        <color rgb="FF000000"/>
      </left>
      <right style="thin">
        <color rgb="FF000000"/>
      </right>
      <top style="thin">
        <color rgb="FF000000"/>
      </top>
      <bottom/>
    </border>
    <border>
      <left style="thin">
        <color rgb="FF000000"/>
      </left>
      <right style="thin">
        <color rgb="FF000000"/>
      </right>
      <top style="thin">
        <color rgb="FF000000"/>
      </top>
      <bottom/>
    </border>
    <border>
      <left style="thin">
        <color rgb="FF000000"/>
      </left>
      <right style="medium">
        <color rgb="FF000000"/>
      </right>
      <top style="thin">
        <color rgb="FF000000"/>
      </top>
      <bottom/>
    </border>
    <border>
      <left style="medium">
        <color rgb="FF000000"/>
      </left>
      <right style="medium">
        <color rgb="FF000000"/>
      </right>
      <top style="medium">
        <color rgb="FF000000"/>
      </top>
    </border>
    <border>
      <left/>
      <right style="medium">
        <color rgb="FF000000"/>
      </right>
      <top style="medium">
        <color rgb="FF000000"/>
      </top>
    </border>
    <border>
      <left style="medium">
        <color rgb="FF000000"/>
      </left>
      <right/>
      <top style="medium">
        <color rgb="FF000000"/>
      </top>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medium">
        <color rgb="FF000000"/>
      </left>
      <right style="medium">
        <color rgb="FF000000"/>
      </right>
    </border>
    <border>
      <left/>
      <right style="medium">
        <color rgb="FF000000"/>
      </right>
    </border>
    <border>
      <left style="medium">
        <color rgb="FF000000"/>
      </left>
      <right/>
    </border>
    <border>
      <left style="medium">
        <color rgb="FF000000"/>
      </left>
      <right style="medium">
        <color rgb="FF000000"/>
      </right>
      <bottom/>
    </border>
    <border>
      <left/>
      <right style="medium">
        <color rgb="FF000000"/>
      </right>
      <bottom/>
    </border>
    <border>
      <left style="medium">
        <color rgb="FF000000"/>
      </left>
      <right/>
      <bottom/>
    </border>
    <border>
      <left style="medium">
        <color rgb="FF000000"/>
      </left>
      <right/>
      <top style="medium">
        <color rgb="FF000000"/>
      </top>
      <bottom/>
    </border>
    <border>
      <left/>
      <right style="medium">
        <color rgb="FF000000"/>
      </right>
      <top style="medium">
        <color rgb="FF000000"/>
      </top>
      <bottom/>
    </border>
    <border>
      <left/>
      <right/>
      <top style="medium">
        <color rgb="FF000000"/>
      </top>
      <bottom/>
    </border>
    <border>
      <left style="medium">
        <color rgb="FF000000"/>
      </left>
      <right/>
      <top/>
      <bottom/>
    </border>
    <border>
      <left style="medium">
        <color rgb="FF000000"/>
      </left>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right/>
      <top/>
      <bottom style="thin">
        <color rgb="FF000000"/>
      </bottom>
    </border>
    <border>
      <left style="medium">
        <color rgb="FF000000"/>
      </left>
      <right/>
      <top/>
      <bottom style="thin">
        <color rgb="FF000000"/>
      </bottom>
    </border>
    <border>
      <left style="medium">
        <color rgb="FF000000"/>
      </left>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medium">
        <color rgb="FF000000"/>
      </right>
      <top/>
      <bottom style="thin">
        <color rgb="FF000000"/>
      </bottom>
    </border>
    <border>
      <left/>
      <right style="thin">
        <color rgb="FF000000"/>
      </right>
      <top/>
      <bottom style="thin">
        <color rgb="FF000000"/>
      </bottom>
    </border>
    <border>
      <left style="medium">
        <color rgb="FF000000"/>
      </left>
      <top style="thin">
        <color rgb="FF000000"/>
      </top>
      <bottom style="thin">
        <color rgb="FF000000"/>
      </bottom>
    </border>
    <border>
      <left style="medium">
        <color rgb="FF000000"/>
      </left>
      <right style="medium">
        <color rgb="FF000000"/>
      </right>
      <top style="thin">
        <color rgb="FF000000"/>
      </top>
      <bottom style="thin">
        <color rgb="FF000000"/>
      </bottom>
    </border>
    <border>
      <top style="thin">
        <color rgb="FF000000"/>
      </top>
      <bottom style="thin">
        <color rgb="FF000000"/>
      </bottom>
    </border>
    <border>
      <left style="thin">
        <color rgb="FF000000"/>
      </left>
      <right style="medium">
        <color rgb="FF000000"/>
      </right>
      <top style="thin">
        <color rgb="FF000000"/>
      </top>
      <bottom style="thin">
        <color rgb="FF000000"/>
      </bottom>
    </border>
    <border>
      <right style="thin">
        <color rgb="FF000000"/>
      </right>
      <top style="thin">
        <color rgb="FF000000"/>
      </top>
      <bottom style="thin">
        <color rgb="FF000000"/>
      </bottom>
    </border>
    <border>
      <left style="medium">
        <color rgb="FF000000"/>
      </left>
      <top style="thin">
        <color rgb="FF000000"/>
      </top>
    </border>
    <border>
      <left style="medium">
        <color rgb="FF000000"/>
      </left>
      <right style="medium">
        <color rgb="FF000000"/>
      </right>
      <top style="thin">
        <color rgb="FF000000"/>
      </top>
    </border>
    <border>
      <left style="medium">
        <color rgb="FF000000"/>
      </left>
      <right style="thin">
        <color rgb="FF000000"/>
      </right>
      <top style="thin">
        <color rgb="FF000000"/>
      </top>
    </border>
    <border>
      <top style="thin">
        <color rgb="FF000000"/>
      </top>
    </border>
    <border>
      <right style="thin">
        <color rgb="FF000000"/>
      </right>
      <top style="thin">
        <color rgb="FF000000"/>
      </top>
    </border>
    <border>
      <left/>
      <right/>
      <top style="medium">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right style="thin">
        <color rgb="FF000000"/>
      </right>
      <top style="medium">
        <color rgb="FF000000"/>
      </top>
      <bottom style="thin">
        <color rgb="FF000000"/>
      </bottom>
    </border>
    <border>
      <left style="medium">
        <color rgb="FF000000"/>
      </left>
      <right style="medium">
        <color rgb="FF000000"/>
      </right>
      <top style="thin">
        <color rgb="FF000000"/>
      </top>
      <bottom style="medium">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bottom style="thin">
        <color rgb="FF000000"/>
      </bottom>
    </border>
    <border>
      <left style="medium">
        <color rgb="FF000000"/>
      </left>
      <right style="medium">
        <color rgb="FF000000"/>
      </right>
      <bottom style="thin">
        <color rgb="FF000000"/>
      </bottom>
    </border>
    <border>
      <left style="thin">
        <color rgb="FF000000"/>
      </left>
      <right style="thin">
        <color rgb="FF000000"/>
      </right>
      <bottom style="thin">
        <color rgb="FF000000"/>
      </bottom>
    </border>
    <border>
      <left style="thin">
        <color rgb="FF000000"/>
      </left>
      <right style="medium">
        <color rgb="FF000000"/>
      </right>
      <bottom style="thin">
        <color rgb="FF000000"/>
      </bottom>
    </border>
    <border>
      <right style="thin">
        <color rgb="FF000000"/>
      </right>
      <bottom style="thin">
        <color rgb="FF000000"/>
      </bottom>
    </border>
    <border>
      <left style="thin">
        <color rgb="FF000000"/>
      </left>
      <right style="medium">
        <color rgb="FF000000"/>
      </right>
      <top style="medium">
        <color rgb="FF000000"/>
      </top>
      <bottom/>
    </border>
    <border>
      <left/>
      <right style="thin">
        <color rgb="FF000000"/>
      </right>
      <top style="medium">
        <color rgb="FF000000"/>
      </top>
      <bottom/>
    </border>
    <border>
      <left style="thin">
        <color rgb="FF000000"/>
      </left>
      <top style="medium">
        <color rgb="FF000000"/>
      </top>
      <bottom/>
    </border>
    <border>
      <top style="medium">
        <color rgb="FF000000"/>
      </top>
      <bottom/>
    </border>
    <border>
      <right style="medium">
        <color rgb="FF000000"/>
      </right>
      <top style="medium">
        <color rgb="FF000000"/>
      </top>
      <bottom/>
    </border>
    <border>
      <left style="medium">
        <color rgb="FF000000"/>
      </left>
      <right/>
      <top/>
      <bottom style="medium">
        <color rgb="FF000000"/>
      </bottom>
    </border>
    <border>
      <left style="medium">
        <color rgb="FF000000"/>
      </left>
      <right style="medium">
        <color rgb="FF000000"/>
      </right>
      <top/>
      <bottom style="medium">
        <color rgb="FF000000"/>
      </bottom>
    </border>
    <border>
      <left/>
      <right/>
      <top/>
      <bottom style="medium">
        <color rgb="FF000000"/>
      </bottom>
    </border>
    <border>
      <left style="medium">
        <color rgb="FF000000"/>
      </left>
      <top style="thin">
        <color rgb="FF000000"/>
      </top>
      <bottom style="medium">
        <color rgb="FF000000"/>
      </bottom>
    </border>
    <border>
      <top style="thin">
        <color rgb="FF000000"/>
      </top>
      <bottom style="medium">
        <color rgb="FF000000"/>
      </bottom>
    </border>
    <border>
      <left style="thin">
        <color rgb="FF000000"/>
      </left>
      <right style="thin">
        <color rgb="FF000000"/>
      </right>
      <top style="medium">
        <color rgb="FF000000"/>
      </top>
      <bottom/>
    </border>
    <border>
      <left style="medium">
        <color rgb="FF000000"/>
      </left>
      <right style="thin">
        <color rgb="FF000000"/>
      </right>
      <top style="medium">
        <color rgb="FF000000"/>
      </top>
      <bottom/>
    </border>
    <border>
      <right style="medium">
        <color rgb="FF000000"/>
      </right>
      <top style="thin">
        <color rgb="FF000000"/>
      </top>
    </border>
    <border>
      <right style="medium">
        <color rgb="FF000000"/>
      </right>
      <bottom style="thin">
        <color rgb="FF000000"/>
      </bottom>
    </border>
    <border>
      <right style="thin">
        <color rgb="FF000000"/>
      </right>
      <top style="thin">
        <color rgb="FF000000"/>
      </top>
      <bottom style="medium">
        <color rgb="FF000000"/>
      </bottom>
    </border>
    <border>
      <left/>
      <right style="thin">
        <color rgb="FF000000"/>
      </right>
      <top/>
      <bottom/>
    </border>
    <border>
      <left style="thin">
        <color rgb="FF000000"/>
      </left>
      <right style="thin">
        <color rgb="FF000000"/>
      </right>
      <top/>
      <bottom/>
    </border>
    <border>
      <left style="thin">
        <color rgb="FF000000"/>
      </left>
      <right style="medium">
        <color rgb="FF000000"/>
      </right>
      <top/>
      <bottom/>
    </border>
    <border>
      <left/>
      <right/>
      <top/>
      <bottom/>
    </border>
    <border>
      <left style="thin">
        <color rgb="FF000000"/>
      </left>
      <top style="thin">
        <color rgb="FF000000"/>
      </top>
      <bottom style="thin">
        <color rgb="FF000000"/>
      </bottom>
    </border>
    <border>
      <left style="thin">
        <color rgb="FF000000"/>
      </left>
      <right/>
      <top style="medium">
        <color rgb="FF000000"/>
      </top>
      <bottom/>
    </border>
    <border>
      <right style="thin">
        <color rgb="FF000000"/>
      </right>
      <top style="medium">
        <color rgb="FF000000"/>
      </top>
      <bottom style="thin">
        <color rgb="FF000000"/>
      </bottom>
    </border>
    <border>
      <left style="thin">
        <color rgb="FF000000"/>
      </left>
      <top style="thin">
        <color rgb="FF000000"/>
      </top>
      <bottom style="medium">
        <color rgb="FF000000"/>
      </bottom>
    </border>
    <border>
      <left style="thin">
        <color rgb="FF000000"/>
      </left>
      <top style="thin">
        <color rgb="FF000000"/>
      </top>
    </border>
    <border>
      <left style="medium">
        <color rgb="FF000000"/>
      </left>
      <right style="medium">
        <color rgb="FF000000"/>
      </right>
      <top/>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right style="medium">
        <color rgb="FF000000"/>
      </right>
      <top style="thin">
        <color rgb="FF000000"/>
      </top>
      <bottom style="thin">
        <color rgb="FF000000"/>
      </bottom>
    </border>
    <border>
      <left style="thin">
        <color rgb="FF000000"/>
      </left>
      <bottom style="thin">
        <color rgb="FF000000"/>
      </bottom>
    </border>
    <border>
      <left style="medium">
        <color rgb="FF000000"/>
      </left>
      <top style="medium">
        <color rgb="FF000000"/>
      </top>
      <bottom/>
    </border>
    <border>
      <left/>
      <right style="medium">
        <color rgb="FF000000"/>
      </right>
      <top/>
      <bottom style="medium">
        <color rgb="FF000000"/>
      </bottom>
    </border>
    <border>
      <left/>
      <right style="medium">
        <color rgb="FF000000"/>
      </right>
      <top style="medium">
        <color rgb="FF000000"/>
      </top>
      <bottom style="thin">
        <color rgb="FF000000"/>
      </bottom>
    </border>
    <border>
      <left style="medium">
        <color rgb="FF000000"/>
      </left>
      <right style="medium">
        <color rgb="FF000000"/>
      </right>
      <top/>
      <bottom style="thin">
        <color rgb="FF000000"/>
      </bottom>
    </border>
    <border>
      <right/>
      <top style="medium">
        <color rgb="FF000000"/>
      </top>
      <bottom style="medium">
        <color rgb="FF000000"/>
      </bottom>
    </border>
    <border>
      <bottom style="medium">
        <color rgb="FF000000"/>
      </bottom>
    </border>
    <border>
      <left style="medium">
        <color rgb="FF000000"/>
      </left>
      <top style="medium">
        <color rgb="FF000000"/>
      </top>
    </border>
    <border>
      <right style="medium">
        <color rgb="FF000000"/>
      </right>
      <top style="medium">
        <color rgb="FF000000"/>
      </top>
    </border>
    <border>
      <left style="medium">
        <color rgb="FF000000"/>
      </left>
      <bottom style="medium">
        <color rgb="FF000000"/>
      </bottom>
    </border>
    <border>
      <right style="medium">
        <color rgb="FF000000"/>
      </right>
      <bottom style="medium">
        <color rgb="FF000000"/>
      </bottom>
    </border>
    <border>
      <left style="thin">
        <color rgb="FF000000"/>
      </left>
      <right style="thin">
        <color rgb="FF000000"/>
      </right>
      <bottom style="medium">
        <color rgb="FF000000"/>
      </bottom>
    </border>
    <border>
      <left style="thin">
        <color rgb="FF000000"/>
      </left>
      <bottom style="medium">
        <color rgb="FF000000"/>
      </bottom>
    </border>
    <border>
      <left style="medium">
        <color rgb="FF000000"/>
      </left>
      <right style="medium">
        <color rgb="FF000000"/>
      </right>
      <bottom style="medium">
        <color rgb="FF000000"/>
      </bottom>
    </border>
    <border>
      <left style="thin">
        <color rgb="FF000000"/>
      </left>
      <right style="medium">
        <color rgb="FF000000"/>
      </right>
      <bottom style="medium">
        <color rgb="FF000000"/>
      </bottom>
    </border>
    <border>
      <left style="medium">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border>
    <border>
      <right style="thin">
        <color rgb="FF000000"/>
      </right>
      <top style="medium">
        <color rgb="FF000000"/>
      </top>
      <bottom style="medium">
        <color rgb="FF000000"/>
      </bottom>
    </border>
    <border>
      <left style="thin">
        <color rgb="FF000000"/>
      </left>
      <top style="medium">
        <color rgb="FF000000"/>
      </top>
      <bottom style="medium">
        <color rgb="FF000000"/>
      </bottom>
    </border>
    <border>
      <left/>
      <right style="medium">
        <color rgb="FF000000"/>
      </right>
      <top/>
      <bottom/>
    </border>
    <border>
      <left style="thin">
        <color rgb="FF000000"/>
      </left>
      <right/>
      <top/>
      <bottom style="thin">
        <color rgb="FF000000"/>
      </bottom>
    </border>
    <border>
      <left style="thin">
        <color rgb="FF000000"/>
      </left>
      <right/>
      <top style="medium">
        <color rgb="FF000000"/>
      </top>
      <bottom style="thin">
        <color rgb="FF000000"/>
      </bottom>
    </border>
    <border>
      <left/>
      <right style="medium">
        <color rgb="FF000000"/>
      </right>
      <top/>
      <bottom style="thin">
        <color rgb="FF000000"/>
      </bottom>
    </border>
    <border>
      <top style="medium">
        <color rgb="FF000000"/>
      </top>
      <bottom style="thin">
        <color rgb="FF000000"/>
      </bottom>
    </border>
    <border>
      <left style="thin">
        <color rgb="FF000000"/>
      </left>
      <top style="medium">
        <color rgb="FF000000"/>
      </top>
      <bottom style="thin">
        <color rgb="FF000000"/>
      </bottom>
    </border>
    <border>
      <right style="medium">
        <color rgb="FF000000"/>
      </right>
      <top style="thin">
        <color rgb="FF000000"/>
      </top>
      <bottom style="medium">
        <color rgb="FF000000"/>
      </bottom>
    </border>
    <border>
      <left/>
      <right style="medium">
        <color rgb="FF000000"/>
      </right>
      <bottom style="medium">
        <color rgb="FF000000"/>
      </bottom>
    </border>
    <border>
      <left style="medium">
        <color rgb="FF000000"/>
      </left>
      <right/>
      <bottom style="medium">
        <color rgb="FF000000"/>
      </bottom>
    </border>
    <border>
      <left style="medium">
        <color rgb="FF000000"/>
      </left>
      <right style="medium">
        <color rgb="FF000000"/>
      </right>
      <top style="double">
        <color rgb="FF000000"/>
      </top>
      <bottom style="thin">
        <color rgb="FF000000"/>
      </bottom>
    </border>
    <border>
      <right style="medium">
        <color rgb="FF000000"/>
      </right>
      <top style="double">
        <color rgb="FF000000"/>
      </top>
    </border>
    <border>
      <right style="medium">
        <color rgb="FF000000"/>
      </right>
      <top style="double">
        <color rgb="FF000000"/>
      </top>
      <bottom style="thin">
        <color rgb="FF000000"/>
      </bottom>
    </border>
    <border>
      <right style="medium">
        <color rgb="FF000000"/>
      </right>
      <top style="thin">
        <color rgb="FF000000"/>
      </top>
      <bottom style="double">
        <color rgb="FF000000"/>
      </bottom>
    </border>
    <border>
      <left/>
      <right style="thin">
        <color rgb="FF000000"/>
      </right>
      <top/>
      <bottom style="medium">
        <color rgb="FF000000"/>
      </bottom>
    </border>
    <border>
      <left style="thin">
        <color rgb="FF000000"/>
      </left>
      <right/>
      <top/>
      <bottom style="medium">
        <color rgb="FF000000"/>
      </bottom>
    </border>
    <border>
      <left/>
      <right style="thin">
        <color rgb="FF000000"/>
      </right>
      <top style="medium">
        <color rgb="FF000000"/>
      </top>
      <bottom style="medium">
        <color rgb="FF000000"/>
      </bottom>
    </border>
    <border>
      <left style="thin">
        <color rgb="FF000000"/>
      </left>
      <right/>
      <top style="medium">
        <color rgb="FF000000"/>
      </top>
      <bottom style="medium">
        <color rgb="FF000000"/>
      </bottom>
    </border>
    <border>
      <left style="medium">
        <color rgb="FF000000"/>
      </left>
    </border>
    <border>
      <right style="medium">
        <color rgb="FF000000"/>
      </right>
    </border>
    <border>
      <left style="thin">
        <color rgb="FFAAAAAA"/>
      </left>
      <right style="thin">
        <color rgb="FFAAAAAA"/>
      </right>
      <top style="thin">
        <color rgb="FFAAAAAA"/>
      </top>
      <bottom style="thin">
        <color rgb="FFAAAAAA"/>
      </bottom>
    </border>
    <border>
      <right style="thin">
        <color rgb="FFAAAAAA"/>
      </right>
      <top style="thin">
        <color rgb="FFAAAAAA"/>
      </top>
    </border>
    <border>
      <left style="thin">
        <color rgb="FFAAAAAA"/>
      </left>
      <right style="thin">
        <color rgb="FFAAAAAA"/>
      </right>
      <top style="thin">
        <color rgb="FFAAAAAA"/>
      </top>
    </border>
    <border>
      <left/>
      <right style="thin">
        <color rgb="FF000000"/>
      </right>
      <top style="thin">
        <color rgb="FF000000"/>
      </top>
    </border>
    <border>
      <left/>
      <right style="thin">
        <color rgb="FF000000"/>
      </right>
    </border>
    <border>
      <left style="thin">
        <color rgb="FFAAAAAA"/>
      </left>
      <right style="thin">
        <color rgb="FFAAAAAA"/>
      </right>
      <bottom style="thin">
        <color rgb="FFAAAAAA"/>
      </bottom>
    </border>
    <border>
      <left/>
      <right style="thin">
        <color rgb="FF000000"/>
      </right>
      <bottom style="thin">
        <color rgb="FF000000"/>
      </bottom>
    </border>
    <border>
      <left style="thin">
        <color rgb="FF000000"/>
      </left>
      <top style="thin">
        <color rgb="FF000000"/>
      </top>
      <bottom/>
    </border>
    <border>
      <top style="thin">
        <color rgb="FF000000"/>
      </top>
      <bottom/>
    </border>
    <border>
      <right style="thin">
        <color rgb="FFAAAAAA"/>
      </right>
      <top style="thin">
        <color rgb="FF000000"/>
      </top>
      <bottom/>
    </border>
    <border>
      <left style="thin">
        <color rgb="FF000000"/>
      </left>
      <right/>
      <top style="thin">
        <color rgb="FF000000"/>
      </top>
      <bottom style="thin">
        <color rgb="FF000000"/>
      </bottom>
    </border>
    <border>
      <right style="thin">
        <color rgb="FFAAAAAA"/>
      </right>
      <top style="thin">
        <color rgb="FFAAAAAA"/>
      </top>
      <bottom style="thin">
        <color rgb="FFAAAAAA"/>
      </bottom>
    </border>
    <border>
      <left/>
      <right style="thin">
        <color rgb="FFAAAAAA"/>
      </right>
      <top style="thin">
        <color rgb="FFAAAAAA"/>
      </top>
      <bottom style="thin">
        <color rgb="FFAAAAAA"/>
      </bottom>
    </border>
    <border>
      <left style="thin">
        <color rgb="FF000000"/>
      </left>
      <top/>
      <bottom/>
    </border>
    <border>
      <top/>
      <bottom/>
    </border>
    <border>
      <right style="thin">
        <color rgb="FF000000"/>
      </right>
      <top/>
      <bottom/>
    </border>
    <border>
      <left/>
      <right style="thin">
        <color rgb="FF000000"/>
      </right>
      <top style="thin">
        <color rgb="FF000000"/>
      </top>
      <bottom style="thin">
        <color rgb="FF000000"/>
      </bottom>
    </border>
    <border>
      <left style="thin">
        <color rgb="FF000000"/>
      </left>
      <right/>
      <top style="thin">
        <color rgb="FF000000"/>
      </top>
      <bottom/>
    </border>
    <border>
      <left style="thin">
        <color rgb="FF000000"/>
      </left>
    </border>
    <border>
      <right style="thin">
        <color rgb="FF000000"/>
      </right>
    </border>
    <border>
      <right style="thin">
        <color rgb="FFAAAAAA"/>
      </right>
      <bottom style="thin">
        <color rgb="FFAAAAAA"/>
      </bottom>
    </border>
    <border>
      <left/>
      <right/>
      <top style="thin">
        <color rgb="FF000000"/>
      </top>
      <bottom/>
    </border>
    <border>
      <left/>
      <top/>
      <bottom style="thin">
        <color rgb="FF000000"/>
      </bottom>
    </border>
    <border>
      <right style="thin">
        <color rgb="FF000000"/>
      </right>
      <top/>
      <bottom style="thin">
        <color rgb="FF000000"/>
      </bottom>
    </border>
    <border>
      <left/>
      <right style="thin">
        <color rgb="FF000000"/>
      </right>
      <top/>
    </border>
    <border>
      <top style="medium">
        <color rgb="FF000000"/>
      </top>
    </border>
    <border>
      <left/>
      <right/>
      <top/>
    </border>
    <border>
      <left/>
      <right/>
      <bottom/>
    </border>
    <border>
      <right style="thin">
        <color rgb="FF000000"/>
      </right>
      <top style="medium">
        <color rgb="FF000000"/>
      </top>
    </border>
    <border>
      <left style="medium">
        <color rgb="FF000000"/>
      </left>
      <right style="thin">
        <color rgb="FF000000"/>
      </right>
      <top/>
      <bottom style="medium">
        <color rgb="FF000000"/>
      </bottom>
    </border>
  </borders>
  <cellStyleXfs count="1">
    <xf borderId="0" fillId="0" fontId="0" numFmtId="0" applyAlignment="1" applyFont="1"/>
  </cellStyleXfs>
  <cellXfs count="1187">
    <xf borderId="0" fillId="0" fontId="0" numFmtId="0" xfId="0" applyAlignment="1" applyFont="1">
      <alignment readingOrder="0" shrinkToFit="0" vertical="bottom" wrapText="0"/>
    </xf>
    <xf borderId="0" fillId="0" fontId="1" numFmtId="0" xfId="0" applyAlignment="1" applyFont="1">
      <alignment horizontal="left" shrinkToFit="0" wrapText="1"/>
    </xf>
    <xf borderId="0" fillId="0" fontId="1" numFmtId="0" xfId="0" applyFont="1"/>
    <xf borderId="0" fillId="0" fontId="1" numFmtId="0" xfId="0" applyAlignment="1" applyFont="1">
      <alignment shrinkToFit="0" wrapText="1"/>
    </xf>
    <xf borderId="0" fillId="0" fontId="2" numFmtId="0" xfId="0" applyFont="1"/>
    <xf borderId="1" fillId="0" fontId="1" numFmtId="0" xfId="0" applyAlignment="1" applyBorder="1" applyFont="1">
      <alignment shrinkToFit="0" wrapText="1"/>
    </xf>
    <xf borderId="2" fillId="2" fontId="3" numFmtId="0" xfId="0" applyAlignment="1" applyBorder="1" applyFill="1" applyFont="1">
      <alignment horizontal="left" shrinkToFit="0" vertical="top" wrapText="1"/>
    </xf>
    <xf borderId="3" fillId="0" fontId="4" numFmtId="0" xfId="0" applyBorder="1" applyFont="1"/>
    <xf borderId="0" fillId="0" fontId="3" numFmtId="0" xfId="0" applyAlignment="1" applyFont="1">
      <alignment vertical="top"/>
    </xf>
    <xf borderId="0" fillId="0" fontId="5" numFmtId="0" xfId="0" applyFont="1"/>
    <xf borderId="2" fillId="2" fontId="2" numFmtId="0" xfId="0" applyAlignment="1" applyBorder="1" applyFont="1">
      <alignment horizontal="left" shrinkToFit="0" vertical="top" wrapText="1"/>
    </xf>
    <xf borderId="0" fillId="0" fontId="2" numFmtId="0" xfId="0" applyAlignment="1" applyFont="1">
      <alignment horizontal="left" shrinkToFit="0" vertical="top" wrapText="1"/>
    </xf>
    <xf borderId="0" fillId="0" fontId="2" numFmtId="0" xfId="0" applyAlignment="1" applyFont="1">
      <alignment vertical="top"/>
    </xf>
    <xf borderId="4" fillId="3" fontId="2" numFmtId="0" xfId="0" applyAlignment="1" applyBorder="1" applyFill="1" applyFont="1">
      <alignment horizontal="center" vertical="center"/>
    </xf>
    <xf borderId="0" fillId="0" fontId="6" numFmtId="0" xfId="0" applyAlignment="1" applyFont="1">
      <alignment vertical="center"/>
    </xf>
    <xf borderId="0" fillId="0" fontId="1" numFmtId="0" xfId="0" applyAlignment="1" applyFont="1">
      <alignment vertical="center"/>
    </xf>
    <xf borderId="5" fillId="4" fontId="2" numFmtId="0" xfId="0" applyAlignment="1" applyBorder="1" applyFill="1" applyFont="1">
      <alignment vertical="center"/>
    </xf>
    <xf borderId="6" fillId="4" fontId="2" numFmtId="0" xfId="0" applyAlignment="1" applyBorder="1" applyFont="1">
      <alignment vertical="center"/>
    </xf>
    <xf borderId="7" fillId="4" fontId="2" numFmtId="0" xfId="0" applyAlignment="1" applyBorder="1" applyFont="1">
      <alignment vertical="center"/>
    </xf>
    <xf borderId="8" fillId="0" fontId="2" numFmtId="0" xfId="0" applyAlignment="1" applyBorder="1" applyFont="1">
      <alignment horizontal="center" vertical="center"/>
    </xf>
    <xf borderId="9" fillId="5" fontId="2" numFmtId="0" xfId="0" applyAlignment="1" applyBorder="1" applyFill="1" applyFont="1">
      <alignment vertical="center"/>
    </xf>
    <xf borderId="10" fillId="5" fontId="2" numFmtId="10" xfId="0" applyAlignment="1" applyBorder="1" applyFont="1" applyNumberFormat="1">
      <alignment horizontal="center" vertical="center"/>
    </xf>
    <xf borderId="11" fillId="5" fontId="3" numFmtId="4" xfId="0" applyAlignment="1" applyBorder="1" applyFont="1" applyNumberFormat="1">
      <alignment horizontal="center" vertical="center"/>
    </xf>
    <xf borderId="12" fillId="0" fontId="2" numFmtId="0" xfId="0" applyAlignment="1" applyBorder="1" applyFont="1">
      <alignment horizontal="center" vertical="center"/>
    </xf>
    <xf borderId="10" fillId="5" fontId="2" numFmtId="0" xfId="0" applyAlignment="1" applyBorder="1" applyFont="1">
      <alignment shrinkToFit="0" vertical="center" wrapText="1"/>
    </xf>
    <xf borderId="13" fillId="5" fontId="2" numFmtId="4" xfId="0" applyAlignment="1" applyBorder="1" applyFont="1" applyNumberFormat="1">
      <alignment horizontal="center" vertical="center"/>
    </xf>
    <xf borderId="14" fillId="0" fontId="1" numFmtId="0" xfId="0" applyAlignment="1" applyBorder="1" applyFont="1">
      <alignment horizontal="center" vertical="center"/>
    </xf>
    <xf borderId="15" fillId="0" fontId="1" numFmtId="0" xfId="0" applyAlignment="1" applyBorder="1" applyFont="1">
      <alignment shrinkToFit="0" vertical="center" wrapText="1"/>
    </xf>
    <xf borderId="16" fillId="0" fontId="2" numFmtId="10" xfId="0" applyAlignment="1" applyBorder="1" applyFont="1" applyNumberFormat="1">
      <alignment horizontal="center" vertical="center"/>
    </xf>
    <xf borderId="17" fillId="0" fontId="6" numFmtId="4" xfId="0" applyAlignment="1" applyBorder="1" applyFont="1" applyNumberFormat="1">
      <alignment horizontal="center" vertical="center"/>
    </xf>
    <xf borderId="0" fillId="0" fontId="1" numFmtId="164" xfId="0" applyAlignment="1" applyFont="1" applyNumberFormat="1">
      <alignment shrinkToFit="0" vertical="center" wrapText="1"/>
    </xf>
    <xf borderId="18" fillId="0" fontId="1" numFmtId="0" xfId="0" applyAlignment="1" applyBorder="1" applyFont="1">
      <alignment horizontal="center" vertical="center"/>
    </xf>
    <xf borderId="19" fillId="0" fontId="6" numFmtId="0" xfId="0" applyAlignment="1" applyBorder="1" applyFont="1">
      <alignment shrinkToFit="0" vertical="center" wrapText="1"/>
    </xf>
    <xf borderId="20" fillId="0" fontId="2" numFmtId="10" xfId="0" applyAlignment="1" applyBorder="1" applyFont="1" applyNumberFormat="1">
      <alignment horizontal="center" vertical="center"/>
    </xf>
    <xf borderId="21" fillId="0" fontId="6" numFmtId="4" xfId="0" applyAlignment="1" applyBorder="1" applyFont="1" applyNumberFormat="1">
      <alignment horizontal="center" vertical="center"/>
    </xf>
    <xf borderId="15" fillId="0" fontId="2" numFmtId="10" xfId="0" applyAlignment="1" applyBorder="1" applyFont="1" applyNumberFormat="1">
      <alignment horizontal="center" vertical="center"/>
    </xf>
    <xf borderId="19" fillId="0" fontId="1" numFmtId="0" xfId="0" applyAlignment="1" applyBorder="1" applyFont="1">
      <alignment shrinkToFit="0" vertical="center" wrapText="1"/>
    </xf>
    <xf borderId="22" fillId="5" fontId="2" numFmtId="0" xfId="0" applyAlignment="1" applyBorder="1" applyFont="1">
      <alignment horizontal="center" vertical="center"/>
    </xf>
    <xf borderId="23" fillId="5" fontId="3" numFmtId="0" xfId="0" applyAlignment="1" applyBorder="1" applyFont="1">
      <alignment shrinkToFit="0" vertical="center" wrapText="1"/>
    </xf>
    <xf borderId="9" fillId="5" fontId="2" numFmtId="10" xfId="0" applyAlignment="1" applyBorder="1" applyFont="1" applyNumberFormat="1">
      <alignment horizontal="center" vertical="center"/>
    </xf>
    <xf borderId="24" fillId="5" fontId="3" numFmtId="4" xfId="0" applyAlignment="1" applyBorder="1" applyFont="1" applyNumberFormat="1">
      <alignment horizontal="center" vertical="center"/>
    </xf>
    <xf borderId="7" fillId="4" fontId="2" numFmtId="10" xfId="0" applyAlignment="1" applyBorder="1" applyFont="1" applyNumberFormat="1">
      <alignment horizontal="center" vertical="center"/>
    </xf>
    <xf borderId="13" fillId="4" fontId="2" numFmtId="4" xfId="0" applyAlignment="1" applyBorder="1" applyFont="1" applyNumberFormat="1">
      <alignment horizontal="center" vertical="center"/>
    </xf>
    <xf borderId="0" fillId="0" fontId="7" numFmtId="0" xfId="0" applyAlignment="1" applyFont="1">
      <alignment shrinkToFit="0" wrapText="1"/>
    </xf>
    <xf borderId="0" fillId="0" fontId="2" numFmtId="0" xfId="0" applyAlignment="1" applyFont="1">
      <alignment horizontal="left" shrinkToFit="0" vertical="center" wrapText="1"/>
    </xf>
    <xf borderId="1" fillId="0" fontId="2" numFmtId="0" xfId="0" applyAlignment="1" applyBorder="1" applyFont="1">
      <alignment horizontal="center"/>
    </xf>
    <xf borderId="1" fillId="0" fontId="1" numFmtId="0" xfId="0" applyBorder="1" applyFont="1"/>
    <xf borderId="0" fillId="0" fontId="1" numFmtId="4" xfId="0" applyAlignment="1" applyFont="1" applyNumberFormat="1">
      <alignment horizontal="right"/>
    </xf>
    <xf borderId="0" fillId="0" fontId="2" numFmtId="4" xfId="0" applyAlignment="1" applyFont="1" applyNumberFormat="1">
      <alignment horizontal="right"/>
    </xf>
    <xf borderId="0" fillId="0" fontId="8" numFmtId="0" xfId="0" applyAlignment="1" applyFont="1">
      <alignment shrinkToFit="0" wrapText="1"/>
    </xf>
    <xf borderId="0" fillId="0" fontId="9" numFmtId="0" xfId="0" applyAlignment="1" applyFont="1">
      <alignment horizontal="left" shrinkToFit="0" wrapText="1"/>
    </xf>
    <xf borderId="0" fillId="0" fontId="10" numFmtId="4" xfId="0" applyAlignment="1" applyFont="1" applyNumberFormat="1">
      <alignment horizontal="left"/>
    </xf>
    <xf borderId="0" fillId="0" fontId="11" numFmtId="0" xfId="0" applyAlignment="1" applyFont="1">
      <alignment horizontal="center" shrinkToFit="0" wrapText="1"/>
    </xf>
    <xf borderId="0" fillId="0" fontId="12" numFmtId="4" xfId="0" applyAlignment="1" applyFont="1" applyNumberFormat="1">
      <alignment horizontal="right"/>
    </xf>
    <xf borderId="0" fillId="0" fontId="13" numFmtId="4" xfId="0" applyAlignment="1" applyFont="1" applyNumberFormat="1">
      <alignment horizontal="right"/>
    </xf>
    <xf borderId="0" fillId="0" fontId="14" numFmtId="0" xfId="0" applyAlignment="1" applyFont="1">
      <alignment horizontal="center"/>
    </xf>
    <xf borderId="0" fillId="0" fontId="3" numFmtId="0" xfId="0" applyAlignment="1" applyFont="1">
      <alignment horizontal="left"/>
    </xf>
    <xf borderId="0" fillId="0" fontId="15" numFmtId="0" xfId="0" applyAlignment="1" applyFont="1">
      <alignment horizontal="left"/>
    </xf>
    <xf borderId="0" fillId="0" fontId="15" numFmtId="0" xfId="0" applyAlignment="1" applyFont="1">
      <alignment horizontal="center"/>
    </xf>
    <xf borderId="0" fillId="0" fontId="5" numFmtId="0" xfId="0" applyAlignment="1" applyFont="1">
      <alignment vertical="top"/>
    </xf>
    <xf borderId="0" fillId="0" fontId="1" numFmtId="0" xfId="0" applyAlignment="1" applyFont="1">
      <alignment horizontal="right"/>
    </xf>
    <xf borderId="0" fillId="0" fontId="1" numFmtId="0" xfId="0" applyAlignment="1" applyFont="1">
      <alignment horizontal="right" vertical="center"/>
    </xf>
    <xf borderId="0" fillId="0" fontId="16" numFmtId="0" xfId="0" applyAlignment="1" applyFont="1">
      <alignment horizontal="right" vertical="center"/>
    </xf>
    <xf borderId="0" fillId="0" fontId="2" numFmtId="0" xfId="0" applyAlignment="1" applyFont="1">
      <alignment horizontal="left"/>
    </xf>
    <xf borderId="0" fillId="0" fontId="17" numFmtId="0" xfId="0" applyAlignment="1" applyFont="1">
      <alignment horizontal="right"/>
    </xf>
    <xf borderId="0" fillId="0" fontId="18" numFmtId="0" xfId="0" applyAlignment="1" applyFont="1">
      <alignment horizontal="right" vertical="center"/>
    </xf>
    <xf borderId="0" fillId="0" fontId="2" numFmtId="0" xfId="0" applyAlignment="1" applyFont="1">
      <alignment horizontal="center" vertical="center"/>
    </xf>
    <xf borderId="0" fillId="0" fontId="2" numFmtId="0" xfId="0" applyAlignment="1" applyFont="1">
      <alignment shrinkToFit="0" vertical="center" wrapText="1"/>
    </xf>
    <xf borderId="0" fillId="0" fontId="1" numFmtId="0" xfId="0" applyAlignment="1" applyFont="1">
      <alignment horizontal="center" vertical="center"/>
    </xf>
    <xf borderId="0" fillId="0" fontId="1" numFmtId="4" xfId="0" applyAlignment="1" applyFont="1" applyNumberFormat="1">
      <alignment horizontal="right" vertical="center"/>
    </xf>
    <xf borderId="0" fillId="0" fontId="17" numFmtId="4" xfId="0" applyAlignment="1" applyFont="1" applyNumberFormat="1">
      <alignment horizontal="right" shrinkToFit="0" wrapText="1"/>
    </xf>
    <xf borderId="0" fillId="0" fontId="18" numFmtId="4" xfId="0" applyAlignment="1" applyFont="1" applyNumberFormat="1">
      <alignment horizontal="right" shrinkToFit="0" vertical="center" wrapText="1"/>
    </xf>
    <xf borderId="0" fillId="0" fontId="1" numFmtId="0" xfId="0" applyAlignment="1" applyFont="1">
      <alignment shrinkToFit="0" vertical="center" wrapText="1"/>
    </xf>
    <xf borderId="25" fillId="6" fontId="2" numFmtId="0" xfId="0" applyAlignment="1" applyBorder="1" applyFill="1" applyFont="1">
      <alignment horizontal="center" shrinkToFit="0" vertical="center" wrapText="1"/>
    </xf>
    <xf borderId="26" fillId="6" fontId="2" numFmtId="0" xfId="0" applyAlignment="1" applyBorder="1" applyFont="1">
      <alignment horizontal="center" vertical="center"/>
    </xf>
    <xf borderId="27" fillId="6" fontId="2" numFmtId="0" xfId="0" applyAlignment="1" applyBorder="1" applyFont="1">
      <alignment horizontal="center" shrinkToFit="0" vertical="center" wrapText="1"/>
    </xf>
    <xf borderId="28" fillId="6" fontId="2" numFmtId="4" xfId="0" applyAlignment="1" applyBorder="1" applyFont="1" applyNumberFormat="1">
      <alignment horizontal="center" vertical="center"/>
    </xf>
    <xf borderId="29" fillId="0" fontId="4" numFmtId="0" xfId="0" applyBorder="1" applyFont="1"/>
    <xf borderId="30" fillId="0" fontId="4" numFmtId="0" xfId="0" applyBorder="1" applyFont="1"/>
    <xf borderId="31" fillId="6" fontId="2" numFmtId="4" xfId="0" applyAlignment="1" applyBorder="1" applyFont="1" applyNumberFormat="1">
      <alignment horizontal="center" shrinkToFit="0" vertical="center" wrapText="1"/>
    </xf>
    <xf borderId="28" fillId="6" fontId="2" numFmtId="4" xfId="0" applyAlignment="1" applyBorder="1" applyFont="1" applyNumberFormat="1">
      <alignment horizontal="center" shrinkToFit="0" vertical="center" wrapText="1"/>
    </xf>
    <xf borderId="26" fillId="6" fontId="2" numFmtId="4" xfId="0" applyAlignment="1" applyBorder="1" applyFont="1" applyNumberFormat="1">
      <alignment horizontal="center" shrinkToFit="0" vertical="center" wrapText="1"/>
    </xf>
    <xf borderId="25" fillId="6" fontId="2" numFmtId="165" xfId="0" applyAlignment="1" applyBorder="1" applyFont="1" applyNumberFormat="1">
      <alignment horizontal="center" shrinkToFit="0" vertical="center" wrapText="1"/>
    </xf>
    <xf borderId="32" fillId="0" fontId="4" numFmtId="0" xfId="0" applyBorder="1" applyFont="1"/>
    <xf borderId="33" fillId="0" fontId="4" numFmtId="0" xfId="0" applyBorder="1" applyFont="1"/>
    <xf borderId="34" fillId="0" fontId="4" numFmtId="0" xfId="0" applyBorder="1" applyFont="1"/>
    <xf borderId="35" fillId="0" fontId="4" numFmtId="0" xfId="0" applyBorder="1" applyFont="1"/>
    <xf borderId="36" fillId="0" fontId="4" numFmtId="0" xfId="0" applyBorder="1" applyFont="1"/>
    <xf borderId="37" fillId="0" fontId="4" numFmtId="0" xfId="0" applyBorder="1" applyFont="1"/>
    <xf borderId="38" fillId="6" fontId="2" numFmtId="4" xfId="0" applyAlignment="1" applyBorder="1" applyFont="1" applyNumberFormat="1">
      <alignment horizontal="center" shrinkToFit="0" vertical="center" wrapText="1"/>
    </xf>
    <xf borderId="4" fillId="6" fontId="2" numFmtId="4" xfId="0" applyAlignment="1" applyBorder="1" applyFont="1" applyNumberFormat="1">
      <alignment horizontal="center" shrinkToFit="0" vertical="center" wrapText="1"/>
    </xf>
    <xf borderId="39" fillId="6" fontId="2" numFmtId="4" xfId="0" applyAlignment="1" applyBorder="1" applyFont="1" applyNumberFormat="1">
      <alignment horizontal="center" shrinkToFit="0" vertical="center" wrapText="1"/>
    </xf>
    <xf borderId="40" fillId="6" fontId="2" numFmtId="4" xfId="0" applyAlignment="1" applyBorder="1" applyFont="1" applyNumberFormat="1">
      <alignment horizontal="center" shrinkToFit="0" vertical="center" wrapText="1"/>
    </xf>
    <xf borderId="4" fillId="7" fontId="2" numFmtId="0" xfId="0" applyAlignment="1" applyBorder="1" applyFill="1" applyFont="1">
      <alignment horizontal="center" vertical="center"/>
    </xf>
    <xf borderId="38" fillId="7" fontId="2" numFmtId="0" xfId="0" applyAlignment="1" applyBorder="1" applyFont="1">
      <alignment horizontal="center" shrinkToFit="0" vertical="center" wrapText="1"/>
    </xf>
    <xf borderId="38" fillId="7" fontId="2" numFmtId="3" xfId="0" applyAlignment="1" applyBorder="1" applyFont="1" applyNumberFormat="1">
      <alignment horizontal="center" shrinkToFit="0" vertical="center" wrapText="1"/>
    </xf>
    <xf borderId="4" fillId="7" fontId="2" numFmtId="0" xfId="0" applyAlignment="1" applyBorder="1" applyFont="1">
      <alignment horizontal="center" shrinkToFit="0" vertical="center" wrapText="1"/>
    </xf>
    <xf borderId="5" fillId="4" fontId="19" numFmtId="0" xfId="0" applyAlignment="1" applyBorder="1" applyFont="1">
      <alignment vertical="center"/>
    </xf>
    <xf borderId="6" fillId="4" fontId="19" numFmtId="0" xfId="0" applyAlignment="1" applyBorder="1" applyFont="1">
      <alignment horizontal="center" vertical="center"/>
    </xf>
    <xf borderId="40" fillId="4" fontId="19" numFmtId="0" xfId="0" applyAlignment="1" applyBorder="1" applyFont="1">
      <alignment shrinkToFit="0" vertical="center" wrapText="1"/>
    </xf>
    <xf borderId="40" fillId="4" fontId="20" numFmtId="0" xfId="0" applyAlignment="1" applyBorder="1" applyFont="1">
      <alignment horizontal="center" vertical="center"/>
    </xf>
    <xf borderId="40" fillId="4" fontId="20" numFmtId="4" xfId="0" applyAlignment="1" applyBorder="1" applyFont="1" applyNumberFormat="1">
      <alignment horizontal="right" vertical="center"/>
    </xf>
    <xf borderId="40" fillId="4" fontId="21" numFmtId="4" xfId="0" applyAlignment="1" applyBorder="1" applyFont="1" applyNumberFormat="1">
      <alignment horizontal="right" vertical="center"/>
    </xf>
    <xf borderId="39" fillId="4" fontId="20" numFmtId="0" xfId="0" applyAlignment="1" applyBorder="1" applyFont="1">
      <alignment shrinkToFit="0" vertical="center" wrapText="1"/>
    </xf>
    <xf borderId="0" fillId="0" fontId="20" numFmtId="0" xfId="0" applyAlignment="1" applyFont="1">
      <alignment vertical="center"/>
    </xf>
    <xf borderId="41" fillId="8" fontId="2" numFmtId="0" xfId="0" applyAlignment="1" applyBorder="1" applyFill="1" applyFont="1">
      <alignment vertical="center"/>
    </xf>
    <xf borderId="4" fillId="8" fontId="2" numFmtId="0" xfId="0" applyAlignment="1" applyBorder="1" applyFont="1">
      <alignment horizontal="center" vertical="center"/>
    </xf>
    <xf borderId="6" fillId="8" fontId="3" numFmtId="0" xfId="0" applyAlignment="1" applyBorder="1" applyFont="1">
      <alignment vertical="center"/>
    </xf>
    <xf borderId="6" fillId="8" fontId="1" numFmtId="0" xfId="0" applyAlignment="1" applyBorder="1" applyFont="1">
      <alignment horizontal="center" vertical="center"/>
    </xf>
    <xf borderId="6" fillId="8" fontId="1" numFmtId="4" xfId="0" applyAlignment="1" applyBorder="1" applyFont="1" applyNumberFormat="1">
      <alignment horizontal="right" vertical="center"/>
    </xf>
    <xf borderId="6" fillId="8" fontId="16" numFmtId="4" xfId="0" applyAlignment="1" applyBorder="1" applyFont="1" applyNumberFormat="1">
      <alignment horizontal="right" vertical="center"/>
    </xf>
    <xf borderId="7" fillId="8" fontId="1" numFmtId="0" xfId="0" applyAlignment="1" applyBorder="1" applyFont="1">
      <alignment vertical="center"/>
    </xf>
    <xf borderId="42" fillId="9" fontId="2" numFmtId="164" xfId="0" applyAlignment="1" applyBorder="1" applyFill="1" applyFont="1" applyNumberFormat="1">
      <alignment vertical="top"/>
    </xf>
    <xf borderId="43" fillId="9" fontId="2" numFmtId="49" xfId="0" applyAlignment="1" applyBorder="1" applyFont="1" applyNumberFormat="1">
      <alignment horizontal="center" vertical="top"/>
    </xf>
    <xf borderId="44" fillId="9" fontId="22" numFmtId="0" xfId="0" applyAlignment="1" applyBorder="1" applyFont="1">
      <alignment shrinkToFit="0" vertical="top" wrapText="1"/>
    </xf>
    <xf borderId="45" fillId="9" fontId="2" numFmtId="0" xfId="0" applyAlignment="1" applyBorder="1" applyFont="1">
      <alignment horizontal="center" vertical="top"/>
    </xf>
    <xf borderId="46" fillId="9" fontId="2" numFmtId="4" xfId="0" applyAlignment="1" applyBorder="1" applyFont="1" applyNumberFormat="1">
      <alignment horizontal="right" vertical="top"/>
    </xf>
    <xf borderId="47" fillId="9" fontId="2" numFmtId="4" xfId="0" applyAlignment="1" applyBorder="1" applyFont="1" applyNumberFormat="1">
      <alignment horizontal="right" vertical="top"/>
    </xf>
    <xf borderId="48" fillId="9" fontId="2" numFmtId="4" xfId="0" applyAlignment="1" applyBorder="1" applyFont="1" applyNumberFormat="1">
      <alignment horizontal="right" vertical="top"/>
    </xf>
    <xf borderId="44" fillId="9" fontId="2" numFmtId="4" xfId="0" applyAlignment="1" applyBorder="1" applyFont="1" applyNumberFormat="1">
      <alignment horizontal="right" vertical="top"/>
    </xf>
    <xf borderId="49" fillId="9" fontId="16" numFmtId="4" xfId="0" applyAlignment="1" applyBorder="1" applyFont="1" applyNumberFormat="1">
      <alignment horizontal="right" vertical="top"/>
    </xf>
    <xf borderId="48" fillId="9" fontId="2" numFmtId="0" xfId="0" applyAlignment="1" applyBorder="1" applyFont="1">
      <alignment shrinkToFit="0" vertical="top" wrapText="1"/>
    </xf>
    <xf borderId="50" fillId="0" fontId="2" numFmtId="164" xfId="0" applyAlignment="1" applyBorder="1" applyFont="1" applyNumberFormat="1">
      <alignment vertical="top"/>
    </xf>
    <xf borderId="51" fillId="0" fontId="3" numFmtId="49" xfId="0" applyAlignment="1" applyBorder="1" applyFont="1" applyNumberFormat="1">
      <alignment horizontal="center" vertical="top"/>
    </xf>
    <xf borderId="52" fillId="0" fontId="6" numFmtId="0" xfId="0" applyAlignment="1" applyBorder="1" applyFont="1">
      <alignment shrinkToFit="0" vertical="top" wrapText="1"/>
    </xf>
    <xf borderId="50" fillId="0" fontId="1" numFmtId="0" xfId="0" applyAlignment="1" applyBorder="1" applyFont="1">
      <alignment horizontal="center" vertical="top"/>
    </xf>
    <xf borderId="18" fillId="0" fontId="1" numFmtId="4" xfId="0" applyAlignment="1" applyBorder="1" applyFont="1" applyNumberFormat="1">
      <alignment horizontal="right" vertical="top"/>
    </xf>
    <xf borderId="20" fillId="0" fontId="1" numFmtId="4" xfId="0" applyAlignment="1" applyBorder="1" applyFont="1" applyNumberFormat="1">
      <alignment horizontal="right" vertical="top"/>
    </xf>
    <xf borderId="53" fillId="0" fontId="1" numFmtId="4" xfId="0" applyAlignment="1" applyBorder="1" applyFont="1" applyNumberFormat="1">
      <alignment horizontal="right" vertical="top"/>
    </xf>
    <xf borderId="52" fillId="0" fontId="1" numFmtId="4" xfId="0" applyAlignment="1" applyBorder="1" applyFont="1" applyNumberFormat="1">
      <alignment horizontal="right" vertical="top"/>
    </xf>
    <xf borderId="54" fillId="0" fontId="16" numFmtId="4" xfId="0" applyAlignment="1" applyBorder="1" applyFont="1" applyNumberFormat="1">
      <alignment horizontal="right" vertical="top"/>
    </xf>
    <xf borderId="53" fillId="0" fontId="1" numFmtId="0" xfId="0" applyAlignment="1" applyBorder="1" applyFont="1">
      <alignment shrinkToFit="0" vertical="top" wrapText="1"/>
    </xf>
    <xf borderId="0" fillId="0" fontId="6" numFmtId="0" xfId="0" applyAlignment="1" applyFont="1">
      <alignment vertical="top"/>
    </xf>
    <xf borderId="0" fillId="0" fontId="1" numFmtId="0" xfId="0" applyAlignment="1" applyFont="1">
      <alignment vertical="top"/>
    </xf>
    <xf borderId="55" fillId="0" fontId="2" numFmtId="164" xfId="0" applyAlignment="1" applyBorder="1" applyFont="1" applyNumberFormat="1">
      <alignment vertical="top"/>
    </xf>
    <xf borderId="56" fillId="0" fontId="3" numFmtId="49" xfId="0" applyAlignment="1" applyBorder="1" applyFont="1" applyNumberFormat="1">
      <alignment horizontal="center" vertical="top"/>
    </xf>
    <xf borderId="55" fillId="0" fontId="1" numFmtId="0" xfId="0" applyAlignment="1" applyBorder="1" applyFont="1">
      <alignment horizontal="center" vertical="top"/>
    </xf>
    <xf borderId="57" fillId="0" fontId="1" numFmtId="4" xfId="0" applyAlignment="1" applyBorder="1" applyFont="1" applyNumberFormat="1">
      <alignment horizontal="right" vertical="top"/>
    </xf>
    <xf borderId="19" fillId="0" fontId="1" numFmtId="4" xfId="0" applyAlignment="1" applyBorder="1" applyFont="1" applyNumberFormat="1">
      <alignment horizontal="right" vertical="top"/>
    </xf>
    <xf borderId="21" fillId="0" fontId="1" numFmtId="4" xfId="0" applyAlignment="1" applyBorder="1" applyFont="1" applyNumberFormat="1">
      <alignment horizontal="right" vertical="top"/>
    </xf>
    <xf borderId="58" fillId="0" fontId="1" numFmtId="4" xfId="0" applyAlignment="1" applyBorder="1" applyFont="1" applyNumberFormat="1">
      <alignment horizontal="right" vertical="top"/>
    </xf>
    <xf borderId="59" fillId="0" fontId="16" numFmtId="4" xfId="0" applyAlignment="1" applyBorder="1" applyFont="1" applyNumberFormat="1">
      <alignment horizontal="right" vertical="top"/>
    </xf>
    <xf borderId="21" fillId="0" fontId="1" numFmtId="0" xfId="0" applyAlignment="1" applyBorder="1" applyFont="1">
      <alignment shrinkToFit="0" vertical="top" wrapText="1"/>
    </xf>
    <xf borderId="60" fillId="9" fontId="22" numFmtId="0" xfId="0" applyAlignment="1" applyBorder="1" applyFont="1">
      <alignment shrinkToFit="0" vertical="top" wrapText="1"/>
    </xf>
    <xf borderId="42" fillId="9" fontId="2" numFmtId="0" xfId="0" applyAlignment="1" applyBorder="1" applyFont="1">
      <alignment horizontal="center" vertical="top"/>
    </xf>
    <xf borderId="61" fillId="9" fontId="2" numFmtId="4" xfId="0" applyAlignment="1" applyBorder="1" applyFont="1" applyNumberFormat="1">
      <alignment horizontal="right" vertical="top"/>
    </xf>
    <xf borderId="62" fillId="9" fontId="2" numFmtId="4" xfId="0" applyAlignment="1" applyBorder="1" applyFont="1" applyNumberFormat="1">
      <alignment horizontal="right" vertical="top"/>
    </xf>
    <xf borderId="63" fillId="9" fontId="2" numFmtId="4" xfId="0" applyAlignment="1" applyBorder="1" applyFont="1" applyNumberFormat="1">
      <alignment horizontal="right" vertical="top"/>
    </xf>
    <xf borderId="60" fillId="9" fontId="2" numFmtId="4" xfId="0" applyAlignment="1" applyBorder="1" applyFont="1" applyNumberFormat="1">
      <alignment horizontal="right" vertical="top"/>
    </xf>
    <xf borderId="64" fillId="9" fontId="16" numFmtId="4" xfId="0" applyAlignment="1" applyBorder="1" applyFont="1" applyNumberFormat="1">
      <alignment horizontal="right" vertical="top"/>
    </xf>
    <xf borderId="63" fillId="9" fontId="2" numFmtId="0" xfId="0" applyAlignment="1" applyBorder="1" applyFont="1">
      <alignment shrinkToFit="0" vertical="top" wrapText="1"/>
    </xf>
    <xf borderId="60" fillId="9" fontId="23" numFmtId="0" xfId="0" applyAlignment="1" applyBorder="1" applyFont="1">
      <alignment shrinkToFit="0" vertical="top" wrapText="1"/>
    </xf>
    <xf borderId="65" fillId="0" fontId="3" numFmtId="49" xfId="0" applyAlignment="1" applyBorder="1" applyFont="1" applyNumberFormat="1">
      <alignment horizontal="center" vertical="top"/>
    </xf>
    <xf borderId="66" fillId="0" fontId="1" numFmtId="4" xfId="0" applyAlignment="1" applyBorder="1" applyFont="1" applyNumberFormat="1">
      <alignment horizontal="right" vertical="top"/>
    </xf>
    <xf borderId="67" fillId="0" fontId="1" numFmtId="4" xfId="0" applyAlignment="1" applyBorder="1" applyFont="1" applyNumberFormat="1">
      <alignment horizontal="right" vertical="top"/>
    </xf>
    <xf borderId="68" fillId="0" fontId="1" numFmtId="4" xfId="0" applyAlignment="1" applyBorder="1" applyFont="1" applyNumberFormat="1">
      <alignment horizontal="right" vertical="top"/>
    </xf>
    <xf borderId="68" fillId="0" fontId="1" numFmtId="0" xfId="0" applyAlignment="1" applyBorder="1" applyFont="1">
      <alignment shrinkToFit="0" vertical="top" wrapText="1"/>
    </xf>
    <xf borderId="43" fillId="9" fontId="3" numFmtId="49" xfId="0" applyAlignment="1" applyBorder="1" applyFont="1" applyNumberFormat="1">
      <alignment horizontal="center" vertical="top"/>
    </xf>
    <xf borderId="69" fillId="0" fontId="2" numFmtId="164" xfId="0" applyAlignment="1" applyBorder="1" applyFont="1" applyNumberFormat="1">
      <alignment vertical="top"/>
    </xf>
    <xf borderId="70" fillId="0" fontId="3" numFmtId="49" xfId="0" applyAlignment="1" applyBorder="1" applyFont="1" applyNumberFormat="1">
      <alignment horizontal="center" vertical="top"/>
    </xf>
    <xf borderId="69" fillId="0" fontId="1" numFmtId="0" xfId="0" applyAlignment="1" applyBorder="1" applyFont="1">
      <alignment horizontal="center" vertical="top"/>
    </xf>
    <xf borderId="14" fillId="0" fontId="1" numFmtId="4" xfId="0" applyAlignment="1" applyBorder="1" applyFont="1" applyNumberFormat="1">
      <alignment horizontal="right" vertical="top"/>
    </xf>
    <xf borderId="71" fillId="0" fontId="1" numFmtId="4" xfId="0" applyAlignment="1" applyBorder="1" applyFont="1" applyNumberFormat="1">
      <alignment horizontal="right" vertical="top"/>
    </xf>
    <xf borderId="72" fillId="0" fontId="1" numFmtId="4" xfId="0" applyAlignment="1" applyBorder="1" applyFont="1" applyNumberFormat="1">
      <alignment horizontal="right" vertical="top"/>
    </xf>
    <xf borderId="1" fillId="0" fontId="1" numFmtId="4" xfId="0" applyAlignment="1" applyBorder="1" applyFont="1" applyNumberFormat="1">
      <alignment horizontal="right" vertical="top"/>
    </xf>
    <xf borderId="73" fillId="0" fontId="16" numFmtId="4" xfId="0" applyAlignment="1" applyBorder="1" applyFont="1" applyNumberFormat="1">
      <alignment horizontal="right" vertical="top"/>
    </xf>
    <xf borderId="72" fillId="0" fontId="1" numFmtId="0" xfId="0" applyAlignment="1" applyBorder="1" applyFont="1">
      <alignment shrinkToFit="0" vertical="top" wrapText="1"/>
    </xf>
    <xf borderId="58" fillId="0" fontId="1" numFmtId="0" xfId="0" applyAlignment="1" applyBorder="1" applyFont="1">
      <alignment shrinkToFit="0" vertical="top" wrapText="1"/>
    </xf>
    <xf borderId="5" fillId="10" fontId="22" numFmtId="164" xfId="0" applyAlignment="1" applyBorder="1" applyFill="1" applyFont="1" applyNumberFormat="1">
      <alignment vertical="center"/>
    </xf>
    <xf borderId="6" fillId="10" fontId="2" numFmtId="164" xfId="0" applyAlignment="1" applyBorder="1" applyFont="1" applyNumberFormat="1">
      <alignment horizontal="center" vertical="center"/>
    </xf>
    <xf borderId="6" fillId="10" fontId="2" numFmtId="0" xfId="0" applyAlignment="1" applyBorder="1" applyFont="1">
      <alignment shrinkToFit="0" vertical="center" wrapText="1"/>
    </xf>
    <xf borderId="7" fillId="10" fontId="2" numFmtId="0" xfId="0" applyAlignment="1" applyBorder="1" applyFont="1">
      <alignment horizontal="center" vertical="center"/>
    </xf>
    <xf borderId="40" fillId="6" fontId="2" numFmtId="4" xfId="0" applyAlignment="1" applyBorder="1" applyFont="1" applyNumberFormat="1">
      <alignment horizontal="right" vertical="center"/>
    </xf>
    <xf borderId="10" fillId="10" fontId="2" numFmtId="4" xfId="0" applyAlignment="1" applyBorder="1" applyFont="1" applyNumberFormat="1">
      <alignment horizontal="right" vertical="center"/>
    </xf>
    <xf borderId="74" fillId="10" fontId="2" numFmtId="4" xfId="0" applyAlignment="1" applyBorder="1" applyFont="1" applyNumberFormat="1">
      <alignment horizontal="right" vertical="center"/>
    </xf>
    <xf borderId="75" fillId="10" fontId="2" numFmtId="4" xfId="0" applyAlignment="1" applyBorder="1" applyFont="1" applyNumberFormat="1">
      <alignment horizontal="right" vertical="center"/>
    </xf>
    <xf borderId="76" fillId="10" fontId="2" numFmtId="4" xfId="0" applyAlignment="1" applyBorder="1" applyFont="1" applyNumberFormat="1">
      <alignment horizontal="center" shrinkToFit="0" vertical="center" wrapText="1"/>
    </xf>
    <xf borderId="77" fillId="0" fontId="4" numFmtId="0" xfId="0" applyBorder="1" applyFont="1"/>
    <xf borderId="78" fillId="0" fontId="4" numFmtId="0" xfId="0" applyBorder="1" applyFont="1"/>
    <xf borderId="4" fillId="10" fontId="2" numFmtId="0" xfId="0" applyAlignment="1" applyBorder="1" applyFont="1">
      <alignment shrinkToFit="0" vertical="center" wrapText="1"/>
    </xf>
    <xf borderId="79" fillId="8" fontId="2" numFmtId="0" xfId="0" applyAlignment="1" applyBorder="1" applyFont="1">
      <alignment vertical="center"/>
    </xf>
    <xf borderId="80" fillId="8" fontId="3" numFmtId="0" xfId="0" applyAlignment="1" applyBorder="1" applyFont="1">
      <alignment horizontal="center" vertical="center"/>
    </xf>
    <xf borderId="81" fillId="8" fontId="2" numFmtId="0" xfId="0" applyAlignment="1" applyBorder="1" applyFont="1">
      <alignment vertical="center"/>
    </xf>
    <xf borderId="81" fillId="8" fontId="1" numFmtId="0" xfId="0" applyAlignment="1" applyBorder="1" applyFont="1">
      <alignment horizontal="center" vertical="center"/>
    </xf>
    <xf borderId="82" fillId="0" fontId="2" numFmtId="164" xfId="0" applyAlignment="1" applyBorder="1" applyFont="1" applyNumberFormat="1">
      <alignment vertical="top"/>
    </xf>
    <xf borderId="82" fillId="0" fontId="1" numFmtId="0" xfId="0" applyAlignment="1" applyBorder="1" applyFont="1">
      <alignment horizontal="center" vertical="top"/>
    </xf>
    <xf borderId="83" fillId="0" fontId="1" numFmtId="4" xfId="0" applyAlignment="1" applyBorder="1" applyFont="1" applyNumberFormat="1">
      <alignment horizontal="right" vertical="top"/>
    </xf>
    <xf borderId="52" fillId="0" fontId="1" numFmtId="0" xfId="0" applyAlignment="1" applyBorder="1" applyFont="1">
      <alignment shrinkToFit="0" vertical="top" wrapText="1"/>
    </xf>
    <xf borderId="83" fillId="0" fontId="6" numFmtId="0" xfId="0" applyAlignment="1" applyBorder="1" applyFont="1">
      <alignment shrinkToFit="0" vertical="top" wrapText="1"/>
    </xf>
    <xf borderId="58" fillId="0" fontId="6" numFmtId="0" xfId="0" applyAlignment="1" applyBorder="1" applyFont="1">
      <alignment shrinkToFit="0" vertical="top" wrapText="1"/>
    </xf>
    <xf borderId="84" fillId="10" fontId="2" numFmtId="4" xfId="0" applyAlignment="1" applyBorder="1" applyFont="1" applyNumberFormat="1">
      <alignment horizontal="right" vertical="center"/>
    </xf>
    <xf borderId="40" fillId="10" fontId="2" numFmtId="4" xfId="0" applyAlignment="1" applyBorder="1" applyFont="1" applyNumberFormat="1">
      <alignment horizontal="right" vertical="center"/>
    </xf>
    <xf borderId="85" fillId="10" fontId="2" numFmtId="4" xfId="0" applyAlignment="1" applyBorder="1" applyFont="1" applyNumberFormat="1">
      <alignment horizontal="right" vertical="center"/>
    </xf>
    <xf borderId="39" fillId="10" fontId="16" numFmtId="4" xfId="0" applyAlignment="1" applyBorder="1" applyFont="1" applyNumberFormat="1">
      <alignment horizontal="right" vertical="center"/>
    </xf>
    <xf borderId="85" fillId="9" fontId="2" numFmtId="4" xfId="0" applyAlignment="1" applyBorder="1" applyFont="1" applyNumberFormat="1">
      <alignment horizontal="right" vertical="top"/>
    </xf>
    <xf borderId="84" fillId="9" fontId="2" numFmtId="4" xfId="0" applyAlignment="1" applyBorder="1" applyFont="1" applyNumberFormat="1">
      <alignment horizontal="right" vertical="top"/>
    </xf>
    <xf borderId="74" fillId="9" fontId="2" numFmtId="4" xfId="0" applyAlignment="1" applyBorder="1" applyFont="1" applyNumberFormat="1">
      <alignment horizontal="right" vertical="top"/>
    </xf>
    <xf borderId="40" fillId="9" fontId="2" numFmtId="4" xfId="0" applyAlignment="1" applyBorder="1" applyFont="1" applyNumberFormat="1">
      <alignment horizontal="right" vertical="top"/>
    </xf>
    <xf borderId="55" fillId="0" fontId="1" numFmtId="4" xfId="0" applyAlignment="1" applyBorder="1" applyFont="1" applyNumberFormat="1">
      <alignment horizontal="center" shrinkToFit="0" vertical="top" wrapText="1"/>
    </xf>
    <xf borderId="58" fillId="0" fontId="4" numFmtId="0" xfId="0" applyBorder="1" applyFont="1"/>
    <xf borderId="86" fillId="0" fontId="4" numFmtId="0" xfId="0" applyBorder="1" applyFont="1"/>
    <xf borderId="54" fillId="0" fontId="1" numFmtId="4" xfId="0" applyAlignment="1" applyBorder="1" applyFont="1" applyNumberFormat="1">
      <alignment horizontal="right" vertical="top"/>
    </xf>
    <xf borderId="69" fillId="0" fontId="4" numFmtId="0" xfId="0" applyBorder="1" applyFont="1"/>
    <xf borderId="1" fillId="0" fontId="4" numFmtId="0" xfId="0" applyBorder="1" applyFont="1"/>
    <xf borderId="87" fillId="0" fontId="4" numFmtId="0" xfId="0" applyBorder="1" applyFont="1"/>
    <xf borderId="88" fillId="0" fontId="1" numFmtId="4" xfId="0" applyAlignment="1" applyBorder="1" applyFont="1" applyNumberFormat="1">
      <alignment horizontal="right" vertical="top"/>
    </xf>
    <xf borderId="89" fillId="10" fontId="2" numFmtId="4" xfId="0" applyAlignment="1" applyBorder="1" applyFont="1" applyNumberFormat="1">
      <alignment horizontal="right" vertical="center"/>
    </xf>
    <xf borderId="90" fillId="10" fontId="2" numFmtId="4" xfId="0" applyAlignment="1" applyBorder="1" applyFont="1" applyNumberFormat="1">
      <alignment horizontal="right" vertical="center"/>
    </xf>
    <xf borderId="91" fillId="10" fontId="2" numFmtId="4" xfId="0" applyAlignment="1" applyBorder="1" applyFont="1" applyNumberFormat="1">
      <alignment horizontal="right" vertical="center"/>
    </xf>
    <xf borderId="92" fillId="10" fontId="2" numFmtId="4" xfId="0" applyAlignment="1" applyBorder="1" applyFont="1" applyNumberFormat="1">
      <alignment horizontal="right" vertical="center"/>
    </xf>
    <xf borderId="44" fillId="9" fontId="23" numFmtId="0" xfId="0" applyAlignment="1" applyBorder="1" applyFont="1">
      <alignment shrinkToFit="0" vertical="top" wrapText="1"/>
    </xf>
    <xf borderId="50" fillId="0" fontId="6" numFmtId="0" xfId="0" applyAlignment="1" applyBorder="1" applyFont="1">
      <alignment horizontal="center" shrinkToFit="0" vertical="top" wrapText="1"/>
    </xf>
    <xf borderId="18" fillId="0" fontId="1" numFmtId="4" xfId="0" applyAlignment="1" applyBorder="1" applyFont="1" applyNumberFormat="1">
      <alignment horizontal="right" shrinkToFit="0" vertical="top" wrapText="1"/>
    </xf>
    <xf borderId="20" fillId="0" fontId="1" numFmtId="4" xfId="0" applyAlignment="1" applyBorder="1" applyFont="1" applyNumberFormat="1">
      <alignment horizontal="right" shrinkToFit="0" vertical="top" wrapText="1"/>
    </xf>
    <xf borderId="53" fillId="0" fontId="1" numFmtId="4" xfId="0" applyAlignment="1" applyBorder="1" applyFont="1" applyNumberFormat="1">
      <alignment horizontal="right" shrinkToFit="0" vertical="top" wrapText="1"/>
    </xf>
    <xf borderId="52" fillId="0" fontId="1" numFmtId="0" xfId="0" applyAlignment="1" applyBorder="1" applyFont="1">
      <alignment horizontal="left" shrinkToFit="0" vertical="top" wrapText="1"/>
    </xf>
    <xf borderId="50" fillId="0" fontId="6" numFmtId="0" xfId="0" applyAlignment="1" applyBorder="1" applyFont="1">
      <alignment horizontal="center" vertical="top"/>
    </xf>
    <xf borderId="58" fillId="0" fontId="1" numFmtId="0" xfId="0" applyAlignment="1" applyBorder="1" applyFont="1">
      <alignment horizontal="left" shrinkToFit="0" vertical="top" wrapText="1"/>
    </xf>
    <xf borderId="55" fillId="0" fontId="6" numFmtId="0" xfId="0" applyAlignment="1" applyBorder="1" applyFont="1">
      <alignment horizontal="center" vertical="top"/>
    </xf>
    <xf borderId="5" fillId="8" fontId="2" numFmtId="0" xfId="0" applyAlignment="1" applyBorder="1" applyFont="1">
      <alignment vertical="center"/>
    </xf>
    <xf borderId="31" fillId="8" fontId="3" numFmtId="0" xfId="0" applyAlignment="1" applyBorder="1" applyFont="1">
      <alignment horizontal="center" vertical="center"/>
    </xf>
    <xf borderId="6" fillId="8" fontId="2" numFmtId="0" xfId="0" applyAlignment="1" applyBorder="1" applyFont="1">
      <alignment vertical="center"/>
    </xf>
    <xf borderId="93" fillId="0" fontId="6" numFmtId="0" xfId="0" applyAlignment="1" applyBorder="1" applyFont="1">
      <alignment shrinkToFit="0" vertical="top" wrapText="1"/>
    </xf>
    <xf borderId="31" fillId="9" fontId="2" numFmtId="0" xfId="0" applyAlignment="1" applyBorder="1" applyFont="1">
      <alignment horizontal="center" vertical="top"/>
    </xf>
    <xf borderId="64" fillId="9" fontId="2" numFmtId="4" xfId="0" applyAlignment="1" applyBorder="1" applyFont="1" applyNumberFormat="1">
      <alignment horizontal="right" vertical="top"/>
    </xf>
    <xf borderId="69" fillId="0" fontId="6" numFmtId="0" xfId="0" applyAlignment="1" applyBorder="1" applyFont="1">
      <alignment horizontal="center" vertical="top"/>
    </xf>
    <xf borderId="21" fillId="0" fontId="1" numFmtId="0" xfId="0" applyAlignment="1" applyBorder="1" applyFont="1">
      <alignment shrinkToFit="0" vertical="center" wrapText="1"/>
    </xf>
    <xf borderId="17" fillId="0" fontId="4" numFmtId="0" xfId="0" applyBorder="1" applyFont="1"/>
    <xf borderId="72" fillId="0" fontId="4" numFmtId="0" xfId="0" applyBorder="1" applyFont="1"/>
    <xf borderId="43" fillId="9" fontId="22" numFmtId="0" xfId="0" applyAlignment="1" applyBorder="1" applyFont="1">
      <alignment shrinkToFit="0" vertical="top" wrapText="1"/>
    </xf>
    <xf borderId="60" fillId="9" fontId="2" numFmtId="0" xfId="0" applyAlignment="1" applyBorder="1" applyFont="1">
      <alignment horizontal="center" vertical="top"/>
    </xf>
    <xf borderId="51" fillId="0" fontId="1" numFmtId="0" xfId="0" applyAlignment="1" applyBorder="1" applyFont="1">
      <alignment shrinkToFit="0" vertical="top" wrapText="1"/>
    </xf>
    <xf borderId="52" fillId="0" fontId="6" numFmtId="0" xfId="0" applyAlignment="1" applyBorder="1" applyFont="1">
      <alignment horizontal="center" vertical="top"/>
    </xf>
    <xf borderId="56" fillId="0" fontId="1" numFmtId="0" xfId="0" applyAlignment="1" applyBorder="1" applyFont="1">
      <alignment shrinkToFit="0" vertical="top" wrapText="1"/>
    </xf>
    <xf borderId="28" fillId="10" fontId="22" numFmtId="164" xfId="0" applyAlignment="1" applyBorder="1" applyFont="1" applyNumberFormat="1">
      <alignment horizontal="left" shrinkToFit="0" vertical="center" wrapText="1"/>
    </xf>
    <xf borderId="94" fillId="10" fontId="2" numFmtId="4" xfId="0" applyAlignment="1" applyBorder="1" applyFont="1" applyNumberFormat="1">
      <alignment horizontal="right" vertical="center"/>
    </xf>
    <xf borderId="44" fillId="9" fontId="23" numFmtId="0" xfId="0" applyAlignment="1" applyBorder="1" applyFont="1">
      <alignment horizontal="left" shrinkToFit="0" vertical="top" wrapText="1"/>
    </xf>
    <xf borderId="60" fillId="9" fontId="23" numFmtId="0" xfId="0" applyAlignment="1" applyBorder="1" applyFont="1">
      <alignment horizontal="left" shrinkToFit="0" vertical="top" wrapText="1"/>
    </xf>
    <xf borderId="40" fillId="8" fontId="1" numFmtId="4" xfId="0" applyAlignment="1" applyBorder="1" applyFont="1" applyNumberFormat="1">
      <alignment horizontal="right" vertical="center"/>
    </xf>
    <xf borderId="61" fillId="0" fontId="1" numFmtId="4" xfId="0" applyAlignment="1" applyBorder="1" applyFont="1" applyNumberFormat="1">
      <alignment horizontal="right" vertical="top"/>
    </xf>
    <xf borderId="62" fillId="0" fontId="1" numFmtId="4" xfId="0" applyAlignment="1" applyBorder="1" applyFont="1" applyNumberFormat="1">
      <alignment horizontal="right" vertical="top"/>
    </xf>
    <xf borderId="95" fillId="0" fontId="1" numFmtId="4" xfId="0" applyAlignment="1" applyBorder="1" applyFont="1" applyNumberFormat="1">
      <alignment horizontal="right" vertical="top"/>
    </xf>
    <xf borderId="63" fillId="0" fontId="1" numFmtId="4" xfId="0" applyAlignment="1" applyBorder="1" applyFont="1" applyNumberFormat="1">
      <alignment horizontal="right" vertical="top"/>
    </xf>
    <xf borderId="96" fillId="0" fontId="6" numFmtId="0" xfId="0" applyAlignment="1" applyBorder="1" applyFont="1">
      <alignment shrinkToFit="0" vertical="top" wrapText="1"/>
    </xf>
    <xf borderId="81" fillId="8" fontId="3" numFmtId="0" xfId="0" applyAlignment="1" applyBorder="1" applyFont="1">
      <alignment vertical="center"/>
    </xf>
    <xf borderId="18" fillId="0" fontId="2" numFmtId="164" xfId="0" applyAlignment="1" applyBorder="1" applyFont="1" applyNumberFormat="1">
      <alignment vertical="top"/>
    </xf>
    <xf borderId="20" fillId="0" fontId="3" numFmtId="49" xfId="0" applyAlignment="1" applyBorder="1" applyFont="1" applyNumberFormat="1">
      <alignment horizontal="center" vertical="top"/>
    </xf>
    <xf borderId="93" fillId="0" fontId="1" numFmtId="0" xfId="0" applyAlignment="1" applyBorder="1" applyFont="1">
      <alignment shrinkToFit="0" vertical="top" wrapText="1"/>
    </xf>
    <xf borderId="18" fillId="0" fontId="6" numFmtId="4" xfId="0" applyAlignment="1" applyBorder="1" applyFont="1" applyNumberFormat="1">
      <alignment horizontal="right" vertical="top"/>
    </xf>
    <xf borderId="20" fillId="0" fontId="6" numFmtId="4" xfId="0" applyAlignment="1" applyBorder="1" applyFont="1" applyNumberFormat="1">
      <alignment horizontal="right" vertical="top"/>
    </xf>
    <xf borderId="52" fillId="0" fontId="6" numFmtId="4" xfId="0" applyAlignment="1" applyBorder="1" applyFont="1" applyNumberFormat="1">
      <alignment horizontal="right" vertical="top"/>
    </xf>
    <xf borderId="57" fillId="0" fontId="2" numFmtId="164" xfId="0" applyAlignment="1" applyBorder="1" applyFont="1" applyNumberFormat="1">
      <alignment vertical="top"/>
    </xf>
    <xf borderId="19" fillId="0" fontId="3" numFmtId="49" xfId="0" applyAlignment="1" applyBorder="1" applyFont="1" applyNumberFormat="1">
      <alignment horizontal="center" vertical="top"/>
    </xf>
    <xf borderId="97" fillId="0" fontId="6" numFmtId="0" xfId="0" applyAlignment="1" applyBorder="1" applyFont="1">
      <alignment shrinkToFit="0" vertical="top" wrapText="1"/>
    </xf>
    <xf borderId="98" fillId="8" fontId="3" numFmtId="0" xfId="0" applyAlignment="1" applyBorder="1" applyFont="1">
      <alignment horizontal="center" vertical="center"/>
    </xf>
    <xf borderId="99" fillId="0" fontId="2" numFmtId="164" xfId="0" applyAlignment="1" applyBorder="1" applyFont="1" applyNumberFormat="1">
      <alignment vertical="top"/>
    </xf>
    <xf borderId="61" fillId="0" fontId="3" numFmtId="166" xfId="0" applyAlignment="1" applyBorder="1" applyFont="1" applyNumberFormat="1">
      <alignment horizontal="center" vertical="top"/>
    </xf>
    <xf borderId="100" fillId="0" fontId="1" numFmtId="0" xfId="0" applyAlignment="1" applyBorder="1" applyFont="1">
      <alignment shrinkToFit="0" vertical="top" wrapText="1"/>
    </xf>
    <xf borderId="51" fillId="0" fontId="1" numFmtId="0" xfId="0" applyAlignment="1" applyBorder="1" applyFont="1">
      <alignment horizontal="center" vertical="top"/>
    </xf>
    <xf borderId="95" fillId="0" fontId="16" numFmtId="4" xfId="0" applyAlignment="1" applyBorder="1" applyFont="1" applyNumberFormat="1">
      <alignment horizontal="right" vertical="top"/>
    </xf>
    <xf borderId="63" fillId="0" fontId="1" numFmtId="0" xfId="0" applyAlignment="1" applyBorder="1" applyFont="1">
      <alignment shrinkToFit="0" vertical="top" wrapText="1"/>
    </xf>
    <xf borderId="18" fillId="0" fontId="3" numFmtId="166" xfId="0" applyAlignment="1" applyBorder="1" applyFont="1" applyNumberFormat="1">
      <alignment horizontal="center" vertical="top"/>
    </xf>
    <xf borderId="101" fillId="0" fontId="1" numFmtId="0" xfId="0" applyAlignment="1" applyBorder="1" applyFont="1">
      <alignment shrinkToFit="0" vertical="top" wrapText="1"/>
    </xf>
    <xf borderId="52" fillId="0" fontId="1" numFmtId="4" xfId="0" applyAlignment="1" applyBorder="1" applyFont="1" applyNumberFormat="1">
      <alignment horizontal="right" shrinkToFit="0" vertical="top" wrapText="1"/>
    </xf>
    <xf borderId="86" fillId="0" fontId="1" numFmtId="0" xfId="0" applyAlignment="1" applyBorder="1" applyFont="1">
      <alignment shrinkToFit="0" vertical="top" wrapText="1"/>
    </xf>
    <xf borderId="56" fillId="0" fontId="1" numFmtId="0" xfId="0" applyAlignment="1" applyBorder="1" applyFont="1">
      <alignment horizontal="center" vertical="top"/>
    </xf>
    <xf borderId="59" fillId="0" fontId="1" numFmtId="4" xfId="0" applyAlignment="1" applyBorder="1" applyFont="1" applyNumberFormat="1">
      <alignment horizontal="right" vertical="top"/>
    </xf>
    <xf borderId="21" fillId="0" fontId="1" numFmtId="0" xfId="0" applyAlignment="1" applyBorder="1" applyFont="1">
      <alignment horizontal="left" shrinkToFit="0" vertical="top" wrapText="1"/>
    </xf>
    <xf borderId="66" fillId="0" fontId="3" numFmtId="0" xfId="0" applyAlignment="1" applyBorder="1" applyFont="1">
      <alignment horizontal="center" vertical="top"/>
    </xf>
    <xf borderId="68" fillId="0" fontId="6" numFmtId="0" xfId="0" applyAlignment="1" applyBorder="1" applyFont="1">
      <alignment shrinkToFit="0" vertical="top" wrapText="1"/>
    </xf>
    <xf borderId="81" fillId="10" fontId="2" numFmtId="164" xfId="0" applyAlignment="1" applyBorder="1" applyFont="1" applyNumberFormat="1">
      <alignment horizontal="center" vertical="center"/>
    </xf>
    <xf borderId="39" fillId="8" fontId="1" numFmtId="0" xfId="0" applyAlignment="1" applyBorder="1" applyFont="1">
      <alignment vertical="center"/>
    </xf>
    <xf borderId="51" fillId="0" fontId="3" numFmtId="166" xfId="0" applyAlignment="1" applyBorder="1" applyFont="1" applyNumberFormat="1">
      <alignment horizontal="center" vertical="top"/>
    </xf>
    <xf borderId="43" fillId="0" fontId="1" numFmtId="0" xfId="0" applyAlignment="1" applyBorder="1" applyFont="1">
      <alignment shrinkToFit="0" vertical="top" wrapText="1"/>
    </xf>
    <xf borderId="43" fillId="0" fontId="1" numFmtId="0" xfId="0" applyAlignment="1" applyBorder="1" applyFont="1">
      <alignment horizontal="center" vertical="top"/>
    </xf>
    <xf borderId="73" fillId="0" fontId="1" numFmtId="4" xfId="0" applyAlignment="1" applyBorder="1" applyFont="1" applyNumberFormat="1">
      <alignment horizontal="right" vertical="top"/>
    </xf>
    <xf borderId="99" fillId="0" fontId="16" numFmtId="4" xfId="0" applyAlignment="1" applyBorder="1" applyFont="1" applyNumberFormat="1">
      <alignment horizontal="right" vertical="top"/>
    </xf>
    <xf borderId="70" fillId="0" fontId="1" numFmtId="0" xfId="0" applyAlignment="1" applyBorder="1" applyFont="1">
      <alignment shrinkToFit="0" vertical="top" wrapText="1"/>
    </xf>
    <xf borderId="50" fillId="0" fontId="16" numFmtId="4" xfId="0" applyAlignment="1" applyBorder="1" applyFont="1" applyNumberFormat="1">
      <alignment horizontal="right" vertical="top"/>
    </xf>
    <xf borderId="102" fillId="0" fontId="1" numFmtId="4" xfId="0" applyAlignment="1" applyBorder="1" applyFont="1" applyNumberFormat="1">
      <alignment horizontal="right" vertical="top"/>
    </xf>
    <xf borderId="32" fillId="0" fontId="5" numFmtId="0" xfId="0" applyAlignment="1" applyBorder="1" applyFont="1">
      <alignment shrinkToFit="0" vertical="top" wrapText="1"/>
    </xf>
    <xf borderId="70" fillId="0" fontId="1" numFmtId="0" xfId="0" applyAlignment="1" applyBorder="1" applyFont="1">
      <alignment horizontal="center" vertical="top"/>
    </xf>
    <xf borderId="69" fillId="0" fontId="16" numFmtId="4" xfId="0" applyAlignment="1" applyBorder="1" applyFont="1" applyNumberFormat="1">
      <alignment horizontal="right" vertical="top"/>
    </xf>
    <xf borderId="65" fillId="0" fontId="6" numFmtId="0" xfId="0" applyAlignment="1" applyBorder="1" applyFont="1">
      <alignment shrinkToFit="0" vertical="top" wrapText="1"/>
    </xf>
    <xf borderId="65" fillId="0" fontId="1" numFmtId="0" xfId="0" applyAlignment="1" applyBorder="1" applyFont="1">
      <alignment horizontal="center" vertical="top"/>
    </xf>
    <xf borderId="82" fillId="0" fontId="16" numFmtId="4" xfId="0" applyAlignment="1" applyBorder="1" applyFont="1" applyNumberFormat="1">
      <alignment horizontal="right" vertical="top"/>
    </xf>
    <xf borderId="65" fillId="0" fontId="1" numFmtId="0" xfId="0" applyAlignment="1" applyBorder="1" applyFont="1">
      <alignment shrinkToFit="0" vertical="top" wrapText="1"/>
    </xf>
    <xf borderId="98" fillId="10" fontId="2" numFmtId="0" xfId="0" applyAlignment="1" applyBorder="1" applyFont="1">
      <alignment shrinkToFit="0" vertical="center" wrapText="1"/>
    </xf>
    <xf borderId="51" fillId="0" fontId="2" numFmtId="164" xfId="0" applyAlignment="1" applyBorder="1" applyFont="1" applyNumberFormat="1">
      <alignment vertical="top"/>
    </xf>
    <xf borderId="1" fillId="0" fontId="1" numFmtId="0" xfId="0" applyAlignment="1" applyBorder="1" applyFont="1">
      <alignment shrinkToFit="0" vertical="top" wrapText="1"/>
    </xf>
    <xf borderId="87" fillId="0" fontId="16" numFmtId="4" xfId="0" applyAlignment="1" applyBorder="1" applyFont="1" applyNumberFormat="1">
      <alignment horizontal="right" vertical="top"/>
    </xf>
    <xf borderId="56" fillId="0" fontId="2" numFmtId="164" xfId="0" applyAlignment="1" applyBorder="1" applyFont="1" applyNumberFormat="1">
      <alignment vertical="top"/>
    </xf>
    <xf borderId="86" fillId="0" fontId="16" numFmtId="4" xfId="0" applyAlignment="1" applyBorder="1" applyFont="1" applyNumberFormat="1">
      <alignment horizontal="right" vertical="top"/>
    </xf>
    <xf borderId="103" fillId="10" fontId="22" numFmtId="164" xfId="0" applyAlignment="1" applyBorder="1" applyFont="1" applyNumberFormat="1">
      <alignment horizontal="left" shrinkToFit="0" vertical="center" wrapText="1"/>
    </xf>
    <xf borderId="40" fillId="8" fontId="1" numFmtId="0" xfId="0" applyAlignment="1" applyBorder="1" applyFont="1">
      <alignment horizontal="center" vertical="center"/>
    </xf>
    <xf borderId="70" fillId="0" fontId="3" numFmtId="166" xfId="0" applyAlignment="1" applyBorder="1" applyFont="1" applyNumberFormat="1">
      <alignment horizontal="center" vertical="top"/>
    </xf>
    <xf borderId="99" fillId="0" fontId="1" numFmtId="0" xfId="0" applyAlignment="1" applyBorder="1" applyFont="1">
      <alignment shrinkToFit="0" vertical="top" wrapText="1"/>
    </xf>
    <xf borderId="87" fillId="0" fontId="1" numFmtId="0" xfId="0" applyAlignment="1" applyBorder="1" applyFont="1">
      <alignment shrinkToFit="0" vertical="top" wrapText="1"/>
    </xf>
    <xf borderId="51" fillId="0" fontId="16" numFmtId="4" xfId="0" applyAlignment="1" applyBorder="1" applyFont="1" applyNumberFormat="1">
      <alignment horizontal="right" vertical="top"/>
    </xf>
    <xf borderId="56" fillId="0" fontId="3" numFmtId="166" xfId="0" applyAlignment="1" applyBorder="1" applyFont="1" applyNumberFormat="1">
      <alignment horizontal="center" vertical="top"/>
    </xf>
    <xf borderId="56" fillId="0" fontId="16" numFmtId="4" xfId="0" applyAlignment="1" applyBorder="1" applyFont="1" applyNumberFormat="1">
      <alignment horizontal="right" vertical="top"/>
    </xf>
    <xf borderId="104" fillId="10" fontId="2" numFmtId="0" xfId="0" applyAlignment="1" applyBorder="1" applyFont="1">
      <alignment horizontal="center" vertical="center"/>
    </xf>
    <xf borderId="4" fillId="8" fontId="3" numFmtId="0" xfId="0" applyAlignment="1" applyBorder="1" applyFont="1">
      <alignment horizontal="center" vertical="center"/>
    </xf>
    <xf borderId="105" fillId="9" fontId="23" numFmtId="0" xfId="0" applyAlignment="1" applyBorder="1" applyFont="1">
      <alignment horizontal="left" shrinkToFit="0" vertical="top" wrapText="1"/>
    </xf>
    <xf borderId="73" fillId="0" fontId="1" numFmtId="0" xfId="0" applyAlignment="1" applyBorder="1" applyFont="1">
      <alignment shrinkToFit="0" vertical="top" wrapText="1"/>
    </xf>
    <xf borderId="54" fillId="0" fontId="1" numFmtId="0" xfId="0" applyAlignment="1" applyBorder="1" applyFont="1">
      <alignment shrinkToFit="0" vertical="top" wrapText="1"/>
    </xf>
    <xf borderId="50" fillId="0" fontId="1" numFmtId="4" xfId="0" applyAlignment="1" applyBorder="1" applyFont="1" applyNumberFormat="1">
      <alignment horizontal="center" shrinkToFit="0" vertical="top" wrapText="1"/>
    </xf>
    <xf borderId="52" fillId="0" fontId="4" numFmtId="0" xfId="0" applyBorder="1" applyFont="1"/>
    <xf borderId="101" fillId="0" fontId="4" numFmtId="0" xfId="0" applyBorder="1" applyFont="1"/>
    <xf borderId="55" fillId="0" fontId="1" numFmtId="4" xfId="0" applyAlignment="1" applyBorder="1" applyFont="1" applyNumberFormat="1">
      <alignment horizontal="right" vertical="top"/>
    </xf>
    <xf borderId="88" fillId="0" fontId="16" numFmtId="4" xfId="0" applyAlignment="1" applyBorder="1" applyFont="1" applyNumberFormat="1">
      <alignment horizontal="right" vertical="top"/>
    </xf>
    <xf borderId="45" fillId="9" fontId="2" numFmtId="164" xfId="0" applyAlignment="1" applyBorder="1" applyFont="1" applyNumberFormat="1">
      <alignment vertical="top"/>
    </xf>
    <xf borderId="106" fillId="9" fontId="3" numFmtId="49" xfId="0" applyAlignment="1" applyBorder="1" applyFont="1" applyNumberFormat="1">
      <alignment horizontal="center" vertical="top"/>
    </xf>
    <xf borderId="105" fillId="9" fontId="2" numFmtId="0" xfId="0" applyAlignment="1" applyBorder="1" applyFont="1">
      <alignment shrinkToFit="0" vertical="top" wrapText="1"/>
    </xf>
    <xf borderId="60" fillId="9" fontId="22" numFmtId="0" xfId="0" applyAlignment="1" applyBorder="1" applyFont="1">
      <alignment horizontal="left" shrinkToFit="0" vertical="top" wrapText="1"/>
    </xf>
    <xf borderId="38" fillId="10" fontId="22" numFmtId="164" xfId="0" applyAlignment="1" applyBorder="1" applyFont="1" applyNumberFormat="1">
      <alignment vertical="center"/>
    </xf>
    <xf borderId="92" fillId="10" fontId="2" numFmtId="164" xfId="0" applyAlignment="1" applyBorder="1" applyFont="1" applyNumberFormat="1">
      <alignment horizontal="center" vertical="center"/>
    </xf>
    <xf borderId="40" fillId="10" fontId="2" numFmtId="0" xfId="0" applyAlignment="1" applyBorder="1" applyFont="1">
      <alignment shrinkToFit="0" vertical="center" wrapText="1"/>
    </xf>
    <xf borderId="39" fillId="10" fontId="2" numFmtId="0" xfId="0" applyAlignment="1" applyBorder="1" applyFont="1">
      <alignment horizontal="center" vertical="center"/>
    </xf>
    <xf borderId="13" fillId="10" fontId="2" numFmtId="4" xfId="0" applyAlignment="1" applyBorder="1" applyFont="1" applyNumberFormat="1">
      <alignment horizontal="right" vertical="center"/>
    </xf>
    <xf borderId="7" fillId="10" fontId="16" numFmtId="4" xfId="0" applyAlignment="1" applyBorder="1" applyFont="1" applyNumberFormat="1">
      <alignment horizontal="right" vertical="center"/>
    </xf>
    <xf borderId="31" fillId="10" fontId="2" numFmtId="0" xfId="0" applyAlignment="1" applyBorder="1" applyFont="1">
      <alignment shrinkToFit="0" vertical="center" wrapText="1"/>
    </xf>
    <xf borderId="5" fillId="4" fontId="2" numFmtId="164" xfId="0" applyAlignment="1" applyBorder="1" applyFont="1" applyNumberFormat="1">
      <alignment vertical="center"/>
    </xf>
    <xf borderId="6" fillId="4" fontId="2" numFmtId="164" xfId="0" applyAlignment="1" applyBorder="1" applyFont="1" applyNumberFormat="1">
      <alignment horizontal="center" vertical="center"/>
    </xf>
    <xf borderId="6" fillId="4" fontId="2" numFmtId="0" xfId="0" applyAlignment="1" applyBorder="1" applyFont="1">
      <alignment shrinkToFit="0" vertical="center" wrapText="1"/>
    </xf>
    <xf borderId="6" fillId="4" fontId="2" numFmtId="0" xfId="0" applyAlignment="1" applyBorder="1" applyFont="1">
      <alignment horizontal="center" vertical="center"/>
    </xf>
    <xf borderId="5" fillId="4" fontId="2" numFmtId="4" xfId="0" applyAlignment="1" applyBorder="1" applyFont="1" applyNumberFormat="1">
      <alignment horizontal="right" vertical="center"/>
    </xf>
    <xf borderId="7" fillId="4" fontId="2" numFmtId="4" xfId="0" applyAlignment="1" applyBorder="1" applyFont="1" applyNumberFormat="1">
      <alignment horizontal="right" vertical="center"/>
    </xf>
    <xf borderId="104" fillId="4" fontId="2" numFmtId="4" xfId="0" applyAlignment="1" applyBorder="1" applyFont="1" applyNumberFormat="1">
      <alignment horizontal="right" vertical="center"/>
    </xf>
    <xf borderId="81" fillId="4" fontId="2" numFmtId="4" xfId="0" applyAlignment="1" applyBorder="1" applyFont="1" applyNumberFormat="1">
      <alignment horizontal="right" vertical="center"/>
    </xf>
    <xf borderId="80" fillId="4" fontId="2" numFmtId="0" xfId="0" applyAlignment="1" applyBorder="1" applyFont="1">
      <alignment shrinkToFit="0" vertical="center" wrapText="1"/>
    </xf>
    <xf borderId="0" fillId="0" fontId="1" numFmtId="164" xfId="0" applyAlignment="1" applyFont="1" applyNumberFormat="1">
      <alignment horizontal="center" vertical="center"/>
    </xf>
    <xf borderId="0" fillId="0" fontId="16" numFmtId="4" xfId="0" applyAlignment="1" applyFont="1" applyNumberFormat="1">
      <alignment horizontal="right" vertical="center"/>
    </xf>
    <xf borderId="28" fillId="4" fontId="3" numFmtId="164" xfId="0" applyAlignment="1" applyBorder="1" applyFont="1" applyNumberFormat="1">
      <alignment horizontal="left" vertical="center"/>
    </xf>
    <xf borderId="107" fillId="0" fontId="4" numFmtId="0" xfId="0" applyBorder="1" applyFont="1"/>
    <xf borderId="7" fillId="4" fontId="2" numFmtId="0" xfId="0" applyAlignment="1" applyBorder="1" applyFont="1">
      <alignment horizontal="center" vertical="center"/>
    </xf>
    <xf borderId="12" fillId="4" fontId="2" numFmtId="4" xfId="0" applyAlignment="1" applyBorder="1" applyFont="1" applyNumberFormat="1">
      <alignment horizontal="right" vertical="center"/>
    </xf>
    <xf borderId="12" fillId="4" fontId="16" numFmtId="4" xfId="0" applyAlignment="1" applyBorder="1" applyFont="1" applyNumberFormat="1">
      <alignment horizontal="right" vertical="center"/>
    </xf>
    <xf borderId="31" fillId="4" fontId="2" numFmtId="0" xfId="0" applyAlignment="1" applyBorder="1" applyFont="1">
      <alignment shrinkToFit="0" vertical="center" wrapText="1"/>
    </xf>
    <xf borderId="0" fillId="0" fontId="2" numFmtId="0" xfId="0" applyAlignment="1" applyFont="1">
      <alignment horizontal="center"/>
    </xf>
    <xf borderId="0" fillId="0" fontId="1" numFmtId="0" xfId="0" applyAlignment="1" applyFont="1">
      <alignment horizontal="center"/>
    </xf>
    <xf borderId="0" fillId="0" fontId="16" numFmtId="4" xfId="0" applyAlignment="1" applyFont="1" applyNumberFormat="1">
      <alignment horizontal="right"/>
    </xf>
    <xf borderId="1" fillId="0" fontId="1" numFmtId="4" xfId="0" applyAlignment="1" applyBorder="1" applyFont="1" applyNumberFormat="1">
      <alignment horizontal="right"/>
    </xf>
    <xf borderId="1" fillId="0" fontId="2" numFmtId="4" xfId="0" applyAlignment="1" applyBorder="1" applyFont="1" applyNumberFormat="1">
      <alignment horizontal="right"/>
    </xf>
    <xf borderId="0" fillId="0" fontId="24" numFmtId="0" xfId="0" applyAlignment="1" applyFont="1">
      <alignment horizontal="center"/>
    </xf>
    <xf borderId="0" fillId="0" fontId="25" numFmtId="0" xfId="0" applyAlignment="1" applyFont="1">
      <alignment horizontal="center"/>
    </xf>
    <xf borderId="0" fillId="0" fontId="18" numFmtId="4" xfId="0" applyAlignment="1" applyFont="1" applyNumberFormat="1">
      <alignment horizontal="right"/>
    </xf>
    <xf borderId="0" fillId="0" fontId="26" numFmtId="0" xfId="0" applyAlignment="1" applyFont="1">
      <alignment shrinkToFit="0" wrapText="1"/>
    </xf>
    <xf borderId="0" fillId="0" fontId="27" numFmtId="0" xfId="0" applyFont="1"/>
    <xf borderId="0" fillId="0" fontId="28" numFmtId="4" xfId="0" applyAlignment="1" applyFont="1" applyNumberFormat="1">
      <alignment horizontal="right"/>
    </xf>
    <xf borderId="108" fillId="0" fontId="1" numFmtId="0" xfId="0" applyAlignment="1" applyBorder="1" applyFont="1">
      <alignment horizontal="left" shrinkToFit="0" wrapText="1"/>
    </xf>
    <xf borderId="108" fillId="0" fontId="4" numFmtId="0" xfId="0" applyBorder="1" applyFont="1"/>
    <xf borderId="0" fillId="0" fontId="20" numFmtId="0" xfId="0" applyFont="1"/>
    <xf borderId="0" fillId="0" fontId="29" numFmtId="0" xfId="0" applyFont="1"/>
    <xf borderId="0" fillId="0" fontId="30" numFmtId="0" xfId="0" applyAlignment="1" applyFont="1">
      <alignment horizontal="center"/>
    </xf>
    <xf borderId="0" fillId="0" fontId="29" numFmtId="10" xfId="0" applyFont="1" applyNumberFormat="1"/>
    <xf borderId="0" fillId="0" fontId="29" numFmtId="4" xfId="0" applyFont="1" applyNumberFormat="1"/>
    <xf borderId="0" fillId="0" fontId="30" numFmtId="0" xfId="0" applyAlignment="1" applyFont="1">
      <alignment horizontal="center" vertical="center"/>
    </xf>
    <xf borderId="0" fillId="0" fontId="1" numFmtId="10" xfId="0" applyFont="1" applyNumberFormat="1"/>
    <xf borderId="0" fillId="0" fontId="1" numFmtId="4" xfId="0" applyFont="1" applyNumberFormat="1"/>
    <xf borderId="0" fillId="0" fontId="5" numFmtId="10" xfId="0" applyFont="1" applyNumberFormat="1"/>
    <xf borderId="0" fillId="0" fontId="5" numFmtId="4" xfId="0" applyFont="1" applyNumberFormat="1"/>
    <xf borderId="25" fillId="0" fontId="31" numFmtId="0" xfId="0" applyAlignment="1" applyBorder="1" applyFont="1">
      <alignment horizontal="center" shrinkToFit="0" vertical="center" wrapText="1"/>
    </xf>
    <xf borderId="109" fillId="0" fontId="32" numFmtId="0" xfId="0" applyAlignment="1" applyBorder="1" applyFont="1">
      <alignment horizontal="center" shrinkToFit="0" vertical="center" wrapText="1"/>
    </xf>
    <xf borderId="110" fillId="0" fontId="4" numFmtId="0" xfId="0" applyBorder="1" applyFont="1"/>
    <xf borderId="28" fillId="0" fontId="32" numFmtId="0" xfId="0" applyAlignment="1" applyBorder="1" applyFont="1">
      <alignment horizontal="center" shrinkToFit="0" vertical="center" wrapText="1"/>
    </xf>
    <xf borderId="0" fillId="0" fontId="31" numFmtId="0" xfId="0" applyAlignment="1" applyFont="1">
      <alignment horizontal="center" shrinkToFit="0" vertical="center" wrapText="1"/>
    </xf>
    <xf borderId="111" fillId="0" fontId="4" numFmtId="0" xfId="0" applyBorder="1" applyFont="1"/>
    <xf borderId="112" fillId="0" fontId="4" numFmtId="0" xfId="0" applyBorder="1" applyFont="1"/>
    <xf borderId="8" fillId="0" fontId="5" numFmtId="10" xfId="0" applyAlignment="1" applyBorder="1" applyFont="1" applyNumberFormat="1">
      <alignment horizontal="center" shrinkToFit="0" vertical="center" wrapText="1"/>
    </xf>
    <xf borderId="113" fillId="0" fontId="5" numFmtId="10" xfId="0" applyAlignment="1" applyBorder="1" applyFont="1" applyNumberFormat="1">
      <alignment horizontal="center" shrinkToFit="0" vertical="center" wrapText="1"/>
    </xf>
    <xf borderId="114" fillId="0" fontId="33" numFmtId="10" xfId="0" applyAlignment="1" applyBorder="1" applyFont="1" applyNumberFormat="1">
      <alignment horizontal="center" vertical="center"/>
    </xf>
    <xf borderId="0" fillId="0" fontId="20" numFmtId="14" xfId="0" applyFont="1" applyNumberFormat="1"/>
    <xf borderId="115" fillId="0" fontId="4" numFmtId="0" xfId="0" applyBorder="1" applyFont="1"/>
    <xf borderId="8" fillId="0" fontId="5" numFmtId="10" xfId="0" applyAlignment="1" applyBorder="1" applyFont="1" applyNumberFormat="1">
      <alignment horizontal="center" vertical="center"/>
    </xf>
    <xf borderId="116" fillId="0" fontId="5" numFmtId="4" xfId="0" applyAlignment="1" applyBorder="1" applyFont="1" applyNumberFormat="1">
      <alignment horizontal="center" vertical="center"/>
    </xf>
    <xf borderId="113" fillId="0" fontId="5" numFmtId="10" xfId="0" applyAlignment="1" applyBorder="1" applyFont="1" applyNumberFormat="1">
      <alignment horizontal="center" vertical="center"/>
    </xf>
    <xf borderId="116" fillId="0" fontId="5" numFmtId="4" xfId="0" applyAlignment="1" applyBorder="1" applyFont="1" applyNumberFormat="1">
      <alignment horizontal="center" shrinkToFit="0" vertical="center" wrapText="1"/>
    </xf>
    <xf borderId="8" fillId="0" fontId="31" numFmtId="10" xfId="0" applyAlignment="1" applyBorder="1" applyFont="1" applyNumberFormat="1">
      <alignment horizontal="center" vertical="center"/>
    </xf>
    <xf borderId="116" fillId="0" fontId="31" numFmtId="4" xfId="0" applyAlignment="1" applyBorder="1" applyFont="1" applyNumberFormat="1">
      <alignment horizontal="center" vertical="center"/>
    </xf>
    <xf borderId="0" fillId="0" fontId="5" numFmtId="0" xfId="0" applyAlignment="1" applyFont="1">
      <alignment horizontal="center" vertical="center"/>
    </xf>
    <xf borderId="31" fillId="0" fontId="5" numFmtId="49" xfId="0" applyAlignment="1" applyBorder="1" applyFont="1" applyNumberFormat="1">
      <alignment horizontal="center" shrinkToFit="0" vertical="center" wrapText="1"/>
    </xf>
    <xf borderId="12" fillId="0" fontId="5" numFmtId="49" xfId="0" applyAlignment="1" applyBorder="1" applyFont="1" applyNumberFormat="1">
      <alignment horizontal="center" vertical="center"/>
    </xf>
    <xf borderId="13" fillId="0" fontId="5" numFmtId="49" xfId="0" applyAlignment="1" applyBorder="1" applyFont="1" applyNumberFormat="1">
      <alignment horizontal="center" vertical="center"/>
    </xf>
    <xf borderId="10" fillId="0" fontId="5" numFmtId="49" xfId="0" applyAlignment="1" applyBorder="1" applyFont="1" applyNumberFormat="1">
      <alignment horizontal="center" vertical="center"/>
    </xf>
    <xf borderId="117" fillId="0" fontId="5" numFmtId="49" xfId="0" applyAlignment="1" applyBorder="1" applyFont="1" applyNumberFormat="1">
      <alignment horizontal="center" vertical="center"/>
    </xf>
    <xf borderId="118" fillId="0" fontId="5" numFmtId="49" xfId="0" applyAlignment="1" applyBorder="1" applyFont="1" applyNumberFormat="1">
      <alignment horizontal="center" vertical="center"/>
    </xf>
    <xf borderId="0" fillId="0" fontId="5" numFmtId="49" xfId="0" applyAlignment="1" applyFont="1" applyNumberFormat="1">
      <alignment horizontal="center" vertical="center"/>
    </xf>
    <xf borderId="0" fillId="0" fontId="5" numFmtId="2" xfId="0" applyAlignment="1" applyFont="1" applyNumberFormat="1">
      <alignment horizontal="center" vertical="center"/>
    </xf>
    <xf borderId="70" fillId="0" fontId="5" numFmtId="0" xfId="0" applyAlignment="1" applyBorder="1" applyFont="1">
      <alignment horizontal="center" shrinkToFit="0" vertical="center" wrapText="1"/>
    </xf>
    <xf borderId="14" fillId="0" fontId="5" numFmtId="10" xfId="0" applyAlignment="1" applyBorder="1" applyFont="1" applyNumberFormat="1">
      <alignment horizontal="center" vertical="center"/>
    </xf>
    <xf borderId="72" fillId="0" fontId="5" numFmtId="4" xfId="0" applyAlignment="1" applyBorder="1" applyFont="1" applyNumberFormat="1">
      <alignment horizontal="center" vertical="center"/>
    </xf>
    <xf borderId="14" fillId="0" fontId="5" numFmtId="4" xfId="0" applyAlignment="1" applyBorder="1" applyFont="1" applyNumberFormat="1">
      <alignment horizontal="center" vertical="center"/>
    </xf>
    <xf borderId="71" fillId="0" fontId="5" numFmtId="4" xfId="0" applyAlignment="1" applyBorder="1" applyFont="1" applyNumberFormat="1">
      <alignment horizontal="center" vertical="center"/>
    </xf>
    <xf borderId="71" fillId="0" fontId="5" numFmtId="4" xfId="0" applyAlignment="1" applyBorder="1" applyFont="1" applyNumberFormat="1">
      <alignment horizontal="center" readingOrder="0" vertical="center"/>
    </xf>
    <xf borderId="71" fillId="0" fontId="5" numFmtId="10" xfId="0" applyAlignment="1" applyBorder="1" applyFont="1" applyNumberFormat="1">
      <alignment horizontal="center" vertical="center"/>
    </xf>
    <xf borderId="102" fillId="0" fontId="5" numFmtId="4" xfId="0" applyAlignment="1" applyBorder="1" applyFont="1" applyNumberFormat="1">
      <alignment horizontal="center" vertical="center"/>
    </xf>
    <xf borderId="61" fillId="0" fontId="31" numFmtId="10" xfId="0" applyAlignment="1" applyBorder="1" applyFont="1" applyNumberFormat="1">
      <alignment horizontal="center" vertical="center"/>
    </xf>
    <xf borderId="63" fillId="0" fontId="31" numFmtId="4" xfId="0" applyAlignment="1" applyBorder="1" applyFont="1" applyNumberFormat="1">
      <alignment horizontal="center" vertical="center"/>
    </xf>
    <xf borderId="51" fillId="0" fontId="5" numFmtId="0" xfId="0" applyAlignment="1" applyBorder="1" applyFont="1">
      <alignment horizontal="center" shrinkToFit="0" vertical="center" wrapText="1"/>
    </xf>
    <xf borderId="18" fillId="0" fontId="5" numFmtId="10" xfId="0" applyAlignment="1" applyBorder="1" applyFont="1" applyNumberFormat="1">
      <alignment horizontal="center" vertical="center"/>
    </xf>
    <xf borderId="53" fillId="0" fontId="5" numFmtId="4" xfId="0" applyAlignment="1" applyBorder="1" applyFont="1" applyNumberFormat="1">
      <alignment horizontal="center" vertical="center"/>
    </xf>
    <xf borderId="18" fillId="0" fontId="5" numFmtId="4" xfId="0" applyAlignment="1" applyBorder="1" applyFont="1" applyNumberFormat="1">
      <alignment horizontal="center" vertical="center"/>
    </xf>
    <xf borderId="20" fillId="0" fontId="5" numFmtId="4" xfId="0" applyAlignment="1" applyBorder="1" applyFont="1" applyNumberFormat="1">
      <alignment horizontal="center" vertical="center"/>
    </xf>
    <xf borderId="20" fillId="0" fontId="5" numFmtId="4" xfId="0" applyAlignment="1" applyBorder="1" applyFont="1" applyNumberFormat="1">
      <alignment horizontal="center" readingOrder="0" vertical="center"/>
    </xf>
    <xf borderId="20" fillId="0" fontId="5" numFmtId="10" xfId="0" applyAlignment="1" applyBorder="1" applyFont="1" applyNumberFormat="1">
      <alignment horizontal="center" vertical="center"/>
    </xf>
    <xf borderId="93" fillId="0" fontId="5" numFmtId="4" xfId="0" applyAlignment="1" applyBorder="1" applyFont="1" applyNumberFormat="1">
      <alignment horizontal="center" vertical="center"/>
    </xf>
    <xf borderId="14" fillId="0" fontId="31" numFmtId="10" xfId="0" applyAlignment="1" applyBorder="1" applyFont="1" applyNumberFormat="1">
      <alignment horizontal="center" vertical="center"/>
    </xf>
    <xf borderId="53" fillId="0" fontId="31" numFmtId="4" xfId="0" applyAlignment="1" applyBorder="1" applyFont="1" applyNumberFormat="1">
      <alignment horizontal="center" vertical="center"/>
    </xf>
    <xf borderId="56" fillId="0" fontId="5" numFmtId="0" xfId="0" applyAlignment="1" applyBorder="1" applyFont="1">
      <alignment horizontal="center" shrinkToFit="0" vertical="center" wrapText="1"/>
    </xf>
    <xf borderId="66" fillId="0" fontId="5" numFmtId="10" xfId="0" applyAlignment="1" applyBorder="1" applyFont="1" applyNumberFormat="1">
      <alignment horizontal="center" vertical="center"/>
    </xf>
    <xf borderId="68" fillId="0" fontId="5" numFmtId="4" xfId="0" applyAlignment="1" applyBorder="1" applyFont="1" applyNumberFormat="1">
      <alignment horizontal="center" readingOrder="0" vertical="center"/>
    </xf>
    <xf borderId="66" fillId="0" fontId="5" numFmtId="4" xfId="0" applyAlignment="1" applyBorder="1" applyFont="1" applyNumberFormat="1">
      <alignment horizontal="center" vertical="center"/>
    </xf>
    <xf borderId="67" fillId="0" fontId="5" numFmtId="4" xfId="0" applyAlignment="1" applyBorder="1" applyFont="1" applyNumberFormat="1">
      <alignment horizontal="center" vertical="center"/>
    </xf>
    <xf borderId="67" fillId="0" fontId="5" numFmtId="10" xfId="0" applyAlignment="1" applyBorder="1" applyFont="1" applyNumberFormat="1">
      <alignment horizontal="center" vertical="center"/>
    </xf>
    <xf borderId="68" fillId="0" fontId="5" numFmtId="4" xfId="0" applyAlignment="1" applyBorder="1" applyFont="1" applyNumberFormat="1">
      <alignment horizontal="center" vertical="center"/>
    </xf>
    <xf borderId="96" fillId="0" fontId="5" numFmtId="4" xfId="0" applyAlignment="1" applyBorder="1" applyFont="1" applyNumberFormat="1">
      <alignment horizontal="center" vertical="center"/>
    </xf>
    <xf borderId="119" fillId="0" fontId="31" numFmtId="10" xfId="0" applyAlignment="1" applyBorder="1" applyFont="1" applyNumberFormat="1">
      <alignment horizontal="center" vertical="center"/>
    </xf>
    <xf borderId="21" fillId="0" fontId="31" numFmtId="4" xfId="0" applyAlignment="1" applyBorder="1" applyFont="1" applyNumberFormat="1">
      <alignment horizontal="center" vertical="center"/>
    </xf>
    <xf borderId="31" fillId="0" fontId="5" numFmtId="0" xfId="0" applyAlignment="1" applyBorder="1" applyFont="1">
      <alignment horizontal="center" shrinkToFit="0" vertical="center" wrapText="1"/>
    </xf>
    <xf borderId="120" fillId="0" fontId="5" numFmtId="10" xfId="0" applyAlignment="1" applyBorder="1" applyFont="1" applyNumberFormat="1">
      <alignment horizontal="center" vertical="center"/>
    </xf>
    <xf borderId="13" fillId="0" fontId="5" numFmtId="4" xfId="0" applyAlignment="1" applyBorder="1" applyFont="1" applyNumberFormat="1">
      <alignment horizontal="center" vertical="center"/>
    </xf>
    <xf borderId="12" fillId="0" fontId="5" numFmtId="4" xfId="0" applyAlignment="1" applyBorder="1" applyFont="1" applyNumberFormat="1">
      <alignment horizontal="center" vertical="center"/>
    </xf>
    <xf borderId="10" fillId="0" fontId="5" numFmtId="4" xfId="0" applyAlignment="1" applyBorder="1" applyFont="1" applyNumberFormat="1">
      <alignment horizontal="center" vertical="center"/>
    </xf>
    <xf borderId="10" fillId="0" fontId="5" numFmtId="10" xfId="0" applyAlignment="1" applyBorder="1" applyFont="1" applyNumberFormat="1">
      <alignment horizontal="center" readingOrder="0" vertical="center"/>
    </xf>
    <xf borderId="12" fillId="0" fontId="5" numFmtId="10" xfId="0" applyAlignment="1" applyBorder="1" applyFont="1" applyNumberFormat="1">
      <alignment horizontal="center" vertical="center"/>
    </xf>
    <xf borderId="121" fillId="0" fontId="5" numFmtId="4" xfId="0" applyAlignment="1" applyBorder="1" applyFont="1" applyNumberFormat="1">
      <alignment horizontal="center" vertical="center"/>
    </xf>
    <xf borderId="12" fillId="0" fontId="31" numFmtId="10" xfId="0" applyAlignment="1" applyBorder="1" applyFont="1" applyNumberFormat="1">
      <alignment horizontal="center" vertical="center"/>
    </xf>
    <xf borderId="13" fillId="0" fontId="31" numFmtId="4" xfId="0" applyAlignment="1" applyBorder="1" applyFont="1" applyNumberFormat="1">
      <alignment horizontal="center" vertical="center"/>
    </xf>
    <xf borderId="0" fillId="0" fontId="5" numFmtId="0" xfId="0" applyAlignment="1" applyFont="1">
      <alignment horizontal="center" shrinkToFit="0" vertical="center" wrapText="1"/>
    </xf>
    <xf borderId="0" fillId="0" fontId="5" numFmtId="10" xfId="0" applyAlignment="1" applyFont="1" applyNumberFormat="1">
      <alignment horizontal="center" vertical="center"/>
    </xf>
    <xf borderId="0" fillId="0" fontId="5" numFmtId="4" xfId="0" applyAlignment="1" applyFont="1" applyNumberFormat="1">
      <alignment horizontal="center" vertical="center"/>
    </xf>
    <xf borderId="0" fillId="0" fontId="34" numFmtId="10" xfId="0" applyAlignment="1" applyFont="1" applyNumberFormat="1">
      <alignment horizontal="center" vertical="center"/>
    </xf>
    <xf borderId="0" fillId="0" fontId="31" numFmtId="4" xfId="0" applyAlignment="1" applyFont="1" applyNumberFormat="1">
      <alignment horizontal="center" vertical="center"/>
    </xf>
    <xf borderId="0" fillId="0" fontId="33" numFmtId="0" xfId="0" applyFont="1"/>
    <xf borderId="1" fillId="0" fontId="33" numFmtId="0" xfId="0" applyAlignment="1" applyBorder="1" applyFont="1">
      <alignment horizontal="center"/>
    </xf>
    <xf borderId="1" fillId="0" fontId="33" numFmtId="0" xfId="0" applyBorder="1" applyFont="1"/>
    <xf borderId="0" fillId="0" fontId="33" numFmtId="10" xfId="0" applyFont="1" applyNumberFormat="1"/>
    <xf borderId="0" fillId="0" fontId="5" numFmtId="0" xfId="0" applyAlignment="1" applyFont="1">
      <alignment horizontal="right"/>
    </xf>
    <xf borderId="0" fillId="0" fontId="5" numFmtId="0" xfId="0" applyAlignment="1" applyFont="1">
      <alignment horizontal="center"/>
    </xf>
    <xf borderId="0" fillId="0" fontId="16" numFmtId="10" xfId="0" applyAlignment="1" applyFont="1" applyNumberFormat="1">
      <alignment horizontal="right"/>
    </xf>
    <xf borderId="0" fillId="0" fontId="2" numFmtId="0" xfId="0" applyAlignment="1" applyFont="1">
      <alignment horizontal="left" vertical="center"/>
    </xf>
    <xf borderId="0" fillId="0" fontId="2" numFmtId="0" xfId="0" applyAlignment="1" applyFont="1">
      <alignment vertical="center"/>
    </xf>
    <xf borderId="0" fillId="0" fontId="16" numFmtId="10" xfId="0" applyAlignment="1" applyFont="1" applyNumberFormat="1">
      <alignment horizontal="right" vertical="center"/>
    </xf>
    <xf borderId="0" fillId="0" fontId="18" numFmtId="10" xfId="0" applyAlignment="1" applyFont="1" applyNumberFormat="1">
      <alignment horizontal="right" vertical="center"/>
    </xf>
    <xf borderId="0" fillId="0" fontId="18" numFmtId="10" xfId="0" applyAlignment="1" applyFont="1" applyNumberFormat="1">
      <alignment horizontal="right" shrinkToFit="0" vertical="center" wrapText="1"/>
    </xf>
    <xf borderId="28" fillId="6" fontId="2" numFmtId="165" xfId="0" applyAlignment="1" applyBorder="1" applyFont="1" applyNumberFormat="1">
      <alignment horizontal="center" shrinkToFit="0" vertical="center" wrapText="1"/>
    </xf>
    <xf borderId="122" fillId="6" fontId="2" numFmtId="165" xfId="0" applyAlignment="1" applyBorder="1" applyFont="1" applyNumberFormat="1">
      <alignment horizontal="center" shrinkToFit="0" vertical="center" wrapText="1"/>
    </xf>
    <xf borderId="92" fillId="6" fontId="2" numFmtId="10" xfId="0" applyAlignment="1" applyBorder="1" applyFont="1" applyNumberFormat="1">
      <alignment horizontal="center" shrinkToFit="0" vertical="center" wrapText="1"/>
    </xf>
    <xf borderId="40" fillId="4" fontId="21" numFmtId="10" xfId="0" applyAlignment="1" applyBorder="1" applyFont="1" applyNumberFormat="1">
      <alignment horizontal="right" vertical="center"/>
    </xf>
    <xf borderId="40" fillId="8" fontId="16" numFmtId="4" xfId="0" applyAlignment="1" applyBorder="1" applyFont="1" applyNumberFormat="1">
      <alignment horizontal="right" vertical="center"/>
    </xf>
    <xf borderId="40" fillId="8" fontId="16" numFmtId="10" xfId="0" applyAlignment="1" applyBorder="1" applyFont="1" applyNumberFormat="1">
      <alignment horizontal="right" vertical="center"/>
    </xf>
    <xf borderId="123" fillId="9" fontId="2" numFmtId="4" xfId="0" applyAlignment="1" applyBorder="1" applyFont="1" applyNumberFormat="1">
      <alignment horizontal="right" vertical="top"/>
    </xf>
    <xf borderId="62" fillId="9" fontId="2" numFmtId="10" xfId="0" applyAlignment="1" applyBorder="1" applyFont="1" applyNumberFormat="1">
      <alignment horizontal="right" vertical="top"/>
    </xf>
    <xf borderId="93" fillId="0" fontId="1" numFmtId="4" xfId="0" applyAlignment="1" applyBorder="1" applyFont="1" applyNumberFormat="1">
      <alignment horizontal="right" vertical="top"/>
    </xf>
    <xf borderId="18" fillId="0" fontId="16" numFmtId="4" xfId="0" applyAlignment="1" applyBorder="1" applyFont="1" applyNumberFormat="1">
      <alignment horizontal="right" vertical="top"/>
    </xf>
    <xf borderId="20" fillId="0" fontId="16" numFmtId="4" xfId="0" applyAlignment="1" applyBorder="1" applyFont="1" applyNumberFormat="1">
      <alignment horizontal="right" vertical="top"/>
    </xf>
    <xf borderId="20" fillId="0" fontId="16" numFmtId="10" xfId="0" applyAlignment="1" applyBorder="1" applyFont="1" applyNumberFormat="1">
      <alignment horizontal="right" vertical="top"/>
    </xf>
    <xf borderId="97" fillId="0" fontId="1" numFmtId="4" xfId="0" applyAlignment="1" applyBorder="1" applyFont="1" applyNumberFormat="1">
      <alignment horizontal="right" vertical="top"/>
    </xf>
    <xf borderId="57" fillId="0" fontId="16" numFmtId="4" xfId="0" applyAlignment="1" applyBorder="1" applyFont="1" applyNumberFormat="1">
      <alignment horizontal="right" vertical="top"/>
    </xf>
    <xf borderId="19" fillId="0" fontId="16" numFmtId="4" xfId="0" applyAlignment="1" applyBorder="1" applyFont="1" applyNumberFormat="1">
      <alignment horizontal="right" vertical="top"/>
    </xf>
    <xf borderId="19" fillId="0" fontId="16" numFmtId="10" xfId="0" applyAlignment="1" applyBorder="1" applyFont="1" applyNumberFormat="1">
      <alignment horizontal="right" vertical="top"/>
    </xf>
    <xf borderId="124" fillId="9" fontId="2" numFmtId="4" xfId="0" applyAlignment="1" applyBorder="1" applyFont="1" applyNumberFormat="1">
      <alignment horizontal="right" vertical="top"/>
    </xf>
    <xf borderId="96" fillId="0" fontId="1" numFmtId="4" xfId="0" applyAlignment="1" applyBorder="1" applyFont="1" applyNumberFormat="1">
      <alignment horizontal="right" vertical="top"/>
    </xf>
    <xf borderId="66" fillId="0" fontId="16" numFmtId="4" xfId="0" applyAlignment="1" applyBorder="1" applyFont="1" applyNumberFormat="1">
      <alignment horizontal="right" vertical="top"/>
    </xf>
    <xf borderId="67" fillId="0" fontId="16" numFmtId="4" xfId="0" applyAlignment="1" applyBorder="1" applyFont="1" applyNumberFormat="1">
      <alignment horizontal="right" vertical="top"/>
    </xf>
    <xf borderId="67" fillId="0" fontId="16" numFmtId="10" xfId="0" applyAlignment="1" applyBorder="1" applyFont="1" applyNumberFormat="1">
      <alignment horizontal="right" vertical="top"/>
    </xf>
    <xf borderId="47" fillId="9" fontId="2" numFmtId="10" xfId="0" applyAlignment="1" applyBorder="1" applyFont="1" applyNumberFormat="1">
      <alignment horizontal="right" vertical="top"/>
    </xf>
    <xf borderId="53" fillId="0" fontId="2" numFmtId="0" xfId="0" applyAlignment="1" applyBorder="1" applyFont="1">
      <alignment shrinkToFit="0" vertical="top" wrapText="1"/>
    </xf>
    <xf borderId="68" fillId="0" fontId="2" numFmtId="0" xfId="0" applyAlignment="1" applyBorder="1" applyFont="1">
      <alignment shrinkToFit="0" vertical="top" wrapText="1"/>
    </xf>
    <xf borderId="5" fillId="10" fontId="2" numFmtId="4" xfId="0" applyAlignment="1" applyBorder="1" applyFont="1" applyNumberFormat="1">
      <alignment horizontal="right" vertical="center"/>
    </xf>
    <xf borderId="7" fillId="10" fontId="2" numFmtId="10" xfId="0" applyAlignment="1" applyBorder="1" applyFont="1" applyNumberFormat="1">
      <alignment horizontal="right" vertical="center"/>
    </xf>
    <xf borderId="7" fillId="10" fontId="2" numFmtId="0" xfId="0" applyAlignment="1" applyBorder="1" applyFont="1">
      <alignment shrinkToFit="0" vertical="center" wrapText="1"/>
    </xf>
    <xf borderId="5" fillId="8" fontId="16" numFmtId="4" xfId="0" applyAlignment="1" applyBorder="1" applyFont="1" applyNumberFormat="1">
      <alignment horizontal="right" vertical="center"/>
    </xf>
    <xf borderId="6" fillId="8" fontId="16" numFmtId="4" xfId="0" applyAlignment="1" applyBorder="1" applyFont="1" applyNumberFormat="1">
      <alignment horizontal="right" vertical="top"/>
    </xf>
    <xf borderId="6" fillId="8" fontId="16" numFmtId="10" xfId="0" applyAlignment="1" applyBorder="1" applyFont="1" applyNumberFormat="1">
      <alignment horizontal="right" vertical="center"/>
    </xf>
    <xf borderId="31" fillId="10" fontId="2" numFmtId="4" xfId="0" applyAlignment="1" applyBorder="1" applyFont="1" applyNumberFormat="1">
      <alignment horizontal="right" vertical="center"/>
    </xf>
    <xf borderId="125" fillId="10" fontId="2" numFmtId="0" xfId="0" applyAlignment="1" applyBorder="1" applyFont="1">
      <alignment shrinkToFit="0" vertical="center" wrapText="1"/>
    </xf>
    <xf borderId="55" fillId="0" fontId="6" numFmtId="4" xfId="0" applyAlignment="1" applyBorder="1" applyFont="1" applyNumberFormat="1">
      <alignment horizontal="right" vertical="center"/>
    </xf>
    <xf borderId="18" fillId="10" fontId="2" numFmtId="4" xfId="0" applyAlignment="1" applyBorder="1" applyFont="1" applyNumberFormat="1">
      <alignment horizontal="right" vertical="center"/>
    </xf>
    <xf borderId="20" fillId="10" fontId="2" numFmtId="4" xfId="0" applyAlignment="1" applyBorder="1" applyFont="1" applyNumberFormat="1">
      <alignment horizontal="right" vertical="center"/>
    </xf>
    <xf borderId="20" fillId="10" fontId="2" numFmtId="10" xfId="0" applyAlignment="1" applyBorder="1" applyFont="1" applyNumberFormat="1">
      <alignment horizontal="right" vertical="center"/>
    </xf>
    <xf borderId="53" fillId="10" fontId="2" numFmtId="0" xfId="0" applyAlignment="1" applyBorder="1" applyFont="1">
      <alignment shrinkToFit="0" vertical="center" wrapText="1"/>
    </xf>
    <xf borderId="57" fillId="0" fontId="1" numFmtId="4" xfId="0" applyAlignment="1" applyBorder="1" applyFont="1" applyNumberFormat="1">
      <alignment horizontal="right" shrinkToFit="0" vertical="top" wrapText="1"/>
    </xf>
    <xf borderId="19" fillId="0" fontId="1" numFmtId="4" xfId="0" applyAlignment="1" applyBorder="1" applyFont="1" applyNumberFormat="1">
      <alignment horizontal="right" shrinkToFit="0" vertical="top" wrapText="1"/>
    </xf>
    <xf borderId="21" fillId="0" fontId="1" numFmtId="4" xfId="0" applyAlignment="1" applyBorder="1" applyFont="1" applyNumberFormat="1">
      <alignment horizontal="right" shrinkToFit="0" vertical="top" wrapText="1"/>
    </xf>
    <xf borderId="41" fillId="10" fontId="2" numFmtId="4" xfId="0" applyAlignment="1" applyBorder="1" applyFont="1" applyNumberFormat="1">
      <alignment horizontal="right" vertical="center"/>
    </xf>
    <xf borderId="38" fillId="10" fontId="2" numFmtId="4" xfId="0" applyAlignment="1" applyBorder="1" applyFont="1" applyNumberFormat="1">
      <alignment horizontal="right" vertical="center"/>
    </xf>
    <xf borderId="4" fillId="10" fontId="2" numFmtId="4" xfId="0" applyAlignment="1" applyBorder="1" applyFont="1" applyNumberFormat="1">
      <alignment horizontal="right" vertical="center"/>
    </xf>
    <xf borderId="39" fillId="10" fontId="2" numFmtId="10" xfId="0" applyAlignment="1" applyBorder="1" applyFont="1" applyNumberFormat="1">
      <alignment horizontal="right" vertical="center"/>
    </xf>
    <xf borderId="122" fillId="10" fontId="2" numFmtId="0" xfId="0" applyAlignment="1" applyBorder="1" applyFont="1">
      <alignment shrinkToFit="0" vertical="center" wrapText="1"/>
    </xf>
    <xf borderId="62" fillId="9" fontId="16" numFmtId="10" xfId="0" applyAlignment="1" applyBorder="1" applyFont="1" applyNumberFormat="1">
      <alignment horizontal="right" vertical="top"/>
    </xf>
    <xf borderId="14" fillId="0" fontId="16" numFmtId="4" xfId="0" applyAlignment="1" applyBorder="1" applyFont="1" applyNumberFormat="1">
      <alignment horizontal="right" vertical="top"/>
    </xf>
    <xf borderId="71" fillId="0" fontId="16" numFmtId="4" xfId="0" applyAlignment="1" applyBorder="1" applyFont="1" applyNumberFormat="1">
      <alignment horizontal="right" vertical="top"/>
    </xf>
    <xf borderId="40" fillId="10" fontId="2" numFmtId="164" xfId="0" applyAlignment="1" applyBorder="1" applyFont="1" applyNumberFormat="1">
      <alignment horizontal="center" vertical="center"/>
    </xf>
    <xf borderId="18" fillId="10" fontId="16" numFmtId="4" xfId="0" applyAlignment="1" applyBorder="1" applyFont="1" applyNumberFormat="1">
      <alignment horizontal="right" vertical="center"/>
    </xf>
    <xf borderId="20" fillId="10" fontId="16" numFmtId="4" xfId="0" applyAlignment="1" applyBorder="1" applyFont="1" applyNumberFormat="1">
      <alignment horizontal="right" vertical="center"/>
    </xf>
    <xf borderId="20" fillId="10" fontId="16" numFmtId="10" xfId="0" applyAlignment="1" applyBorder="1" applyFont="1" applyNumberFormat="1">
      <alignment horizontal="right" vertical="center"/>
    </xf>
    <xf borderId="43" fillId="0" fontId="3" numFmtId="166" xfId="0" applyAlignment="1" applyBorder="1" applyFont="1" applyNumberFormat="1">
      <alignment horizontal="center" vertical="top"/>
    </xf>
    <xf borderId="126" fillId="0" fontId="1" numFmtId="0" xfId="0" applyAlignment="1" applyBorder="1" applyFont="1">
      <alignment shrinkToFit="0" vertical="top" wrapText="1"/>
    </xf>
    <xf borderId="127" fillId="0" fontId="1" numFmtId="4" xfId="0" applyAlignment="1" applyBorder="1" applyFont="1" applyNumberFormat="1">
      <alignment horizontal="right" vertical="top"/>
    </xf>
    <xf borderId="51" fillId="0" fontId="3" numFmtId="0" xfId="0" applyAlignment="1" applyBorder="1" applyFont="1">
      <alignment horizontal="center" vertical="top"/>
    </xf>
    <xf borderId="12" fillId="10" fontId="2" numFmtId="4" xfId="0" applyAlignment="1" applyBorder="1" applyFont="1" applyNumberFormat="1">
      <alignment horizontal="right" vertical="center"/>
    </xf>
    <xf borderId="81" fillId="8" fontId="1" numFmtId="4" xfId="0" applyAlignment="1" applyBorder="1" applyFont="1" applyNumberFormat="1">
      <alignment horizontal="right" vertical="center"/>
    </xf>
    <xf borderId="18" fillId="9" fontId="2" numFmtId="4" xfId="0" applyAlignment="1" applyBorder="1" applyFont="1" applyNumberFormat="1">
      <alignment horizontal="right" vertical="top"/>
    </xf>
    <xf borderId="20" fillId="9" fontId="2" numFmtId="4" xfId="0" applyAlignment="1" applyBorder="1" applyFont="1" applyNumberFormat="1">
      <alignment horizontal="right" vertical="top"/>
    </xf>
    <xf borderId="20" fillId="9" fontId="2" numFmtId="10" xfId="0" applyAlignment="1" applyBorder="1" applyFont="1" applyNumberFormat="1">
      <alignment horizontal="right" vertical="top"/>
    </xf>
    <xf borderId="53" fillId="9" fontId="2" numFmtId="0" xfId="0" applyAlignment="1" applyBorder="1" applyFont="1">
      <alignment shrinkToFit="0" vertical="top" wrapText="1"/>
    </xf>
    <xf borderId="105" fillId="9" fontId="22" numFmtId="0" xfId="0" applyAlignment="1" applyBorder="1" applyFont="1">
      <alignment horizontal="left" shrinkToFit="0" vertical="top" wrapText="1"/>
    </xf>
    <xf borderId="52" fillId="0" fontId="1" numFmtId="0" xfId="0" applyAlignment="1" applyBorder="1" applyFont="1">
      <alignment horizontal="center" vertical="top"/>
    </xf>
    <xf borderId="58" fillId="0" fontId="1" numFmtId="0" xfId="0" applyAlignment="1" applyBorder="1" applyFont="1">
      <alignment horizontal="center" vertical="top"/>
    </xf>
    <xf borderId="86" fillId="0" fontId="6" numFmtId="0" xfId="0" applyAlignment="1" applyBorder="1" applyFont="1">
      <alignment shrinkToFit="0" vertical="top" wrapText="1"/>
    </xf>
    <xf borderId="128" fillId="0" fontId="6" numFmtId="0" xfId="0" applyAlignment="1" applyBorder="1" applyFont="1">
      <alignment shrinkToFit="0" vertical="top" wrapText="1"/>
    </xf>
    <xf borderId="83" fillId="0" fontId="1" numFmtId="0" xfId="0" applyAlignment="1" applyBorder="1" applyFont="1">
      <alignment horizontal="center" vertical="top"/>
    </xf>
    <xf borderId="41" fillId="10" fontId="22" numFmtId="164" xfId="0" applyAlignment="1" applyBorder="1" applyFont="1" applyNumberFormat="1">
      <alignment vertical="center"/>
    </xf>
    <xf borderId="92" fillId="10" fontId="2" numFmtId="0" xfId="0" applyAlignment="1" applyBorder="1" applyFont="1">
      <alignment shrinkToFit="0" vertical="center" wrapText="1"/>
    </xf>
    <xf borderId="104" fillId="4" fontId="2" numFmtId="4" xfId="0" applyAlignment="1" applyBorder="1" applyFont="1" applyNumberFormat="1">
      <alignment horizontal="center" vertical="center"/>
    </xf>
    <xf borderId="12" fillId="4" fontId="16" numFmtId="10" xfId="0" applyAlignment="1" applyBorder="1" applyFont="1" applyNumberFormat="1">
      <alignment horizontal="right" vertical="center"/>
    </xf>
    <xf borderId="0" fillId="0" fontId="18" numFmtId="10" xfId="0" applyAlignment="1" applyFont="1" applyNumberFormat="1">
      <alignment horizontal="right"/>
    </xf>
    <xf borderId="0" fillId="0" fontId="28" numFmtId="10" xfId="0" applyAlignment="1" applyFont="1" applyNumberFormat="1">
      <alignment horizontal="right"/>
    </xf>
    <xf borderId="0" fillId="0" fontId="20" numFmtId="0" xfId="0" applyAlignment="1" applyFont="1">
      <alignment shrinkToFit="0" wrapText="1"/>
    </xf>
    <xf borderId="0" fillId="0" fontId="20" numFmtId="4" xfId="0" applyFont="1" applyNumberFormat="1"/>
    <xf borderId="0" fillId="0" fontId="35" numFmtId="0" xfId="0" applyAlignment="1" applyFont="1">
      <alignment horizontal="right"/>
    </xf>
    <xf borderId="0" fillId="0" fontId="35" numFmtId="0" xfId="0" applyAlignment="1" applyFont="1">
      <alignment horizontal="right" shrinkToFit="0" wrapText="1"/>
    </xf>
    <xf borderId="0" fillId="0" fontId="36" numFmtId="0" xfId="0" applyAlignment="1" applyFont="1">
      <alignment horizontal="center" shrinkToFit="0" wrapText="1"/>
    </xf>
    <xf borderId="0" fillId="0" fontId="37" numFmtId="0" xfId="0" applyAlignment="1" applyFont="1">
      <alignment horizontal="center" shrinkToFit="0" wrapText="1"/>
    </xf>
    <xf borderId="93" fillId="8" fontId="31" numFmtId="0" xfId="0" applyAlignment="1" applyBorder="1" applyFont="1">
      <alignment horizontal="center" shrinkToFit="0" vertical="center" wrapText="1"/>
    </xf>
    <xf borderId="54" fillId="0" fontId="4" numFmtId="0" xfId="0" applyBorder="1" applyFont="1"/>
    <xf borderId="93" fillId="8" fontId="31" numFmtId="4" xfId="0" applyAlignment="1" applyBorder="1" applyFont="1" applyNumberFormat="1">
      <alignment horizontal="center" shrinkToFit="0" vertical="center" wrapText="1"/>
    </xf>
    <xf borderId="20" fillId="0" fontId="31" numFmtId="0" xfId="0" applyAlignment="1" applyBorder="1" applyFont="1">
      <alignment horizontal="center" shrinkToFit="0" vertical="center" wrapText="1"/>
    </xf>
    <xf borderId="20" fillId="0" fontId="31" numFmtId="4" xfId="0" applyAlignment="1" applyBorder="1" applyFont="1" applyNumberFormat="1">
      <alignment horizontal="center" shrinkToFit="0" vertical="center" wrapText="1"/>
    </xf>
    <xf borderId="20" fillId="0" fontId="20" numFmtId="49" xfId="0" applyAlignment="1" applyBorder="1" applyFont="1" applyNumberFormat="1">
      <alignment horizontal="right" shrinkToFit="0" wrapText="1"/>
    </xf>
    <xf borderId="20" fillId="0" fontId="20" numFmtId="0" xfId="0" applyAlignment="1" applyBorder="1" applyFont="1">
      <alignment shrinkToFit="0" wrapText="1"/>
    </xf>
    <xf borderId="20" fillId="0" fontId="20" numFmtId="4" xfId="0" applyBorder="1" applyFont="1" applyNumberFormat="1"/>
    <xf borderId="0" fillId="0" fontId="31" numFmtId="0" xfId="0" applyAlignment="1" applyFont="1">
      <alignment shrinkToFit="0" wrapText="1"/>
    </xf>
    <xf borderId="93" fillId="0" fontId="31" numFmtId="0" xfId="0" applyAlignment="1" applyBorder="1" applyFont="1">
      <alignment horizontal="right" shrinkToFit="0" wrapText="1"/>
    </xf>
    <xf borderId="20" fillId="0" fontId="31" numFmtId="4" xfId="0" applyAlignment="1" applyBorder="1" applyFont="1" applyNumberFormat="1">
      <alignment shrinkToFit="0" wrapText="1"/>
    </xf>
    <xf borderId="20" fillId="0" fontId="31" numFmtId="0" xfId="0" applyAlignment="1" applyBorder="1" applyFont="1">
      <alignment shrinkToFit="0" wrapText="1"/>
    </xf>
    <xf borderId="0" fillId="0" fontId="31" numFmtId="0" xfId="0" applyFont="1"/>
    <xf borderId="0" fillId="0" fontId="38" numFmtId="0" xfId="0" applyFont="1"/>
    <xf borderId="0" fillId="0" fontId="38" numFmtId="4" xfId="0" applyFont="1" applyNumberFormat="1"/>
    <xf borderId="0" fillId="0" fontId="39" numFmtId="0" xfId="0" applyAlignment="1" applyFont="1">
      <alignment horizontal="right" shrinkToFit="0" wrapText="1"/>
    </xf>
    <xf borderId="0" fillId="0" fontId="40" numFmtId="0" xfId="0" applyAlignment="1" applyFont="1">
      <alignment horizontal="center"/>
    </xf>
    <xf borderId="0" fillId="0" fontId="41" numFmtId="0" xfId="0" applyFont="1"/>
    <xf borderId="0" fillId="0" fontId="42" numFmtId="0" xfId="0" applyFont="1"/>
    <xf borderId="0" fillId="0" fontId="43" numFmtId="0" xfId="0" applyAlignment="1" applyFont="1">
      <alignment horizontal="center" shrinkToFit="0" wrapText="1"/>
    </xf>
    <xf borderId="0" fillId="0" fontId="44" numFmtId="0" xfId="0" applyFont="1"/>
    <xf borderId="0" fillId="0" fontId="41" numFmtId="0" xfId="0" applyAlignment="1" applyFont="1">
      <alignment horizontal="left"/>
    </xf>
    <xf borderId="0" fillId="0" fontId="41" numFmtId="0" xfId="0" applyAlignment="1" applyFont="1">
      <alignment horizontal="center" vertical="center"/>
    </xf>
    <xf borderId="0" fillId="0" fontId="41" numFmtId="0" xfId="0" applyAlignment="1" applyFont="1">
      <alignment vertical="center"/>
    </xf>
    <xf borderId="0" fillId="0" fontId="42" numFmtId="0" xfId="0" applyAlignment="1" applyFont="1">
      <alignment shrinkToFit="0" vertical="center" wrapText="1"/>
    </xf>
    <xf borderId="25" fillId="6" fontId="41" numFmtId="0" xfId="0" applyAlignment="1" applyBorder="1" applyFont="1">
      <alignment horizontal="center" shrinkToFit="0" vertical="center" wrapText="1"/>
    </xf>
    <xf borderId="26" fillId="6" fontId="41" numFmtId="0" xfId="0" applyAlignment="1" applyBorder="1" applyFont="1">
      <alignment horizontal="center" vertical="center"/>
    </xf>
    <xf borderId="27" fillId="6" fontId="41" numFmtId="0" xfId="0" applyAlignment="1" applyBorder="1" applyFont="1">
      <alignment horizontal="center" vertical="center"/>
    </xf>
    <xf borderId="4" fillId="6" fontId="41" numFmtId="165" xfId="0" applyAlignment="1" applyBorder="1" applyFont="1" applyNumberFormat="1">
      <alignment horizontal="center" shrinkToFit="0" vertical="center" wrapText="1"/>
    </xf>
    <xf borderId="98" fillId="6" fontId="41" numFmtId="165" xfId="0" applyAlignment="1" applyBorder="1" applyFont="1" applyNumberFormat="1">
      <alignment horizontal="center" shrinkToFit="0" vertical="center" wrapText="1"/>
    </xf>
    <xf borderId="129" fillId="0" fontId="4" numFmtId="0" xfId="0" applyBorder="1" applyFont="1"/>
    <xf borderId="130" fillId="0" fontId="4" numFmtId="0" xfId="0" applyBorder="1" applyFont="1"/>
    <xf borderId="80" fillId="6" fontId="41" numFmtId="165" xfId="0" applyAlignment="1" applyBorder="1" applyFont="1" applyNumberFormat="1">
      <alignment horizontal="center" shrinkToFit="0" vertical="center" wrapText="1"/>
    </xf>
    <xf borderId="28" fillId="11" fontId="44" numFmtId="165" xfId="0" applyAlignment="1" applyBorder="1" applyFill="1" applyFont="1" applyNumberFormat="1">
      <alignment horizontal="center" shrinkToFit="0" vertical="center" wrapText="1"/>
    </xf>
    <xf borderId="4" fillId="4" fontId="41" numFmtId="0" xfId="0" applyAlignment="1" applyBorder="1" applyFont="1">
      <alignment vertical="top"/>
    </xf>
    <xf borderId="4" fillId="4" fontId="41" numFmtId="0" xfId="0" applyAlignment="1" applyBorder="1" applyFont="1">
      <alignment horizontal="center" vertical="top"/>
    </xf>
    <xf borderId="38" fillId="4" fontId="41" numFmtId="0" xfId="0" applyAlignment="1" applyBorder="1" applyFont="1">
      <alignment vertical="top"/>
    </xf>
    <xf borderId="4" fillId="4" fontId="41" numFmtId="165" xfId="0" applyAlignment="1" applyBorder="1" applyFont="1" applyNumberFormat="1">
      <alignment horizontal="center" shrinkToFit="0" vertical="center" wrapText="1"/>
    </xf>
    <xf borderId="99" fillId="0" fontId="41" numFmtId="164" xfId="0" applyAlignment="1" applyBorder="1" applyFont="1" applyNumberFormat="1">
      <alignment vertical="top"/>
    </xf>
    <xf borderId="131" fillId="0" fontId="44" numFmtId="49" xfId="0" applyAlignment="1" applyBorder="1" applyFont="1" applyNumberFormat="1">
      <alignment horizontal="center" vertical="top"/>
    </xf>
    <xf borderId="110" fillId="0" fontId="41" numFmtId="0" xfId="0" applyAlignment="1" applyBorder="1" applyFont="1">
      <alignment vertical="center"/>
    </xf>
    <xf borderId="25" fillId="0" fontId="45" numFmtId="165" xfId="0" applyAlignment="1" applyBorder="1" applyFont="1" applyNumberFormat="1">
      <alignment horizontal="left" shrinkToFit="0" vertical="center" wrapText="1"/>
    </xf>
    <xf borderId="50" fillId="0" fontId="41" numFmtId="164" xfId="0" applyAlignment="1" applyBorder="1" applyFont="1" applyNumberFormat="1">
      <alignment vertical="top"/>
    </xf>
    <xf borderId="70" fillId="0" fontId="44" numFmtId="49" xfId="0" applyAlignment="1" applyBorder="1" applyFont="1" applyNumberFormat="1">
      <alignment horizontal="center" vertical="top"/>
    </xf>
    <xf borderId="132" fillId="0" fontId="41" numFmtId="0" xfId="0" applyAlignment="1" applyBorder="1" applyFont="1">
      <alignment shrinkToFit="0" vertical="top" wrapText="1"/>
    </xf>
    <xf borderId="51" fillId="0" fontId="44" numFmtId="49" xfId="0" applyAlignment="1" applyBorder="1" applyFont="1" applyNumberFormat="1">
      <alignment horizontal="center" vertical="top"/>
    </xf>
    <xf borderId="133" fillId="0" fontId="42" numFmtId="164" xfId="0" applyAlignment="1" applyBorder="1" applyFont="1" applyNumberFormat="1">
      <alignment shrinkToFit="0" vertical="top" wrapText="1"/>
    </xf>
    <xf borderId="56" fillId="0" fontId="44" numFmtId="49" xfId="0" applyAlignment="1" applyBorder="1" applyFont="1" applyNumberFormat="1">
      <alignment horizontal="center" vertical="top"/>
    </xf>
    <xf borderId="101" fillId="0" fontId="42" numFmtId="164" xfId="0" applyAlignment="1" applyBorder="1" applyFont="1" applyNumberFormat="1">
      <alignment shrinkToFit="0" vertical="top" wrapText="1"/>
    </xf>
    <xf borderId="86" fillId="0" fontId="45" numFmtId="0" xfId="0" applyAlignment="1" applyBorder="1" applyFont="1">
      <alignment shrinkToFit="0" vertical="center" wrapText="1"/>
    </xf>
    <xf borderId="134" fillId="0" fontId="42" numFmtId="164" xfId="0" applyAlignment="1" applyBorder="1" applyFont="1" applyNumberFormat="1">
      <alignment shrinkToFit="0" vertical="top" wrapText="1"/>
    </xf>
    <xf borderId="82" fillId="0" fontId="41" numFmtId="164" xfId="0" applyAlignment="1" applyBorder="1" applyFont="1" applyNumberFormat="1">
      <alignment vertical="top"/>
    </xf>
    <xf borderId="65" fillId="0" fontId="44" numFmtId="49" xfId="0" applyAlignment="1" applyBorder="1" applyFont="1" applyNumberFormat="1">
      <alignment horizontal="center" vertical="top"/>
    </xf>
    <xf borderId="112" fillId="0" fontId="42" numFmtId="164" xfId="0" applyAlignment="1" applyBorder="1" applyFont="1" applyNumberFormat="1">
      <alignment shrinkToFit="0" vertical="top" wrapText="1"/>
    </xf>
    <xf borderId="80" fillId="4" fontId="46" numFmtId="164" xfId="0" applyAlignment="1" applyBorder="1" applyFont="1" applyNumberFormat="1">
      <alignment vertical="top"/>
    </xf>
    <xf borderId="135" fillId="4" fontId="41" numFmtId="164" xfId="0" applyAlignment="1" applyBorder="1" applyFont="1" applyNumberFormat="1">
      <alignment horizontal="left" vertical="top"/>
    </xf>
    <xf borderId="136" fillId="4" fontId="41" numFmtId="164" xfId="0" applyAlignment="1" applyBorder="1" applyFont="1" applyNumberFormat="1">
      <alignment horizontal="left" vertical="top"/>
    </xf>
    <xf borderId="31" fillId="4" fontId="41" numFmtId="165" xfId="0" applyAlignment="1" applyBorder="1" applyFont="1" applyNumberFormat="1">
      <alignment shrinkToFit="0" vertical="center" wrapText="1"/>
    </xf>
    <xf borderId="31" fillId="4" fontId="41" numFmtId="0" xfId="0" applyAlignment="1" applyBorder="1" applyFont="1">
      <alignment vertical="top"/>
    </xf>
    <xf borderId="5" fillId="4" fontId="41" numFmtId="0" xfId="0" applyAlignment="1" applyBorder="1" applyFont="1">
      <alignment horizontal="center" vertical="top"/>
    </xf>
    <xf borderId="31" fillId="4" fontId="41" numFmtId="165" xfId="0" applyAlignment="1" applyBorder="1" applyFont="1" applyNumberFormat="1">
      <alignment horizontal="center" shrinkToFit="0" vertical="center" wrapText="1"/>
    </xf>
    <xf borderId="41" fillId="8" fontId="41" numFmtId="0" xfId="0" applyAlignment="1" applyBorder="1" applyFont="1">
      <alignment vertical="center"/>
    </xf>
    <xf borderId="4" fillId="8" fontId="41" numFmtId="0" xfId="0" applyAlignment="1" applyBorder="1" applyFont="1">
      <alignment horizontal="center" vertical="center"/>
    </xf>
    <xf borderId="6" fillId="8" fontId="44" numFmtId="0" xfId="0" applyAlignment="1" applyBorder="1" applyFont="1">
      <alignment vertical="center"/>
    </xf>
    <xf borderId="31" fillId="8" fontId="44" numFmtId="0" xfId="0" applyAlignment="1" applyBorder="1" applyFont="1">
      <alignment horizontal="left" shrinkToFit="0" vertical="center" wrapText="1"/>
    </xf>
    <xf borderId="0" fillId="0" fontId="42" numFmtId="0" xfId="0" applyAlignment="1" applyFont="1">
      <alignment vertical="top"/>
    </xf>
    <xf borderId="42" fillId="9" fontId="41" numFmtId="164" xfId="0" applyAlignment="1" applyBorder="1" applyFont="1" applyNumberFormat="1">
      <alignment vertical="top"/>
    </xf>
    <xf borderId="43" fillId="9" fontId="41" numFmtId="49" xfId="0" applyAlignment="1" applyBorder="1" applyFont="1" applyNumberFormat="1">
      <alignment horizontal="center" vertical="top"/>
    </xf>
    <xf borderId="60" fillId="9" fontId="47" numFmtId="0" xfId="0" applyAlignment="1" applyBorder="1" applyFont="1">
      <alignment shrinkToFit="0" vertical="top" wrapText="1"/>
    </xf>
    <xf borderId="25" fillId="0" fontId="45" numFmtId="0" xfId="0" applyAlignment="1" applyBorder="1" applyFont="1">
      <alignment horizontal="left" shrinkToFit="0" vertical="center" wrapText="1"/>
    </xf>
    <xf borderId="0" fillId="0" fontId="41" numFmtId="0" xfId="0" applyAlignment="1" applyFont="1">
      <alignment vertical="top"/>
    </xf>
    <xf borderId="52" fillId="0" fontId="45" numFmtId="0" xfId="0" applyAlignment="1" applyBorder="1" applyFont="1">
      <alignment shrinkToFit="0" vertical="top" wrapText="1"/>
    </xf>
    <xf borderId="55" fillId="0" fontId="41" numFmtId="164" xfId="0" applyAlignment="1" applyBorder="1" applyFont="1" applyNumberFormat="1">
      <alignment vertical="top"/>
    </xf>
    <xf borderId="60" fillId="9" fontId="46" numFmtId="0" xfId="0" applyAlignment="1" applyBorder="1" applyFont="1">
      <alignment shrinkToFit="0" vertical="top" wrapText="1"/>
    </xf>
    <xf borderId="25" fillId="0" fontId="42" numFmtId="0" xfId="0" applyAlignment="1" applyBorder="1" applyFont="1">
      <alignment horizontal="left" shrinkToFit="0" vertical="center" wrapText="1"/>
    </xf>
    <xf borderId="0" fillId="0" fontId="45" numFmtId="0" xfId="0" applyAlignment="1" applyFont="1">
      <alignment vertical="top"/>
    </xf>
    <xf borderId="43" fillId="9" fontId="44" numFmtId="49" xfId="0" applyAlignment="1" applyBorder="1" applyFont="1" applyNumberFormat="1">
      <alignment horizontal="center" vertical="top"/>
    </xf>
    <xf borderId="69" fillId="0" fontId="41" numFmtId="164" xfId="0" applyAlignment="1" applyBorder="1" applyFont="1" applyNumberFormat="1">
      <alignment vertical="top"/>
    </xf>
    <xf borderId="1" fillId="0" fontId="45" numFmtId="0" xfId="0" applyAlignment="1" applyBorder="1" applyFont="1">
      <alignment shrinkToFit="0" vertical="top" wrapText="1"/>
    </xf>
    <xf borderId="52" fillId="0" fontId="42" numFmtId="0" xfId="0" applyAlignment="1" applyBorder="1" applyFont="1">
      <alignment shrinkToFit="0" vertical="top" wrapText="1"/>
    </xf>
    <xf borderId="58" fillId="0" fontId="42" numFmtId="0" xfId="0" applyAlignment="1" applyBorder="1" applyFont="1">
      <alignment shrinkToFit="0" vertical="top" wrapText="1"/>
    </xf>
    <xf borderId="31" fillId="10" fontId="47" numFmtId="164" xfId="0" applyAlignment="1" applyBorder="1" applyFont="1" applyNumberFormat="1">
      <alignment vertical="center"/>
    </xf>
    <xf borderId="6" fillId="10" fontId="41" numFmtId="164" xfId="0" applyAlignment="1" applyBorder="1" applyFont="1" applyNumberFormat="1">
      <alignment horizontal="center" vertical="center"/>
    </xf>
    <xf borderId="31" fillId="10" fontId="44" numFmtId="164" xfId="0" applyAlignment="1" applyBorder="1" applyFont="1" applyNumberFormat="1">
      <alignment horizontal="center" shrinkToFit="0" vertical="center" wrapText="1"/>
    </xf>
    <xf borderId="5" fillId="8" fontId="41" numFmtId="0" xfId="0" applyAlignment="1" applyBorder="1" applyFont="1">
      <alignment vertical="center"/>
    </xf>
    <xf borderId="31" fillId="8" fontId="44" numFmtId="0" xfId="0" applyAlignment="1" applyBorder="1" applyFont="1">
      <alignment horizontal="center" vertical="center"/>
    </xf>
    <xf borderId="6" fillId="8" fontId="41" numFmtId="0" xfId="0" applyAlignment="1" applyBorder="1" applyFont="1">
      <alignment shrinkToFit="0" vertical="center" wrapText="1"/>
    </xf>
    <xf borderId="31" fillId="8" fontId="44" numFmtId="0" xfId="0" applyAlignment="1" applyBorder="1" applyFont="1">
      <alignment shrinkToFit="0" vertical="center" wrapText="1"/>
    </xf>
    <xf borderId="44" fillId="9" fontId="46" numFmtId="0" xfId="0" applyAlignment="1" applyBorder="1" applyFont="1">
      <alignment shrinkToFit="0" vertical="top" wrapText="1"/>
    </xf>
    <xf borderId="83" fillId="0" fontId="42" numFmtId="0" xfId="0" applyAlignment="1" applyBorder="1" applyFont="1">
      <alignment shrinkToFit="0" vertical="top" wrapText="1"/>
    </xf>
    <xf borderId="4" fillId="10" fontId="47" numFmtId="164" xfId="0" applyAlignment="1" applyBorder="1" applyFont="1" applyNumberFormat="1">
      <alignment vertical="center"/>
    </xf>
    <xf borderId="89" fillId="10" fontId="41" numFmtId="164" xfId="0" applyAlignment="1" applyBorder="1" applyFont="1" applyNumberFormat="1">
      <alignment horizontal="center" vertical="center"/>
    </xf>
    <xf borderId="94" fillId="10" fontId="41" numFmtId="0" xfId="0" applyAlignment="1" applyBorder="1" applyFont="1">
      <alignment shrinkToFit="0" vertical="center" wrapText="1"/>
    </xf>
    <xf borderId="31" fillId="10" fontId="42" numFmtId="0" xfId="0" applyAlignment="1" applyBorder="1" applyFont="1">
      <alignment horizontal="center" shrinkToFit="0" vertical="center" wrapText="1"/>
    </xf>
    <xf borderId="31" fillId="8" fontId="41" numFmtId="0" xfId="0" applyAlignment="1" applyBorder="1" applyFont="1">
      <alignment vertical="center"/>
    </xf>
    <xf borderId="31" fillId="8" fontId="42" numFmtId="0" xfId="0" applyAlignment="1" applyBorder="1" applyFont="1">
      <alignment horizontal="center" shrinkToFit="0" vertical="center" wrapText="1"/>
    </xf>
    <xf borderId="45" fillId="9" fontId="41" numFmtId="164" xfId="0" applyAlignment="1" applyBorder="1" applyFont="1" applyNumberFormat="1">
      <alignment vertical="top"/>
    </xf>
    <xf borderId="106" fillId="9" fontId="44" numFmtId="49" xfId="0" applyAlignment="1" applyBorder="1" applyFont="1" applyNumberFormat="1">
      <alignment horizontal="center" vertical="top"/>
    </xf>
    <xf borderId="44" fillId="9" fontId="47" numFmtId="0" xfId="0" applyAlignment="1" applyBorder="1" applyFont="1">
      <alignment shrinkToFit="0" vertical="top" wrapText="1"/>
    </xf>
    <xf borderId="137" fillId="10" fontId="41" numFmtId="164" xfId="0" applyAlignment="1" applyBorder="1" applyFont="1" applyNumberFormat="1">
      <alignment horizontal="center" vertical="center"/>
    </xf>
    <xf borderId="138" fillId="10" fontId="41" numFmtId="0" xfId="0" applyAlignment="1" applyBorder="1" applyFont="1">
      <alignment shrinkToFit="0" vertical="center" wrapText="1"/>
    </xf>
    <xf borderId="6" fillId="8" fontId="41" numFmtId="0" xfId="0" applyAlignment="1" applyBorder="1" applyFont="1">
      <alignment vertical="center"/>
    </xf>
    <xf borderId="31" fillId="8" fontId="48" numFmtId="0" xfId="0" applyAlignment="1" applyBorder="1" applyFont="1">
      <alignment horizontal="left" shrinkToFit="0" vertical="center" wrapText="1"/>
    </xf>
    <xf borderId="25" fillId="0" fontId="45" numFmtId="0" xfId="0" applyAlignment="1" applyBorder="1" applyFont="1">
      <alignment horizontal="left" shrinkToFit="0" vertical="top" wrapText="1"/>
    </xf>
    <xf borderId="52" fillId="0" fontId="42" numFmtId="0" xfId="0" applyAlignment="1" applyBorder="1" applyFont="1">
      <alignment horizontal="left" shrinkToFit="0" vertical="top" wrapText="1"/>
    </xf>
    <xf borderId="58" fillId="0" fontId="42" numFmtId="0" xfId="0" applyAlignment="1" applyBorder="1" applyFont="1">
      <alignment horizontal="left" shrinkToFit="0" vertical="top" wrapText="1"/>
    </xf>
    <xf borderId="5" fillId="10" fontId="47" numFmtId="164" xfId="0" applyAlignment="1" applyBorder="1" applyFont="1" applyNumberFormat="1">
      <alignment vertical="center"/>
    </xf>
    <xf borderId="6" fillId="10" fontId="41" numFmtId="0" xfId="0" applyAlignment="1" applyBorder="1" applyFont="1">
      <alignment shrinkToFit="0" vertical="center" wrapText="1"/>
    </xf>
    <xf borderId="7" fillId="10" fontId="42" numFmtId="0" xfId="0" applyAlignment="1" applyBorder="1" applyFont="1">
      <alignment horizontal="center" shrinkToFit="0" vertical="center" wrapText="1"/>
    </xf>
    <xf borderId="80" fillId="8" fontId="41" numFmtId="0" xfId="0" applyAlignment="1" applyBorder="1" applyFont="1">
      <alignment vertical="center"/>
    </xf>
    <xf borderId="79" fillId="8" fontId="44" numFmtId="0" xfId="0" applyAlignment="1" applyBorder="1" applyFont="1">
      <alignment horizontal="center" vertical="center"/>
    </xf>
    <xf borderId="79" fillId="8" fontId="44" numFmtId="0" xfId="0" applyAlignment="1" applyBorder="1" applyFont="1">
      <alignment shrinkToFit="0" vertical="center" wrapText="1"/>
    </xf>
    <xf borderId="31" fillId="12" fontId="44" numFmtId="0" xfId="0" applyAlignment="1" applyBorder="1" applyFill="1" applyFont="1">
      <alignment horizontal="left" shrinkToFit="0" vertical="center" wrapText="1"/>
    </xf>
    <xf borderId="18" fillId="0" fontId="41" numFmtId="164" xfId="0" applyAlignment="1" applyBorder="1" applyFont="1" applyNumberFormat="1">
      <alignment vertical="top"/>
    </xf>
    <xf borderId="93" fillId="0" fontId="45" numFmtId="0" xfId="0" applyAlignment="1" applyBorder="1" applyFont="1">
      <alignment shrinkToFit="0" vertical="top" wrapText="1"/>
    </xf>
    <xf borderId="66" fillId="0" fontId="41" numFmtId="164" xfId="0" applyAlignment="1" applyBorder="1" applyFont="1" applyNumberFormat="1">
      <alignment vertical="top"/>
    </xf>
    <xf borderId="25" fillId="0" fontId="42" numFmtId="0" xfId="0" applyAlignment="1" applyBorder="1" applyFont="1">
      <alignment shrinkToFit="0" vertical="center" wrapText="1"/>
    </xf>
    <xf borderId="51" fillId="0" fontId="42" numFmtId="0" xfId="0" applyAlignment="1" applyBorder="1" applyFont="1">
      <alignment shrinkToFit="0" vertical="top" wrapText="1"/>
    </xf>
    <xf borderId="57" fillId="0" fontId="41" numFmtId="164" xfId="0" applyAlignment="1" applyBorder="1" applyFont="1" applyNumberFormat="1">
      <alignment vertical="top"/>
    </xf>
    <xf borderId="56" fillId="0" fontId="42" numFmtId="0" xfId="0" applyAlignment="1" applyBorder="1" applyFont="1">
      <alignment shrinkToFit="0" vertical="top" wrapText="1"/>
    </xf>
    <xf borderId="28" fillId="10" fontId="47" numFmtId="164" xfId="0" applyAlignment="1" applyBorder="1" applyFont="1" applyNumberFormat="1">
      <alignment shrinkToFit="0" vertical="center" wrapText="1"/>
    </xf>
    <xf borderId="7" fillId="10" fontId="41" numFmtId="0" xfId="0" applyAlignment="1" applyBorder="1" applyFont="1">
      <alignment shrinkToFit="0" vertical="center" wrapText="1"/>
    </xf>
    <xf borderId="79" fillId="8" fontId="41" numFmtId="0" xfId="0" applyAlignment="1" applyBorder="1" applyFont="1">
      <alignment vertical="center"/>
    </xf>
    <xf borderId="80" fillId="8" fontId="44" numFmtId="0" xfId="0" applyAlignment="1" applyBorder="1" applyFont="1">
      <alignment horizontal="center" vertical="center"/>
    </xf>
    <xf borderId="81" fillId="8" fontId="41" numFmtId="0" xfId="0" applyAlignment="1" applyBorder="1" applyFont="1">
      <alignment vertical="center"/>
    </xf>
    <xf borderId="104" fillId="8" fontId="42" numFmtId="0" xfId="0" applyAlignment="1" applyBorder="1" applyFont="1">
      <alignment horizontal="center" shrinkToFit="0" vertical="center" wrapText="1"/>
    </xf>
    <xf borderId="44" fillId="9" fontId="46" numFmtId="0" xfId="0" applyAlignment="1" applyBorder="1" applyFont="1">
      <alignment horizontal="left" shrinkToFit="0" vertical="top" wrapText="1"/>
    </xf>
    <xf borderId="60" fillId="9" fontId="46" numFmtId="0" xfId="0" applyAlignment="1" applyBorder="1" applyFont="1">
      <alignment horizontal="left" shrinkToFit="0" vertical="top" wrapText="1"/>
    </xf>
    <xf borderId="32" fillId="0" fontId="42" numFmtId="0" xfId="0" applyAlignment="1" applyBorder="1" applyFont="1">
      <alignment horizontal="left" shrinkToFit="0" vertical="center" wrapText="1"/>
    </xf>
    <xf borderId="97" fillId="0" fontId="45" numFmtId="0" xfId="0" applyAlignment="1" applyBorder="1" applyFont="1">
      <alignment shrinkToFit="0" vertical="top" wrapText="1"/>
    </xf>
    <xf borderId="28" fillId="13" fontId="47" numFmtId="164" xfId="0" applyAlignment="1" applyBorder="1" applyFill="1" applyFont="1" applyNumberFormat="1">
      <alignment vertical="center"/>
    </xf>
    <xf borderId="4" fillId="8" fontId="44" numFmtId="0" xfId="0" applyAlignment="1" applyBorder="1" applyFont="1">
      <alignment horizontal="center" vertical="center"/>
    </xf>
    <xf borderId="81" fillId="8" fontId="44" numFmtId="0" xfId="0" applyAlignment="1" applyBorder="1" applyFont="1">
      <alignment vertical="center"/>
    </xf>
    <xf borderId="43" fillId="0" fontId="44" numFmtId="49" xfId="0" applyAlignment="1" applyBorder="1" applyFont="1" applyNumberFormat="1">
      <alignment horizontal="center" vertical="top"/>
    </xf>
    <xf borderId="83" fillId="0" fontId="45" numFmtId="0" xfId="0" applyAlignment="1" applyBorder="1" applyFont="1">
      <alignment shrinkToFit="0" vertical="top" wrapText="1"/>
    </xf>
    <xf borderId="28" fillId="5" fontId="47" numFmtId="164" xfId="0" applyAlignment="1" applyBorder="1" applyFont="1" applyNumberFormat="1">
      <alignment vertical="center"/>
    </xf>
    <xf borderId="43" fillId="0" fontId="44" numFmtId="166" xfId="0" applyAlignment="1" applyBorder="1" applyFont="1" applyNumberFormat="1">
      <alignment horizontal="center" vertical="top"/>
    </xf>
    <xf borderId="126" fillId="0" fontId="42" numFmtId="0" xfId="0" applyAlignment="1" applyBorder="1" applyFont="1">
      <alignment shrinkToFit="0" vertical="top" wrapText="1"/>
    </xf>
    <xf borderId="51" fillId="0" fontId="44" numFmtId="166" xfId="0" applyAlignment="1" applyBorder="1" applyFont="1" applyNumberFormat="1">
      <alignment horizontal="center" vertical="top"/>
    </xf>
    <xf borderId="96" fillId="0" fontId="45" numFmtId="0" xfId="0" applyAlignment="1" applyBorder="1" applyFont="1">
      <alignment shrinkToFit="0" vertical="top" wrapText="1"/>
    </xf>
    <xf borderId="1" fillId="0" fontId="42" numFmtId="0" xfId="0" applyAlignment="1" applyBorder="1" applyFont="1">
      <alignment shrinkToFit="0" vertical="top" wrapText="1"/>
    </xf>
    <xf borderId="65" fillId="0" fontId="44" numFmtId="166" xfId="0" applyAlignment="1" applyBorder="1" applyFont="1" applyNumberFormat="1">
      <alignment horizontal="center" vertical="top"/>
    </xf>
    <xf borderId="81" fillId="8" fontId="41" numFmtId="0" xfId="0" applyAlignment="1" applyBorder="1" applyFont="1">
      <alignment shrinkToFit="0" vertical="center" wrapText="1"/>
    </xf>
    <xf borderId="51" fillId="0" fontId="41" numFmtId="164" xfId="0" applyAlignment="1" applyBorder="1" applyFont="1" applyNumberFormat="1">
      <alignment vertical="top"/>
    </xf>
    <xf borderId="56" fillId="0" fontId="41" numFmtId="164" xfId="0" applyAlignment="1" applyBorder="1" applyFont="1" applyNumberFormat="1">
      <alignment vertical="top"/>
    </xf>
    <xf borderId="28" fillId="10" fontId="47" numFmtId="164" xfId="0" applyAlignment="1" applyBorder="1" applyFont="1" applyNumberFormat="1">
      <alignment horizontal="left" shrinkToFit="0" vertical="center" wrapText="1"/>
    </xf>
    <xf borderId="7" fillId="10" fontId="49" numFmtId="164" xfId="0" applyAlignment="1" applyBorder="1" applyFont="1" applyNumberFormat="1">
      <alignment shrinkToFit="0" vertical="center" wrapText="1"/>
    </xf>
    <xf borderId="7" fillId="8" fontId="42" numFmtId="0" xfId="0" applyAlignment="1" applyBorder="1" applyFont="1">
      <alignment horizontal="center" shrinkToFit="0" vertical="center" wrapText="1"/>
    </xf>
    <xf borderId="70" fillId="0" fontId="44" numFmtId="166" xfId="0" applyAlignment="1" applyBorder="1" applyFont="1" applyNumberFormat="1">
      <alignment horizontal="center" vertical="top"/>
    </xf>
    <xf borderId="99" fillId="0" fontId="42" numFmtId="0" xfId="0" applyAlignment="1" applyBorder="1" applyFont="1">
      <alignment shrinkToFit="0" vertical="top" wrapText="1"/>
    </xf>
    <xf borderId="56" fillId="0" fontId="44" numFmtId="166" xfId="0" applyAlignment="1" applyBorder="1" applyFont="1" applyNumberFormat="1">
      <alignment horizontal="center" vertical="top"/>
    </xf>
    <xf borderId="61" fillId="9" fontId="41" numFmtId="164" xfId="0" applyAlignment="1" applyBorder="1" applyFont="1" applyNumberFormat="1">
      <alignment vertical="top"/>
    </xf>
    <xf borderId="62" fillId="9" fontId="44" numFmtId="49" xfId="0" applyAlignment="1" applyBorder="1" applyFont="1" applyNumberFormat="1">
      <alignment horizontal="center" vertical="top"/>
    </xf>
    <xf borderId="124" fillId="9" fontId="47" numFmtId="0" xfId="0" applyAlignment="1" applyBorder="1" applyFont="1">
      <alignment horizontal="left" shrinkToFit="0" vertical="top" wrapText="1"/>
    </xf>
    <xf borderId="20" fillId="0" fontId="44" numFmtId="49" xfId="0" applyAlignment="1" applyBorder="1" applyFont="1" applyNumberFormat="1">
      <alignment horizontal="center" vertical="top"/>
    </xf>
    <xf borderId="102" fillId="0" fontId="42" numFmtId="0" xfId="0" applyAlignment="1" applyBorder="1" applyFont="1">
      <alignment shrinkToFit="0" vertical="top" wrapText="1"/>
    </xf>
    <xf borderId="93" fillId="0" fontId="42" numFmtId="0" xfId="0" applyAlignment="1" applyBorder="1" applyFont="1">
      <alignment shrinkToFit="0" vertical="top" wrapText="1"/>
    </xf>
    <xf borderId="19" fillId="0" fontId="44" numFmtId="49" xfId="0" applyAlignment="1" applyBorder="1" applyFont="1" applyNumberFormat="1">
      <alignment horizontal="center" vertical="top"/>
    </xf>
    <xf borderId="67" fillId="0" fontId="44" numFmtId="49" xfId="0" applyAlignment="1" applyBorder="1" applyFont="1" applyNumberFormat="1">
      <alignment horizontal="center" vertical="top"/>
    </xf>
    <xf borderId="46" fillId="9" fontId="41" numFmtId="164" xfId="0" applyAlignment="1" applyBorder="1" applyFont="1" applyNumberFormat="1">
      <alignment vertical="top"/>
    </xf>
    <xf borderId="47" fillId="9" fontId="44" numFmtId="49" xfId="0" applyAlignment="1" applyBorder="1" applyFont="1" applyNumberFormat="1">
      <alignment horizontal="center" vertical="top"/>
    </xf>
    <xf borderId="123" fillId="9" fontId="46" numFmtId="0" xfId="0" applyAlignment="1" applyBorder="1" applyFont="1">
      <alignment horizontal="left" shrinkToFit="0" vertical="top" wrapText="1"/>
    </xf>
    <xf borderId="124" fillId="9" fontId="46" numFmtId="0" xfId="0" applyAlignment="1" applyBorder="1" applyFont="1">
      <alignment horizontal="left" shrinkToFit="0" vertical="top" wrapText="1"/>
    </xf>
    <xf borderId="97" fillId="0" fontId="42" numFmtId="0" xfId="0" applyAlignment="1" applyBorder="1" applyFont="1">
      <alignment shrinkToFit="0" vertical="top" wrapText="1"/>
    </xf>
    <xf quotePrefix="1" borderId="25" fillId="0" fontId="42" numFmtId="0" xfId="0" applyAlignment="1" applyBorder="1" applyFont="1">
      <alignment horizontal="left" shrinkToFit="0" vertical="center" wrapText="1"/>
    </xf>
    <xf borderId="38" fillId="10" fontId="47" numFmtId="164" xfId="0" applyAlignment="1" applyBorder="1" applyFont="1" applyNumberFormat="1">
      <alignment vertical="center"/>
    </xf>
    <xf borderId="40" fillId="10" fontId="41" numFmtId="164" xfId="0" applyAlignment="1" applyBorder="1" applyFont="1" applyNumberFormat="1">
      <alignment horizontal="center" vertical="center"/>
    </xf>
    <xf borderId="40" fillId="10" fontId="41" numFmtId="0" xfId="0" applyAlignment="1" applyBorder="1" applyFont="1">
      <alignment shrinkToFit="0" vertical="center" wrapText="1"/>
    </xf>
    <xf borderId="39" fillId="10" fontId="42" numFmtId="0" xfId="0" applyAlignment="1" applyBorder="1" applyFont="1">
      <alignment horizontal="center" shrinkToFit="0" vertical="center" wrapText="1"/>
    </xf>
    <xf borderId="5" fillId="4" fontId="41" numFmtId="164" xfId="0" applyAlignment="1" applyBorder="1" applyFont="1" applyNumberFormat="1">
      <alignment vertical="center"/>
    </xf>
    <xf borderId="6" fillId="4" fontId="41" numFmtId="164" xfId="0" applyAlignment="1" applyBorder="1" applyFont="1" applyNumberFormat="1">
      <alignment horizontal="center" vertical="center"/>
    </xf>
    <xf borderId="6" fillId="4" fontId="41" numFmtId="0" xfId="0" applyAlignment="1" applyBorder="1" applyFont="1">
      <alignment shrinkToFit="0" vertical="center" wrapText="1"/>
    </xf>
    <xf borderId="7" fillId="4" fontId="41" numFmtId="0" xfId="0" applyAlignment="1" applyBorder="1" applyFont="1">
      <alignment horizontal="center" shrinkToFit="0" vertical="center" wrapText="1"/>
    </xf>
    <xf borderId="139" fillId="0" fontId="42" numFmtId="164" xfId="0" applyAlignment="1" applyBorder="1" applyFont="1" applyNumberFormat="1">
      <alignment horizontal="center" vertical="center"/>
    </xf>
    <xf borderId="140" fillId="0" fontId="42" numFmtId="0" xfId="0" applyAlignment="1" applyBorder="1" applyFont="1">
      <alignment horizontal="center" shrinkToFit="0" vertical="center" wrapText="1"/>
    </xf>
    <xf borderId="28" fillId="4" fontId="44" numFmtId="164" xfId="0" applyAlignment="1" applyBorder="1" applyFont="1" applyNumberFormat="1">
      <alignment horizontal="left" vertical="center"/>
    </xf>
    <xf borderId="0" fillId="0" fontId="42" numFmtId="0" xfId="0" applyAlignment="1" applyFont="1">
      <alignment horizontal="left"/>
    </xf>
    <xf borderId="0" fillId="0" fontId="41" numFmtId="0" xfId="0" applyAlignment="1" applyFont="1">
      <alignment horizontal="center"/>
    </xf>
    <xf borderId="0" fillId="0" fontId="50" numFmtId="0" xfId="0" applyFont="1"/>
    <xf borderId="0" fillId="0" fontId="50" numFmtId="0" xfId="0" applyAlignment="1" applyFont="1">
      <alignment horizontal="left"/>
    </xf>
    <xf borderId="0" fillId="0" fontId="51" numFmtId="0" xfId="0" applyFont="1"/>
    <xf borderId="0" fillId="0" fontId="52" numFmtId="0" xfId="0" applyAlignment="1" applyFont="1">
      <alignment shrinkToFit="0" wrapText="1"/>
    </xf>
    <xf borderId="0" fillId="0" fontId="52" numFmtId="0" xfId="0" applyFont="1"/>
    <xf borderId="0" fillId="0" fontId="52" numFmtId="2" xfId="0" applyFont="1" applyNumberFormat="1"/>
    <xf borderId="0" fillId="0" fontId="53" numFmtId="0" xfId="0" applyFont="1"/>
    <xf borderId="0" fillId="0" fontId="52" numFmtId="167" xfId="0" applyFont="1" applyNumberFormat="1"/>
    <xf borderId="141" fillId="4" fontId="54" numFmtId="0" xfId="0" applyAlignment="1" applyBorder="1" applyFont="1">
      <alignment horizontal="left" shrinkToFit="0" vertical="top" wrapText="1"/>
    </xf>
    <xf borderId="92" fillId="14" fontId="52" numFmtId="0" xfId="0" applyAlignment="1" applyBorder="1" applyFill="1" applyFont="1">
      <alignment vertical="top"/>
    </xf>
    <xf borderId="92" fillId="14" fontId="52" numFmtId="0" xfId="0" applyAlignment="1" applyBorder="1" applyFont="1">
      <alignment shrinkToFit="0" vertical="top" wrapText="1"/>
    </xf>
    <xf borderId="0" fillId="0" fontId="54" numFmtId="168" xfId="0" applyFont="1" applyNumberFormat="1"/>
    <xf borderId="0" fillId="0" fontId="52" numFmtId="168" xfId="0" applyAlignment="1" applyFont="1" applyNumberFormat="1">
      <alignment shrinkToFit="0" wrapText="1"/>
    </xf>
    <xf borderId="0" fillId="0" fontId="52" numFmtId="168" xfId="0" applyFont="1" applyNumberFormat="1"/>
    <xf borderId="0" fillId="0" fontId="53" numFmtId="168" xfId="0" applyFont="1" applyNumberFormat="1"/>
    <xf borderId="141" fillId="4" fontId="54" numFmtId="168" xfId="0" applyAlignment="1" applyBorder="1" applyFont="1" applyNumberFormat="1">
      <alignment horizontal="left" shrinkToFit="0" vertical="top" wrapText="1"/>
    </xf>
    <xf borderId="92" fillId="14" fontId="52" numFmtId="168" xfId="0" applyAlignment="1" applyBorder="1" applyFont="1" applyNumberFormat="1">
      <alignment vertical="top"/>
    </xf>
    <xf borderId="0" fillId="0" fontId="52" numFmtId="168" xfId="0" applyAlignment="1" applyFont="1" applyNumberFormat="1">
      <alignment horizontal="left" shrinkToFit="0" vertical="top" wrapText="1"/>
    </xf>
    <xf borderId="0" fillId="0" fontId="54" numFmtId="0" xfId="0" applyFont="1"/>
    <xf borderId="0" fillId="0" fontId="52" numFmtId="0" xfId="0" applyAlignment="1" applyFont="1">
      <alignment horizontal="left" shrinkToFit="0" vertical="top" wrapText="1"/>
    </xf>
    <xf borderId="0" fillId="0" fontId="52" numFmtId="0" xfId="0" applyAlignment="1" applyFont="1">
      <alignment vertical="top"/>
    </xf>
    <xf borderId="0" fillId="0" fontId="52" numFmtId="0" xfId="0" applyAlignment="1" applyFont="1">
      <alignment shrinkToFit="0" vertical="top" wrapText="1"/>
    </xf>
    <xf borderId="0" fillId="0" fontId="53" numFmtId="0" xfId="0" applyAlignment="1" applyFont="1">
      <alignment shrinkToFit="0" wrapText="1"/>
    </xf>
    <xf borderId="93" fillId="0" fontId="55" numFmtId="49" xfId="0" applyAlignment="1" applyBorder="1" applyFont="1" applyNumberFormat="1">
      <alignment horizontal="left"/>
    </xf>
    <xf borderId="0" fillId="0" fontId="54" numFmtId="167" xfId="0" applyFont="1" applyNumberFormat="1"/>
    <xf borderId="0" fillId="0" fontId="54" numFmtId="0" xfId="0" applyAlignment="1" applyFont="1">
      <alignment shrinkToFit="0" vertical="top" wrapText="1"/>
    </xf>
    <xf borderId="0" fillId="0" fontId="54" numFmtId="0" xfId="0" applyAlignment="1" applyFont="1">
      <alignment vertical="top"/>
    </xf>
    <xf borderId="20" fillId="0" fontId="55" numFmtId="49" xfId="0" applyAlignment="1" applyBorder="1" applyFont="1" applyNumberFormat="1">
      <alignment horizontal="left"/>
    </xf>
    <xf borderId="20" fillId="0" fontId="55" numFmtId="0" xfId="0" applyAlignment="1" applyBorder="1" applyFont="1">
      <alignment horizontal="left" shrinkToFit="0" wrapText="1"/>
    </xf>
    <xf borderId="93" fillId="0" fontId="55" numFmtId="49" xfId="0" applyAlignment="1" applyBorder="1" applyFont="1" applyNumberFormat="1">
      <alignment horizontal="left" shrinkToFit="0" wrapText="1"/>
    </xf>
    <xf borderId="97" fillId="0" fontId="55" numFmtId="49" xfId="0" applyAlignment="1" applyBorder="1" applyFont="1" applyNumberFormat="1">
      <alignment horizontal="left"/>
    </xf>
    <xf borderId="59" fillId="0" fontId="4" numFmtId="0" xfId="0" applyBorder="1" applyFont="1"/>
    <xf borderId="142" fillId="0" fontId="54" numFmtId="0" xfId="0" applyBorder="1" applyFont="1"/>
    <xf borderId="143" fillId="0" fontId="54" numFmtId="0" xfId="0" applyAlignment="1" applyBorder="1" applyFont="1">
      <alignment shrinkToFit="0" vertical="top" wrapText="1"/>
    </xf>
    <xf borderId="143" fillId="0" fontId="54" numFmtId="0" xfId="0" applyBorder="1" applyFont="1"/>
    <xf borderId="19" fillId="15" fontId="55" numFmtId="49" xfId="0" applyAlignment="1" applyBorder="1" applyFill="1" applyFont="1" applyNumberFormat="1">
      <alignment horizontal="center" shrinkToFit="0" vertical="center" wrapText="1"/>
    </xf>
    <xf borderId="93" fillId="15" fontId="55" numFmtId="49" xfId="0" applyAlignment="1" applyBorder="1" applyFont="1" applyNumberFormat="1">
      <alignment horizontal="center" shrinkToFit="0" vertical="center" wrapText="1"/>
    </xf>
    <xf borderId="144" fillId="15" fontId="55" numFmtId="49" xfId="0" applyAlignment="1" applyBorder="1" applyFont="1" applyNumberFormat="1">
      <alignment horizontal="center" shrinkToFit="0" vertical="center" wrapText="1"/>
    </xf>
    <xf borderId="0" fillId="0" fontId="55" numFmtId="49" xfId="0" applyAlignment="1" applyFont="1" applyNumberFormat="1">
      <alignment horizontal="center" shrinkToFit="0" vertical="center" wrapText="1"/>
    </xf>
    <xf borderId="0" fillId="0" fontId="55" numFmtId="167" xfId="0" applyAlignment="1" applyFont="1" applyNumberFormat="1">
      <alignment horizontal="center" shrinkToFit="0" vertical="center" wrapText="1"/>
    </xf>
    <xf borderId="0" fillId="0" fontId="55" numFmtId="49" xfId="0" applyAlignment="1" applyFont="1" applyNumberFormat="1">
      <alignment horizontal="center" shrinkToFit="0" vertical="top" wrapText="1"/>
    </xf>
    <xf borderId="15" fillId="0" fontId="4" numFmtId="0" xfId="0" applyBorder="1" applyFont="1"/>
    <xf borderId="20" fillId="15" fontId="55" numFmtId="49" xfId="0" applyAlignment="1" applyBorder="1" applyFont="1" applyNumberFormat="1">
      <alignment horizontal="center" shrinkToFit="0" vertical="center" wrapText="1"/>
    </xf>
    <xf borderId="145" fillId="0" fontId="4" numFmtId="0" xfId="0" applyBorder="1" applyFont="1"/>
    <xf borderId="146" fillId="0" fontId="54" numFmtId="0" xfId="0" applyAlignment="1" applyBorder="1" applyFont="1">
      <alignment horizontal="center"/>
    </xf>
    <xf borderId="146" fillId="0" fontId="54" numFmtId="167" xfId="0" applyAlignment="1" applyBorder="1" applyFont="1" applyNumberFormat="1">
      <alignment horizontal="center"/>
    </xf>
    <xf borderId="146" fillId="0" fontId="54" numFmtId="0" xfId="0" applyAlignment="1" applyBorder="1" applyFont="1">
      <alignment horizontal="center" shrinkToFit="0" vertical="top" wrapText="1"/>
    </xf>
    <xf borderId="146" fillId="0" fontId="54" numFmtId="0" xfId="0" applyAlignment="1" applyBorder="1" applyFont="1">
      <alignment horizontal="center" vertical="top"/>
    </xf>
    <xf borderId="0" fillId="0" fontId="54" numFmtId="0" xfId="0" applyAlignment="1" applyFont="1">
      <alignment horizontal="center"/>
    </xf>
    <xf borderId="47" fillId="15" fontId="55" numFmtId="49" xfId="0" applyAlignment="1" applyBorder="1" applyFont="1" applyNumberFormat="1">
      <alignment horizontal="left" shrinkToFit="0" vertical="center" wrapText="1"/>
    </xf>
    <xf borderId="47" fillId="16" fontId="55" numFmtId="49" xfId="0" applyAlignment="1" applyBorder="1" applyFill="1" applyFont="1" applyNumberFormat="1">
      <alignment horizontal="center" shrinkToFit="0" vertical="center" wrapText="1"/>
    </xf>
    <xf borderId="71" fillId="0" fontId="55" numFmtId="49" xfId="0" applyAlignment="1" applyBorder="1" applyFont="1" applyNumberFormat="1">
      <alignment horizontal="center" shrinkToFit="0" vertical="center" wrapText="1"/>
    </xf>
    <xf borderId="0" fillId="0" fontId="56" numFmtId="0" xfId="0" applyAlignment="1" applyFont="1">
      <alignment horizontal="center" shrinkToFit="0" vertical="center" wrapText="1"/>
    </xf>
    <xf borderId="141" fillId="0" fontId="54" numFmtId="0" xfId="0" applyAlignment="1" applyBorder="1" applyFont="1">
      <alignment horizontal="center"/>
    </xf>
    <xf borderId="141" fillId="0" fontId="54" numFmtId="167" xfId="0" applyAlignment="1" applyBorder="1" applyFont="1" applyNumberFormat="1">
      <alignment horizontal="center"/>
    </xf>
    <xf borderId="141" fillId="0" fontId="54" numFmtId="0" xfId="0" applyAlignment="1" applyBorder="1" applyFont="1">
      <alignment horizontal="center" shrinkToFit="0" vertical="top" wrapText="1"/>
    </xf>
    <xf borderId="141" fillId="0" fontId="54" numFmtId="0" xfId="0" applyAlignment="1" applyBorder="1" applyFont="1">
      <alignment horizontal="center" vertical="top"/>
    </xf>
    <xf borderId="71" fillId="0" fontId="4" numFmtId="0" xfId="0" applyBorder="1" applyFont="1"/>
    <xf borderId="20" fillId="15" fontId="55" numFmtId="49" xfId="0" applyAlignment="1" applyBorder="1" applyFont="1" applyNumberFormat="1">
      <alignment horizontal="left" shrinkToFit="0" vertical="center" wrapText="1"/>
    </xf>
    <xf borderId="20" fillId="16" fontId="55" numFmtId="49" xfId="0" applyAlignment="1" applyBorder="1" applyFont="1" applyNumberFormat="1">
      <alignment horizontal="left" shrinkToFit="0" vertical="center" wrapText="1"/>
    </xf>
    <xf borderId="20" fillId="0" fontId="55" numFmtId="49" xfId="0" applyAlignment="1" applyBorder="1" applyFont="1" applyNumberFormat="1">
      <alignment horizontal="left" shrinkToFit="0" vertical="center" wrapText="1"/>
    </xf>
    <xf borderId="147" fillId="0" fontId="4" numFmtId="0" xfId="0" applyBorder="1" applyFont="1"/>
    <xf borderId="141" fillId="0" fontId="54" numFmtId="0" xfId="0" applyAlignment="1" applyBorder="1" applyFont="1">
      <alignment horizontal="left"/>
    </xf>
    <xf borderId="141" fillId="0" fontId="54" numFmtId="167" xfId="0" applyAlignment="1" applyBorder="1" applyFont="1" applyNumberFormat="1">
      <alignment horizontal="left"/>
    </xf>
    <xf borderId="141" fillId="0" fontId="54" numFmtId="0" xfId="0" applyAlignment="1" applyBorder="1" applyFont="1">
      <alignment horizontal="left" shrinkToFit="0" vertical="top" wrapText="1"/>
    </xf>
    <xf borderId="141" fillId="0" fontId="54" numFmtId="0" xfId="0" applyAlignment="1" applyBorder="1" applyFont="1">
      <alignment horizontal="left" vertical="top"/>
    </xf>
    <xf borderId="0" fillId="0" fontId="54" numFmtId="0" xfId="0" applyAlignment="1" applyFont="1">
      <alignment horizontal="left"/>
    </xf>
    <xf borderId="20" fillId="17" fontId="55" numFmtId="0" xfId="0" applyAlignment="1" applyBorder="1" applyFill="1" applyFont="1">
      <alignment shrinkToFit="0" vertical="center" wrapText="1"/>
    </xf>
    <xf borderId="148" fillId="17" fontId="55" numFmtId="49" xfId="0" applyAlignment="1" applyBorder="1" applyFont="1" applyNumberFormat="1">
      <alignment horizontal="left" shrinkToFit="0" vertical="center" wrapText="1"/>
    </xf>
    <xf borderId="149" fillId="0" fontId="4" numFmtId="0" xfId="0" applyBorder="1" applyFont="1"/>
    <xf borderId="150" fillId="0" fontId="4" numFmtId="0" xfId="0" applyBorder="1" applyFont="1"/>
    <xf borderId="141" fillId="0" fontId="54" numFmtId="0" xfId="0" applyBorder="1" applyFont="1"/>
    <xf borderId="141" fillId="0" fontId="54" numFmtId="167" xfId="0" applyBorder="1" applyFont="1" applyNumberFormat="1"/>
    <xf borderId="141" fillId="0" fontId="54" numFmtId="0" xfId="0" applyAlignment="1" applyBorder="1" applyFont="1">
      <alignment shrinkToFit="0" vertical="top" wrapText="1"/>
    </xf>
    <xf borderId="141" fillId="0" fontId="54" numFmtId="0" xfId="0" applyAlignment="1" applyBorder="1" applyFont="1">
      <alignment vertical="top"/>
    </xf>
    <xf borderId="20" fillId="18" fontId="54" numFmtId="49" xfId="0" applyAlignment="1" applyBorder="1" applyFill="1" applyFont="1" applyNumberFormat="1">
      <alignment horizontal="right" shrinkToFit="0" vertical="center" wrapText="1"/>
    </xf>
    <xf borderId="20" fillId="18" fontId="54" numFmtId="49" xfId="0" applyAlignment="1" applyBorder="1" applyFont="1" applyNumberFormat="1">
      <alignment horizontal="left" shrinkToFit="0" vertical="center" wrapText="1"/>
    </xf>
    <xf borderId="151" fillId="18" fontId="54" numFmtId="4" xfId="0" applyAlignment="1" applyBorder="1" applyFont="1" applyNumberFormat="1">
      <alignment shrinkToFit="0" vertical="center" wrapText="1"/>
    </xf>
    <xf borderId="20" fillId="18" fontId="54" numFmtId="4" xfId="0" applyAlignment="1" applyBorder="1" applyFont="1" applyNumberFormat="1">
      <alignment shrinkToFit="0" vertical="center" wrapText="1"/>
    </xf>
    <xf borderId="20" fillId="0" fontId="54" numFmtId="0" xfId="0" applyAlignment="1" applyBorder="1" applyFont="1">
      <alignment shrinkToFit="0" wrapText="1"/>
    </xf>
    <xf borderId="152" fillId="0" fontId="54" numFmtId="0" xfId="0" applyBorder="1" applyFont="1"/>
    <xf borderId="152" fillId="0" fontId="54" numFmtId="167" xfId="0" applyBorder="1" applyFont="1" applyNumberFormat="1"/>
    <xf borderId="152" fillId="0" fontId="54" numFmtId="169" xfId="0" applyBorder="1" applyFont="1" applyNumberFormat="1"/>
    <xf borderId="153" fillId="14" fontId="54" numFmtId="169" xfId="0" applyBorder="1" applyFont="1" applyNumberFormat="1"/>
    <xf borderId="93" fillId="19" fontId="55" numFmtId="49" xfId="0" applyAlignment="1" applyBorder="1" applyFill="1" applyFont="1" applyNumberFormat="1">
      <alignment horizontal="right" shrinkToFit="0" vertical="center" wrapText="1"/>
    </xf>
    <xf borderId="151" fillId="19" fontId="55" numFmtId="4" xfId="0" applyAlignment="1" applyBorder="1" applyFont="1" applyNumberFormat="1">
      <alignment shrinkToFit="0" vertical="center" wrapText="1"/>
    </xf>
    <xf borderId="20" fillId="19" fontId="55" numFmtId="4" xfId="0" applyAlignment="1" applyBorder="1" applyFont="1" applyNumberFormat="1">
      <alignment shrinkToFit="0" vertical="center" wrapText="1"/>
    </xf>
    <xf borderId="20" fillId="19" fontId="55" numFmtId="49" xfId="0" applyAlignment="1" applyBorder="1" applyFont="1" applyNumberFormat="1">
      <alignment shrinkToFit="0" vertical="center" wrapText="1"/>
    </xf>
    <xf borderId="154" fillId="17" fontId="55" numFmtId="49" xfId="0" applyAlignment="1" applyBorder="1" applyFont="1" applyNumberFormat="1">
      <alignment horizontal="left" shrinkToFit="0" vertical="center" wrapText="1"/>
    </xf>
    <xf borderId="155" fillId="0" fontId="4" numFmtId="0" xfId="0" applyBorder="1" applyFont="1"/>
    <xf borderId="156" fillId="0" fontId="4" numFmtId="0" xfId="0" applyBorder="1" applyFont="1"/>
    <xf borderId="141" fillId="0" fontId="57" numFmtId="0" xfId="0" applyBorder="1" applyFont="1"/>
    <xf borderId="151" fillId="18" fontId="52" numFmtId="4" xfId="0" applyAlignment="1" applyBorder="1" applyFont="1" applyNumberFormat="1">
      <alignment shrinkToFit="0" vertical="center" wrapText="1"/>
    </xf>
    <xf borderId="151" fillId="14" fontId="54" numFmtId="4" xfId="0" applyAlignment="1" applyBorder="1" applyFont="1" applyNumberFormat="1">
      <alignment shrinkToFit="0" vertical="center" wrapText="1"/>
    </xf>
    <xf borderId="151" fillId="18" fontId="58" numFmtId="4" xfId="0" applyAlignment="1" applyBorder="1" applyFont="1" applyNumberFormat="1">
      <alignment shrinkToFit="0" vertical="center" wrapText="1"/>
    </xf>
    <xf borderId="20" fillId="0" fontId="54" numFmtId="0" xfId="0" applyBorder="1" applyFont="1"/>
    <xf borderId="23" fillId="18" fontId="54" numFmtId="49" xfId="0" applyAlignment="1" applyBorder="1" applyFont="1" applyNumberFormat="1">
      <alignment horizontal="left" shrinkToFit="0" vertical="center" wrapText="1"/>
    </xf>
    <xf borderId="151" fillId="18" fontId="54" numFmtId="49" xfId="0" applyAlignment="1" applyBorder="1" applyFont="1" applyNumberFormat="1">
      <alignment horizontal="right" shrinkToFit="0" vertical="center" wrapText="1"/>
    </xf>
    <xf borderId="141" fillId="18" fontId="59" numFmtId="0" xfId="0" applyAlignment="1" applyBorder="1" applyFont="1">
      <alignment shrinkToFit="0" vertical="top" wrapText="1"/>
    </xf>
    <xf borderId="141" fillId="0" fontId="60" numFmtId="0" xfId="0" applyAlignment="1" applyBorder="1" applyFont="1">
      <alignment shrinkToFit="0" vertical="top" wrapText="1"/>
    </xf>
    <xf borderId="157" fillId="18" fontId="54" numFmtId="49" xfId="0" applyAlignment="1" applyBorder="1" applyFont="1" applyNumberFormat="1">
      <alignment horizontal="right" shrinkToFit="0" vertical="center" wrapText="1"/>
    </xf>
    <xf borderId="158" fillId="18" fontId="54" numFmtId="4" xfId="0" applyAlignment="1" applyBorder="1" applyFont="1" applyNumberFormat="1">
      <alignment shrinkToFit="0" vertical="center" wrapText="1"/>
    </xf>
    <xf borderId="158" fillId="14" fontId="54" numFmtId="4" xfId="0" applyAlignment="1" applyBorder="1" applyFont="1" applyNumberFormat="1">
      <alignment shrinkToFit="0" vertical="center" wrapText="1"/>
    </xf>
    <xf borderId="92" fillId="18" fontId="54" numFmtId="49" xfId="0" applyAlignment="1" applyBorder="1" applyFont="1" applyNumberFormat="1">
      <alignment horizontal="right" shrinkToFit="0" vertical="center" wrapText="1"/>
    </xf>
    <xf borderId="20" fillId="0" fontId="54" numFmtId="0" xfId="0" applyAlignment="1" applyBorder="1" applyFont="1">
      <alignment shrinkToFit="0" vertical="center" wrapText="1"/>
    </xf>
    <xf borderId="20" fillId="14" fontId="54" numFmtId="4" xfId="0" applyAlignment="1" applyBorder="1" applyFont="1" applyNumberFormat="1">
      <alignment shrinkToFit="0" vertical="center" wrapText="1"/>
    </xf>
    <xf borderId="157" fillId="18" fontId="54" numFmtId="4" xfId="0" applyAlignment="1" applyBorder="1" applyFont="1" applyNumberFormat="1">
      <alignment shrinkToFit="0" vertical="center" wrapText="1"/>
    </xf>
    <xf borderId="0" fillId="0" fontId="54" numFmtId="0" xfId="0" applyAlignment="1" applyFont="1">
      <alignment shrinkToFit="0" wrapText="1"/>
    </xf>
    <xf borderId="123" fillId="19" fontId="55" numFmtId="4" xfId="0" applyAlignment="1" applyBorder="1" applyFont="1" applyNumberFormat="1">
      <alignment shrinkToFit="0" vertical="center" wrapText="1"/>
    </xf>
    <xf borderId="20" fillId="0" fontId="54" numFmtId="49" xfId="0" applyAlignment="1" applyBorder="1" applyFont="1" applyNumberFormat="1">
      <alignment horizontal="left" shrinkToFit="0" vertical="center" wrapText="1"/>
    </xf>
    <xf borderId="93" fillId="0" fontId="54" numFmtId="4" xfId="0" applyAlignment="1" applyBorder="1" applyFont="1" applyNumberFormat="1">
      <alignment shrinkToFit="0" vertical="center" wrapText="1"/>
    </xf>
    <xf borderId="20" fillId="18" fontId="61" numFmtId="49" xfId="0" applyAlignment="1" applyBorder="1" applyFont="1" applyNumberFormat="1">
      <alignment shrinkToFit="0" vertical="center" wrapText="1"/>
    </xf>
    <xf borderId="20" fillId="17" fontId="62" numFmtId="0" xfId="0" applyAlignment="1" applyBorder="1" applyFont="1">
      <alignment shrinkToFit="0" vertical="center" wrapText="1"/>
    </xf>
    <xf borderId="154" fillId="17" fontId="62" numFmtId="49" xfId="0" applyAlignment="1" applyBorder="1" applyFont="1" applyNumberFormat="1">
      <alignment horizontal="left" shrinkToFit="0" vertical="center" wrapText="1"/>
    </xf>
    <xf borderId="152" fillId="0" fontId="52" numFmtId="0" xfId="0" applyBorder="1" applyFont="1"/>
    <xf borderId="152" fillId="0" fontId="52" numFmtId="167" xfId="0" applyBorder="1" applyFont="1" applyNumberFormat="1"/>
    <xf borderId="141" fillId="0" fontId="52" numFmtId="0" xfId="0" applyAlignment="1" applyBorder="1" applyFont="1">
      <alignment shrinkToFit="0" vertical="top" wrapText="1"/>
    </xf>
    <xf borderId="141" fillId="0" fontId="52" numFmtId="0" xfId="0" applyAlignment="1" applyBorder="1" applyFont="1">
      <alignment vertical="top"/>
    </xf>
    <xf borderId="141" fillId="0" fontId="52" numFmtId="0" xfId="0" applyBorder="1" applyFont="1"/>
    <xf borderId="20" fillId="0" fontId="54" numFmtId="49" xfId="0" applyAlignment="1" applyBorder="1" applyFont="1" applyNumberFormat="1">
      <alignment horizontal="right" shrinkToFit="0" vertical="center" wrapText="1"/>
    </xf>
    <xf borderId="93" fillId="0" fontId="52" numFmtId="4" xfId="0" applyAlignment="1" applyBorder="1" applyFont="1" applyNumberFormat="1">
      <alignment shrinkToFit="0" vertical="center" wrapText="1"/>
    </xf>
    <xf borderId="20" fillId="0" fontId="54" numFmtId="4" xfId="0" applyAlignment="1" applyBorder="1" applyFont="1" applyNumberFormat="1">
      <alignment shrinkToFit="0" vertical="center" wrapText="1"/>
    </xf>
    <xf borderId="153" fillId="20" fontId="54" numFmtId="169" xfId="0" applyBorder="1" applyFill="1" applyFont="1" applyNumberFormat="1"/>
    <xf borderId="141" fillId="0" fontId="54" numFmtId="0" xfId="0" applyAlignment="1" applyBorder="1" applyFont="1">
      <alignment shrinkToFit="0" wrapText="1"/>
    </xf>
    <xf borderId="0" fillId="0" fontId="54" numFmtId="49" xfId="0" applyAlignment="1" applyFont="1" applyNumberFormat="1">
      <alignment horizontal="right" shrinkToFit="0" vertical="center" wrapText="1"/>
    </xf>
    <xf borderId="54" fillId="0" fontId="54" numFmtId="4" xfId="0" applyAlignment="1" applyBorder="1" applyFont="1" applyNumberFormat="1">
      <alignment shrinkToFit="0" vertical="center" wrapText="1"/>
    </xf>
    <xf borderId="146" fillId="0" fontId="4" numFmtId="0" xfId="0" applyBorder="1" applyFont="1"/>
    <xf borderId="102" fillId="0" fontId="54" numFmtId="4" xfId="0" applyAlignment="1" applyBorder="1" applyFont="1" applyNumberFormat="1">
      <alignment shrinkToFit="0" vertical="center" wrapText="1"/>
    </xf>
    <xf borderId="154" fillId="18" fontId="55" numFmtId="49" xfId="0" applyAlignment="1" applyBorder="1" applyFont="1" applyNumberFormat="1">
      <alignment horizontal="left" shrinkToFit="0" vertical="center" wrapText="1"/>
    </xf>
    <xf borderId="54" fillId="0" fontId="54" numFmtId="49" xfId="0" applyAlignment="1" applyBorder="1" applyFont="1" applyNumberFormat="1">
      <alignment horizontal="right" shrinkToFit="0" vertical="center" wrapText="1"/>
    </xf>
    <xf borderId="47" fillId="18" fontId="54" numFmtId="49" xfId="0" applyAlignment="1" applyBorder="1" applyFont="1" applyNumberFormat="1">
      <alignment horizontal="left" shrinkToFit="0" vertical="center" wrapText="1"/>
    </xf>
    <xf borderId="159" fillId="0" fontId="55" numFmtId="49" xfId="0" applyAlignment="1" applyBorder="1" applyFont="1" applyNumberFormat="1">
      <alignment horizontal="left" shrinkToFit="0" vertical="center" wrapText="1"/>
    </xf>
    <xf borderId="160" fillId="0" fontId="4" numFmtId="0" xfId="0" applyBorder="1" applyFont="1"/>
    <xf borderId="20" fillId="16" fontId="54" numFmtId="49" xfId="0" applyAlignment="1" applyBorder="1" applyFont="1" applyNumberFormat="1">
      <alignment horizontal="left" shrinkToFit="0" vertical="center" wrapText="1"/>
    </xf>
    <xf borderId="23" fillId="19" fontId="55" numFmtId="49" xfId="0" applyAlignment="1" applyBorder="1" applyFont="1" applyNumberFormat="1">
      <alignment shrinkToFit="0" vertical="center" wrapText="1"/>
    </xf>
    <xf borderId="54" fillId="0" fontId="52" numFmtId="49" xfId="0" applyAlignment="1" applyBorder="1" applyFont="1" applyNumberFormat="1">
      <alignment horizontal="right" shrinkToFit="0" wrapText="1"/>
    </xf>
    <xf borderId="97" fillId="0" fontId="54" numFmtId="4" xfId="0" applyAlignment="1" applyBorder="1" applyFont="1" applyNumberFormat="1">
      <alignment shrinkToFit="0" vertical="center" wrapText="1"/>
    </xf>
    <xf borderId="20" fillId="0" fontId="52" numFmtId="49" xfId="0" applyAlignment="1" applyBorder="1" applyFont="1" applyNumberFormat="1">
      <alignment horizontal="right" shrinkToFit="0" wrapText="1"/>
    </xf>
    <xf borderId="54" fillId="0" fontId="52" numFmtId="49" xfId="0" applyAlignment="1" applyBorder="1" applyFont="1" applyNumberFormat="1">
      <alignment shrinkToFit="0" wrapText="1"/>
    </xf>
    <xf borderId="54" fillId="0" fontId="52" numFmtId="4" xfId="0" applyAlignment="1" applyBorder="1" applyFont="1" applyNumberFormat="1">
      <alignment horizontal="right" shrinkToFit="0" wrapText="1"/>
    </xf>
    <xf borderId="54" fillId="0" fontId="20" numFmtId="4" xfId="0" applyBorder="1" applyFont="1" applyNumberFormat="1"/>
    <xf borderId="54" fillId="0" fontId="52" numFmtId="0" xfId="0" applyAlignment="1" applyBorder="1" applyFont="1">
      <alignment shrinkToFit="0" wrapText="1"/>
    </xf>
    <xf borderId="152" fillId="0" fontId="20" numFmtId="0" xfId="0" applyBorder="1" applyFont="1"/>
    <xf borderId="152" fillId="0" fontId="20" numFmtId="0" xfId="0" applyAlignment="1" applyBorder="1" applyFont="1">
      <alignment vertical="top"/>
    </xf>
    <xf borderId="152" fillId="0" fontId="52" numFmtId="0" xfId="0" applyAlignment="1" applyBorder="1" applyFont="1">
      <alignment shrinkToFit="0" vertical="top" wrapText="1"/>
    </xf>
    <xf borderId="152" fillId="0" fontId="20" numFmtId="0" xfId="0" applyAlignment="1" applyBorder="1" applyFont="1">
      <alignment shrinkToFit="0" vertical="top" wrapText="1"/>
    </xf>
    <xf borderId="71" fillId="0" fontId="52" numFmtId="49" xfId="0" applyAlignment="1" applyBorder="1" applyFont="1" applyNumberFormat="1">
      <alignment horizontal="right" shrinkToFit="0" wrapText="1"/>
    </xf>
    <xf borderId="73" fillId="0" fontId="52" numFmtId="49" xfId="0" applyAlignment="1" applyBorder="1" applyFont="1" applyNumberFormat="1">
      <alignment shrinkToFit="0" wrapText="1"/>
    </xf>
    <xf borderId="73" fillId="0" fontId="52" numFmtId="49" xfId="0" applyAlignment="1" applyBorder="1" applyFont="1" applyNumberFormat="1">
      <alignment horizontal="right" shrinkToFit="0" wrapText="1"/>
    </xf>
    <xf borderId="73" fillId="0" fontId="52" numFmtId="4" xfId="0" applyAlignment="1" applyBorder="1" applyFont="1" applyNumberFormat="1">
      <alignment horizontal="right" shrinkToFit="0" wrapText="1"/>
    </xf>
    <xf borderId="73" fillId="0" fontId="20" numFmtId="4" xfId="0" applyBorder="1" applyFont="1" applyNumberFormat="1"/>
    <xf borderId="73" fillId="0" fontId="52" numFmtId="0" xfId="0" applyAlignment="1" applyBorder="1" applyFont="1">
      <alignment shrinkToFit="0" wrapText="1"/>
    </xf>
    <xf borderId="161" fillId="0" fontId="20" numFmtId="0" xfId="0" applyBorder="1" applyFont="1"/>
    <xf borderId="161" fillId="0" fontId="52" numFmtId="0" xfId="0" applyAlignment="1" applyBorder="1" applyFont="1">
      <alignment shrinkToFit="0" vertical="top" wrapText="1"/>
    </xf>
    <xf borderId="161" fillId="0" fontId="52" numFmtId="0" xfId="0" applyAlignment="1" applyBorder="1" applyFont="1">
      <alignment vertical="top"/>
    </xf>
    <xf borderId="158" fillId="18" fontId="55" numFmtId="0" xfId="0" applyAlignment="1" applyBorder="1" applyFont="1">
      <alignment horizontal="right" shrinkToFit="0" vertical="center" wrapText="1"/>
    </xf>
    <xf borderId="162" fillId="18" fontId="55" numFmtId="0" xfId="0" applyAlignment="1" applyBorder="1" applyFont="1">
      <alignment horizontal="right" shrinkToFit="0" vertical="center" wrapText="1"/>
    </xf>
    <xf borderId="20" fillId="18" fontId="55" numFmtId="170" xfId="0" applyAlignment="1" applyBorder="1" applyFont="1" applyNumberFormat="1">
      <alignment shrinkToFit="0" vertical="center" wrapText="1"/>
    </xf>
    <xf borderId="93" fillId="21" fontId="55" numFmtId="49" xfId="0" applyAlignment="1" applyBorder="1" applyFill="1" applyFont="1" applyNumberFormat="1">
      <alignment horizontal="right" shrinkToFit="0" vertical="center" wrapText="1"/>
    </xf>
    <xf borderId="20" fillId="21" fontId="55" numFmtId="4" xfId="0" applyAlignment="1" applyBorder="1" applyFont="1" applyNumberFormat="1">
      <alignment shrinkToFit="0" vertical="center" wrapText="1"/>
    </xf>
    <xf borderId="0" fillId="0" fontId="55" numFmtId="49" xfId="0" applyAlignment="1" applyFont="1" applyNumberFormat="1">
      <alignment horizontal="right" shrinkToFit="0" vertical="center" wrapText="1"/>
    </xf>
    <xf borderId="0" fillId="0" fontId="58" numFmtId="4" xfId="0" applyAlignment="1" applyFont="1" applyNumberFormat="1">
      <alignment shrinkToFit="0" vertical="center" wrapText="1"/>
    </xf>
    <xf borderId="0" fillId="0" fontId="55" numFmtId="4" xfId="0" applyAlignment="1" applyFont="1" applyNumberFormat="1">
      <alignment shrinkToFit="0" vertical="center" wrapText="1"/>
    </xf>
    <xf borderId="0" fillId="0" fontId="63" numFmtId="10" xfId="0" applyFont="1" applyNumberFormat="1"/>
    <xf borderId="0" fillId="0" fontId="64" numFmtId="10" xfId="0" applyAlignment="1" applyFont="1" applyNumberFormat="1">
      <alignment shrinkToFit="0" vertical="center" wrapText="1"/>
    </xf>
    <xf borderId="161" fillId="0" fontId="54" numFmtId="0" xfId="0" applyBorder="1" applyFont="1"/>
    <xf borderId="0" fillId="0" fontId="65" numFmtId="0" xfId="0" applyFont="1"/>
    <xf borderId="0" fillId="0" fontId="66" numFmtId="9" xfId="0" applyFont="1" applyNumberFormat="1"/>
    <xf borderId="0" fillId="0" fontId="66" numFmtId="4" xfId="0" applyAlignment="1" applyFont="1" applyNumberFormat="1">
      <alignment horizontal="right"/>
    </xf>
    <xf borderId="0" fillId="0" fontId="51" numFmtId="0" xfId="0" applyAlignment="1" applyFont="1">
      <alignment horizontal="right"/>
    </xf>
    <xf borderId="0" fillId="0" fontId="67" numFmtId="4" xfId="0" applyAlignment="1" applyFont="1" applyNumberFormat="1">
      <alignment horizontal="right"/>
    </xf>
    <xf borderId="0" fillId="0" fontId="51" numFmtId="4" xfId="0" applyAlignment="1" applyFont="1" applyNumberFormat="1">
      <alignment horizontal="right"/>
    </xf>
    <xf borderId="0" fillId="0" fontId="54" numFmtId="4" xfId="0" applyAlignment="1" applyFont="1" applyNumberFormat="1">
      <alignment horizontal="right"/>
    </xf>
    <xf borderId="160" fillId="0" fontId="20" numFmtId="0" xfId="0" applyAlignment="1" applyBorder="1" applyFont="1">
      <alignment vertical="top"/>
    </xf>
    <xf borderId="54" fillId="0" fontId="20" numFmtId="0" xfId="0" applyAlignment="1" applyBorder="1" applyFont="1">
      <alignment shrinkToFit="0" vertical="top" wrapText="1"/>
    </xf>
    <xf borderId="157" fillId="8" fontId="5" numFmtId="0" xfId="0" applyAlignment="1" applyBorder="1" applyFont="1">
      <alignment vertical="top"/>
    </xf>
    <xf borderId="157" fillId="8" fontId="5" numFmtId="0" xfId="0" applyAlignment="1" applyBorder="1" applyFont="1">
      <alignment shrinkToFit="0" vertical="top" wrapText="1"/>
    </xf>
    <xf borderId="157" fillId="22" fontId="5" numFmtId="169" xfId="0" applyAlignment="1" applyBorder="1" applyFill="1" applyFont="1" applyNumberFormat="1">
      <alignment shrinkToFit="0" vertical="top" wrapText="1"/>
    </xf>
    <xf borderId="54" fillId="0" fontId="5" numFmtId="169" xfId="0" applyAlignment="1" applyBorder="1" applyFont="1" applyNumberFormat="1">
      <alignment shrinkToFit="0" vertical="top" wrapText="1"/>
    </xf>
    <xf borderId="157" fillId="22" fontId="5" numFmtId="0" xfId="0" applyAlignment="1" applyBorder="1" applyFont="1">
      <alignment vertical="top"/>
    </xf>
    <xf borderId="157" fillId="14" fontId="20" numFmtId="0" xfId="0" applyAlignment="1" applyBorder="1" applyFont="1">
      <alignment shrinkToFit="0" vertical="top" wrapText="1"/>
    </xf>
    <xf borderId="54" fillId="0" fontId="20" numFmtId="0" xfId="0" applyAlignment="1" applyBorder="1" applyFont="1">
      <alignment vertical="top"/>
    </xf>
    <xf borderId="157" fillId="20" fontId="20" numFmtId="0" xfId="0" applyAlignment="1" applyBorder="1" applyFont="1">
      <alignment shrinkToFit="0" vertical="top" wrapText="1"/>
    </xf>
    <xf borderId="157" fillId="14" fontId="20" numFmtId="0" xfId="0" applyAlignment="1" applyBorder="1" applyFont="1">
      <alignment vertical="top"/>
    </xf>
    <xf borderId="44" fillId="20" fontId="20" numFmtId="0" xfId="0" applyAlignment="1" applyBorder="1" applyFont="1">
      <alignment shrinkToFit="0" wrapText="1"/>
    </xf>
    <xf borderId="44" fillId="14" fontId="20" numFmtId="0" xfId="0" applyAlignment="1" applyBorder="1" applyFont="1">
      <alignment shrinkToFit="0" wrapText="1"/>
    </xf>
    <xf borderId="44" fillId="18" fontId="20" numFmtId="0" xfId="0" applyAlignment="1" applyBorder="1" applyFont="1">
      <alignment shrinkToFit="0" wrapText="1"/>
    </xf>
    <xf borderId="125" fillId="18" fontId="20" numFmtId="0" xfId="0" applyAlignment="1" applyBorder="1" applyFont="1">
      <alignment shrinkToFit="0" wrapText="1"/>
    </xf>
    <xf borderId="0" fillId="0" fontId="20" numFmtId="0" xfId="0" applyAlignment="1" applyFont="1">
      <alignment vertical="top"/>
    </xf>
    <xf borderId="73" fillId="0" fontId="20" numFmtId="0" xfId="0" applyAlignment="1" applyBorder="1" applyFont="1">
      <alignment vertical="top"/>
    </xf>
    <xf borderId="73" fillId="0" fontId="20" numFmtId="0" xfId="0" applyAlignment="1" applyBorder="1" applyFont="1">
      <alignment shrinkToFit="0" vertical="top" wrapText="1"/>
    </xf>
    <xf borderId="49" fillId="8" fontId="5" numFmtId="0" xfId="0" applyAlignment="1" applyBorder="1" applyFont="1">
      <alignment vertical="top"/>
    </xf>
    <xf borderId="49" fillId="23" fontId="5" numFmtId="0" xfId="0" applyAlignment="1" applyBorder="1" applyFill="1" applyFont="1">
      <alignment shrinkToFit="0" vertical="top" wrapText="1"/>
    </xf>
    <xf borderId="49" fillId="22" fontId="5" numFmtId="169" xfId="0" applyAlignment="1" applyBorder="1" applyFont="1" applyNumberFormat="1">
      <alignment shrinkToFit="0" vertical="top" wrapText="1"/>
    </xf>
    <xf borderId="73" fillId="0" fontId="5" numFmtId="169" xfId="0" applyAlignment="1" applyBorder="1" applyFont="1" applyNumberFormat="1">
      <alignment shrinkToFit="0" vertical="top" wrapText="1"/>
    </xf>
    <xf borderId="49" fillId="22" fontId="5" numFmtId="0" xfId="0" applyAlignment="1" applyBorder="1" applyFont="1">
      <alignment vertical="top"/>
    </xf>
    <xf borderId="49" fillId="4" fontId="20" numFmtId="0" xfId="0" applyAlignment="1" applyBorder="1" applyFont="1">
      <alignment shrinkToFit="0" vertical="top" wrapText="1"/>
    </xf>
    <xf borderId="49" fillId="20" fontId="20" numFmtId="0" xfId="0" applyAlignment="1" applyBorder="1" applyFont="1">
      <alignment shrinkToFit="0" vertical="top" wrapText="1"/>
    </xf>
    <xf borderId="49" fillId="14" fontId="20" numFmtId="0" xfId="0" applyAlignment="1" applyBorder="1" applyFont="1">
      <alignment vertical="top"/>
    </xf>
    <xf borderId="49" fillId="20" fontId="20" numFmtId="169" xfId="0" applyAlignment="1" applyBorder="1" applyFont="1" applyNumberFormat="1">
      <alignment horizontal="right" shrinkToFit="0" wrapText="1"/>
    </xf>
    <xf borderId="49" fillId="14" fontId="20" numFmtId="169" xfId="0" applyAlignment="1" applyBorder="1" applyFont="1" applyNumberFormat="1">
      <alignment horizontal="right" shrinkToFit="0" wrapText="1"/>
    </xf>
    <xf borderId="73" fillId="0" fontId="20" numFmtId="169" xfId="0" applyAlignment="1" applyBorder="1" applyFont="1" applyNumberFormat="1">
      <alignment horizontal="right" shrinkToFit="0" wrapText="1"/>
    </xf>
    <xf borderId="87" fillId="0" fontId="20" numFmtId="169" xfId="0" applyAlignment="1" applyBorder="1" applyFont="1" applyNumberFormat="1">
      <alignment horizontal="right" shrinkToFit="0" wrapText="1"/>
    </xf>
    <xf borderId="49" fillId="24" fontId="36" numFmtId="0" xfId="0" applyAlignment="1" applyBorder="1" applyFill="1" applyFont="1">
      <alignment shrinkToFit="0" vertical="top" wrapText="1"/>
    </xf>
    <xf borderId="49" fillId="8" fontId="20" numFmtId="0" xfId="0" applyAlignment="1" applyBorder="1" applyFont="1">
      <alignment vertical="top"/>
    </xf>
    <xf borderId="49" fillId="22" fontId="20" numFmtId="169" xfId="0" applyAlignment="1" applyBorder="1" applyFont="1" applyNumberFormat="1">
      <alignment vertical="top"/>
    </xf>
    <xf borderId="73" fillId="0" fontId="20" numFmtId="169" xfId="0" applyAlignment="1" applyBorder="1" applyFont="1" applyNumberFormat="1">
      <alignment vertical="top"/>
    </xf>
    <xf borderId="49" fillId="18" fontId="20" numFmtId="0" xfId="0" applyAlignment="1" applyBorder="1" applyFont="1">
      <alignment vertical="top"/>
    </xf>
    <xf borderId="49" fillId="4" fontId="20" numFmtId="168" xfId="0" applyAlignment="1" applyBorder="1" applyFont="1" applyNumberFormat="1">
      <alignment vertical="top"/>
    </xf>
    <xf borderId="71" fillId="0" fontId="20" numFmtId="0" xfId="0" applyAlignment="1" applyBorder="1" applyFont="1">
      <alignment vertical="top"/>
    </xf>
    <xf borderId="163" fillId="24" fontId="36" numFmtId="0" xfId="0" applyAlignment="1" applyBorder="1" applyFont="1">
      <alignment shrinkToFit="0" vertical="top" wrapText="1"/>
    </xf>
    <xf borderId="164" fillId="0" fontId="4" numFmtId="0" xfId="0" applyBorder="1" applyFont="1"/>
    <xf borderId="49" fillId="25" fontId="5" numFmtId="0" xfId="0" applyAlignment="1" applyBorder="1" applyFill="1" applyFont="1">
      <alignment shrinkToFit="0" vertical="top" wrapText="1"/>
    </xf>
    <xf borderId="49" fillId="8" fontId="5" numFmtId="0" xfId="0" applyAlignment="1" applyBorder="1" applyFont="1">
      <alignment shrinkToFit="0" vertical="top" wrapText="1"/>
    </xf>
    <xf borderId="92" fillId="25" fontId="5" numFmtId="169" xfId="0" applyAlignment="1" applyBorder="1" applyFont="1" applyNumberFormat="1">
      <alignment vertical="top"/>
    </xf>
    <xf borderId="73" fillId="0" fontId="5" numFmtId="169" xfId="0" applyAlignment="1" applyBorder="1" applyFont="1" applyNumberFormat="1">
      <alignment vertical="top"/>
    </xf>
    <xf borderId="73" fillId="0" fontId="5" numFmtId="0" xfId="0" applyAlignment="1" applyBorder="1" applyFont="1">
      <alignment shrinkToFit="0" vertical="top" wrapText="1"/>
    </xf>
    <xf borderId="49" fillId="14" fontId="20" numFmtId="171" xfId="0" applyAlignment="1" applyBorder="1" applyFont="1" applyNumberFormat="1">
      <alignment vertical="top"/>
    </xf>
    <xf borderId="49" fillId="25" fontId="1" numFmtId="0" xfId="0" applyAlignment="1" applyBorder="1" applyFont="1">
      <alignment vertical="top"/>
    </xf>
    <xf borderId="49" fillId="20" fontId="1" numFmtId="172" xfId="0" applyAlignment="1" applyBorder="1" applyFont="1" applyNumberFormat="1">
      <alignment vertical="top"/>
    </xf>
    <xf borderId="49" fillId="4" fontId="20" numFmtId="172" xfId="0" applyAlignment="1" applyBorder="1" applyFont="1" applyNumberFormat="1">
      <alignment vertical="top"/>
    </xf>
    <xf borderId="0" fillId="0" fontId="20" numFmtId="4" xfId="0" applyAlignment="1" applyFont="1" applyNumberFormat="1">
      <alignment vertical="top"/>
    </xf>
    <xf borderId="49" fillId="22" fontId="5" numFmtId="169" xfId="0" applyAlignment="1" applyBorder="1" applyFont="1" applyNumberFormat="1">
      <alignment vertical="top"/>
    </xf>
    <xf borderId="73" fillId="0" fontId="1" numFmtId="0" xfId="0" applyAlignment="1" applyBorder="1" applyFont="1">
      <alignment vertical="top"/>
    </xf>
    <xf borderId="15" fillId="0" fontId="20" numFmtId="0" xfId="0" applyAlignment="1" applyBorder="1" applyFont="1">
      <alignment vertical="top"/>
    </xf>
    <xf borderId="19" fillId="0" fontId="5" numFmtId="0" xfId="0" applyAlignment="1" applyBorder="1" applyFont="1">
      <alignment shrinkToFit="0" vertical="top" wrapText="1"/>
    </xf>
    <xf borderId="144" fillId="8" fontId="5" numFmtId="0" xfId="0" applyAlignment="1" applyBorder="1" applyFont="1">
      <alignment horizontal="right" vertical="top"/>
    </xf>
    <xf borderId="144" fillId="8" fontId="5" numFmtId="0" xfId="0" applyAlignment="1" applyBorder="1" applyFont="1">
      <alignment shrinkToFit="0" vertical="top" wrapText="1"/>
    </xf>
    <xf borderId="165" fillId="22" fontId="5" numFmtId="169" xfId="0" applyAlignment="1" applyBorder="1" applyFont="1" applyNumberFormat="1">
      <alignment vertical="top"/>
    </xf>
    <xf borderId="160" fillId="0" fontId="5" numFmtId="169" xfId="0" applyAlignment="1" applyBorder="1" applyFont="1" applyNumberFormat="1">
      <alignment vertical="top"/>
    </xf>
    <xf borderId="165" fillId="22" fontId="5" numFmtId="0" xfId="0" applyAlignment="1" applyBorder="1" applyFont="1">
      <alignment vertical="top"/>
    </xf>
    <xf borderId="160" fillId="0" fontId="5" numFmtId="0" xfId="0" applyAlignment="1" applyBorder="1" applyFont="1">
      <alignment shrinkToFit="0" vertical="top" wrapText="1"/>
    </xf>
    <xf borderId="165" fillId="14" fontId="20" numFmtId="171" xfId="0" applyAlignment="1" applyBorder="1" applyFont="1" applyNumberFormat="1">
      <alignment vertical="top"/>
    </xf>
    <xf borderId="165" fillId="20" fontId="20" numFmtId="172" xfId="0" applyAlignment="1" applyBorder="1" applyFont="1" applyNumberFormat="1">
      <alignment vertical="top"/>
    </xf>
    <xf borderId="73" fillId="0" fontId="4" numFmtId="0" xfId="0" applyBorder="1" applyFont="1"/>
    <xf borderId="0" fillId="0" fontId="20" numFmtId="172" xfId="0" applyAlignment="1" applyFont="1" applyNumberFormat="1">
      <alignment vertical="top"/>
    </xf>
    <xf borderId="20" fillId="8" fontId="5" numFmtId="0" xfId="0" applyAlignment="1" applyBorder="1" applyFont="1">
      <alignment horizontal="right" vertical="top"/>
    </xf>
    <xf borderId="157" fillId="8" fontId="5" numFmtId="0" xfId="0" applyAlignment="1" applyBorder="1" applyFont="1">
      <alignment horizontal="right" vertical="top"/>
    </xf>
    <xf borderId="49" fillId="18" fontId="68" numFmtId="0" xfId="0" applyAlignment="1" applyBorder="1" applyFont="1">
      <alignment shrinkToFit="0" vertical="top" wrapText="1"/>
    </xf>
    <xf borderId="49" fillId="20" fontId="20" numFmtId="172" xfId="0" applyAlignment="1" applyBorder="1" applyFont="1" applyNumberFormat="1">
      <alignment vertical="top"/>
    </xf>
    <xf borderId="92" fillId="23" fontId="20" numFmtId="0" xfId="0" applyAlignment="1" applyBorder="1" applyFont="1">
      <alignment vertical="top"/>
    </xf>
    <xf borderId="20" fillId="0" fontId="20" numFmtId="0" xfId="0" applyAlignment="1" applyBorder="1" applyFont="1">
      <alignment vertical="top"/>
    </xf>
    <xf borderId="20" fillId="0" fontId="5" numFmtId="0" xfId="0" applyAlignment="1" applyBorder="1" applyFont="1">
      <alignment shrinkToFit="0" vertical="top" wrapText="1"/>
    </xf>
    <xf borderId="20" fillId="8" fontId="20" numFmtId="0" xfId="0" applyAlignment="1" applyBorder="1" applyFont="1">
      <alignment horizontal="right" vertical="top"/>
    </xf>
    <xf borderId="157" fillId="8" fontId="20" numFmtId="0" xfId="0" applyAlignment="1" applyBorder="1" applyFont="1">
      <alignment vertical="top"/>
    </xf>
    <xf borderId="157" fillId="8" fontId="20" numFmtId="0" xfId="0" applyAlignment="1" applyBorder="1" applyFont="1">
      <alignment horizontal="right" vertical="top"/>
    </xf>
    <xf borderId="20" fillId="22" fontId="20" numFmtId="169" xfId="0" applyAlignment="1" applyBorder="1" applyFont="1" applyNumberFormat="1">
      <alignment vertical="top"/>
    </xf>
    <xf borderId="20" fillId="0" fontId="20" numFmtId="169" xfId="0" applyAlignment="1" applyBorder="1" applyFont="1" applyNumberFormat="1">
      <alignment vertical="top"/>
    </xf>
    <xf borderId="20" fillId="22" fontId="5" numFmtId="0" xfId="0" applyAlignment="1" applyBorder="1" applyFont="1">
      <alignment vertical="top"/>
    </xf>
    <xf borderId="20" fillId="0" fontId="20" numFmtId="0" xfId="0" applyAlignment="1" applyBorder="1" applyFont="1">
      <alignment shrinkToFit="0" vertical="top" wrapText="1"/>
    </xf>
    <xf borderId="20" fillId="20" fontId="20" numFmtId="169" xfId="0" applyAlignment="1" applyBorder="1" applyFont="1" applyNumberFormat="1">
      <alignment shrinkToFit="0" vertical="top" wrapText="1"/>
    </xf>
    <xf borderId="20" fillId="4" fontId="20" numFmtId="172" xfId="0" applyAlignment="1" applyBorder="1" applyFont="1" applyNumberFormat="1">
      <alignment vertical="top"/>
    </xf>
    <xf borderId="0" fillId="0" fontId="20" numFmtId="167" xfId="0" applyAlignment="1" applyFont="1" applyNumberFormat="1">
      <alignment vertical="top"/>
    </xf>
    <xf borderId="92" fillId="18" fontId="20" numFmtId="0" xfId="0" applyAlignment="1" applyBorder="1" applyFont="1">
      <alignment vertical="top"/>
    </xf>
    <xf borderId="157" fillId="8" fontId="20" numFmtId="0" xfId="0" applyAlignment="1" applyBorder="1" applyFont="1">
      <alignment shrinkToFit="0" vertical="top" wrapText="1"/>
    </xf>
    <xf borderId="157" fillId="22" fontId="20" numFmtId="169" xfId="0" applyAlignment="1" applyBorder="1" applyFont="1" applyNumberFormat="1">
      <alignment horizontal="right" vertical="top"/>
    </xf>
    <xf borderId="20" fillId="0" fontId="20" numFmtId="0" xfId="0" applyAlignment="1" applyBorder="1" applyFont="1">
      <alignment vertical="center"/>
    </xf>
    <xf borderId="157" fillId="22" fontId="20" numFmtId="169" xfId="0" applyAlignment="1" applyBorder="1" applyFont="1" applyNumberFormat="1">
      <alignment vertical="top"/>
    </xf>
    <xf borderId="157" fillId="4" fontId="20" numFmtId="171" xfId="0" applyAlignment="1" applyBorder="1" applyFont="1" applyNumberFormat="1">
      <alignment vertical="top"/>
    </xf>
    <xf borderId="157" fillId="18" fontId="20" numFmtId="0" xfId="0" applyBorder="1" applyFont="1"/>
    <xf borderId="157" fillId="20" fontId="20" numFmtId="167" xfId="0" applyAlignment="1" applyBorder="1" applyFont="1" applyNumberFormat="1">
      <alignment shrinkToFit="0" vertical="top" wrapText="1"/>
    </xf>
    <xf borderId="157" fillId="4" fontId="20" numFmtId="167" xfId="0" applyAlignment="1" applyBorder="1" applyFont="1" applyNumberFormat="1">
      <alignment vertical="top"/>
    </xf>
    <xf borderId="144" fillId="18" fontId="5" numFmtId="0" xfId="0" applyAlignment="1" applyBorder="1" applyFont="1">
      <alignment shrinkToFit="0" vertical="top" wrapText="1"/>
    </xf>
    <xf borderId="144" fillId="8" fontId="20" numFmtId="0" xfId="0" applyAlignment="1" applyBorder="1" applyFont="1">
      <alignment horizontal="right" vertical="top"/>
    </xf>
    <xf borderId="144" fillId="8" fontId="20" numFmtId="0" xfId="0" applyAlignment="1" applyBorder="1" applyFont="1">
      <alignment shrinkToFit="0" vertical="top" wrapText="1"/>
    </xf>
    <xf borderId="144" fillId="22" fontId="20" numFmtId="169" xfId="0" applyAlignment="1" applyBorder="1" applyFont="1" applyNumberFormat="1">
      <alignment horizontal="right" vertical="top"/>
    </xf>
    <xf borderId="19" fillId="0" fontId="20" numFmtId="0" xfId="0" applyAlignment="1" applyBorder="1" applyFont="1">
      <alignment vertical="center"/>
    </xf>
    <xf borderId="144" fillId="22" fontId="5" numFmtId="169" xfId="0" applyAlignment="1" applyBorder="1" applyFont="1" applyNumberFormat="1">
      <alignment vertical="top"/>
    </xf>
    <xf borderId="59" fillId="0" fontId="5" numFmtId="169" xfId="0" applyAlignment="1" applyBorder="1" applyFont="1" applyNumberFormat="1">
      <alignment shrinkToFit="0" vertical="top" wrapText="1"/>
    </xf>
    <xf borderId="19" fillId="4" fontId="20" numFmtId="171" xfId="0" applyBorder="1" applyFont="1" applyNumberFormat="1"/>
    <xf borderId="54" fillId="0" fontId="20" numFmtId="171" xfId="0" applyAlignment="1" applyBorder="1" applyFont="1" applyNumberFormat="1">
      <alignment shrinkToFit="0" vertical="top" wrapText="1"/>
    </xf>
    <xf borderId="157" fillId="20" fontId="20" numFmtId="167" xfId="0" applyAlignment="1" applyBorder="1" applyFont="1" applyNumberFormat="1">
      <alignment horizontal="right" shrinkToFit="0" vertical="top" wrapText="1"/>
    </xf>
    <xf borderId="157" fillId="4" fontId="20" numFmtId="167" xfId="0" applyAlignment="1" applyBorder="1" applyFont="1" applyNumberFormat="1">
      <alignment horizontal="right" shrinkToFit="0" vertical="top" wrapText="1"/>
    </xf>
    <xf borderId="0" fillId="0" fontId="69" numFmtId="167" xfId="0" applyFont="1" applyNumberFormat="1"/>
    <xf borderId="0" fillId="0" fontId="69" numFmtId="0" xfId="0" applyFont="1"/>
    <xf borderId="49" fillId="4" fontId="20" numFmtId="167" xfId="0" applyAlignment="1" applyBorder="1" applyFont="1" applyNumberFormat="1">
      <alignment horizontal="right" shrinkToFit="0" vertical="top" wrapText="1"/>
    </xf>
    <xf borderId="0" fillId="0" fontId="20" numFmtId="167" xfId="0" applyAlignment="1" applyFont="1" applyNumberFormat="1">
      <alignment shrinkToFit="0" wrapText="1"/>
    </xf>
    <xf borderId="163" fillId="17" fontId="36" numFmtId="0" xfId="0" applyAlignment="1" applyBorder="1" applyFont="1">
      <alignment shrinkToFit="0" vertical="top" wrapText="1"/>
    </xf>
    <xf borderId="49" fillId="20" fontId="20" numFmtId="0" xfId="0" applyAlignment="1" applyBorder="1" applyFont="1">
      <alignment vertical="top"/>
    </xf>
    <xf borderId="44" fillId="4" fontId="20" numFmtId="0" xfId="0" applyAlignment="1" applyBorder="1" applyFont="1">
      <alignment vertical="top"/>
    </xf>
    <xf borderId="109" fillId="0" fontId="20" numFmtId="167" xfId="0" applyAlignment="1" applyBorder="1" applyFont="1" applyNumberFormat="1">
      <alignment vertical="top"/>
    </xf>
    <xf borderId="166" fillId="0" fontId="20" numFmtId="167" xfId="0" applyAlignment="1" applyBorder="1" applyFont="1" applyNumberFormat="1">
      <alignment vertical="top"/>
    </xf>
    <xf borderId="166" fillId="0" fontId="20" numFmtId="0" xfId="0" applyAlignment="1" applyBorder="1" applyFont="1">
      <alignment vertical="top"/>
    </xf>
    <xf borderId="110" fillId="0" fontId="20" numFmtId="0" xfId="0" applyAlignment="1" applyBorder="1" applyFont="1">
      <alignment vertical="top"/>
    </xf>
    <xf borderId="165" fillId="8" fontId="5" numFmtId="0" xfId="0" applyAlignment="1" applyBorder="1" applyFont="1">
      <alignment vertical="top"/>
    </xf>
    <xf borderId="165" fillId="8" fontId="5" numFmtId="0" xfId="0" applyAlignment="1" applyBorder="1" applyFont="1">
      <alignment shrinkToFit="0" vertical="top" wrapText="1"/>
    </xf>
    <xf borderId="89" fillId="22" fontId="5" numFmtId="0" xfId="0" applyAlignment="1" applyBorder="1" applyFont="1">
      <alignment vertical="top"/>
    </xf>
    <xf borderId="89" fillId="14" fontId="20" numFmtId="171" xfId="0" applyAlignment="1" applyBorder="1" applyFont="1" applyNumberFormat="1">
      <alignment shrinkToFit="0" vertical="top" wrapText="1"/>
    </xf>
    <xf borderId="151" fillId="4" fontId="20" numFmtId="172" xfId="0" applyAlignment="1" applyBorder="1" applyFont="1" applyNumberFormat="1">
      <alignment vertical="top"/>
    </xf>
    <xf borderId="139" fillId="0" fontId="20" numFmtId="167" xfId="0" applyAlignment="1" applyBorder="1" applyFont="1" applyNumberFormat="1">
      <alignment vertical="top"/>
    </xf>
    <xf borderId="140" fillId="0" fontId="20" numFmtId="167" xfId="0" applyAlignment="1" applyBorder="1" applyFont="1" applyNumberFormat="1">
      <alignment vertical="top"/>
    </xf>
    <xf borderId="160" fillId="0" fontId="5" numFmtId="0" xfId="0" applyBorder="1" applyFont="1"/>
    <xf borderId="139" fillId="0" fontId="20" numFmtId="0" xfId="0" applyAlignment="1" applyBorder="1" applyFont="1">
      <alignment vertical="top"/>
    </xf>
    <xf borderId="73" fillId="0" fontId="5" numFmtId="0" xfId="0" applyBorder="1" applyFont="1"/>
    <xf borderId="0" fillId="0" fontId="20" numFmtId="169" xfId="0" applyAlignment="1" applyFont="1" applyNumberFormat="1">
      <alignment vertical="top"/>
    </xf>
    <xf borderId="19" fillId="8" fontId="5" numFmtId="0" xfId="0" applyAlignment="1" applyBorder="1" applyFont="1">
      <alignment horizontal="right" vertical="top"/>
    </xf>
    <xf borderId="144" fillId="8" fontId="5" numFmtId="0" xfId="0" applyAlignment="1" applyBorder="1" applyFont="1">
      <alignment vertical="top"/>
    </xf>
    <xf borderId="89" fillId="18" fontId="68" numFmtId="0" xfId="0" applyAlignment="1" applyBorder="1" applyFont="1">
      <alignment shrinkToFit="0" vertical="top" wrapText="1"/>
    </xf>
    <xf borderId="89" fillId="14" fontId="20" numFmtId="166" xfId="0" applyAlignment="1" applyBorder="1" applyFont="1" applyNumberFormat="1">
      <alignment vertical="top"/>
    </xf>
    <xf borderId="92" fillId="20" fontId="20" numFmtId="4" xfId="0" applyAlignment="1" applyBorder="1" applyFont="1" applyNumberFormat="1">
      <alignment vertical="top"/>
    </xf>
    <xf borderId="92" fillId="4" fontId="20" numFmtId="0" xfId="0" applyAlignment="1" applyBorder="1" applyFont="1">
      <alignment vertical="top"/>
    </xf>
    <xf borderId="140" fillId="0" fontId="20" numFmtId="4" xfId="0" applyAlignment="1" applyBorder="1" applyFont="1" applyNumberFormat="1">
      <alignment vertical="top"/>
    </xf>
    <xf borderId="111" fillId="0" fontId="20" numFmtId="0" xfId="0" applyAlignment="1" applyBorder="1" applyFont="1">
      <alignment vertical="top"/>
    </xf>
    <xf borderId="108" fillId="0" fontId="20" numFmtId="0" xfId="0" applyAlignment="1" applyBorder="1" applyFont="1">
      <alignment vertical="top"/>
    </xf>
    <xf borderId="112" fillId="0" fontId="20" numFmtId="167" xfId="0" applyAlignment="1" applyBorder="1" applyFont="1" applyNumberFormat="1">
      <alignment vertical="top"/>
    </xf>
    <xf borderId="89" fillId="14" fontId="20" numFmtId="171" xfId="0" applyAlignment="1" applyBorder="1" applyFont="1" applyNumberFormat="1">
      <alignment vertical="top"/>
    </xf>
    <xf borderId="89" fillId="20" fontId="20" numFmtId="172" xfId="0" applyAlignment="1" applyBorder="1" applyFont="1" applyNumberFormat="1">
      <alignment vertical="top"/>
    </xf>
    <xf borderId="157" fillId="22" fontId="5" numFmtId="169" xfId="0" applyAlignment="1" applyBorder="1" applyFont="1" applyNumberFormat="1">
      <alignment vertical="top"/>
    </xf>
    <xf borderId="54" fillId="0" fontId="5" numFmtId="169" xfId="0" applyAlignment="1" applyBorder="1" applyFont="1" applyNumberFormat="1">
      <alignment vertical="top"/>
    </xf>
    <xf borderId="157" fillId="18" fontId="68" numFmtId="0" xfId="0" applyAlignment="1" applyBorder="1" applyFont="1">
      <alignment shrinkToFit="0" vertical="top" wrapText="1"/>
    </xf>
    <xf borderId="49" fillId="14" fontId="20" numFmtId="171" xfId="0" applyAlignment="1" applyBorder="1" applyFont="1" applyNumberFormat="1">
      <alignment shrinkToFit="0" vertical="top" wrapText="1"/>
    </xf>
    <xf borderId="49" fillId="4" fontId="20" numFmtId="171" xfId="0" applyAlignment="1" applyBorder="1" applyFont="1" applyNumberFormat="1">
      <alignment shrinkToFit="0" vertical="top" wrapText="1"/>
    </xf>
    <xf borderId="0" fillId="0" fontId="20" numFmtId="169" xfId="0" applyAlignment="1" applyFont="1" applyNumberFormat="1">
      <alignment horizontal="right" shrinkToFit="0" wrapText="1"/>
    </xf>
    <xf borderId="49" fillId="4" fontId="20" numFmtId="171" xfId="0" applyAlignment="1" applyBorder="1" applyFont="1" applyNumberFormat="1">
      <alignment shrinkToFit="0" vertical="center" wrapText="1"/>
    </xf>
    <xf borderId="49" fillId="14" fontId="20" numFmtId="171" xfId="0" applyAlignment="1" applyBorder="1" applyFont="1" applyNumberFormat="1">
      <alignment shrinkToFit="0" vertical="center" wrapText="1"/>
    </xf>
    <xf borderId="20" fillId="4" fontId="20" numFmtId="0" xfId="0" applyAlignment="1" applyBorder="1" applyFont="1">
      <alignment vertical="top"/>
    </xf>
    <xf borderId="0" fillId="0" fontId="5" numFmtId="0" xfId="0" applyAlignment="1" applyFont="1">
      <alignment horizontal="left"/>
    </xf>
    <xf borderId="20" fillId="4" fontId="20" numFmtId="4" xfId="0" applyAlignment="1" applyBorder="1" applyFont="1" applyNumberFormat="1">
      <alignment vertical="top"/>
    </xf>
    <xf borderId="165" fillId="14" fontId="20" numFmtId="171" xfId="0" applyAlignment="1" applyBorder="1" applyFont="1" applyNumberFormat="1">
      <alignment shrinkToFit="0" vertical="center" wrapText="1"/>
    </xf>
    <xf borderId="0" fillId="0" fontId="20" numFmtId="0" xfId="0" applyAlignment="1" applyFont="1">
      <alignment shrinkToFit="0" vertical="top" wrapText="1"/>
    </xf>
    <xf borderId="92" fillId="20" fontId="70" numFmtId="0" xfId="0" applyAlignment="1" applyBorder="1" applyFont="1">
      <alignment shrinkToFit="0" vertical="top" wrapText="1"/>
    </xf>
    <xf borderId="49" fillId="25" fontId="5" numFmtId="169" xfId="0" applyAlignment="1" applyBorder="1" applyFont="1" applyNumberFormat="1">
      <alignment vertical="top"/>
    </xf>
    <xf borderId="49" fillId="25" fontId="5" numFmtId="0" xfId="0" applyAlignment="1" applyBorder="1" applyFont="1">
      <alignment vertical="top"/>
    </xf>
    <xf borderId="0" fillId="0" fontId="5" numFmtId="0" xfId="0" applyAlignment="1" applyFont="1">
      <alignment shrinkToFit="0" vertical="top" wrapText="1"/>
    </xf>
    <xf borderId="92" fillId="8" fontId="5" numFmtId="0" xfId="0" applyAlignment="1" applyBorder="1" applyFont="1">
      <alignment horizontal="right" vertical="top"/>
    </xf>
    <xf borderId="92" fillId="8" fontId="5" numFmtId="0" xfId="0" applyAlignment="1" applyBorder="1" applyFont="1">
      <alignment vertical="top"/>
    </xf>
    <xf borderId="92" fillId="20" fontId="20" numFmtId="169" xfId="0" applyAlignment="1" applyBorder="1" applyFont="1" applyNumberFormat="1">
      <alignment shrinkToFit="0" vertical="top" wrapText="1"/>
    </xf>
    <xf borderId="92" fillId="4" fontId="20" numFmtId="172" xfId="0" applyAlignment="1" applyBorder="1" applyFont="1" applyNumberFormat="1">
      <alignment vertical="top"/>
    </xf>
    <xf borderId="20" fillId="0" fontId="5" numFmtId="0" xfId="0" applyAlignment="1" applyBorder="1" applyFont="1">
      <alignment horizontal="right" vertical="top"/>
    </xf>
    <xf borderId="54" fillId="0" fontId="5" numFmtId="0" xfId="0" applyAlignment="1" applyBorder="1" applyFont="1">
      <alignment vertical="top"/>
    </xf>
    <xf borderId="54" fillId="0" fontId="5" numFmtId="0" xfId="0" applyAlignment="1" applyBorder="1" applyFont="1">
      <alignment horizontal="right" vertical="top"/>
    </xf>
    <xf borderId="73" fillId="0" fontId="5" numFmtId="0" xfId="0" applyAlignment="1" applyBorder="1" applyFont="1">
      <alignment vertical="top"/>
    </xf>
    <xf borderId="73" fillId="0" fontId="68" numFmtId="0" xfId="0" applyAlignment="1" applyBorder="1" applyFont="1">
      <alignment shrinkToFit="0" vertical="top" wrapText="1"/>
    </xf>
    <xf borderId="73" fillId="0" fontId="20" numFmtId="171" xfId="0" applyAlignment="1" applyBorder="1" applyFont="1" applyNumberFormat="1">
      <alignment shrinkToFit="0" vertical="center" wrapText="1"/>
    </xf>
    <xf borderId="20" fillId="0" fontId="20" numFmtId="169" xfId="0" applyAlignment="1" applyBorder="1" applyFont="1" applyNumberFormat="1">
      <alignment shrinkToFit="0" vertical="top" wrapText="1"/>
    </xf>
    <xf borderId="20" fillId="0" fontId="20" numFmtId="172" xfId="0" applyAlignment="1" applyBorder="1" applyFont="1" applyNumberFormat="1">
      <alignment vertical="top"/>
    </xf>
    <xf borderId="92" fillId="20" fontId="20" numFmtId="0" xfId="0" applyAlignment="1" applyBorder="1" applyFont="1">
      <alignment vertical="top"/>
    </xf>
    <xf borderId="20" fillId="0" fontId="20" numFmtId="0" xfId="0" applyAlignment="1" applyBorder="1" applyFont="1">
      <alignment horizontal="right" vertical="top"/>
    </xf>
    <xf borderId="54" fillId="0" fontId="20" numFmtId="0" xfId="0" applyAlignment="1" applyBorder="1" applyFont="1">
      <alignment horizontal="right" vertical="top"/>
    </xf>
    <xf borderId="20" fillId="0" fontId="20" numFmtId="4" xfId="0" applyAlignment="1" applyBorder="1" applyFont="1" applyNumberFormat="1">
      <alignment vertical="top"/>
    </xf>
    <xf borderId="92" fillId="22" fontId="20" numFmtId="169" xfId="0" applyAlignment="1" applyBorder="1" applyFont="1" applyNumberFormat="1">
      <alignment vertical="top"/>
    </xf>
    <xf borderId="92" fillId="14" fontId="20" numFmtId="166" xfId="0" applyAlignment="1" applyBorder="1" applyFont="1" applyNumberFormat="1">
      <alignment vertical="center"/>
    </xf>
    <xf borderId="92" fillId="20" fontId="20" numFmtId="167" xfId="0" applyAlignment="1" applyBorder="1" applyFont="1" applyNumberFormat="1">
      <alignment vertical="top"/>
    </xf>
    <xf borderId="92" fillId="4" fontId="20" numFmtId="167" xfId="0" applyAlignment="1" applyBorder="1" applyFont="1" applyNumberFormat="1">
      <alignment vertical="top"/>
    </xf>
    <xf borderId="92" fillId="4" fontId="5" numFmtId="0" xfId="0" applyBorder="1" applyFont="1"/>
    <xf borderId="92" fillId="20" fontId="5" numFmtId="0" xfId="0" applyBorder="1" applyFont="1"/>
    <xf borderId="92" fillId="4" fontId="5" numFmtId="4" xfId="0" applyBorder="1" applyFont="1" applyNumberFormat="1"/>
    <xf borderId="0" fillId="0" fontId="5" numFmtId="0" xfId="0" applyAlignment="1" applyFont="1">
      <alignment shrinkToFit="0" wrapText="1"/>
    </xf>
    <xf borderId="167" fillId="4" fontId="5" numFmtId="4" xfId="0" applyAlignment="1" applyBorder="1" applyFont="1" applyNumberFormat="1">
      <alignment vertical="center"/>
    </xf>
    <xf borderId="168" fillId="0" fontId="4" numFmtId="0" xfId="0" applyBorder="1" applyFont="1"/>
    <xf borderId="0" fillId="0" fontId="71" numFmtId="0" xfId="0" applyAlignment="1" applyFont="1">
      <alignment shrinkToFit="0" wrapText="1"/>
    </xf>
    <xf borderId="0" fillId="0" fontId="71" numFmtId="0" xfId="0" applyFont="1"/>
    <xf borderId="0" fillId="0" fontId="72" numFmtId="0" xfId="0" applyFont="1"/>
    <xf borderId="92" fillId="14" fontId="5" numFmtId="0" xfId="0" applyBorder="1" applyFont="1"/>
    <xf borderId="0" fillId="0" fontId="19" numFmtId="0" xfId="0" applyFont="1"/>
    <xf borderId="0" fillId="0" fontId="20" numFmtId="0" xfId="0" applyAlignment="1" applyFont="1">
      <alignment horizontal="right"/>
    </xf>
    <xf borderId="92" fillId="23" fontId="20" numFmtId="0" xfId="0" applyBorder="1" applyFont="1"/>
    <xf borderId="169" fillId="0" fontId="19" numFmtId="0" xfId="0" applyBorder="1" applyFont="1"/>
    <xf borderId="110" fillId="0" fontId="19" numFmtId="0" xfId="0" applyBorder="1" applyFont="1"/>
    <xf borderId="61" fillId="0" fontId="20" numFmtId="0" xfId="0" applyBorder="1" applyFont="1"/>
    <xf borderId="62" fillId="0" fontId="20" numFmtId="0" xfId="0" applyBorder="1" applyFont="1"/>
    <xf borderId="62" fillId="4" fontId="19" numFmtId="171" xfId="0" applyAlignment="1" applyBorder="1" applyFont="1" applyNumberFormat="1">
      <alignment horizontal="right"/>
    </xf>
    <xf borderId="62" fillId="0" fontId="20" numFmtId="171" xfId="0" applyBorder="1" applyFont="1" applyNumberFormat="1"/>
    <xf borderId="62" fillId="0" fontId="19" numFmtId="0" xfId="0" applyBorder="1" applyFont="1"/>
    <xf borderId="63" fillId="4" fontId="19" numFmtId="0" xfId="0" applyAlignment="1" applyBorder="1" applyFont="1">
      <alignment horizontal="center"/>
    </xf>
    <xf borderId="18" fillId="0" fontId="20" numFmtId="0" xfId="0" applyAlignment="1" applyBorder="1" applyFont="1">
      <alignment horizontal="center"/>
    </xf>
    <xf borderId="20" fillId="0" fontId="20" numFmtId="0" xfId="0" applyBorder="1" applyFont="1"/>
    <xf borderId="20" fillId="14" fontId="20" numFmtId="0" xfId="0" applyBorder="1" applyFont="1"/>
    <xf borderId="20" fillId="0" fontId="20" numFmtId="171" xfId="0" applyBorder="1" applyFont="1" applyNumberFormat="1"/>
    <xf borderId="20" fillId="0" fontId="19" numFmtId="0" xfId="0" applyBorder="1" applyFont="1"/>
    <xf borderId="53" fillId="0" fontId="19" numFmtId="0" xfId="0" applyAlignment="1" applyBorder="1" applyFont="1">
      <alignment horizontal="center"/>
    </xf>
    <xf borderId="18" fillId="0" fontId="20" numFmtId="0" xfId="0" applyBorder="1" applyFont="1"/>
    <xf borderId="19" fillId="0" fontId="20" numFmtId="0" xfId="0" applyBorder="1" applyFont="1"/>
    <xf borderId="20" fillId="4" fontId="19" numFmtId="171" xfId="0" applyAlignment="1" applyBorder="1" applyFont="1" applyNumberFormat="1">
      <alignment horizontal="right"/>
    </xf>
    <xf borderId="20" fillId="14" fontId="20" numFmtId="171" xfId="0" applyBorder="1" applyFont="1" applyNumberFormat="1"/>
    <xf borderId="20" fillId="4" fontId="19" numFmtId="0" xfId="0" applyBorder="1" applyFont="1"/>
    <xf borderId="53" fillId="0" fontId="5" numFmtId="0" xfId="0" applyBorder="1" applyFont="1"/>
    <xf borderId="50" fillId="0" fontId="20" numFmtId="0" xfId="0" applyAlignment="1" applyBorder="1" applyFont="1">
      <alignment horizontal="center"/>
    </xf>
    <xf borderId="20" fillId="0" fontId="20" numFmtId="49" xfId="0" applyBorder="1" applyFont="1" applyNumberFormat="1"/>
    <xf borderId="144" fillId="14" fontId="20" numFmtId="0" xfId="0" applyAlignment="1" applyBorder="1" applyFont="1">
      <alignment vertical="center"/>
    </xf>
    <xf borderId="19" fillId="0" fontId="5" numFmtId="4" xfId="0" applyAlignment="1" applyBorder="1" applyFont="1" applyNumberFormat="1">
      <alignment vertical="center"/>
    </xf>
    <xf borderId="20" fillId="0" fontId="5" numFmtId="4" xfId="0" applyAlignment="1" applyBorder="1" applyFont="1" applyNumberFormat="1">
      <alignment vertical="center"/>
    </xf>
    <xf borderId="19" fillId="14" fontId="20" numFmtId="0" xfId="0" applyAlignment="1" applyBorder="1" applyFont="1">
      <alignment vertical="center"/>
    </xf>
    <xf borderId="19" fillId="0" fontId="20" numFmtId="0" xfId="0" applyAlignment="1" applyBorder="1" applyFont="1">
      <alignment horizontal="right" vertical="center"/>
    </xf>
    <xf borderId="19" fillId="0" fontId="73" numFmtId="0" xfId="0" applyAlignment="1" applyBorder="1" applyFont="1">
      <alignment horizontal="right" vertical="center"/>
    </xf>
    <xf borderId="19" fillId="0" fontId="74" numFmtId="0" xfId="0" applyAlignment="1" applyBorder="1" applyFont="1">
      <alignment vertical="center"/>
    </xf>
    <xf borderId="21" fillId="0" fontId="20" numFmtId="0" xfId="0" applyAlignment="1" applyBorder="1" applyFont="1">
      <alignment horizontal="right" vertical="center"/>
    </xf>
    <xf borderId="0" fillId="0" fontId="20" numFmtId="4" xfId="0" applyAlignment="1" applyFont="1" applyNumberFormat="1">
      <alignment vertical="center"/>
    </xf>
    <xf borderId="71" fillId="0" fontId="5" numFmtId="0" xfId="0" applyBorder="1" applyFont="1"/>
    <xf borderId="20" fillId="0" fontId="20" numFmtId="0" xfId="0" applyAlignment="1" applyBorder="1" applyFont="1">
      <alignment horizontal="right"/>
    </xf>
    <xf borderId="20" fillId="4" fontId="19" numFmtId="171" xfId="0" applyBorder="1" applyFont="1" applyNumberFormat="1"/>
    <xf borderId="53" fillId="0" fontId="20" numFmtId="0" xfId="0" applyAlignment="1" applyBorder="1" applyFont="1">
      <alignment horizontal="right"/>
    </xf>
    <xf borderId="20" fillId="0" fontId="75" numFmtId="0" xfId="0" applyAlignment="1" applyBorder="1" applyFont="1">
      <alignment horizontal="right"/>
    </xf>
    <xf borderId="0" fillId="0" fontId="20" numFmtId="49" xfId="0" applyFont="1" applyNumberFormat="1"/>
    <xf borderId="19" fillId="0" fontId="76" numFmtId="0" xfId="0" applyBorder="1" applyFont="1"/>
    <xf borderId="0" fillId="0" fontId="20" numFmtId="49" xfId="0" applyAlignment="1" applyFont="1" applyNumberFormat="1">
      <alignment horizontal="right"/>
    </xf>
    <xf borderId="67" fillId="0" fontId="20" numFmtId="49" xfId="0" applyAlignment="1" applyBorder="1" applyFont="1" applyNumberFormat="1">
      <alignment vertical="center"/>
    </xf>
    <xf borderId="20" fillId="14" fontId="20" numFmtId="0" xfId="0" applyAlignment="1" applyBorder="1" applyFont="1">
      <alignment shrinkToFit="0" wrapText="1"/>
    </xf>
    <xf borderId="20" fillId="0" fontId="20" numFmtId="0" xfId="0" applyAlignment="1" applyBorder="1" applyFont="1">
      <alignment horizontal="right" vertical="center"/>
    </xf>
    <xf borderId="20" fillId="0" fontId="77" numFmtId="0" xfId="0" applyAlignment="1" applyBorder="1" applyFont="1">
      <alignment horizontal="right" vertical="center"/>
    </xf>
    <xf borderId="66" fillId="0" fontId="20" numFmtId="0" xfId="0" applyAlignment="1" applyBorder="1" applyFont="1">
      <alignment horizontal="center"/>
    </xf>
    <xf borderId="67" fillId="0" fontId="20" numFmtId="0" xfId="0" applyBorder="1" applyFont="1"/>
    <xf borderId="67" fillId="14" fontId="20" numFmtId="0" xfId="0" applyBorder="1" applyFont="1"/>
    <xf borderId="67" fillId="0" fontId="20" numFmtId="0" xfId="0" applyAlignment="1" applyBorder="1" applyFont="1">
      <alignment horizontal="right"/>
    </xf>
    <xf borderId="68" fillId="0" fontId="20" numFmtId="0" xfId="0" applyAlignment="1" applyBorder="1" applyFont="1">
      <alignment horizontal="right"/>
    </xf>
    <xf borderId="170" fillId="26" fontId="20" numFmtId="4" xfId="0" applyAlignment="1" applyBorder="1" applyFill="1" applyFont="1" applyNumberFormat="1">
      <alignment horizontal="right"/>
    </xf>
    <xf borderId="9" fillId="26" fontId="20" numFmtId="0" xfId="0" applyAlignment="1" applyBorder="1" applyFont="1">
      <alignment horizontal="right"/>
    </xf>
    <xf borderId="9" fillId="26" fontId="20" numFmtId="0" xfId="0" applyBorder="1" applyFont="1"/>
    <xf borderId="11" fillId="26" fontId="20" numFmtId="0" xfId="0" applyAlignment="1" applyBorder="1" applyFont="1">
      <alignment horizontal="right"/>
    </xf>
    <xf borderId="7" fillId="26" fontId="19" numFmtId="4" xfId="0" applyAlignment="1" applyBorder="1" applyFont="1" applyNumberFormat="1">
      <alignment horizontal="right"/>
    </xf>
    <xf borderId="12" fillId="0" fontId="20" numFmtId="0" xfId="0" applyAlignment="1" applyBorder="1" applyFont="1">
      <alignment vertical="center"/>
    </xf>
    <xf borderId="10" fillId="0" fontId="20" numFmtId="0" xfId="0" applyAlignment="1" applyBorder="1" applyFont="1">
      <alignment vertical="center"/>
    </xf>
    <xf borderId="10" fillId="0" fontId="19" numFmtId="0" xfId="0" applyAlignment="1" applyBorder="1" applyFont="1">
      <alignment vertical="center"/>
    </xf>
    <xf borderId="13" fillId="0" fontId="19" numFmtId="0" xfId="0" applyAlignment="1" applyBorder="1" applyFont="1">
      <alignment vertical="center"/>
    </xf>
    <xf borderId="0" fillId="0" fontId="20" numFmtId="0" xfId="0" applyAlignment="1" applyFont="1">
      <alignment horizontal="right" vertical="center"/>
    </xf>
    <xf borderId="14" fillId="0" fontId="20" numFmtId="0" xfId="0" applyAlignment="1" applyBorder="1" applyFont="1">
      <alignment vertical="center"/>
    </xf>
    <xf borderId="71" fillId="0" fontId="20" numFmtId="0" xfId="0" applyAlignment="1" applyBorder="1" applyFont="1">
      <alignment vertical="center"/>
    </xf>
    <xf borderId="47" fillId="4" fontId="19" numFmtId="171" xfId="0" applyAlignment="1" applyBorder="1" applyFont="1" applyNumberFormat="1">
      <alignment horizontal="right" vertical="center"/>
    </xf>
    <xf borderId="71" fillId="0" fontId="20" numFmtId="0" xfId="0" applyAlignment="1" applyBorder="1" applyFont="1">
      <alignment horizontal="right" vertical="center"/>
    </xf>
    <xf borderId="71" fillId="0" fontId="5" numFmtId="0" xfId="0" applyAlignment="1" applyBorder="1" applyFont="1">
      <alignment vertical="center"/>
    </xf>
    <xf borderId="48" fillId="4" fontId="19" numFmtId="0" xfId="0" applyAlignment="1" applyBorder="1" applyFont="1">
      <alignment horizontal="center" vertical="center"/>
    </xf>
    <xf borderId="18" fillId="0" fontId="20" numFmtId="0" xfId="0" applyAlignment="1" applyBorder="1" applyFont="1">
      <alignment vertical="center"/>
    </xf>
    <xf borderId="20" fillId="14" fontId="20" numFmtId="0" xfId="0" applyAlignment="1" applyBorder="1" applyFont="1">
      <alignment vertical="center"/>
    </xf>
    <xf borderId="20" fillId="0" fontId="5" numFmtId="0" xfId="0" applyAlignment="1" applyBorder="1" applyFont="1">
      <alignment vertical="center"/>
    </xf>
    <xf borderId="53" fillId="0" fontId="20" numFmtId="0" xfId="0" applyAlignment="1" applyBorder="1" applyFont="1">
      <alignment vertical="center"/>
    </xf>
    <xf borderId="20" fillId="20" fontId="20" numFmtId="0" xfId="0" applyAlignment="1" applyBorder="1" applyFont="1">
      <alignment vertical="center"/>
    </xf>
    <xf borderId="21" fillId="0" fontId="20" numFmtId="0" xfId="0" applyAlignment="1" applyBorder="1" applyFont="1">
      <alignment vertical="center"/>
    </xf>
    <xf borderId="20" fillId="4" fontId="19" numFmtId="171" xfId="0" applyAlignment="1" applyBorder="1" applyFont="1" applyNumberFormat="1">
      <alignment horizontal="right" vertical="center"/>
    </xf>
    <xf borderId="66" fillId="0" fontId="20" numFmtId="0" xfId="0" applyAlignment="1" applyBorder="1" applyFont="1">
      <alignment vertical="center"/>
    </xf>
    <xf borderId="67" fillId="0" fontId="20" numFmtId="0" xfId="0" applyAlignment="1" applyBorder="1" applyFont="1">
      <alignment vertical="center"/>
    </xf>
    <xf borderId="20" fillId="0" fontId="20" numFmtId="49" xfId="0" applyAlignment="1" applyBorder="1" applyFont="1" applyNumberFormat="1">
      <alignment vertical="center"/>
    </xf>
    <xf borderId="67" fillId="14" fontId="20" numFmtId="0" xfId="0" applyAlignment="1" applyBorder="1" applyFont="1">
      <alignment vertical="center"/>
    </xf>
    <xf borderId="67" fillId="0" fontId="78" numFmtId="0" xfId="0" applyAlignment="1" applyBorder="1" applyFont="1">
      <alignment vertical="center"/>
    </xf>
    <xf borderId="67" fillId="14" fontId="20" numFmtId="0" xfId="0" applyAlignment="1" applyBorder="1" applyFont="1">
      <alignment shrinkToFit="0" vertical="center" wrapText="1"/>
    </xf>
    <xf borderId="68" fillId="0" fontId="20" numFmtId="0" xfId="0" applyAlignment="1" applyBorder="1" applyFont="1">
      <alignment vertical="center"/>
    </xf>
    <xf borderId="28" fillId="0" fontId="20" numFmtId="0" xfId="0" applyAlignment="1" applyBorder="1" applyFont="1">
      <alignment vertical="center"/>
    </xf>
    <xf borderId="30" fillId="0" fontId="20" numFmtId="0" xfId="0" applyAlignment="1" applyBorder="1" applyFont="1">
      <alignment vertical="center"/>
    </xf>
    <xf borderId="170" fillId="26" fontId="20" numFmtId="0" xfId="0" applyAlignment="1" applyBorder="1" applyFont="1">
      <alignment horizontal="right"/>
    </xf>
    <xf borderId="7" fillId="26" fontId="19" numFmtId="0" xfId="0" applyAlignment="1" applyBorder="1" applyFont="1">
      <alignment horizontal="right"/>
    </xf>
    <xf borderId="14" fillId="0" fontId="20" numFmtId="0" xfId="0" applyBorder="1" applyFont="1"/>
    <xf borderId="71" fillId="0" fontId="20" numFmtId="0" xfId="0" applyBorder="1" applyFont="1"/>
    <xf borderId="47" fillId="14" fontId="19" numFmtId="171" xfId="0" applyAlignment="1" applyBorder="1" applyFont="1" applyNumberFormat="1">
      <alignment horizontal="right" vertical="center"/>
    </xf>
    <xf borderId="53" fillId="0" fontId="20" numFmtId="0" xfId="0" applyBorder="1" applyFont="1"/>
    <xf borderId="19" fillId="14" fontId="20" numFmtId="0" xfId="0" applyBorder="1" applyFont="1"/>
    <xf borderId="19" fillId="0" fontId="5" numFmtId="0" xfId="0" applyBorder="1" applyFont="1"/>
    <xf borderId="19" fillId="14" fontId="79" numFmtId="0" xfId="0" applyAlignment="1" applyBorder="1" applyFont="1">
      <alignment vertical="center"/>
    </xf>
    <xf borderId="28" fillId="0" fontId="20" numFmtId="4" xfId="0" applyBorder="1" applyFont="1" applyNumberFormat="1"/>
    <xf borderId="30" fillId="0" fontId="20" numFmtId="0" xfId="0" applyBorder="1" applyFont="1"/>
    <xf borderId="20" fillId="0" fontId="80" numFmtId="0" xfId="0" applyBorder="1" applyFont="1"/>
    <xf borderId="20" fillId="14" fontId="69" numFmtId="0" xfId="0" applyAlignment="1" applyBorder="1" applyFont="1">
      <alignment horizontal="left"/>
    </xf>
    <xf borderId="19" fillId="14" fontId="81" numFmtId="0" xfId="0" applyAlignment="1" applyBorder="1" applyFont="1">
      <alignment shrinkToFit="0" vertical="center" wrapText="1"/>
    </xf>
    <xf borderId="92" fillId="4" fontId="20" numFmtId="0" xfId="0" applyAlignment="1" applyBorder="1" applyFont="1">
      <alignment horizontal="right"/>
    </xf>
    <xf borderId="19" fillId="14" fontId="69" numFmtId="0" xfId="0" applyAlignment="1" applyBorder="1" applyFont="1">
      <alignment horizontal="left"/>
    </xf>
    <xf borderId="53" fillId="14" fontId="20" numFmtId="0" xfId="0" applyBorder="1" applyFont="1"/>
    <xf borderId="92" fillId="20" fontId="20" numFmtId="0" xfId="0" applyBorder="1" applyFont="1"/>
    <xf borderId="20" fillId="0" fontId="82" numFmtId="0" xfId="0" applyAlignment="1" applyBorder="1" applyFont="1">
      <alignment vertical="center"/>
    </xf>
    <xf borderId="20" fillId="14" fontId="5" numFmtId="0" xfId="0" applyAlignment="1" applyBorder="1" applyFont="1">
      <alignment horizontal="left" vertical="center"/>
    </xf>
    <xf borderId="20" fillId="0" fontId="20" numFmtId="0" xfId="0" applyAlignment="1" applyBorder="1" applyFont="1">
      <alignment shrinkToFit="0" vertical="center" wrapText="1"/>
    </xf>
    <xf borderId="20" fillId="14" fontId="83" numFmtId="0" xfId="0" applyBorder="1" applyFont="1"/>
    <xf borderId="20" fillId="14" fontId="20" numFmtId="0" xfId="0" applyAlignment="1" applyBorder="1" applyFont="1">
      <alignment shrinkToFit="0" vertical="center" wrapText="1"/>
    </xf>
    <xf borderId="19" fillId="14" fontId="84" numFmtId="0" xfId="0" applyAlignment="1" applyBorder="1" applyFont="1">
      <alignment shrinkToFit="0" wrapText="1"/>
    </xf>
    <xf borderId="28" fillId="0" fontId="20" numFmtId="0" xfId="0" applyBorder="1" applyFont="1"/>
    <xf borderId="28" fillId="0" fontId="5" numFmtId="0" xfId="0" applyBorder="1" applyFont="1"/>
    <xf borderId="66" fillId="25" fontId="20" numFmtId="0" xfId="0" applyBorder="1" applyFont="1"/>
    <xf borderId="67" fillId="25" fontId="20" numFmtId="0" xfId="0" applyBorder="1" applyFont="1"/>
    <xf borderId="67" fillId="0" fontId="85" numFmtId="0" xfId="0" applyBorder="1" applyFont="1"/>
    <xf borderId="113" fillId="0" fontId="4" numFmtId="0" xfId="0" applyBorder="1" applyFont="1"/>
    <xf borderId="68" fillId="0" fontId="20" numFmtId="0" xfId="0" applyBorder="1" applyFont="1"/>
    <xf borderId="0" fillId="0" fontId="20" numFmtId="167" xfId="0" applyFont="1" applyNumberFormat="1"/>
    <xf borderId="49" fillId="20" fontId="5" numFmtId="0" xfId="0" applyAlignment="1" applyBorder="1" applyFont="1">
      <alignment shrinkToFit="0" vertical="top" wrapText="1"/>
    </xf>
    <xf borderId="92" fillId="14" fontId="20" numFmtId="168" xfId="0" applyAlignment="1" applyBorder="1" applyFont="1" applyNumberFormat="1">
      <alignment vertical="top"/>
    </xf>
    <xf borderId="20" fillId="8" fontId="5" numFmtId="0" xfId="0" applyAlignment="1" applyBorder="1" applyFont="1">
      <alignment shrinkToFit="0" vertical="top" wrapText="1"/>
    </xf>
    <xf borderId="20" fillId="8" fontId="5" numFmtId="0" xfId="0" applyAlignment="1" applyBorder="1" applyFont="1">
      <alignment vertical="top"/>
    </xf>
    <xf borderId="157" fillId="8" fontId="1" numFmtId="0" xfId="0" applyAlignment="1" applyBorder="1" applyFont="1">
      <alignment vertical="top"/>
    </xf>
    <xf borderId="20" fillId="18" fontId="5" numFmtId="0" xfId="0" applyAlignment="1" applyBorder="1" applyFont="1">
      <alignment shrinkToFit="0" vertical="top" wrapText="1"/>
    </xf>
    <xf borderId="20" fillId="8" fontId="20" numFmtId="0" xfId="0" applyAlignment="1" applyBorder="1" applyFont="1">
      <alignment vertical="top"/>
    </xf>
    <xf borderId="20" fillId="8" fontId="20" numFmtId="0" xfId="0" applyAlignment="1" applyBorder="1" applyFont="1">
      <alignment shrinkToFit="0" vertical="top" wrapText="1"/>
    </xf>
    <xf borderId="49" fillId="4" fontId="20" numFmtId="171" xfId="0" applyAlignment="1" applyBorder="1" applyFont="1" applyNumberFormat="1">
      <alignment vertical="top"/>
    </xf>
    <xf borderId="89" fillId="8" fontId="5" numFmtId="0" xfId="0" applyAlignment="1" applyBorder="1" applyFont="1">
      <alignment vertical="top"/>
    </xf>
    <xf borderId="89" fillId="22" fontId="5" numFmtId="169" xfId="0" applyAlignment="1" applyBorder="1" applyFont="1" applyNumberFormat="1">
      <alignment vertical="top"/>
    </xf>
    <xf borderId="20" fillId="4" fontId="20" numFmtId="168" xfId="0" applyAlignment="1" applyBorder="1" applyFont="1" applyNumberFormat="1">
      <alignment vertical="top"/>
    </xf>
    <xf borderId="20" fillId="20" fontId="20" numFmtId="169" xfId="0" applyAlignment="1" applyBorder="1" applyFont="1" applyNumberFormat="1">
      <alignment vertical="top"/>
    </xf>
    <xf borderId="20" fillId="22" fontId="5" numFmtId="4" xfId="0" applyAlignment="1" applyBorder="1" applyFont="1" applyNumberFormat="1">
      <alignment vertical="top"/>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customschemas.google.com/relationships/workbookmetadata" Target="metadata"/><Relationship Id="rId14" Type="http://schemas.openxmlformats.org/officeDocument/2006/relationships/worksheet" Target="worksheets/sheet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247650</xdr:colOff>
      <xdr:row>0</xdr:row>
      <xdr:rowOff>76200</xdr:rowOff>
    </xdr:from>
    <xdr:ext cx="2000250" cy="1552575"/>
    <xdr:pic>
      <xdr:nvPicPr>
        <xdr:cNvPr descr="Mac SSD:Users:andrew:Desktop:logo.png"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247650</xdr:colOff>
      <xdr:row>0</xdr:row>
      <xdr:rowOff>76200</xdr:rowOff>
    </xdr:from>
    <xdr:ext cx="2000250" cy="1552575"/>
    <xdr:pic>
      <xdr:nvPicPr>
        <xdr:cNvPr descr="Mac SSD:Users:andrew:Desktop:logo.png"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distantias.com/)" TargetMode="External"/><Relationship Id="rId2" Type="http://schemas.openxmlformats.org/officeDocument/2006/relationships/hyperlink" Target="https://erasmus-plus.ec.europa.eu/resources-and-tools/distance-calculator" TargetMode="External"/><Relationship Id="rId3"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docs.google.com/spreadsheets/d/1wd6vS5znWBvBlyVEfUemXE_4IxFzRcx7npUAsa23CMw/edit?usp=sharing"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0" Type="http://schemas.openxmlformats.org/officeDocument/2006/relationships/hyperlink" Target="https://drive.google.com/file/d/1QZH_fwgvR8K4dnHQwIpu75VHkgy5BC4U/view?usp=drive_link" TargetMode="External"/><Relationship Id="rId22" Type="http://schemas.openxmlformats.org/officeDocument/2006/relationships/hyperlink" Target="https://air.tl/cDwK1F6z?s=67&amp;unique_share_id=9de33a69-14ab-49aa-993a-4ad3f8b52f4f" TargetMode="External"/><Relationship Id="rId21" Type="http://schemas.openxmlformats.org/officeDocument/2006/relationships/hyperlink" Target="https://drive.google.com/file/d/1xft64FA-m745X0kLgq9WXaNfycQ3Y_m-/view?usp=sharing" TargetMode="External"/><Relationship Id="rId24" Type="http://schemas.openxmlformats.org/officeDocument/2006/relationships/hyperlink" Target="https://drive.google.com/file/d/13Nzvkg44JWT7bX__f7vbSJk2heSwNQUu/view?usp=drive_link" TargetMode="External"/><Relationship Id="rId23" Type="http://schemas.openxmlformats.org/officeDocument/2006/relationships/hyperlink" Target="https://drive.google.com/file/d/1Ec_5g6M3-fkeO0t1LozgJ4MSp6qWL6Sn/view?usp=sharing" TargetMode="External"/><Relationship Id="rId1" Type="http://schemas.openxmlformats.org/officeDocument/2006/relationships/comments" Target="../comments1.xml"/><Relationship Id="rId2" Type="http://schemas.openxmlformats.org/officeDocument/2006/relationships/hyperlink" Target="https://drive.google.com/file/d/1LlwyckFHUC7JOOk6stKXmLx8ISnYdtI-/view?usp=drive_link" TargetMode="External"/><Relationship Id="rId3" Type="http://schemas.openxmlformats.org/officeDocument/2006/relationships/hyperlink" Target="https://air.tl/GmVkImUM?s=67&amp;unique_share_id=194c041a-b05a-4e52-9e51-735ea6386775" TargetMode="External"/><Relationship Id="rId4" Type="http://schemas.openxmlformats.org/officeDocument/2006/relationships/hyperlink" Target="https://drive.google.com/file/d/1R-gXIE0i2dDyNA6Jrcas68-JO_ENySgA/view?usp=drive_link" TargetMode="External"/><Relationship Id="rId9" Type="http://schemas.openxmlformats.org/officeDocument/2006/relationships/hyperlink" Target="https://drive.google.com/file/d/1ysy7PayPkeGNPbyDVsa38GpByOdGdZzA/view?usp=drive_link" TargetMode="External"/><Relationship Id="rId26" Type="http://schemas.openxmlformats.org/officeDocument/2006/relationships/hyperlink" Target="https://air.tl/Hbg5liUZ?s=67&amp;unique_share_id=f0314f38-c71a-4e5a-92ed-2b35edacbe98" TargetMode="External"/><Relationship Id="rId25" Type="http://schemas.openxmlformats.org/officeDocument/2006/relationships/hyperlink" Target="https://drive.google.com/file/d/1fDte__ZYcVCezoLqDDZ2_VvS9Rv-7uCS/view?usp=sharing" TargetMode="External"/><Relationship Id="rId28" Type="http://schemas.openxmlformats.org/officeDocument/2006/relationships/hyperlink" Target="https://drive.google.com/file/d/1l-Ff-D_NLZBp7D7n5TpcFwD1Ryu617Uy/view?usp=sharing" TargetMode="External"/><Relationship Id="rId27" Type="http://schemas.openxmlformats.org/officeDocument/2006/relationships/hyperlink" Target="https://drive.google.com/file/d/1qIUGklzUzhNUF0uqWGi5GvAQHTo6pqlp/view?usp=drive_link" TargetMode="External"/><Relationship Id="rId5" Type="http://schemas.openxmlformats.org/officeDocument/2006/relationships/hyperlink" Target="https://drive.google.com/file/d/1wCgwcvcd1s-sT0I-GRaNrn1icutVxTvc/view?usp=drive_link" TargetMode="External"/><Relationship Id="rId6" Type="http://schemas.openxmlformats.org/officeDocument/2006/relationships/hyperlink" Target="https://drive.google.com/file/d/1oYLOm81FGyK_HsTuWEfKIPc6-aIj_NYv/view?usp=drive_link" TargetMode="External"/><Relationship Id="rId29" Type="http://schemas.openxmlformats.org/officeDocument/2006/relationships/hyperlink" Target="https://drive.google.com/file/d/1U_JXU3W_k576kg3PKu6oIH3t2M3leig2/view?usp=drive_link" TargetMode="External"/><Relationship Id="rId7" Type="http://schemas.openxmlformats.org/officeDocument/2006/relationships/hyperlink" Target="https://air.tl/LPwfTJ0r?s=67&amp;unique_share_id=a49af67a-98e8-4960-828f-cd009eb6571b" TargetMode="External"/><Relationship Id="rId8" Type="http://schemas.openxmlformats.org/officeDocument/2006/relationships/hyperlink" Target="https://drive.google.com/file/d/1T0370Y5ATqelVGfV0EiaP8ui7kTS7wUx/view?usp=drive_link" TargetMode="External"/><Relationship Id="rId31" Type="http://schemas.openxmlformats.org/officeDocument/2006/relationships/drawing" Target="../drawings/drawing10.xml"/><Relationship Id="rId30" Type="http://schemas.openxmlformats.org/officeDocument/2006/relationships/hyperlink" Target="https://drive.google.com/file/d/16QOribOznAFbrTkrayz44g9rpR8HiZyD/view?usp=sharing" TargetMode="External"/><Relationship Id="rId11" Type="http://schemas.openxmlformats.org/officeDocument/2006/relationships/hyperlink" Target="https://drive.google.com/file/d/11DM8-CGnlN9RvjFRqiD7P76DS-MzXW5g/view?usp=drive_link" TargetMode="External"/><Relationship Id="rId10" Type="http://schemas.openxmlformats.org/officeDocument/2006/relationships/hyperlink" Target="https://drive.google.com/file/d/1LlwyckFHUC7JOOk6stKXmLx8ISnYdtI-/view?usp=drive_link" TargetMode="External"/><Relationship Id="rId32" Type="http://schemas.openxmlformats.org/officeDocument/2006/relationships/vmlDrawing" Target="../drawings/vmlDrawing1.vml"/><Relationship Id="rId13" Type="http://schemas.openxmlformats.org/officeDocument/2006/relationships/hyperlink" Target="https://air.tl/3FKrVLcy?s=67&amp;unique_share_id=5e94c3e1-b0f4-4291-a787-33b5305c144c" TargetMode="External"/><Relationship Id="rId12" Type="http://schemas.openxmlformats.org/officeDocument/2006/relationships/hyperlink" Target="https://drive.google.com/file/d/1vXneVVZhDo_JMKhW8Gjuav8jGunRlexj/view?usp=sharing" TargetMode="External"/><Relationship Id="rId15" Type="http://schemas.openxmlformats.org/officeDocument/2006/relationships/hyperlink" Target="https://drive.google.com/file/d/1w4Uf7qvBDKuC6Q-jB0RZGVV3YmvFMJnC/view?usp=sharing" TargetMode="External"/><Relationship Id="rId14" Type="http://schemas.openxmlformats.org/officeDocument/2006/relationships/hyperlink" Target="https://drive.google.com/file/d/1-WlnmDy6l9Mud-81clF0DbbjVPie0jOy/view?usp=drive_link" TargetMode="External"/><Relationship Id="rId17" Type="http://schemas.openxmlformats.org/officeDocument/2006/relationships/hyperlink" Target="https://drive.google.com/file/d/1D75afD5I9DSAJCuYELyRbdvufmstxmBM/view?usp=drive_link" TargetMode="External"/><Relationship Id="rId16" Type="http://schemas.openxmlformats.org/officeDocument/2006/relationships/hyperlink" Target="https://air.tl/FugymnPs?s=67&amp;unique_share_id=0793d1a3-7971-4df3-8847-1a7ef65c1667" TargetMode="External"/><Relationship Id="rId19" Type="http://schemas.openxmlformats.org/officeDocument/2006/relationships/hyperlink" Target="https://drive.google.com/file/d/1QxnH03F483o8smT5Cqh75tWp791uyM4H/view?usp=drive_link" TargetMode="External"/><Relationship Id="rId18" Type="http://schemas.openxmlformats.org/officeDocument/2006/relationships/hyperlink" Target="https://drive.google.com/file/d/1YpnC8fW0t_wJDQ9vR1nwJuQdQIQmLs0C/view?usp=sharing" TargetMode="Externa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workbookViewId="0"/>
  </sheetViews>
  <sheetFormatPr customHeight="1" defaultColWidth="14.43" defaultRowHeight="15.0"/>
  <cols>
    <col customWidth="1" min="1" max="1" width="12.86"/>
    <col customWidth="1" min="2" max="2" width="29.29"/>
    <col customWidth="1" min="3" max="3" width="25.43"/>
    <col customWidth="1" min="4" max="4" width="49.14"/>
    <col customWidth="1" min="5" max="5" width="17.0"/>
    <col customWidth="1" min="6" max="6" width="15.43"/>
    <col customWidth="1" min="7" max="21" width="4.43"/>
    <col customWidth="1" min="22" max="22" width="8.43"/>
  </cols>
  <sheetData>
    <row r="1">
      <c r="A1" s="1" t="s">
        <v>0</v>
      </c>
      <c r="C1" s="2"/>
      <c r="D1" s="3" t="s">
        <v>1</v>
      </c>
      <c r="E1" s="2"/>
      <c r="F1" s="2"/>
      <c r="G1" s="2"/>
      <c r="H1" s="2"/>
      <c r="I1" s="2"/>
      <c r="J1" s="2"/>
      <c r="K1" s="2"/>
      <c r="L1" s="2"/>
      <c r="M1" s="2"/>
      <c r="N1" s="2"/>
      <c r="O1" s="2"/>
      <c r="P1" s="2"/>
      <c r="Q1" s="2"/>
      <c r="R1" s="2"/>
      <c r="S1" s="2"/>
      <c r="T1" s="2"/>
      <c r="U1" s="2"/>
      <c r="V1" s="2"/>
    </row>
    <row r="2">
      <c r="A2" s="4"/>
      <c r="B2" s="2"/>
      <c r="C2" s="2"/>
      <c r="D2" s="3" t="s">
        <v>2</v>
      </c>
      <c r="E2" s="2"/>
      <c r="F2" s="2"/>
      <c r="G2" s="2"/>
      <c r="H2" s="2"/>
      <c r="I2" s="2"/>
      <c r="J2" s="2"/>
      <c r="K2" s="2"/>
      <c r="L2" s="2"/>
      <c r="M2" s="2"/>
      <c r="N2" s="2"/>
      <c r="O2" s="2"/>
      <c r="P2" s="2"/>
      <c r="Q2" s="2"/>
      <c r="R2" s="2"/>
      <c r="S2" s="2"/>
      <c r="T2" s="2"/>
      <c r="U2" s="2"/>
      <c r="V2" s="2"/>
    </row>
    <row r="3">
      <c r="A3" s="4"/>
      <c r="B3" s="2"/>
      <c r="C3" s="2"/>
      <c r="D3" s="5" t="s">
        <v>3</v>
      </c>
      <c r="E3" s="2"/>
      <c r="F3" s="2"/>
      <c r="G3" s="2"/>
      <c r="H3" s="2"/>
      <c r="I3" s="2"/>
      <c r="J3" s="2"/>
      <c r="K3" s="2"/>
      <c r="L3" s="2"/>
      <c r="M3" s="2"/>
      <c r="N3" s="2"/>
      <c r="O3" s="2"/>
      <c r="P3" s="2"/>
      <c r="Q3" s="2"/>
      <c r="R3" s="2"/>
      <c r="S3" s="2"/>
      <c r="T3" s="2"/>
      <c r="U3" s="2"/>
      <c r="V3" s="2"/>
    </row>
    <row r="4">
      <c r="A4" s="4"/>
      <c r="B4" s="2"/>
      <c r="C4" s="2"/>
      <c r="D4" s="2"/>
      <c r="E4" s="2"/>
      <c r="F4" s="2"/>
      <c r="G4" s="2"/>
      <c r="H4" s="2"/>
      <c r="I4" s="2"/>
      <c r="J4" s="2"/>
      <c r="K4" s="2"/>
      <c r="L4" s="2"/>
      <c r="M4" s="2"/>
      <c r="N4" s="2"/>
      <c r="O4" s="2"/>
      <c r="P4" s="2"/>
      <c r="Q4" s="2"/>
      <c r="R4" s="2"/>
      <c r="S4" s="2"/>
      <c r="T4" s="2"/>
      <c r="U4" s="2"/>
      <c r="V4" s="2"/>
    </row>
    <row r="5">
      <c r="A5" s="4"/>
      <c r="B5" s="2"/>
      <c r="C5" s="2"/>
      <c r="D5" s="2"/>
      <c r="E5" s="2"/>
      <c r="F5" s="2"/>
      <c r="G5" s="2"/>
      <c r="H5" s="2"/>
      <c r="I5" s="2"/>
      <c r="J5" s="2"/>
      <c r="K5" s="2"/>
      <c r="L5" s="2"/>
      <c r="M5" s="2"/>
      <c r="N5" s="2"/>
      <c r="O5" s="2"/>
      <c r="P5" s="2"/>
      <c r="Q5" s="2"/>
      <c r="R5" s="2"/>
      <c r="S5" s="2"/>
      <c r="T5" s="2"/>
      <c r="U5" s="2"/>
      <c r="V5" s="2"/>
    </row>
    <row r="6">
      <c r="A6" s="4"/>
      <c r="B6" s="2"/>
      <c r="C6" s="2"/>
      <c r="D6" s="2"/>
      <c r="E6" s="2"/>
      <c r="F6" s="2"/>
      <c r="G6" s="2"/>
      <c r="H6" s="2"/>
      <c r="I6" s="2"/>
      <c r="J6" s="2"/>
      <c r="K6" s="2"/>
      <c r="L6" s="2"/>
      <c r="M6" s="2"/>
      <c r="N6" s="2"/>
      <c r="O6" s="2"/>
      <c r="P6" s="2"/>
      <c r="Q6" s="2"/>
      <c r="R6" s="2"/>
      <c r="S6" s="2"/>
      <c r="T6" s="2"/>
      <c r="U6" s="2"/>
      <c r="V6" s="2"/>
    </row>
    <row r="7">
      <c r="A7" s="4"/>
      <c r="B7" s="2"/>
      <c r="C7" s="2"/>
      <c r="D7" s="2"/>
      <c r="E7" s="2"/>
      <c r="F7" s="2"/>
      <c r="G7" s="2"/>
      <c r="H7" s="2"/>
      <c r="I7" s="2"/>
      <c r="J7" s="2"/>
      <c r="K7" s="2"/>
      <c r="L7" s="2"/>
      <c r="M7" s="2"/>
      <c r="N7" s="2"/>
      <c r="O7" s="2"/>
      <c r="P7" s="2"/>
      <c r="Q7" s="2"/>
      <c r="R7" s="2"/>
      <c r="S7" s="2"/>
      <c r="T7" s="2"/>
      <c r="U7" s="2"/>
      <c r="V7" s="2"/>
    </row>
    <row r="8">
      <c r="A8" s="4"/>
      <c r="B8" s="2"/>
      <c r="C8" s="2"/>
      <c r="D8" s="2"/>
      <c r="E8" s="2"/>
      <c r="F8" s="2"/>
      <c r="G8" s="2"/>
      <c r="H8" s="2"/>
      <c r="I8" s="2"/>
      <c r="J8" s="2"/>
      <c r="K8" s="2"/>
      <c r="L8" s="2"/>
      <c r="M8" s="2"/>
      <c r="N8" s="2"/>
      <c r="O8" s="2"/>
      <c r="P8" s="2"/>
      <c r="Q8" s="2"/>
      <c r="R8" s="2"/>
      <c r="S8" s="2"/>
      <c r="T8" s="2"/>
      <c r="U8" s="2"/>
      <c r="V8" s="2"/>
    </row>
    <row r="9">
      <c r="A9" s="4"/>
      <c r="B9" s="2"/>
      <c r="C9" s="2"/>
      <c r="D9" s="2"/>
      <c r="E9" s="2"/>
      <c r="F9" s="2"/>
      <c r="G9" s="2"/>
      <c r="H9" s="2"/>
      <c r="I9" s="2"/>
      <c r="J9" s="2"/>
      <c r="K9" s="2"/>
      <c r="L9" s="2"/>
      <c r="M9" s="2"/>
      <c r="N9" s="2"/>
      <c r="O9" s="2"/>
      <c r="P9" s="2"/>
      <c r="Q9" s="2"/>
      <c r="R9" s="2"/>
      <c r="S9" s="2"/>
      <c r="T9" s="2"/>
      <c r="U9" s="2"/>
      <c r="V9" s="2"/>
    </row>
    <row r="10">
      <c r="A10" s="6" t="s">
        <v>4</v>
      </c>
      <c r="B10" s="7"/>
      <c r="C10" s="8" t="s">
        <v>5</v>
      </c>
      <c r="D10" s="9"/>
      <c r="E10" s="2"/>
      <c r="F10" s="2"/>
      <c r="G10" s="2"/>
      <c r="H10" s="2"/>
      <c r="I10" s="2"/>
      <c r="J10" s="2"/>
      <c r="K10" s="2"/>
      <c r="L10" s="2"/>
      <c r="M10" s="2"/>
      <c r="N10" s="2"/>
      <c r="O10" s="2"/>
      <c r="P10" s="2"/>
      <c r="Q10" s="2"/>
      <c r="R10" s="2"/>
      <c r="S10" s="2"/>
      <c r="T10" s="2"/>
      <c r="U10" s="2"/>
      <c r="V10" s="2"/>
    </row>
    <row r="11">
      <c r="A11" s="6" t="s">
        <v>6</v>
      </c>
      <c r="B11" s="7"/>
      <c r="C11" s="8" t="s">
        <v>7</v>
      </c>
      <c r="D11" s="9"/>
      <c r="E11" s="2"/>
      <c r="F11" s="2"/>
      <c r="G11" s="2"/>
      <c r="H11" s="2"/>
      <c r="I11" s="2"/>
      <c r="J11" s="2"/>
      <c r="K11" s="2"/>
      <c r="L11" s="2"/>
      <c r="M11" s="2"/>
      <c r="N11" s="2"/>
      <c r="O11" s="2"/>
      <c r="P11" s="2"/>
      <c r="Q11" s="2"/>
      <c r="R11" s="2"/>
      <c r="S11" s="2"/>
      <c r="T11" s="2"/>
      <c r="U11" s="2"/>
      <c r="V11" s="2"/>
    </row>
    <row r="12" ht="41.25" customHeight="1">
      <c r="A12" s="10" t="s">
        <v>8</v>
      </c>
      <c r="B12" s="7"/>
      <c r="C12" s="11" t="s">
        <v>9</v>
      </c>
      <c r="E12" s="2"/>
      <c r="F12" s="2"/>
      <c r="G12" s="2"/>
      <c r="H12" s="2"/>
      <c r="I12" s="2"/>
      <c r="J12" s="2"/>
      <c r="K12" s="2"/>
      <c r="L12" s="2"/>
      <c r="M12" s="2"/>
      <c r="N12" s="2"/>
      <c r="O12" s="2"/>
      <c r="P12" s="2"/>
      <c r="Q12" s="2"/>
      <c r="R12" s="2"/>
      <c r="S12" s="2"/>
      <c r="T12" s="2"/>
      <c r="U12" s="2"/>
      <c r="V12" s="2"/>
    </row>
    <row r="13">
      <c r="A13" s="10" t="s">
        <v>10</v>
      </c>
      <c r="B13" s="7"/>
      <c r="C13" s="12" t="s">
        <v>11</v>
      </c>
      <c r="D13" s="9"/>
      <c r="E13" s="2"/>
      <c r="F13" s="2"/>
      <c r="G13" s="2"/>
      <c r="H13" s="2"/>
      <c r="I13" s="2"/>
      <c r="J13" s="2"/>
      <c r="K13" s="2"/>
      <c r="L13" s="2"/>
      <c r="M13" s="2"/>
      <c r="N13" s="2"/>
      <c r="O13" s="2"/>
      <c r="P13" s="2"/>
      <c r="Q13" s="2"/>
      <c r="R13" s="2"/>
      <c r="S13" s="2"/>
      <c r="T13" s="2"/>
      <c r="U13" s="2"/>
      <c r="V13" s="2"/>
    </row>
    <row r="14">
      <c r="A14" s="10" t="s">
        <v>12</v>
      </c>
      <c r="B14" s="7"/>
      <c r="C14" s="12" t="s">
        <v>13</v>
      </c>
      <c r="D14" s="9"/>
      <c r="E14" s="2"/>
      <c r="F14" s="2"/>
      <c r="G14" s="2"/>
      <c r="H14" s="2"/>
      <c r="I14" s="2"/>
      <c r="J14" s="2"/>
      <c r="K14" s="2"/>
      <c r="L14" s="2"/>
      <c r="M14" s="2"/>
      <c r="N14" s="2"/>
      <c r="O14" s="2"/>
      <c r="P14" s="2"/>
      <c r="Q14" s="2"/>
      <c r="R14" s="2"/>
      <c r="S14" s="2"/>
      <c r="T14" s="2"/>
      <c r="U14" s="2"/>
      <c r="V14" s="2"/>
    </row>
    <row r="15">
      <c r="A15" s="10" t="s">
        <v>14</v>
      </c>
      <c r="B15" s="7"/>
      <c r="C15" s="12" t="s">
        <v>15</v>
      </c>
      <c r="D15" s="9"/>
      <c r="E15" s="2"/>
      <c r="F15" s="2"/>
      <c r="G15" s="2"/>
      <c r="H15" s="2"/>
      <c r="I15" s="2"/>
      <c r="J15" s="2"/>
      <c r="K15" s="2"/>
      <c r="L15" s="2"/>
      <c r="M15" s="2"/>
      <c r="N15" s="2"/>
      <c r="O15" s="2"/>
      <c r="P15" s="2"/>
      <c r="Q15" s="2"/>
      <c r="R15" s="2"/>
      <c r="S15" s="2"/>
      <c r="T15" s="2"/>
      <c r="U15" s="2"/>
      <c r="V15" s="2"/>
    </row>
    <row r="16">
      <c r="A16" s="2"/>
      <c r="B16" s="2"/>
      <c r="C16" s="2"/>
      <c r="D16" s="2"/>
      <c r="E16" s="2"/>
      <c r="F16" s="2"/>
      <c r="G16" s="2"/>
      <c r="H16" s="2"/>
      <c r="I16" s="2"/>
      <c r="J16" s="2"/>
      <c r="K16" s="2"/>
      <c r="L16" s="2"/>
      <c r="M16" s="2"/>
      <c r="N16" s="2"/>
      <c r="O16" s="2"/>
      <c r="P16" s="2"/>
      <c r="Q16" s="2"/>
      <c r="R16" s="2"/>
      <c r="S16" s="2"/>
      <c r="T16" s="2"/>
      <c r="U16" s="2"/>
      <c r="V16" s="2"/>
    </row>
    <row r="17">
      <c r="A17" s="13"/>
      <c r="B17" s="13" t="s">
        <v>16</v>
      </c>
      <c r="C17" s="13" t="s">
        <v>17</v>
      </c>
      <c r="D17" s="13" t="s">
        <v>18</v>
      </c>
      <c r="E17" s="14"/>
      <c r="F17" s="15"/>
      <c r="G17" s="15"/>
      <c r="H17" s="15"/>
      <c r="I17" s="15"/>
      <c r="J17" s="15"/>
      <c r="K17" s="15"/>
      <c r="L17" s="15"/>
      <c r="M17" s="15"/>
      <c r="N17" s="15"/>
      <c r="O17" s="15"/>
      <c r="P17" s="15"/>
      <c r="Q17" s="15"/>
      <c r="R17" s="15"/>
      <c r="S17" s="15"/>
      <c r="T17" s="15"/>
      <c r="U17" s="15"/>
      <c r="V17" s="15"/>
    </row>
    <row r="18">
      <c r="A18" s="16"/>
      <c r="B18" s="17" t="s">
        <v>19</v>
      </c>
      <c r="C18" s="17"/>
      <c r="D18" s="18"/>
      <c r="E18" s="15"/>
      <c r="F18" s="15"/>
      <c r="G18" s="15"/>
      <c r="H18" s="15"/>
      <c r="I18" s="15"/>
      <c r="J18" s="15"/>
      <c r="K18" s="15"/>
      <c r="L18" s="15"/>
      <c r="M18" s="15"/>
      <c r="N18" s="15"/>
      <c r="O18" s="15"/>
      <c r="P18" s="15"/>
      <c r="Q18" s="15"/>
      <c r="R18" s="15"/>
      <c r="S18" s="15"/>
      <c r="T18" s="15"/>
      <c r="U18" s="15"/>
      <c r="V18" s="15"/>
    </row>
    <row r="19">
      <c r="A19" s="19" t="s">
        <v>20</v>
      </c>
      <c r="B19" s="20" t="s">
        <v>21</v>
      </c>
      <c r="C19" s="21">
        <f>D19/D27</f>
        <v>0.9708737865</v>
      </c>
      <c r="D19" s="22">
        <f>'УКФ'!G201</f>
        <v>1000000.002</v>
      </c>
      <c r="E19" s="15"/>
      <c r="F19" s="15"/>
      <c r="G19" s="15"/>
      <c r="H19" s="15"/>
      <c r="I19" s="15"/>
      <c r="J19" s="15"/>
      <c r="K19" s="15"/>
      <c r="L19" s="15"/>
      <c r="M19" s="15"/>
      <c r="N19" s="15"/>
      <c r="O19" s="15"/>
      <c r="P19" s="15"/>
      <c r="Q19" s="15"/>
      <c r="R19" s="15"/>
      <c r="S19" s="15"/>
      <c r="T19" s="15"/>
      <c r="U19" s="15"/>
      <c r="V19" s="15"/>
    </row>
    <row r="20">
      <c r="A20" s="23" t="s">
        <v>22</v>
      </c>
      <c r="B20" s="24" t="s">
        <v>23</v>
      </c>
      <c r="C20" s="21">
        <f>D20/D27</f>
        <v>0.02912621355</v>
      </c>
      <c r="D20" s="25">
        <f>SUM(D21:D25)</f>
        <v>30000</v>
      </c>
      <c r="E20" s="15"/>
      <c r="F20" s="15"/>
      <c r="G20" s="15"/>
      <c r="H20" s="15"/>
      <c r="I20" s="15"/>
      <c r="J20" s="15"/>
      <c r="K20" s="15"/>
      <c r="L20" s="15"/>
      <c r="M20" s="15"/>
      <c r="N20" s="15"/>
      <c r="O20" s="15"/>
      <c r="P20" s="15"/>
      <c r="Q20" s="15"/>
      <c r="R20" s="15"/>
      <c r="S20" s="15"/>
      <c r="T20" s="15"/>
      <c r="U20" s="15"/>
      <c r="V20" s="15"/>
    </row>
    <row r="21" ht="15.75" customHeight="1">
      <c r="A21" s="26" t="s">
        <v>24</v>
      </c>
      <c r="B21" s="27" t="s">
        <v>25</v>
      </c>
      <c r="C21" s="28">
        <f>D21/D27</f>
        <v>0</v>
      </c>
      <c r="D21" s="29">
        <v>0.0</v>
      </c>
      <c r="E21" s="15"/>
      <c r="F21" s="30"/>
      <c r="G21" s="15"/>
      <c r="H21" s="15"/>
      <c r="I21" s="15"/>
      <c r="J21" s="15"/>
      <c r="K21" s="15"/>
      <c r="L21" s="15"/>
      <c r="M21" s="15"/>
      <c r="N21" s="15"/>
      <c r="O21" s="15"/>
      <c r="P21" s="15"/>
      <c r="Q21" s="15"/>
      <c r="R21" s="15"/>
      <c r="S21" s="15"/>
      <c r="T21" s="15"/>
      <c r="U21" s="15"/>
      <c r="V21" s="15"/>
    </row>
    <row r="22" ht="15.75" customHeight="1">
      <c r="A22" s="31" t="s">
        <v>26</v>
      </c>
      <c r="B22" s="32" t="s">
        <v>27</v>
      </c>
      <c r="C22" s="33">
        <f>D22/D27</f>
        <v>0</v>
      </c>
      <c r="D22" s="34">
        <v>0.0</v>
      </c>
      <c r="E22" s="15"/>
      <c r="F22" s="30"/>
      <c r="G22" s="15"/>
      <c r="H22" s="15"/>
      <c r="I22" s="15"/>
      <c r="J22" s="15"/>
      <c r="K22" s="15"/>
      <c r="L22" s="15"/>
      <c r="M22" s="15"/>
      <c r="N22" s="15"/>
      <c r="O22" s="15"/>
      <c r="P22" s="15"/>
      <c r="Q22" s="15"/>
      <c r="R22" s="15"/>
      <c r="S22" s="15"/>
      <c r="T22" s="15"/>
      <c r="U22" s="15"/>
      <c r="V22" s="15"/>
    </row>
    <row r="23" ht="15.75" customHeight="1">
      <c r="A23" s="31" t="s">
        <v>28</v>
      </c>
      <c r="B23" s="32" t="s">
        <v>29</v>
      </c>
      <c r="C23" s="33">
        <f>D23/D27</f>
        <v>0</v>
      </c>
      <c r="D23" s="34">
        <v>0.0</v>
      </c>
      <c r="E23" s="15"/>
      <c r="F23" s="30"/>
      <c r="G23" s="15"/>
      <c r="H23" s="15"/>
      <c r="I23" s="15"/>
      <c r="J23" s="15"/>
      <c r="K23" s="15"/>
      <c r="L23" s="15"/>
      <c r="M23" s="15"/>
      <c r="N23" s="15"/>
      <c r="O23" s="15"/>
      <c r="P23" s="15"/>
      <c r="Q23" s="15"/>
      <c r="R23" s="15"/>
      <c r="S23" s="15"/>
      <c r="T23" s="15"/>
      <c r="U23" s="15"/>
      <c r="V23" s="15"/>
    </row>
    <row r="24" ht="15.75" customHeight="1">
      <c r="A24" s="31" t="s">
        <v>30</v>
      </c>
      <c r="B24" s="32" t="s">
        <v>29</v>
      </c>
      <c r="C24" s="35">
        <f>D24/D27</f>
        <v>0</v>
      </c>
      <c r="D24" s="34">
        <v>0.0</v>
      </c>
      <c r="E24" s="14"/>
      <c r="F24" s="30"/>
      <c r="G24" s="15"/>
      <c r="H24" s="15"/>
      <c r="I24" s="15"/>
      <c r="J24" s="15"/>
      <c r="K24" s="15"/>
      <c r="L24" s="15"/>
      <c r="M24" s="15"/>
      <c r="N24" s="15"/>
      <c r="O24" s="15"/>
      <c r="P24" s="15"/>
      <c r="Q24" s="15"/>
      <c r="R24" s="15"/>
      <c r="S24" s="15"/>
      <c r="T24" s="15"/>
      <c r="U24" s="15"/>
      <c r="V24" s="15"/>
    </row>
    <row r="25" ht="15.75" customHeight="1">
      <c r="A25" s="31" t="s">
        <v>31</v>
      </c>
      <c r="B25" s="36" t="s">
        <v>32</v>
      </c>
      <c r="C25" s="33">
        <f>D25/D27</f>
        <v>0.02912621355</v>
      </c>
      <c r="D25" s="34">
        <v>30000.0</v>
      </c>
      <c r="E25" s="15"/>
      <c r="F25" s="30"/>
      <c r="G25" s="15"/>
      <c r="H25" s="15"/>
      <c r="I25" s="15"/>
      <c r="J25" s="15"/>
      <c r="K25" s="15"/>
      <c r="L25" s="15"/>
      <c r="M25" s="15"/>
      <c r="N25" s="15"/>
      <c r="O25" s="15"/>
      <c r="P25" s="15"/>
      <c r="Q25" s="15"/>
      <c r="R25" s="15"/>
      <c r="S25" s="15"/>
      <c r="T25" s="15"/>
      <c r="U25" s="15"/>
      <c r="V25" s="15"/>
    </row>
    <row r="26" ht="15.75" customHeight="1">
      <c r="A26" s="37" t="s">
        <v>33</v>
      </c>
      <c r="B26" s="38" t="s">
        <v>34</v>
      </c>
      <c r="C26" s="39">
        <f>D26/D27</f>
        <v>0</v>
      </c>
      <c r="D26" s="40">
        <f>'УКФ'!O201</f>
        <v>0</v>
      </c>
      <c r="E26" s="15"/>
      <c r="F26" s="15"/>
      <c r="G26" s="15"/>
      <c r="H26" s="15"/>
      <c r="I26" s="15"/>
      <c r="J26" s="15"/>
      <c r="K26" s="15"/>
      <c r="L26" s="15"/>
      <c r="M26" s="15"/>
      <c r="N26" s="15"/>
      <c r="O26" s="15"/>
      <c r="P26" s="15"/>
      <c r="Q26" s="15"/>
      <c r="R26" s="15"/>
      <c r="S26" s="15"/>
      <c r="T26" s="15"/>
      <c r="U26" s="15"/>
      <c r="V26" s="15"/>
    </row>
    <row r="27" ht="15.75" customHeight="1">
      <c r="A27" s="16"/>
      <c r="B27" s="18" t="s">
        <v>35</v>
      </c>
      <c r="C27" s="41">
        <f>C26+C20+C19</f>
        <v>1</v>
      </c>
      <c r="D27" s="42">
        <f>D19+D20+D26</f>
        <v>1030000.002</v>
      </c>
      <c r="E27" s="15"/>
      <c r="F27" s="15"/>
      <c r="G27" s="15"/>
      <c r="H27" s="15"/>
      <c r="I27" s="15"/>
      <c r="J27" s="15"/>
      <c r="K27" s="15"/>
      <c r="L27" s="15"/>
      <c r="M27" s="15"/>
      <c r="N27" s="15"/>
      <c r="O27" s="15"/>
      <c r="P27" s="15"/>
      <c r="Q27" s="15"/>
      <c r="R27" s="15"/>
      <c r="S27" s="15"/>
      <c r="T27" s="15"/>
      <c r="U27" s="15"/>
      <c r="V27" s="15"/>
    </row>
    <row r="28" ht="15.75" customHeight="1">
      <c r="A28" s="2"/>
      <c r="B28" s="2"/>
      <c r="C28" s="2"/>
      <c r="D28" s="2"/>
      <c r="E28" s="2"/>
      <c r="F28" s="2"/>
      <c r="G28" s="2"/>
      <c r="H28" s="2"/>
      <c r="I28" s="2"/>
      <c r="J28" s="2"/>
      <c r="K28" s="2"/>
      <c r="L28" s="2"/>
      <c r="M28" s="2"/>
      <c r="N28" s="2"/>
      <c r="O28" s="2"/>
      <c r="P28" s="2"/>
      <c r="Q28" s="2"/>
      <c r="R28" s="2"/>
      <c r="S28" s="2"/>
      <c r="T28" s="2"/>
      <c r="U28" s="2"/>
      <c r="V28" s="2"/>
    </row>
    <row r="29" ht="15.75" customHeight="1">
      <c r="A29" s="15"/>
      <c r="B29" s="43"/>
      <c r="C29" s="2"/>
      <c r="D29" s="2"/>
      <c r="E29" s="2"/>
      <c r="F29" s="2"/>
      <c r="G29" s="2"/>
      <c r="H29" s="2"/>
      <c r="I29" s="2"/>
      <c r="J29" s="2"/>
      <c r="K29" s="2"/>
      <c r="L29" s="2"/>
      <c r="M29" s="2"/>
      <c r="N29" s="2"/>
      <c r="O29" s="2"/>
      <c r="P29" s="2"/>
      <c r="Q29" s="2"/>
      <c r="R29" s="2"/>
      <c r="S29" s="2"/>
      <c r="T29" s="2"/>
      <c r="U29" s="2"/>
      <c r="V29" s="2"/>
    </row>
    <row r="30" ht="15.75" customHeight="1">
      <c r="A30" s="44" t="s">
        <v>36</v>
      </c>
      <c r="E30" s="2"/>
      <c r="F30" s="2"/>
      <c r="G30" s="2"/>
      <c r="H30" s="2"/>
      <c r="I30" s="2"/>
      <c r="J30" s="2"/>
      <c r="K30" s="2"/>
      <c r="L30" s="2"/>
      <c r="M30" s="2"/>
      <c r="N30" s="2"/>
      <c r="O30" s="2"/>
      <c r="P30" s="2"/>
      <c r="Q30" s="2"/>
      <c r="R30" s="2"/>
      <c r="S30" s="2"/>
      <c r="T30" s="2"/>
      <c r="U30" s="2"/>
      <c r="V30" s="2"/>
    </row>
    <row r="31" ht="15.75" customHeight="1">
      <c r="A31" s="4"/>
      <c r="B31" s="4"/>
      <c r="C31" s="4"/>
      <c r="D31" s="2"/>
      <c r="E31" s="2"/>
      <c r="F31" s="2"/>
      <c r="G31" s="2"/>
      <c r="H31" s="2"/>
      <c r="I31" s="2"/>
      <c r="J31" s="2"/>
      <c r="K31" s="2"/>
      <c r="L31" s="2"/>
      <c r="M31" s="2"/>
      <c r="N31" s="2"/>
      <c r="O31" s="2"/>
      <c r="P31" s="2"/>
      <c r="Q31" s="2"/>
      <c r="R31" s="2"/>
      <c r="S31" s="2"/>
      <c r="T31" s="2"/>
      <c r="U31" s="2"/>
      <c r="V31" s="2"/>
    </row>
    <row r="32" ht="15.75" customHeight="1">
      <c r="A32" s="5"/>
      <c r="B32" s="45"/>
      <c r="C32" s="46"/>
      <c r="D32" s="5"/>
      <c r="E32" s="47"/>
      <c r="F32" s="48"/>
      <c r="G32" s="3"/>
      <c r="H32" s="47"/>
      <c r="I32" s="2"/>
      <c r="J32" s="2"/>
      <c r="K32" s="2"/>
      <c r="L32" s="2"/>
      <c r="M32" s="2"/>
      <c r="N32" s="2"/>
      <c r="O32" s="2"/>
      <c r="P32" s="2"/>
      <c r="Q32" s="2"/>
      <c r="R32" s="2"/>
      <c r="S32" s="2"/>
      <c r="T32" s="2"/>
      <c r="U32" s="2"/>
      <c r="V32" s="2"/>
    </row>
    <row r="33" ht="15.75" customHeight="1">
      <c r="A33" s="49"/>
      <c r="B33" s="50" t="s">
        <v>37</v>
      </c>
      <c r="C33" s="51" t="s">
        <v>38</v>
      </c>
      <c r="D33" s="52" t="s">
        <v>39</v>
      </c>
      <c r="E33" s="2"/>
      <c r="F33" s="53"/>
      <c r="G33" s="52"/>
      <c r="H33" s="54"/>
      <c r="I33" s="2"/>
      <c r="J33" s="2"/>
      <c r="K33" s="2"/>
      <c r="L33" s="2"/>
      <c r="M33" s="2"/>
      <c r="N33" s="2"/>
      <c r="O33" s="2"/>
      <c r="P33" s="2"/>
      <c r="Q33" s="2"/>
      <c r="R33" s="2"/>
      <c r="S33" s="2"/>
      <c r="T33" s="2"/>
      <c r="U33" s="2"/>
      <c r="V33" s="2"/>
    </row>
    <row r="34" ht="15.75" customHeight="1">
      <c r="A34" s="2"/>
      <c r="B34" s="2"/>
      <c r="C34" s="2"/>
      <c r="D34" s="2"/>
      <c r="E34" s="2"/>
      <c r="F34" s="2"/>
      <c r="G34" s="2"/>
      <c r="H34" s="2"/>
      <c r="I34" s="2"/>
      <c r="J34" s="2"/>
      <c r="K34" s="2"/>
      <c r="L34" s="2"/>
      <c r="M34" s="2"/>
      <c r="N34" s="2"/>
      <c r="O34" s="2"/>
      <c r="P34" s="2"/>
      <c r="Q34" s="2"/>
      <c r="R34" s="2"/>
      <c r="S34" s="2"/>
      <c r="T34" s="2"/>
      <c r="U34" s="2"/>
      <c r="V34" s="2"/>
    </row>
    <row r="35" ht="15.75" customHeight="1">
      <c r="A35" s="2"/>
      <c r="B35" s="2"/>
      <c r="C35" s="2"/>
      <c r="D35" s="2"/>
      <c r="E35" s="2"/>
      <c r="F35" s="2"/>
      <c r="G35" s="2"/>
      <c r="H35" s="2"/>
      <c r="I35" s="2"/>
      <c r="J35" s="2"/>
      <c r="K35" s="2"/>
      <c r="L35" s="2"/>
      <c r="M35" s="2"/>
      <c r="N35" s="2"/>
      <c r="O35" s="2"/>
      <c r="P35" s="2"/>
      <c r="Q35" s="2"/>
      <c r="R35" s="2"/>
      <c r="S35" s="2"/>
      <c r="T35" s="2"/>
      <c r="U35" s="2"/>
      <c r="V35" s="2"/>
    </row>
    <row r="36" ht="15.75" customHeight="1">
      <c r="A36" s="2"/>
      <c r="B36" s="2"/>
      <c r="C36" s="2"/>
      <c r="D36" s="2"/>
      <c r="E36" s="2"/>
      <c r="F36" s="2"/>
      <c r="G36" s="2"/>
      <c r="H36" s="2"/>
      <c r="I36" s="2"/>
      <c r="J36" s="2"/>
      <c r="K36" s="2"/>
      <c r="L36" s="2"/>
      <c r="M36" s="2"/>
      <c r="N36" s="2"/>
      <c r="O36" s="2"/>
      <c r="P36" s="2"/>
      <c r="Q36" s="2"/>
      <c r="R36" s="2"/>
      <c r="S36" s="2"/>
      <c r="T36" s="2"/>
      <c r="U36" s="2"/>
      <c r="V36" s="2"/>
    </row>
    <row r="37" ht="15.75" customHeight="1">
      <c r="A37" s="2"/>
      <c r="B37" s="2"/>
      <c r="C37" s="2"/>
      <c r="D37" s="2"/>
      <c r="E37" s="2"/>
      <c r="F37" s="2"/>
      <c r="G37" s="2"/>
      <c r="H37" s="2"/>
      <c r="I37" s="2"/>
      <c r="J37" s="2"/>
      <c r="K37" s="2"/>
      <c r="L37" s="2"/>
      <c r="M37" s="2"/>
      <c r="N37" s="2"/>
      <c r="O37" s="2"/>
      <c r="P37" s="2"/>
      <c r="Q37" s="2"/>
      <c r="R37" s="2"/>
      <c r="S37" s="2"/>
      <c r="T37" s="2"/>
      <c r="U37" s="2"/>
      <c r="V37" s="2"/>
    </row>
    <row r="38" ht="15.75" customHeight="1">
      <c r="A38" s="2"/>
      <c r="B38" s="2"/>
      <c r="C38" s="2"/>
      <c r="D38" s="2"/>
      <c r="E38" s="2"/>
      <c r="F38" s="2"/>
      <c r="G38" s="2"/>
      <c r="H38" s="2"/>
      <c r="I38" s="2"/>
      <c r="J38" s="2"/>
      <c r="K38" s="2"/>
      <c r="L38" s="2"/>
      <c r="M38" s="2"/>
      <c r="N38" s="2"/>
      <c r="O38" s="2"/>
      <c r="P38" s="2"/>
      <c r="Q38" s="2"/>
      <c r="R38" s="2"/>
      <c r="S38" s="2"/>
      <c r="T38" s="2"/>
      <c r="U38" s="2"/>
      <c r="V38" s="2"/>
    </row>
    <row r="39" ht="15.75" customHeight="1">
      <c r="A39" s="2"/>
      <c r="B39" s="2"/>
      <c r="C39" s="2"/>
      <c r="D39" s="2"/>
      <c r="E39" s="2"/>
      <c r="F39" s="2"/>
      <c r="G39" s="2"/>
      <c r="H39" s="2"/>
      <c r="I39" s="2"/>
      <c r="J39" s="2"/>
      <c r="K39" s="2"/>
      <c r="L39" s="2"/>
      <c r="M39" s="2"/>
      <c r="N39" s="2"/>
      <c r="O39" s="2"/>
      <c r="P39" s="2"/>
      <c r="Q39" s="2"/>
      <c r="R39" s="2"/>
      <c r="S39" s="2"/>
      <c r="T39" s="2"/>
      <c r="U39" s="2"/>
      <c r="V39" s="2"/>
    </row>
    <row r="40" ht="15.75" customHeight="1">
      <c r="A40" s="2"/>
      <c r="B40" s="2"/>
      <c r="C40" s="2"/>
      <c r="D40" s="2"/>
      <c r="E40" s="2"/>
      <c r="F40" s="2"/>
      <c r="G40" s="2"/>
      <c r="H40" s="2"/>
      <c r="I40" s="2"/>
      <c r="J40" s="2"/>
      <c r="K40" s="2"/>
      <c r="L40" s="2"/>
      <c r="M40" s="2"/>
      <c r="N40" s="2"/>
      <c r="O40" s="2"/>
      <c r="P40" s="2"/>
      <c r="Q40" s="2"/>
      <c r="R40" s="2"/>
      <c r="S40" s="2"/>
      <c r="T40" s="2"/>
      <c r="U40" s="2"/>
      <c r="V40" s="2"/>
    </row>
    <row r="41" ht="15.75" customHeight="1">
      <c r="A41" s="2"/>
      <c r="B41" s="2"/>
      <c r="C41" s="2"/>
      <c r="D41" s="2"/>
      <c r="E41" s="2"/>
      <c r="F41" s="2"/>
      <c r="G41" s="2"/>
      <c r="H41" s="2"/>
      <c r="I41" s="2"/>
      <c r="J41" s="2"/>
      <c r="K41" s="2"/>
      <c r="L41" s="2"/>
      <c r="M41" s="2"/>
      <c r="N41" s="2"/>
      <c r="O41" s="2"/>
      <c r="P41" s="2"/>
      <c r="Q41" s="2"/>
      <c r="R41" s="2"/>
      <c r="S41" s="2"/>
      <c r="T41" s="2"/>
      <c r="U41" s="2"/>
      <c r="V41" s="2"/>
    </row>
    <row r="42" ht="15.75" customHeight="1">
      <c r="A42" s="2"/>
      <c r="B42" s="2"/>
      <c r="C42" s="2"/>
      <c r="D42" s="2"/>
      <c r="E42" s="2"/>
      <c r="F42" s="2"/>
      <c r="G42" s="2"/>
      <c r="H42" s="2"/>
      <c r="I42" s="2"/>
      <c r="J42" s="2"/>
      <c r="K42" s="2"/>
      <c r="L42" s="2"/>
      <c r="M42" s="2"/>
      <c r="N42" s="2"/>
      <c r="O42" s="2"/>
      <c r="P42" s="2"/>
      <c r="Q42" s="2"/>
      <c r="R42" s="2"/>
      <c r="S42" s="2"/>
      <c r="T42" s="2"/>
      <c r="U42" s="2"/>
      <c r="V42" s="2"/>
    </row>
    <row r="43" ht="15.75" customHeight="1">
      <c r="A43" s="2"/>
      <c r="B43" s="2"/>
      <c r="C43" s="2"/>
      <c r="D43" s="2"/>
      <c r="E43" s="2"/>
      <c r="F43" s="2"/>
      <c r="G43" s="2"/>
      <c r="H43" s="2"/>
      <c r="I43" s="2"/>
      <c r="J43" s="2"/>
      <c r="K43" s="2"/>
      <c r="L43" s="2"/>
      <c r="M43" s="2"/>
      <c r="N43" s="2"/>
      <c r="O43" s="2"/>
      <c r="P43" s="2"/>
      <c r="Q43" s="2"/>
      <c r="R43" s="2"/>
      <c r="S43" s="2"/>
      <c r="T43" s="2"/>
      <c r="U43" s="2"/>
      <c r="V43" s="2"/>
    </row>
    <row r="44" ht="15.75" customHeight="1">
      <c r="A44" s="2"/>
      <c r="B44" s="2"/>
      <c r="C44" s="2"/>
      <c r="D44" s="2"/>
      <c r="E44" s="2"/>
      <c r="F44" s="2"/>
      <c r="G44" s="2"/>
      <c r="H44" s="2"/>
      <c r="I44" s="2"/>
      <c r="J44" s="2"/>
      <c r="K44" s="2"/>
      <c r="L44" s="2"/>
      <c r="M44" s="2"/>
      <c r="N44" s="2"/>
      <c r="O44" s="2"/>
      <c r="P44" s="2"/>
      <c r="Q44" s="2"/>
      <c r="R44" s="2"/>
      <c r="S44" s="2"/>
      <c r="T44" s="2"/>
      <c r="U44" s="2"/>
      <c r="V44" s="2"/>
    </row>
    <row r="45" ht="15.75" customHeight="1">
      <c r="A45" s="2"/>
      <c r="B45" s="2"/>
      <c r="C45" s="2"/>
      <c r="D45" s="2"/>
      <c r="E45" s="2"/>
      <c r="F45" s="2"/>
      <c r="G45" s="2"/>
      <c r="H45" s="2"/>
      <c r="I45" s="2"/>
      <c r="J45" s="2"/>
      <c r="K45" s="2"/>
      <c r="L45" s="2"/>
      <c r="M45" s="2"/>
      <c r="N45" s="2"/>
      <c r="O45" s="2"/>
      <c r="P45" s="2"/>
      <c r="Q45" s="2"/>
      <c r="R45" s="2"/>
      <c r="S45" s="2"/>
      <c r="T45" s="2"/>
      <c r="U45" s="2"/>
      <c r="V45" s="2"/>
    </row>
    <row r="46" ht="15.75" customHeight="1">
      <c r="A46" s="2"/>
      <c r="B46" s="2"/>
      <c r="C46" s="2"/>
      <c r="D46" s="2"/>
      <c r="E46" s="2"/>
      <c r="F46" s="2"/>
      <c r="G46" s="2"/>
      <c r="H46" s="2"/>
      <c r="I46" s="2"/>
      <c r="J46" s="2"/>
      <c r="K46" s="2"/>
      <c r="L46" s="2"/>
      <c r="M46" s="2"/>
      <c r="N46" s="2"/>
      <c r="O46" s="2"/>
      <c r="P46" s="2"/>
      <c r="Q46" s="2"/>
      <c r="R46" s="2"/>
      <c r="S46" s="2"/>
      <c r="T46" s="2"/>
      <c r="U46" s="2"/>
      <c r="V46" s="2"/>
    </row>
    <row r="47" ht="15.75" customHeight="1">
      <c r="A47" s="2"/>
      <c r="B47" s="2"/>
      <c r="C47" s="2"/>
      <c r="D47" s="2"/>
      <c r="E47" s="2"/>
      <c r="F47" s="2"/>
      <c r="G47" s="2"/>
      <c r="H47" s="2"/>
      <c r="I47" s="2"/>
      <c r="J47" s="2"/>
      <c r="K47" s="2"/>
      <c r="L47" s="2"/>
      <c r="M47" s="2"/>
      <c r="N47" s="2"/>
      <c r="O47" s="2"/>
      <c r="P47" s="2"/>
      <c r="Q47" s="2"/>
      <c r="R47" s="2"/>
      <c r="S47" s="2"/>
      <c r="T47" s="2"/>
      <c r="U47" s="2"/>
      <c r="V47" s="2"/>
    </row>
    <row r="48" ht="15.75" customHeight="1">
      <c r="A48" s="2"/>
      <c r="B48" s="2"/>
      <c r="C48" s="2"/>
      <c r="D48" s="2"/>
      <c r="E48" s="2"/>
      <c r="F48" s="2"/>
      <c r="G48" s="2"/>
      <c r="H48" s="2"/>
      <c r="I48" s="2"/>
      <c r="J48" s="2"/>
      <c r="K48" s="2"/>
      <c r="L48" s="2"/>
      <c r="M48" s="2"/>
      <c r="N48" s="2"/>
      <c r="O48" s="2"/>
      <c r="P48" s="2"/>
      <c r="Q48" s="2"/>
      <c r="R48" s="2"/>
      <c r="S48" s="2"/>
      <c r="T48" s="2"/>
      <c r="U48" s="2"/>
      <c r="V48" s="2"/>
    </row>
    <row r="49" ht="15.75" customHeight="1">
      <c r="A49" s="2"/>
      <c r="B49" s="2"/>
      <c r="C49" s="2"/>
      <c r="D49" s="2"/>
      <c r="E49" s="2"/>
      <c r="F49" s="2"/>
      <c r="G49" s="2"/>
      <c r="H49" s="2"/>
      <c r="I49" s="2"/>
      <c r="J49" s="2"/>
      <c r="K49" s="2"/>
      <c r="L49" s="2"/>
      <c r="M49" s="2"/>
      <c r="N49" s="2"/>
      <c r="O49" s="2"/>
      <c r="P49" s="2"/>
      <c r="Q49" s="2"/>
      <c r="R49" s="2"/>
      <c r="S49" s="2"/>
      <c r="T49" s="2"/>
      <c r="U49" s="2"/>
      <c r="V49" s="2"/>
    </row>
    <row r="50" ht="15.75" customHeight="1">
      <c r="A50" s="2"/>
      <c r="B50" s="2"/>
      <c r="C50" s="2"/>
      <c r="D50" s="2"/>
      <c r="E50" s="2"/>
      <c r="F50" s="2"/>
      <c r="G50" s="2"/>
      <c r="H50" s="2"/>
      <c r="I50" s="2"/>
      <c r="J50" s="2"/>
      <c r="K50" s="2"/>
      <c r="L50" s="2"/>
      <c r="M50" s="2"/>
      <c r="N50" s="2"/>
      <c r="O50" s="2"/>
      <c r="P50" s="2"/>
      <c r="Q50" s="2"/>
      <c r="R50" s="2"/>
      <c r="S50" s="2"/>
      <c r="T50" s="2"/>
      <c r="U50" s="2"/>
      <c r="V50" s="2"/>
    </row>
    <row r="51" ht="15.75" customHeight="1">
      <c r="A51" s="2"/>
      <c r="B51" s="2"/>
      <c r="C51" s="2"/>
      <c r="D51" s="2"/>
      <c r="E51" s="2"/>
      <c r="F51" s="2"/>
      <c r="G51" s="2"/>
      <c r="H51" s="2"/>
      <c r="I51" s="2"/>
      <c r="J51" s="2"/>
      <c r="K51" s="2"/>
      <c r="L51" s="2"/>
      <c r="M51" s="2"/>
      <c r="N51" s="2"/>
      <c r="O51" s="2"/>
      <c r="P51" s="2"/>
      <c r="Q51" s="2"/>
      <c r="R51" s="2"/>
      <c r="S51" s="2"/>
      <c r="T51" s="2"/>
      <c r="U51" s="2"/>
      <c r="V51" s="2"/>
    </row>
    <row r="52" ht="15.75" customHeight="1">
      <c r="A52" s="2"/>
      <c r="B52" s="2"/>
      <c r="C52" s="2"/>
      <c r="D52" s="2"/>
      <c r="E52" s="2"/>
      <c r="F52" s="2"/>
      <c r="G52" s="2"/>
      <c r="H52" s="2"/>
      <c r="I52" s="2"/>
      <c r="J52" s="2"/>
      <c r="K52" s="2"/>
      <c r="L52" s="2"/>
      <c r="M52" s="2"/>
      <c r="N52" s="2"/>
      <c r="O52" s="2"/>
      <c r="P52" s="2"/>
      <c r="Q52" s="2"/>
      <c r="R52" s="2"/>
      <c r="S52" s="2"/>
      <c r="T52" s="2"/>
      <c r="U52" s="2"/>
      <c r="V52" s="2"/>
    </row>
    <row r="53" ht="15.75" customHeight="1">
      <c r="A53" s="2"/>
      <c r="B53" s="2"/>
      <c r="C53" s="2"/>
      <c r="D53" s="2"/>
      <c r="E53" s="2"/>
      <c r="F53" s="2"/>
      <c r="G53" s="2"/>
      <c r="H53" s="2"/>
      <c r="I53" s="2"/>
      <c r="J53" s="2"/>
      <c r="K53" s="2"/>
      <c r="L53" s="2"/>
      <c r="M53" s="2"/>
      <c r="N53" s="2"/>
      <c r="O53" s="2"/>
      <c r="P53" s="2"/>
      <c r="Q53" s="2"/>
      <c r="R53" s="2"/>
      <c r="S53" s="2"/>
      <c r="T53" s="2"/>
      <c r="U53" s="2"/>
      <c r="V53" s="2"/>
    </row>
    <row r="54" ht="15.75" customHeight="1">
      <c r="A54" s="2"/>
      <c r="B54" s="2"/>
      <c r="C54" s="2"/>
      <c r="D54" s="2"/>
      <c r="E54" s="2"/>
      <c r="F54" s="2"/>
      <c r="G54" s="2"/>
      <c r="H54" s="2"/>
      <c r="I54" s="2"/>
      <c r="J54" s="2"/>
      <c r="K54" s="2"/>
      <c r="L54" s="2"/>
      <c r="M54" s="2"/>
      <c r="N54" s="2"/>
      <c r="O54" s="2"/>
      <c r="P54" s="2"/>
      <c r="Q54" s="2"/>
      <c r="R54" s="2"/>
      <c r="S54" s="2"/>
      <c r="T54" s="2"/>
      <c r="U54" s="2"/>
      <c r="V54" s="2"/>
    </row>
    <row r="55" ht="15.75" customHeight="1">
      <c r="A55" s="2"/>
      <c r="B55" s="2"/>
      <c r="C55" s="2"/>
      <c r="D55" s="2"/>
      <c r="E55" s="2"/>
      <c r="F55" s="2"/>
      <c r="G55" s="2"/>
      <c r="H55" s="2"/>
      <c r="I55" s="2"/>
      <c r="J55" s="2"/>
      <c r="K55" s="2"/>
      <c r="L55" s="2"/>
      <c r="M55" s="2"/>
      <c r="N55" s="2"/>
      <c r="O55" s="2"/>
      <c r="P55" s="2"/>
      <c r="Q55" s="2"/>
      <c r="R55" s="2"/>
      <c r="S55" s="2"/>
      <c r="T55" s="2"/>
      <c r="U55" s="2"/>
      <c r="V55" s="2"/>
    </row>
    <row r="56" ht="15.75" customHeight="1">
      <c r="A56" s="2"/>
      <c r="B56" s="2"/>
      <c r="C56" s="2"/>
      <c r="D56" s="2"/>
      <c r="E56" s="2"/>
      <c r="F56" s="2"/>
      <c r="G56" s="2"/>
      <c r="H56" s="2"/>
      <c r="I56" s="2"/>
      <c r="J56" s="2"/>
      <c r="K56" s="2"/>
      <c r="L56" s="2"/>
      <c r="M56" s="2"/>
      <c r="N56" s="2"/>
      <c r="O56" s="2"/>
      <c r="P56" s="2"/>
      <c r="Q56" s="2"/>
      <c r="R56" s="2"/>
      <c r="S56" s="2"/>
      <c r="T56" s="2"/>
      <c r="U56" s="2"/>
      <c r="V56" s="2"/>
    </row>
    <row r="57" ht="15.75" customHeight="1">
      <c r="A57" s="2"/>
      <c r="B57" s="2"/>
      <c r="C57" s="2"/>
      <c r="D57" s="2"/>
      <c r="E57" s="2"/>
      <c r="F57" s="2"/>
      <c r="G57" s="2"/>
      <c r="H57" s="2"/>
      <c r="I57" s="2"/>
      <c r="J57" s="2"/>
      <c r="K57" s="2"/>
      <c r="L57" s="2"/>
      <c r="M57" s="2"/>
      <c r="N57" s="2"/>
      <c r="O57" s="2"/>
      <c r="P57" s="2"/>
      <c r="Q57" s="2"/>
      <c r="R57" s="2"/>
      <c r="S57" s="2"/>
      <c r="T57" s="2"/>
      <c r="U57" s="2"/>
      <c r="V57" s="2"/>
    </row>
    <row r="58" ht="15.75" customHeight="1">
      <c r="A58" s="2"/>
      <c r="B58" s="2"/>
      <c r="C58" s="2"/>
      <c r="D58" s="2"/>
      <c r="E58" s="2"/>
      <c r="F58" s="2"/>
      <c r="G58" s="2"/>
      <c r="H58" s="2"/>
      <c r="I58" s="2"/>
      <c r="J58" s="2"/>
      <c r="K58" s="2"/>
      <c r="L58" s="2"/>
      <c r="M58" s="2"/>
      <c r="N58" s="2"/>
      <c r="O58" s="2"/>
      <c r="P58" s="2"/>
      <c r="Q58" s="2"/>
      <c r="R58" s="2"/>
      <c r="S58" s="2"/>
      <c r="T58" s="2"/>
      <c r="U58" s="2"/>
      <c r="V58" s="2"/>
    </row>
    <row r="59" ht="15.75" customHeight="1">
      <c r="A59" s="2"/>
      <c r="B59" s="2"/>
      <c r="C59" s="2"/>
      <c r="D59" s="2"/>
      <c r="E59" s="2"/>
      <c r="F59" s="2"/>
      <c r="G59" s="2"/>
      <c r="H59" s="2"/>
      <c r="I59" s="2"/>
      <c r="J59" s="2"/>
      <c r="K59" s="2"/>
      <c r="L59" s="2"/>
      <c r="M59" s="2"/>
      <c r="N59" s="2"/>
      <c r="O59" s="2"/>
      <c r="P59" s="2"/>
      <c r="Q59" s="2"/>
      <c r="R59" s="2"/>
      <c r="S59" s="2"/>
      <c r="T59" s="2"/>
      <c r="U59" s="2"/>
      <c r="V59" s="2"/>
    </row>
    <row r="60" ht="15.75" customHeight="1">
      <c r="A60" s="2"/>
      <c r="B60" s="2"/>
      <c r="C60" s="2"/>
      <c r="D60" s="2"/>
      <c r="E60" s="2"/>
      <c r="F60" s="2"/>
      <c r="G60" s="2"/>
      <c r="H60" s="2"/>
      <c r="I60" s="2"/>
      <c r="J60" s="2"/>
      <c r="K60" s="2"/>
      <c r="L60" s="2"/>
      <c r="M60" s="2"/>
      <c r="N60" s="2"/>
      <c r="O60" s="2"/>
      <c r="P60" s="2"/>
      <c r="Q60" s="2"/>
      <c r="R60" s="2"/>
      <c r="S60" s="2"/>
      <c r="T60" s="2"/>
      <c r="U60" s="2"/>
      <c r="V60" s="2"/>
    </row>
    <row r="61" ht="15.75" customHeight="1">
      <c r="A61" s="2"/>
      <c r="B61" s="2"/>
      <c r="C61" s="2"/>
      <c r="D61" s="2"/>
      <c r="E61" s="2"/>
      <c r="F61" s="2"/>
      <c r="G61" s="2"/>
      <c r="H61" s="2"/>
      <c r="I61" s="2"/>
      <c r="J61" s="2"/>
      <c r="K61" s="2"/>
      <c r="L61" s="2"/>
      <c r="M61" s="2"/>
      <c r="N61" s="2"/>
      <c r="O61" s="2"/>
      <c r="P61" s="2"/>
      <c r="Q61" s="2"/>
      <c r="R61" s="2"/>
      <c r="S61" s="2"/>
      <c r="T61" s="2"/>
      <c r="U61" s="2"/>
      <c r="V61" s="2"/>
    </row>
    <row r="62" ht="15.75" customHeight="1">
      <c r="A62" s="2"/>
      <c r="B62" s="2"/>
      <c r="C62" s="2"/>
      <c r="D62" s="2"/>
      <c r="E62" s="2"/>
      <c r="F62" s="2"/>
      <c r="G62" s="2"/>
      <c r="H62" s="2"/>
      <c r="I62" s="2"/>
      <c r="J62" s="2"/>
      <c r="K62" s="2"/>
      <c r="L62" s="2"/>
      <c r="M62" s="2"/>
      <c r="N62" s="2"/>
      <c r="O62" s="2"/>
      <c r="P62" s="2"/>
      <c r="Q62" s="2"/>
      <c r="R62" s="2"/>
      <c r="S62" s="2"/>
      <c r="T62" s="2"/>
      <c r="U62" s="2"/>
      <c r="V62" s="2"/>
    </row>
    <row r="63" ht="15.75" customHeight="1">
      <c r="A63" s="2"/>
      <c r="B63" s="2"/>
      <c r="C63" s="2"/>
      <c r="D63" s="2"/>
      <c r="E63" s="2"/>
      <c r="F63" s="2"/>
      <c r="G63" s="2"/>
      <c r="H63" s="2"/>
      <c r="I63" s="2"/>
      <c r="J63" s="2"/>
      <c r="K63" s="2"/>
      <c r="L63" s="2"/>
      <c r="M63" s="2"/>
      <c r="N63" s="2"/>
      <c r="O63" s="2"/>
      <c r="P63" s="2"/>
      <c r="Q63" s="2"/>
      <c r="R63" s="2"/>
      <c r="S63" s="2"/>
      <c r="T63" s="2"/>
      <c r="U63" s="2"/>
      <c r="V63" s="2"/>
    </row>
    <row r="64" ht="15.75" customHeight="1">
      <c r="A64" s="2"/>
      <c r="B64" s="2"/>
      <c r="C64" s="2"/>
      <c r="D64" s="2"/>
      <c r="E64" s="2"/>
      <c r="F64" s="2"/>
      <c r="G64" s="2"/>
      <c r="H64" s="2"/>
      <c r="I64" s="2"/>
      <c r="J64" s="2"/>
      <c r="K64" s="2"/>
      <c r="L64" s="2"/>
      <c r="M64" s="2"/>
      <c r="N64" s="2"/>
      <c r="O64" s="2"/>
      <c r="P64" s="2"/>
      <c r="Q64" s="2"/>
      <c r="R64" s="2"/>
      <c r="S64" s="2"/>
      <c r="T64" s="2"/>
      <c r="U64" s="2"/>
      <c r="V64" s="2"/>
    </row>
    <row r="65" ht="15.75" customHeight="1">
      <c r="A65" s="2"/>
      <c r="B65" s="2"/>
      <c r="C65" s="2"/>
      <c r="D65" s="2"/>
      <c r="E65" s="2"/>
      <c r="F65" s="2"/>
      <c r="G65" s="2"/>
      <c r="H65" s="2"/>
      <c r="I65" s="2"/>
      <c r="J65" s="2"/>
      <c r="K65" s="2"/>
      <c r="L65" s="2"/>
      <c r="M65" s="2"/>
      <c r="N65" s="2"/>
      <c r="O65" s="2"/>
      <c r="P65" s="2"/>
      <c r="Q65" s="2"/>
      <c r="R65" s="2"/>
      <c r="S65" s="2"/>
      <c r="T65" s="2"/>
      <c r="U65" s="2"/>
      <c r="V65" s="2"/>
    </row>
    <row r="66" ht="15.75" customHeight="1">
      <c r="A66" s="2"/>
      <c r="B66" s="2"/>
      <c r="C66" s="2"/>
      <c r="D66" s="2"/>
      <c r="E66" s="2"/>
      <c r="F66" s="2"/>
      <c r="G66" s="2"/>
      <c r="H66" s="2"/>
      <c r="I66" s="2"/>
      <c r="J66" s="2"/>
      <c r="K66" s="2"/>
      <c r="L66" s="2"/>
      <c r="M66" s="2"/>
      <c r="N66" s="2"/>
      <c r="O66" s="2"/>
      <c r="P66" s="2"/>
      <c r="Q66" s="2"/>
      <c r="R66" s="2"/>
      <c r="S66" s="2"/>
      <c r="T66" s="2"/>
      <c r="U66" s="2"/>
      <c r="V66" s="2"/>
    </row>
    <row r="67" ht="15.75" customHeight="1">
      <c r="A67" s="2"/>
      <c r="B67" s="2"/>
      <c r="C67" s="2"/>
      <c r="D67" s="2"/>
      <c r="E67" s="2"/>
      <c r="F67" s="2"/>
      <c r="G67" s="2"/>
      <c r="H67" s="2"/>
      <c r="I67" s="2"/>
      <c r="J67" s="2"/>
      <c r="K67" s="2"/>
      <c r="L67" s="2"/>
      <c r="M67" s="2"/>
      <c r="N67" s="2"/>
      <c r="O67" s="2"/>
      <c r="P67" s="2"/>
      <c r="Q67" s="2"/>
      <c r="R67" s="2"/>
      <c r="S67" s="2"/>
      <c r="T67" s="2"/>
      <c r="U67" s="2"/>
      <c r="V67" s="2"/>
    </row>
    <row r="68" ht="15.75" customHeight="1">
      <c r="A68" s="2"/>
      <c r="B68" s="2"/>
      <c r="C68" s="2"/>
      <c r="D68" s="2"/>
      <c r="E68" s="2"/>
      <c r="F68" s="2"/>
      <c r="G68" s="2"/>
      <c r="H68" s="2"/>
      <c r="I68" s="2"/>
      <c r="J68" s="2"/>
      <c r="K68" s="2"/>
      <c r="L68" s="2"/>
      <c r="M68" s="2"/>
      <c r="N68" s="2"/>
      <c r="O68" s="2"/>
      <c r="P68" s="2"/>
      <c r="Q68" s="2"/>
      <c r="R68" s="2"/>
      <c r="S68" s="2"/>
      <c r="T68" s="2"/>
      <c r="U68" s="2"/>
      <c r="V68" s="2"/>
    </row>
    <row r="69" ht="15.75" customHeight="1">
      <c r="A69" s="2"/>
      <c r="B69" s="2"/>
      <c r="C69" s="2"/>
      <c r="D69" s="2"/>
      <c r="E69" s="2"/>
      <c r="F69" s="2"/>
      <c r="G69" s="2"/>
      <c r="H69" s="2"/>
      <c r="I69" s="2"/>
      <c r="J69" s="2"/>
      <c r="K69" s="2"/>
      <c r="L69" s="2"/>
      <c r="M69" s="2"/>
      <c r="N69" s="2"/>
      <c r="O69" s="2"/>
      <c r="P69" s="2"/>
      <c r="Q69" s="2"/>
      <c r="R69" s="2"/>
      <c r="S69" s="2"/>
      <c r="T69" s="2"/>
      <c r="U69" s="2"/>
      <c r="V69" s="2"/>
    </row>
    <row r="70" ht="15.75" customHeight="1">
      <c r="A70" s="2"/>
      <c r="B70" s="2"/>
      <c r="C70" s="2"/>
      <c r="D70" s="2"/>
      <c r="E70" s="2"/>
      <c r="F70" s="2"/>
      <c r="G70" s="2"/>
      <c r="H70" s="2"/>
      <c r="I70" s="2"/>
      <c r="J70" s="2"/>
      <c r="K70" s="2"/>
      <c r="L70" s="2"/>
      <c r="M70" s="2"/>
      <c r="N70" s="2"/>
      <c r="O70" s="2"/>
      <c r="P70" s="2"/>
      <c r="Q70" s="2"/>
      <c r="R70" s="2"/>
      <c r="S70" s="2"/>
      <c r="T70" s="2"/>
      <c r="U70" s="2"/>
      <c r="V70" s="2"/>
    </row>
    <row r="71" ht="15.75" customHeight="1">
      <c r="A71" s="2"/>
      <c r="B71" s="2"/>
      <c r="C71" s="2"/>
      <c r="D71" s="2"/>
      <c r="E71" s="2"/>
      <c r="F71" s="2"/>
      <c r="G71" s="2"/>
      <c r="H71" s="2"/>
      <c r="I71" s="2"/>
      <c r="J71" s="2"/>
      <c r="K71" s="2"/>
      <c r="L71" s="2"/>
      <c r="M71" s="2"/>
      <c r="N71" s="2"/>
      <c r="O71" s="2"/>
      <c r="P71" s="2"/>
      <c r="Q71" s="2"/>
      <c r="R71" s="2"/>
      <c r="S71" s="2"/>
      <c r="T71" s="2"/>
      <c r="U71" s="2"/>
      <c r="V71" s="2"/>
    </row>
    <row r="72" ht="15.75" customHeight="1">
      <c r="A72" s="2"/>
      <c r="B72" s="2"/>
      <c r="C72" s="2"/>
      <c r="D72" s="2"/>
      <c r="E72" s="2"/>
      <c r="F72" s="2"/>
      <c r="G72" s="2"/>
      <c r="H72" s="2"/>
      <c r="I72" s="2"/>
      <c r="J72" s="2"/>
      <c r="K72" s="2"/>
      <c r="L72" s="2"/>
      <c r="M72" s="2"/>
      <c r="N72" s="2"/>
      <c r="O72" s="2"/>
      <c r="P72" s="2"/>
      <c r="Q72" s="2"/>
      <c r="R72" s="2"/>
      <c r="S72" s="2"/>
      <c r="T72" s="2"/>
      <c r="U72" s="2"/>
      <c r="V72" s="2"/>
    </row>
    <row r="73" ht="15.75" customHeight="1">
      <c r="A73" s="2"/>
      <c r="B73" s="2"/>
      <c r="C73" s="2"/>
      <c r="D73" s="2"/>
      <c r="E73" s="2"/>
      <c r="F73" s="2"/>
      <c r="G73" s="2"/>
      <c r="H73" s="2"/>
      <c r="I73" s="2"/>
      <c r="J73" s="2"/>
      <c r="K73" s="2"/>
      <c r="L73" s="2"/>
      <c r="M73" s="2"/>
      <c r="N73" s="2"/>
      <c r="O73" s="2"/>
      <c r="P73" s="2"/>
      <c r="Q73" s="2"/>
      <c r="R73" s="2"/>
      <c r="S73" s="2"/>
      <c r="T73" s="2"/>
      <c r="U73" s="2"/>
      <c r="V73" s="2"/>
    </row>
    <row r="74" ht="15.75" customHeight="1">
      <c r="A74" s="2"/>
      <c r="B74" s="2"/>
      <c r="C74" s="2"/>
      <c r="D74" s="2"/>
      <c r="E74" s="2"/>
      <c r="F74" s="2"/>
      <c r="G74" s="2"/>
      <c r="H74" s="2"/>
      <c r="I74" s="2"/>
      <c r="J74" s="2"/>
      <c r="K74" s="2"/>
      <c r="L74" s="2"/>
      <c r="M74" s="2"/>
      <c r="N74" s="2"/>
      <c r="O74" s="2"/>
      <c r="P74" s="2"/>
      <c r="Q74" s="2"/>
      <c r="R74" s="2"/>
      <c r="S74" s="2"/>
      <c r="T74" s="2"/>
      <c r="U74" s="2"/>
      <c r="V74" s="2"/>
    </row>
    <row r="75" ht="15.75" customHeight="1">
      <c r="A75" s="2"/>
      <c r="B75" s="2"/>
      <c r="C75" s="2"/>
      <c r="D75" s="2"/>
      <c r="E75" s="2"/>
      <c r="F75" s="2"/>
      <c r="G75" s="2"/>
      <c r="H75" s="2"/>
      <c r="I75" s="2"/>
      <c r="J75" s="2"/>
      <c r="K75" s="2"/>
      <c r="L75" s="2"/>
      <c r="M75" s="2"/>
      <c r="N75" s="2"/>
      <c r="O75" s="2"/>
      <c r="P75" s="2"/>
      <c r="Q75" s="2"/>
      <c r="R75" s="2"/>
      <c r="S75" s="2"/>
      <c r="T75" s="2"/>
      <c r="U75" s="2"/>
      <c r="V75" s="2"/>
    </row>
    <row r="76" ht="15.75" customHeight="1">
      <c r="A76" s="2"/>
      <c r="B76" s="2"/>
      <c r="C76" s="2"/>
      <c r="D76" s="2"/>
      <c r="E76" s="2"/>
      <c r="F76" s="2"/>
      <c r="G76" s="2"/>
      <c r="H76" s="2"/>
      <c r="I76" s="2"/>
      <c r="J76" s="2"/>
      <c r="K76" s="2"/>
      <c r="L76" s="2"/>
      <c r="M76" s="2"/>
      <c r="N76" s="2"/>
      <c r="O76" s="2"/>
      <c r="P76" s="2"/>
      <c r="Q76" s="2"/>
      <c r="R76" s="2"/>
      <c r="S76" s="2"/>
      <c r="T76" s="2"/>
      <c r="U76" s="2"/>
      <c r="V76" s="2"/>
    </row>
    <row r="77" ht="15.75" customHeight="1">
      <c r="A77" s="2"/>
      <c r="B77" s="2"/>
      <c r="C77" s="2"/>
      <c r="D77" s="2"/>
      <c r="E77" s="2"/>
      <c r="F77" s="2"/>
      <c r="G77" s="2"/>
      <c r="H77" s="2"/>
      <c r="I77" s="2"/>
      <c r="J77" s="2"/>
      <c r="K77" s="2"/>
      <c r="L77" s="2"/>
      <c r="M77" s="2"/>
      <c r="N77" s="2"/>
      <c r="O77" s="2"/>
      <c r="P77" s="2"/>
      <c r="Q77" s="2"/>
      <c r="R77" s="2"/>
      <c r="S77" s="2"/>
      <c r="T77" s="2"/>
      <c r="U77" s="2"/>
      <c r="V77" s="2"/>
    </row>
    <row r="78" ht="15.75" customHeight="1">
      <c r="A78" s="2"/>
      <c r="B78" s="2"/>
      <c r="C78" s="2"/>
      <c r="D78" s="2"/>
      <c r="E78" s="2"/>
      <c r="F78" s="2"/>
      <c r="G78" s="2"/>
      <c r="H78" s="2"/>
      <c r="I78" s="2"/>
      <c r="J78" s="2"/>
      <c r="K78" s="2"/>
      <c r="L78" s="2"/>
      <c r="M78" s="2"/>
      <c r="N78" s="2"/>
      <c r="O78" s="2"/>
      <c r="P78" s="2"/>
      <c r="Q78" s="2"/>
      <c r="R78" s="2"/>
      <c r="S78" s="2"/>
      <c r="T78" s="2"/>
      <c r="U78" s="2"/>
      <c r="V78" s="2"/>
    </row>
    <row r="79" ht="15.75" customHeight="1">
      <c r="A79" s="2"/>
      <c r="B79" s="2"/>
      <c r="C79" s="2"/>
      <c r="D79" s="2"/>
      <c r="E79" s="2"/>
      <c r="F79" s="2"/>
      <c r="G79" s="2"/>
      <c r="H79" s="2"/>
      <c r="I79" s="2"/>
      <c r="J79" s="2"/>
      <c r="K79" s="2"/>
      <c r="L79" s="2"/>
      <c r="M79" s="2"/>
      <c r="N79" s="2"/>
      <c r="O79" s="2"/>
      <c r="P79" s="2"/>
      <c r="Q79" s="2"/>
      <c r="R79" s="2"/>
      <c r="S79" s="2"/>
      <c r="T79" s="2"/>
      <c r="U79" s="2"/>
      <c r="V79" s="2"/>
    </row>
    <row r="80" ht="15.75" customHeight="1">
      <c r="A80" s="2"/>
      <c r="B80" s="2"/>
      <c r="C80" s="2"/>
      <c r="D80" s="2"/>
      <c r="E80" s="2"/>
      <c r="F80" s="2"/>
      <c r="G80" s="2"/>
      <c r="H80" s="2"/>
      <c r="I80" s="2"/>
      <c r="J80" s="2"/>
      <c r="K80" s="2"/>
      <c r="L80" s="2"/>
      <c r="M80" s="2"/>
      <c r="N80" s="2"/>
      <c r="O80" s="2"/>
      <c r="P80" s="2"/>
      <c r="Q80" s="2"/>
      <c r="R80" s="2"/>
      <c r="S80" s="2"/>
      <c r="T80" s="2"/>
      <c r="U80" s="2"/>
      <c r="V80" s="2"/>
    </row>
    <row r="81" ht="15.75" customHeight="1">
      <c r="A81" s="2"/>
      <c r="B81" s="2"/>
      <c r="C81" s="2"/>
      <c r="D81" s="2"/>
      <c r="E81" s="2"/>
      <c r="F81" s="2"/>
      <c r="G81" s="2"/>
      <c r="H81" s="2"/>
      <c r="I81" s="2"/>
      <c r="J81" s="2"/>
      <c r="K81" s="2"/>
      <c r="L81" s="2"/>
      <c r="M81" s="2"/>
      <c r="N81" s="2"/>
      <c r="O81" s="2"/>
      <c r="P81" s="2"/>
      <c r="Q81" s="2"/>
      <c r="R81" s="2"/>
      <c r="S81" s="2"/>
      <c r="T81" s="2"/>
      <c r="U81" s="2"/>
      <c r="V81" s="2"/>
    </row>
    <row r="82" ht="15.75" customHeight="1">
      <c r="A82" s="2"/>
      <c r="B82" s="2"/>
      <c r="C82" s="2"/>
      <c r="D82" s="2"/>
      <c r="E82" s="2"/>
      <c r="F82" s="2"/>
      <c r="G82" s="2"/>
      <c r="H82" s="2"/>
      <c r="I82" s="2"/>
      <c r="J82" s="2"/>
      <c r="K82" s="2"/>
      <c r="L82" s="2"/>
      <c r="M82" s="2"/>
      <c r="N82" s="2"/>
      <c r="O82" s="2"/>
      <c r="P82" s="2"/>
      <c r="Q82" s="2"/>
      <c r="R82" s="2"/>
      <c r="S82" s="2"/>
      <c r="T82" s="2"/>
      <c r="U82" s="2"/>
      <c r="V82" s="2"/>
    </row>
    <row r="83" ht="15.75" customHeight="1">
      <c r="A83" s="2"/>
      <c r="B83" s="2"/>
      <c r="C83" s="2"/>
      <c r="D83" s="2"/>
      <c r="E83" s="2"/>
      <c r="F83" s="2"/>
      <c r="G83" s="2"/>
      <c r="H83" s="2"/>
      <c r="I83" s="2"/>
      <c r="J83" s="2"/>
      <c r="K83" s="2"/>
      <c r="L83" s="2"/>
      <c r="M83" s="2"/>
      <c r="N83" s="2"/>
      <c r="O83" s="2"/>
      <c r="P83" s="2"/>
      <c r="Q83" s="2"/>
      <c r="R83" s="2"/>
      <c r="S83" s="2"/>
      <c r="T83" s="2"/>
      <c r="U83" s="2"/>
      <c r="V83" s="2"/>
    </row>
    <row r="84" ht="15.75" customHeight="1">
      <c r="A84" s="2"/>
      <c r="B84" s="2"/>
      <c r="C84" s="2"/>
      <c r="D84" s="2"/>
      <c r="E84" s="2"/>
      <c r="F84" s="2"/>
      <c r="G84" s="2"/>
      <c r="H84" s="2"/>
      <c r="I84" s="2"/>
      <c r="J84" s="2"/>
      <c r="K84" s="2"/>
      <c r="L84" s="2"/>
      <c r="M84" s="2"/>
      <c r="N84" s="2"/>
      <c r="O84" s="2"/>
      <c r="P84" s="2"/>
      <c r="Q84" s="2"/>
      <c r="R84" s="2"/>
      <c r="S84" s="2"/>
      <c r="T84" s="2"/>
      <c r="U84" s="2"/>
      <c r="V84" s="2"/>
    </row>
    <row r="85" ht="15.75" customHeight="1">
      <c r="A85" s="2"/>
      <c r="B85" s="2"/>
      <c r="C85" s="2"/>
      <c r="D85" s="2"/>
      <c r="E85" s="2"/>
      <c r="F85" s="2"/>
      <c r="G85" s="2"/>
      <c r="H85" s="2"/>
      <c r="I85" s="2"/>
      <c r="J85" s="2"/>
      <c r="K85" s="2"/>
      <c r="L85" s="2"/>
      <c r="M85" s="2"/>
      <c r="N85" s="2"/>
      <c r="O85" s="2"/>
      <c r="P85" s="2"/>
      <c r="Q85" s="2"/>
      <c r="R85" s="2"/>
      <c r="S85" s="2"/>
      <c r="T85" s="2"/>
      <c r="U85" s="2"/>
      <c r="V85" s="2"/>
    </row>
    <row r="86" ht="15.75" customHeight="1">
      <c r="A86" s="2"/>
      <c r="B86" s="2"/>
      <c r="C86" s="2"/>
      <c r="D86" s="2"/>
      <c r="E86" s="2"/>
      <c r="F86" s="2"/>
      <c r="G86" s="2"/>
      <c r="H86" s="2"/>
      <c r="I86" s="2"/>
      <c r="J86" s="2"/>
      <c r="K86" s="2"/>
      <c r="L86" s="2"/>
      <c r="M86" s="2"/>
      <c r="N86" s="2"/>
      <c r="O86" s="2"/>
      <c r="P86" s="2"/>
      <c r="Q86" s="2"/>
      <c r="R86" s="2"/>
      <c r="S86" s="2"/>
      <c r="T86" s="2"/>
      <c r="U86" s="2"/>
      <c r="V86" s="2"/>
    </row>
    <row r="87" ht="15.75" customHeight="1">
      <c r="A87" s="2"/>
      <c r="B87" s="2"/>
      <c r="C87" s="2"/>
      <c r="D87" s="2"/>
      <c r="E87" s="2"/>
      <c r="F87" s="2"/>
      <c r="G87" s="2"/>
      <c r="H87" s="2"/>
      <c r="I87" s="2"/>
      <c r="J87" s="2"/>
      <c r="K87" s="2"/>
      <c r="L87" s="2"/>
      <c r="M87" s="2"/>
      <c r="N87" s="2"/>
      <c r="O87" s="2"/>
      <c r="P87" s="2"/>
      <c r="Q87" s="2"/>
      <c r="R87" s="2"/>
      <c r="S87" s="2"/>
      <c r="T87" s="2"/>
      <c r="U87" s="2"/>
      <c r="V87" s="2"/>
    </row>
    <row r="88" ht="15.75" customHeight="1">
      <c r="A88" s="2"/>
      <c r="B88" s="2"/>
      <c r="C88" s="2"/>
      <c r="D88" s="2"/>
      <c r="E88" s="2"/>
      <c r="F88" s="2"/>
      <c r="G88" s="2"/>
      <c r="H88" s="2"/>
      <c r="I88" s="2"/>
      <c r="J88" s="2"/>
      <c r="K88" s="2"/>
      <c r="L88" s="2"/>
      <c r="M88" s="2"/>
      <c r="N88" s="2"/>
      <c r="O88" s="2"/>
      <c r="P88" s="2"/>
      <c r="Q88" s="2"/>
      <c r="R88" s="2"/>
      <c r="S88" s="2"/>
      <c r="T88" s="2"/>
      <c r="U88" s="2"/>
      <c r="V88" s="2"/>
    </row>
    <row r="89" ht="15.75" customHeight="1">
      <c r="A89" s="2"/>
      <c r="B89" s="2"/>
      <c r="C89" s="2"/>
      <c r="D89" s="2"/>
      <c r="E89" s="2"/>
      <c r="F89" s="2"/>
      <c r="G89" s="2"/>
      <c r="H89" s="2"/>
      <c r="I89" s="2"/>
      <c r="J89" s="2"/>
      <c r="K89" s="2"/>
      <c r="L89" s="2"/>
      <c r="M89" s="2"/>
      <c r="N89" s="2"/>
      <c r="O89" s="2"/>
      <c r="P89" s="2"/>
      <c r="Q89" s="2"/>
      <c r="R89" s="2"/>
      <c r="S89" s="2"/>
      <c r="T89" s="2"/>
      <c r="U89" s="2"/>
      <c r="V89" s="2"/>
    </row>
    <row r="90" ht="15.75" customHeight="1">
      <c r="A90" s="2"/>
      <c r="B90" s="2"/>
      <c r="C90" s="2"/>
      <c r="D90" s="2"/>
      <c r="E90" s="2"/>
      <c r="F90" s="2"/>
      <c r="G90" s="2"/>
      <c r="H90" s="2"/>
      <c r="I90" s="2"/>
      <c r="J90" s="2"/>
      <c r="K90" s="2"/>
      <c r="L90" s="2"/>
      <c r="M90" s="2"/>
      <c r="N90" s="2"/>
      <c r="O90" s="2"/>
      <c r="P90" s="2"/>
      <c r="Q90" s="2"/>
      <c r="R90" s="2"/>
      <c r="S90" s="2"/>
      <c r="T90" s="2"/>
      <c r="U90" s="2"/>
      <c r="V90" s="2"/>
    </row>
    <row r="91" ht="15.75" customHeight="1">
      <c r="A91" s="2"/>
      <c r="B91" s="2"/>
      <c r="C91" s="2"/>
      <c r="D91" s="2"/>
      <c r="E91" s="2"/>
      <c r="F91" s="2"/>
      <c r="G91" s="2"/>
      <c r="H91" s="2"/>
      <c r="I91" s="2"/>
      <c r="J91" s="2"/>
      <c r="K91" s="2"/>
      <c r="L91" s="2"/>
      <c r="M91" s="2"/>
      <c r="N91" s="2"/>
      <c r="O91" s="2"/>
      <c r="P91" s="2"/>
      <c r="Q91" s="2"/>
      <c r="R91" s="2"/>
      <c r="S91" s="2"/>
      <c r="T91" s="2"/>
      <c r="U91" s="2"/>
      <c r="V91" s="2"/>
    </row>
    <row r="92" ht="15.75" customHeight="1">
      <c r="A92" s="2"/>
      <c r="B92" s="2"/>
      <c r="C92" s="2"/>
      <c r="D92" s="2"/>
      <c r="E92" s="2"/>
      <c r="F92" s="2"/>
      <c r="G92" s="2"/>
      <c r="H92" s="2"/>
      <c r="I92" s="2"/>
      <c r="J92" s="2"/>
      <c r="K92" s="2"/>
      <c r="L92" s="2"/>
      <c r="M92" s="2"/>
      <c r="N92" s="2"/>
      <c r="O92" s="2"/>
      <c r="P92" s="2"/>
      <c r="Q92" s="2"/>
      <c r="R92" s="2"/>
      <c r="S92" s="2"/>
      <c r="T92" s="2"/>
      <c r="U92" s="2"/>
      <c r="V92" s="2"/>
    </row>
    <row r="93" ht="15.75" customHeight="1">
      <c r="A93" s="2"/>
      <c r="B93" s="2"/>
      <c r="C93" s="2"/>
      <c r="D93" s="2"/>
      <c r="E93" s="2"/>
      <c r="F93" s="2"/>
      <c r="G93" s="2"/>
      <c r="H93" s="2"/>
      <c r="I93" s="2"/>
      <c r="J93" s="2"/>
      <c r="K93" s="2"/>
      <c r="L93" s="2"/>
      <c r="M93" s="2"/>
      <c r="N93" s="2"/>
      <c r="O93" s="2"/>
      <c r="P93" s="2"/>
      <c r="Q93" s="2"/>
      <c r="R93" s="2"/>
      <c r="S93" s="2"/>
      <c r="T93" s="2"/>
      <c r="U93" s="2"/>
      <c r="V93" s="2"/>
    </row>
    <row r="94" ht="15.75" customHeight="1">
      <c r="A94" s="2"/>
      <c r="B94" s="2"/>
      <c r="C94" s="2"/>
      <c r="D94" s="2"/>
      <c r="E94" s="2"/>
      <c r="F94" s="2"/>
      <c r="G94" s="2"/>
      <c r="H94" s="2"/>
      <c r="I94" s="2"/>
      <c r="J94" s="2"/>
      <c r="K94" s="2"/>
      <c r="L94" s="2"/>
      <c r="M94" s="2"/>
      <c r="N94" s="2"/>
      <c r="O94" s="2"/>
      <c r="P94" s="2"/>
      <c r="Q94" s="2"/>
      <c r="R94" s="2"/>
      <c r="S94" s="2"/>
      <c r="T94" s="2"/>
      <c r="U94" s="2"/>
      <c r="V94" s="2"/>
    </row>
    <row r="95" ht="15.75" customHeight="1">
      <c r="A95" s="2"/>
      <c r="B95" s="2"/>
      <c r="C95" s="2"/>
      <c r="D95" s="2"/>
      <c r="E95" s="2"/>
      <c r="F95" s="2"/>
      <c r="G95" s="2"/>
      <c r="H95" s="2"/>
      <c r="I95" s="2"/>
      <c r="J95" s="2"/>
      <c r="K95" s="2"/>
      <c r="L95" s="2"/>
      <c r="M95" s="2"/>
      <c r="N95" s="2"/>
      <c r="O95" s="2"/>
      <c r="P95" s="2"/>
      <c r="Q95" s="2"/>
      <c r="R95" s="2"/>
      <c r="S95" s="2"/>
      <c r="T95" s="2"/>
      <c r="U95" s="2"/>
      <c r="V95" s="2"/>
    </row>
    <row r="96" ht="15.75" customHeight="1">
      <c r="A96" s="2"/>
      <c r="B96" s="2"/>
      <c r="C96" s="2"/>
      <c r="D96" s="2"/>
      <c r="E96" s="2"/>
      <c r="F96" s="2"/>
      <c r="G96" s="2"/>
      <c r="H96" s="2"/>
      <c r="I96" s="2"/>
      <c r="J96" s="2"/>
      <c r="K96" s="2"/>
      <c r="L96" s="2"/>
      <c r="M96" s="2"/>
      <c r="N96" s="2"/>
      <c r="O96" s="2"/>
      <c r="P96" s="2"/>
      <c r="Q96" s="2"/>
      <c r="R96" s="2"/>
      <c r="S96" s="2"/>
      <c r="T96" s="2"/>
      <c r="U96" s="2"/>
      <c r="V96" s="2"/>
    </row>
    <row r="97" ht="15.75" customHeight="1">
      <c r="A97" s="2"/>
      <c r="B97" s="2"/>
      <c r="C97" s="2"/>
      <c r="D97" s="2"/>
      <c r="E97" s="2"/>
      <c r="F97" s="2"/>
      <c r="G97" s="2"/>
      <c r="H97" s="2"/>
      <c r="I97" s="2"/>
      <c r="J97" s="2"/>
      <c r="K97" s="2"/>
      <c r="L97" s="2"/>
      <c r="M97" s="2"/>
      <c r="N97" s="2"/>
      <c r="O97" s="2"/>
      <c r="P97" s="2"/>
      <c r="Q97" s="2"/>
      <c r="R97" s="2"/>
      <c r="S97" s="2"/>
      <c r="T97" s="2"/>
      <c r="U97" s="2"/>
      <c r="V97" s="2"/>
    </row>
    <row r="98" ht="15.75" customHeight="1">
      <c r="A98" s="2"/>
      <c r="B98" s="2"/>
      <c r="C98" s="2"/>
      <c r="D98" s="2"/>
      <c r="E98" s="2"/>
      <c r="F98" s="2"/>
      <c r="G98" s="2"/>
      <c r="H98" s="2"/>
      <c r="I98" s="2"/>
      <c r="J98" s="2"/>
      <c r="K98" s="2"/>
      <c r="L98" s="2"/>
      <c r="M98" s="2"/>
      <c r="N98" s="2"/>
      <c r="O98" s="2"/>
      <c r="P98" s="2"/>
      <c r="Q98" s="2"/>
      <c r="R98" s="2"/>
      <c r="S98" s="2"/>
      <c r="T98" s="2"/>
      <c r="U98" s="2"/>
      <c r="V98" s="2"/>
    </row>
    <row r="99" ht="15.75" customHeight="1">
      <c r="A99" s="2"/>
      <c r="B99" s="2"/>
      <c r="C99" s="2"/>
      <c r="D99" s="2"/>
      <c r="E99" s="2"/>
      <c r="F99" s="2"/>
      <c r="G99" s="2"/>
      <c r="H99" s="2"/>
      <c r="I99" s="2"/>
      <c r="J99" s="2"/>
      <c r="K99" s="2"/>
      <c r="L99" s="2"/>
      <c r="M99" s="2"/>
      <c r="N99" s="2"/>
      <c r="O99" s="2"/>
      <c r="P99" s="2"/>
      <c r="Q99" s="2"/>
      <c r="R99" s="2"/>
      <c r="S99" s="2"/>
      <c r="T99" s="2"/>
      <c r="U99" s="2"/>
      <c r="V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row>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
    <mergeCell ref="A15:B15"/>
    <mergeCell ref="A30:D30"/>
    <mergeCell ref="A1:B1"/>
    <mergeCell ref="A10:B10"/>
    <mergeCell ref="A11:B11"/>
    <mergeCell ref="A12:B12"/>
    <mergeCell ref="C12:D12"/>
    <mergeCell ref="A13:B13"/>
    <mergeCell ref="A14:B14"/>
  </mergeCells>
  <printOptions/>
  <pageMargins bottom="0.58" footer="0.0" header="0.0" left="1.09" right="0.7086614173228347" top="0.7480314960629921"/>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fitToPage="1"/>
  </sheetPr>
  <sheetViews>
    <sheetView workbookViewId="0"/>
  </sheetViews>
  <sheetFormatPr customHeight="1" defaultColWidth="14.43" defaultRowHeight="15.0" outlineLevelCol="1"/>
  <cols>
    <col customWidth="1" min="1" max="1" width="8.14"/>
    <col customWidth="1" min="2" max="2" width="8.0"/>
    <col customWidth="1" min="3" max="3" width="40.0"/>
    <col customWidth="1" min="4" max="4" width="9.29"/>
    <col customWidth="1" min="5" max="5" width="15.0"/>
    <col customWidth="1" min="6" max="6" width="10.43"/>
    <col customWidth="1" min="7" max="7" width="13.57"/>
    <col customWidth="1" min="8" max="9" width="16.14" outlineLevel="1"/>
    <col customWidth="1" min="10" max="10" width="8.14" outlineLevel="1"/>
    <col customWidth="1" min="11" max="11" width="10.43" outlineLevel="1"/>
    <col customWidth="1" min="12" max="12" width="10.86" outlineLevel="1"/>
    <col customWidth="1" min="13" max="13" width="8.43" outlineLevel="1"/>
    <col customWidth="1" min="14" max="14" width="10.43" outlineLevel="1"/>
    <col customWidth="1" min="15" max="15" width="11.71" outlineLevel="1"/>
    <col customWidth="1" min="16" max="16" width="12.86"/>
    <col customWidth="1" min="17" max="17" width="56.14"/>
    <col customWidth="1" min="18" max="18" width="12.29"/>
    <col customWidth="1" min="19" max="21" width="4.43"/>
  </cols>
  <sheetData>
    <row r="1">
      <c r="A1" s="55" t="s">
        <v>40</v>
      </c>
      <c r="R1" s="2"/>
      <c r="S1" s="2"/>
      <c r="T1" s="2"/>
      <c r="U1" s="2"/>
    </row>
    <row r="2">
      <c r="A2" s="56" t="s">
        <v>41</v>
      </c>
      <c r="D2" s="9" t="s">
        <v>5</v>
      </c>
      <c r="E2" s="9"/>
      <c r="F2" s="57"/>
      <c r="G2" s="58"/>
      <c r="H2" s="58"/>
      <c r="I2" s="58"/>
      <c r="J2" s="58"/>
      <c r="K2" s="58"/>
      <c r="L2" s="58"/>
      <c r="M2" s="58"/>
      <c r="N2" s="58"/>
      <c r="O2" s="58"/>
      <c r="P2" s="58"/>
      <c r="Q2" s="58"/>
      <c r="R2" s="2"/>
      <c r="S2" s="2"/>
      <c r="T2" s="2"/>
      <c r="U2" s="2"/>
    </row>
    <row r="3">
      <c r="A3" s="56" t="s">
        <v>42</v>
      </c>
      <c r="D3" s="9" t="s">
        <v>7</v>
      </c>
      <c r="F3" s="58"/>
      <c r="G3" s="58"/>
      <c r="H3" s="58"/>
      <c r="I3" s="58"/>
      <c r="J3" s="58"/>
      <c r="K3" s="58"/>
      <c r="L3" s="58"/>
      <c r="M3" s="58"/>
      <c r="N3" s="58"/>
      <c r="O3" s="58"/>
      <c r="P3" s="58"/>
      <c r="Q3" s="58"/>
      <c r="R3" s="2"/>
      <c r="S3" s="2"/>
      <c r="T3" s="2"/>
      <c r="U3" s="2"/>
    </row>
    <row r="4" ht="30.75" customHeight="1">
      <c r="A4" s="11" t="str">
        <f>'Дохідна частина'!A12</f>
        <v>Заявник (найменування юридичної особи/прізвище, ім'я, по батькові (за наявності) фізичної особи): 
</v>
      </c>
      <c r="D4" s="59" t="s">
        <v>43</v>
      </c>
      <c r="F4" s="60"/>
      <c r="G4" s="61"/>
      <c r="H4" s="61"/>
      <c r="I4" s="61"/>
      <c r="J4" s="61"/>
      <c r="K4" s="61"/>
      <c r="L4" s="61"/>
      <c r="M4" s="61"/>
      <c r="N4" s="61"/>
      <c r="O4" s="61"/>
      <c r="P4" s="62"/>
      <c r="Q4" s="15"/>
      <c r="R4" s="2"/>
      <c r="S4" s="2"/>
      <c r="T4" s="2"/>
      <c r="U4" s="2"/>
    </row>
    <row r="5">
      <c r="A5" s="63" t="str">
        <f>'Дохідна частина'!A13</f>
        <v>Назва Проєкту: 
</v>
      </c>
      <c r="D5" s="9" t="s">
        <v>11</v>
      </c>
      <c r="F5" s="61"/>
      <c r="G5" s="61"/>
      <c r="H5" s="64"/>
      <c r="I5" s="64"/>
      <c r="J5" s="64"/>
      <c r="K5" s="64"/>
      <c r="L5" s="64"/>
      <c r="M5" s="64"/>
      <c r="N5" s="64"/>
      <c r="O5" s="64"/>
      <c r="P5" s="65"/>
      <c r="Q5" s="15"/>
      <c r="R5" s="2"/>
      <c r="S5" s="2"/>
      <c r="T5" s="2"/>
      <c r="U5" s="2"/>
    </row>
    <row r="6">
      <c r="A6" s="63" t="str">
        <f>'Дохідна частина'!A14</f>
        <v>Дата початку Проєкту: 
</v>
      </c>
      <c r="D6" s="9" t="s">
        <v>13</v>
      </c>
      <c r="E6" s="9"/>
      <c r="F6" s="2"/>
      <c r="G6" s="2"/>
      <c r="H6" s="2"/>
      <c r="I6" s="2"/>
      <c r="J6" s="2"/>
      <c r="K6" s="2"/>
      <c r="L6" s="2"/>
      <c r="M6" s="2"/>
      <c r="N6" s="2"/>
      <c r="O6" s="2"/>
      <c r="P6" s="2"/>
      <c r="Q6" s="2"/>
      <c r="R6" s="2"/>
      <c r="S6" s="2"/>
      <c r="T6" s="2"/>
      <c r="U6" s="2"/>
    </row>
    <row r="7">
      <c r="A7" s="63" t="str">
        <f>'Дохідна частина'!A15</f>
        <v>Дата завершення Проєкту: 
</v>
      </c>
      <c r="D7" s="9" t="s">
        <v>44</v>
      </c>
      <c r="F7" s="2"/>
      <c r="G7" s="2"/>
      <c r="H7" s="2"/>
      <c r="I7" s="2"/>
      <c r="J7" s="2"/>
      <c r="K7" s="2"/>
      <c r="L7" s="2"/>
      <c r="M7" s="2"/>
      <c r="N7" s="2"/>
      <c r="O7" s="2"/>
      <c r="P7" s="2"/>
      <c r="Q7" s="2"/>
      <c r="R7" s="2"/>
      <c r="S7" s="2"/>
      <c r="T7" s="2"/>
      <c r="U7" s="2"/>
    </row>
    <row r="8">
      <c r="A8" s="4"/>
      <c r="B8" s="66"/>
      <c r="C8" s="67"/>
      <c r="D8" s="68"/>
      <c r="E8" s="69"/>
      <c r="F8" s="69"/>
      <c r="G8" s="69"/>
      <c r="H8" s="70"/>
      <c r="I8" s="70"/>
      <c r="J8" s="70"/>
      <c r="K8" s="70"/>
      <c r="L8" s="70"/>
      <c r="M8" s="70"/>
      <c r="N8" s="70"/>
      <c r="O8" s="70"/>
      <c r="P8" s="71"/>
      <c r="Q8" s="72"/>
      <c r="R8" s="2"/>
      <c r="S8" s="2"/>
      <c r="T8" s="2"/>
      <c r="U8" s="2"/>
    </row>
    <row r="9" ht="26.25" customHeight="1">
      <c r="A9" s="73" t="s">
        <v>45</v>
      </c>
      <c r="B9" s="74" t="s">
        <v>46</v>
      </c>
      <c r="C9" s="75" t="s">
        <v>47</v>
      </c>
      <c r="D9" s="75" t="s">
        <v>48</v>
      </c>
      <c r="E9" s="76" t="s">
        <v>49</v>
      </c>
      <c r="F9" s="77"/>
      <c r="G9" s="78"/>
      <c r="H9" s="79"/>
      <c r="I9" s="79"/>
      <c r="J9" s="80" t="s">
        <v>50</v>
      </c>
      <c r="K9" s="77"/>
      <c r="L9" s="78"/>
      <c r="M9" s="76" t="s">
        <v>51</v>
      </c>
      <c r="N9" s="77"/>
      <c r="O9" s="78"/>
      <c r="P9" s="81" t="s">
        <v>52</v>
      </c>
      <c r="Q9" s="82" t="s">
        <v>53</v>
      </c>
      <c r="R9" s="2"/>
      <c r="S9" s="2"/>
      <c r="T9" s="2"/>
      <c r="U9" s="2"/>
    </row>
    <row r="10" ht="33.0" customHeight="1">
      <c r="A10" s="83"/>
      <c r="B10" s="84"/>
      <c r="C10" s="85"/>
      <c r="D10" s="85"/>
      <c r="E10" s="80" t="s">
        <v>54</v>
      </c>
      <c r="F10" s="77"/>
      <c r="G10" s="78"/>
      <c r="H10" s="79"/>
      <c r="I10" s="79"/>
      <c r="J10" s="80" t="s">
        <v>54</v>
      </c>
      <c r="K10" s="77"/>
      <c r="L10" s="78"/>
      <c r="M10" s="80" t="s">
        <v>54</v>
      </c>
      <c r="N10" s="77"/>
      <c r="O10" s="78"/>
      <c r="P10" s="84"/>
      <c r="Q10" s="83"/>
      <c r="R10" s="2"/>
      <c r="S10" s="2"/>
      <c r="T10" s="2"/>
      <c r="U10" s="2"/>
    </row>
    <row r="11" ht="59.25" customHeight="1">
      <c r="A11" s="86"/>
      <c r="B11" s="87"/>
      <c r="C11" s="88"/>
      <c r="D11" s="88"/>
      <c r="E11" s="89" t="s">
        <v>55</v>
      </c>
      <c r="F11" s="90" t="s">
        <v>56</v>
      </c>
      <c r="G11" s="91" t="s">
        <v>57</v>
      </c>
      <c r="H11" s="92"/>
      <c r="I11" s="92"/>
      <c r="J11" s="89" t="s">
        <v>55</v>
      </c>
      <c r="K11" s="90" t="s">
        <v>58</v>
      </c>
      <c r="L11" s="91" t="s">
        <v>59</v>
      </c>
      <c r="M11" s="89" t="s">
        <v>55</v>
      </c>
      <c r="N11" s="90" t="s">
        <v>58</v>
      </c>
      <c r="O11" s="91" t="s">
        <v>60</v>
      </c>
      <c r="P11" s="87"/>
      <c r="Q11" s="86"/>
      <c r="R11" s="2"/>
      <c r="S11" s="2"/>
      <c r="T11" s="2"/>
      <c r="U11" s="2"/>
    </row>
    <row r="12" ht="24.75" customHeight="1">
      <c r="A12" s="93">
        <v>1.0</v>
      </c>
      <c r="B12" s="93">
        <v>2.0</v>
      </c>
      <c r="C12" s="94">
        <v>3.0</v>
      </c>
      <c r="D12" s="94">
        <v>4.0</v>
      </c>
      <c r="E12" s="95">
        <v>5.0</v>
      </c>
      <c r="F12" s="95">
        <v>6.0</v>
      </c>
      <c r="G12" s="95">
        <v>7.0</v>
      </c>
      <c r="H12" s="95"/>
      <c r="I12" s="95"/>
      <c r="J12" s="95">
        <v>8.0</v>
      </c>
      <c r="K12" s="95">
        <v>9.0</v>
      </c>
      <c r="L12" s="95">
        <v>10.0</v>
      </c>
      <c r="M12" s="95">
        <v>11.0</v>
      </c>
      <c r="N12" s="95">
        <v>12.0</v>
      </c>
      <c r="O12" s="95">
        <v>13.0</v>
      </c>
      <c r="P12" s="95">
        <v>14.0</v>
      </c>
      <c r="Q12" s="96">
        <v>15.0</v>
      </c>
      <c r="R12" s="2"/>
      <c r="S12" s="2"/>
      <c r="T12" s="2"/>
      <c r="U12" s="2"/>
    </row>
    <row r="13" ht="23.25" customHeight="1">
      <c r="A13" s="97"/>
      <c r="B13" s="98"/>
      <c r="C13" s="99" t="s">
        <v>61</v>
      </c>
      <c r="D13" s="100"/>
      <c r="E13" s="101"/>
      <c r="F13" s="101"/>
      <c r="G13" s="101"/>
      <c r="H13" s="101"/>
      <c r="I13" s="101"/>
      <c r="J13" s="101"/>
      <c r="K13" s="101"/>
      <c r="L13" s="101"/>
      <c r="M13" s="101"/>
      <c r="N13" s="101"/>
      <c r="O13" s="101"/>
      <c r="P13" s="102"/>
      <c r="Q13" s="103"/>
      <c r="R13" s="104"/>
      <c r="S13" s="104"/>
      <c r="T13" s="104"/>
      <c r="U13" s="104"/>
    </row>
    <row r="14" ht="30.0" customHeight="1">
      <c r="A14" s="105" t="s">
        <v>62</v>
      </c>
      <c r="B14" s="106">
        <v>1.0</v>
      </c>
      <c r="C14" s="107" t="s">
        <v>63</v>
      </c>
      <c r="D14" s="108"/>
      <c r="E14" s="109"/>
      <c r="F14" s="109"/>
      <c r="G14" s="109"/>
      <c r="H14" s="109"/>
      <c r="I14" s="109"/>
      <c r="J14" s="109" t="s">
        <v>64</v>
      </c>
      <c r="K14" s="109"/>
      <c r="L14" s="109"/>
      <c r="M14" s="109"/>
      <c r="N14" s="109"/>
      <c r="O14" s="109"/>
      <c r="P14" s="110"/>
      <c r="Q14" s="111"/>
      <c r="R14" s="14"/>
      <c r="S14" s="15"/>
      <c r="T14" s="15"/>
      <c r="U14" s="15"/>
    </row>
    <row r="15" ht="49.5" customHeight="1">
      <c r="A15" s="112" t="s">
        <v>65</v>
      </c>
      <c r="B15" s="113" t="s">
        <v>66</v>
      </c>
      <c r="C15" s="114" t="s">
        <v>67</v>
      </c>
      <c r="D15" s="115"/>
      <c r="E15" s="116">
        <f>SUM(E16:E18)</f>
        <v>0</v>
      </c>
      <c r="F15" s="117"/>
      <c r="G15" s="118">
        <f>SUM(G16:G18)</f>
        <v>0</v>
      </c>
      <c r="H15" s="119"/>
      <c r="I15" s="119"/>
      <c r="J15" s="116">
        <f>SUM(J16:J18)</f>
        <v>0</v>
      </c>
      <c r="K15" s="117"/>
      <c r="L15" s="118">
        <f>SUM(L16:L18)</f>
        <v>0</v>
      </c>
      <c r="M15" s="116"/>
      <c r="N15" s="117"/>
      <c r="O15" s="118"/>
      <c r="P15" s="120">
        <f t="shared" ref="P15:P34" si="1">G15+L15+O15</f>
        <v>0</v>
      </c>
      <c r="Q15" s="121"/>
      <c r="R15" s="12"/>
      <c r="S15" s="12"/>
      <c r="T15" s="12"/>
      <c r="U15" s="12"/>
    </row>
    <row r="16" ht="15.0" customHeight="1">
      <c r="A16" s="122" t="s">
        <v>68</v>
      </c>
      <c r="B16" s="123" t="s">
        <v>69</v>
      </c>
      <c r="C16" s="124" t="s">
        <v>70</v>
      </c>
      <c r="D16" s="125" t="s">
        <v>71</v>
      </c>
      <c r="E16" s="126"/>
      <c r="F16" s="127"/>
      <c r="G16" s="128">
        <f t="shared" ref="G16:G18" si="2">E16*F16</f>
        <v>0</v>
      </c>
      <c r="H16" s="129"/>
      <c r="I16" s="129"/>
      <c r="J16" s="126"/>
      <c r="K16" s="127"/>
      <c r="L16" s="128">
        <f t="shared" ref="L16:L18" si="3">J16*K16</f>
        <v>0</v>
      </c>
      <c r="M16" s="126"/>
      <c r="N16" s="127"/>
      <c r="O16" s="128"/>
      <c r="P16" s="130">
        <f t="shared" si="1"/>
        <v>0</v>
      </c>
      <c r="Q16" s="131"/>
      <c r="R16" s="132"/>
      <c r="S16" s="133"/>
      <c r="T16" s="133"/>
      <c r="U16" s="133"/>
    </row>
    <row r="17" ht="15.0" customHeight="1">
      <c r="A17" s="122" t="s">
        <v>68</v>
      </c>
      <c r="B17" s="123" t="s">
        <v>72</v>
      </c>
      <c r="C17" s="124" t="s">
        <v>73</v>
      </c>
      <c r="D17" s="125" t="s">
        <v>71</v>
      </c>
      <c r="E17" s="126"/>
      <c r="F17" s="127"/>
      <c r="G17" s="128">
        <f t="shared" si="2"/>
        <v>0</v>
      </c>
      <c r="H17" s="129"/>
      <c r="I17" s="129"/>
      <c r="J17" s="126"/>
      <c r="K17" s="127"/>
      <c r="L17" s="128">
        <f t="shared" si="3"/>
        <v>0</v>
      </c>
      <c r="M17" s="126"/>
      <c r="N17" s="127"/>
      <c r="O17" s="128"/>
      <c r="P17" s="130">
        <f t="shared" si="1"/>
        <v>0</v>
      </c>
      <c r="Q17" s="131"/>
      <c r="R17" s="133"/>
      <c r="S17" s="133"/>
      <c r="T17" s="133"/>
      <c r="U17" s="133"/>
    </row>
    <row r="18" ht="17.25" customHeight="1">
      <c r="A18" s="134" t="s">
        <v>68</v>
      </c>
      <c r="B18" s="135" t="s">
        <v>74</v>
      </c>
      <c r="C18" s="124" t="s">
        <v>73</v>
      </c>
      <c r="D18" s="136" t="s">
        <v>71</v>
      </c>
      <c r="E18" s="137"/>
      <c r="F18" s="138"/>
      <c r="G18" s="139">
        <f t="shared" si="2"/>
        <v>0</v>
      </c>
      <c r="H18" s="140"/>
      <c r="I18" s="140"/>
      <c r="J18" s="137"/>
      <c r="K18" s="138"/>
      <c r="L18" s="139">
        <f t="shared" si="3"/>
        <v>0</v>
      </c>
      <c r="M18" s="137"/>
      <c r="N18" s="127"/>
      <c r="O18" s="139"/>
      <c r="P18" s="141">
        <f t="shared" si="1"/>
        <v>0</v>
      </c>
      <c r="Q18" s="142"/>
      <c r="R18" s="133"/>
      <c r="S18" s="133"/>
      <c r="T18" s="133"/>
      <c r="U18" s="133"/>
    </row>
    <row r="19" ht="18.0" customHeight="1">
      <c r="A19" s="112" t="s">
        <v>65</v>
      </c>
      <c r="B19" s="113" t="s">
        <v>75</v>
      </c>
      <c r="C19" s="143" t="s">
        <v>76</v>
      </c>
      <c r="D19" s="144"/>
      <c r="E19" s="145">
        <f>SUM(E20:E22)</f>
        <v>0</v>
      </c>
      <c r="F19" s="146"/>
      <c r="G19" s="147">
        <f>SUM(G20:G22)</f>
        <v>0</v>
      </c>
      <c r="H19" s="148"/>
      <c r="I19" s="148"/>
      <c r="J19" s="145">
        <f>SUM(J20:J22)</f>
        <v>0</v>
      </c>
      <c r="K19" s="146"/>
      <c r="L19" s="147">
        <f>SUM(L20:L22)</f>
        <v>0</v>
      </c>
      <c r="M19" s="145"/>
      <c r="N19" s="146"/>
      <c r="O19" s="147"/>
      <c r="P19" s="149">
        <f t="shared" si="1"/>
        <v>0</v>
      </c>
      <c r="Q19" s="150"/>
      <c r="R19" s="12"/>
      <c r="S19" s="12"/>
      <c r="T19" s="12"/>
      <c r="U19" s="12"/>
    </row>
    <row r="20">
      <c r="A20" s="122" t="s">
        <v>68</v>
      </c>
      <c r="B20" s="123" t="s">
        <v>77</v>
      </c>
      <c r="C20" s="124" t="s">
        <v>70</v>
      </c>
      <c r="D20" s="125" t="s">
        <v>71</v>
      </c>
      <c r="E20" s="126"/>
      <c r="F20" s="127"/>
      <c r="G20" s="128">
        <f t="shared" ref="G20:G22" si="4">E20*F20</f>
        <v>0</v>
      </c>
      <c r="H20" s="129"/>
      <c r="I20" s="129"/>
      <c r="J20" s="126">
        <v>0.0</v>
      </c>
      <c r="K20" s="127">
        <v>0.0</v>
      </c>
      <c r="L20" s="128">
        <f t="shared" ref="L20:L22" si="5">J20*K20</f>
        <v>0</v>
      </c>
      <c r="M20" s="126"/>
      <c r="N20" s="127"/>
      <c r="O20" s="128"/>
      <c r="P20" s="130">
        <f t="shared" si="1"/>
        <v>0</v>
      </c>
      <c r="Q20" s="131"/>
      <c r="R20" s="133"/>
      <c r="S20" s="133"/>
      <c r="T20" s="133"/>
      <c r="U20" s="133"/>
    </row>
    <row r="21" ht="15.75" customHeight="1">
      <c r="A21" s="122" t="s">
        <v>68</v>
      </c>
      <c r="B21" s="123" t="s">
        <v>78</v>
      </c>
      <c r="C21" s="124" t="s">
        <v>70</v>
      </c>
      <c r="D21" s="125" t="s">
        <v>71</v>
      </c>
      <c r="E21" s="126"/>
      <c r="F21" s="127"/>
      <c r="G21" s="128">
        <f t="shared" si="4"/>
        <v>0</v>
      </c>
      <c r="H21" s="129"/>
      <c r="I21" s="129"/>
      <c r="J21" s="126">
        <v>0.0</v>
      </c>
      <c r="K21" s="127">
        <v>0.0</v>
      </c>
      <c r="L21" s="128">
        <f t="shared" si="5"/>
        <v>0</v>
      </c>
      <c r="M21" s="126"/>
      <c r="N21" s="127"/>
      <c r="O21" s="128"/>
      <c r="P21" s="130">
        <f t="shared" si="1"/>
        <v>0</v>
      </c>
      <c r="Q21" s="131"/>
      <c r="R21" s="133"/>
      <c r="S21" s="133"/>
      <c r="T21" s="133"/>
      <c r="U21" s="133"/>
    </row>
    <row r="22" ht="15.75" customHeight="1">
      <c r="A22" s="122" t="s">
        <v>68</v>
      </c>
      <c r="B22" s="123" t="s">
        <v>79</v>
      </c>
      <c r="C22" s="124" t="s">
        <v>70</v>
      </c>
      <c r="D22" s="125" t="s">
        <v>71</v>
      </c>
      <c r="E22" s="126"/>
      <c r="F22" s="127"/>
      <c r="G22" s="128">
        <f t="shared" si="4"/>
        <v>0</v>
      </c>
      <c r="H22" s="129"/>
      <c r="I22" s="129"/>
      <c r="J22" s="126">
        <v>0.0</v>
      </c>
      <c r="K22" s="127">
        <v>0.0</v>
      </c>
      <c r="L22" s="128">
        <f t="shared" si="5"/>
        <v>0</v>
      </c>
      <c r="M22" s="126"/>
      <c r="N22" s="127"/>
      <c r="O22" s="128"/>
      <c r="P22" s="130">
        <f t="shared" si="1"/>
        <v>0</v>
      </c>
      <c r="Q22" s="131"/>
      <c r="R22" s="133"/>
      <c r="S22" s="133"/>
      <c r="T22" s="133"/>
      <c r="U22" s="133"/>
    </row>
    <row r="23" ht="30.0" customHeight="1">
      <c r="A23" s="112" t="s">
        <v>65</v>
      </c>
      <c r="B23" s="113" t="s">
        <v>80</v>
      </c>
      <c r="C23" s="151" t="s">
        <v>81</v>
      </c>
      <c r="D23" s="144"/>
      <c r="E23" s="145">
        <f>SUM(E24:E26)</f>
        <v>12</v>
      </c>
      <c r="F23" s="146"/>
      <c r="G23" s="147">
        <f>SUM(G24:G26)</f>
        <v>116803.28</v>
      </c>
      <c r="H23" s="148"/>
      <c r="I23" s="148"/>
      <c r="J23" s="145">
        <f>SUM(J24:J26)</f>
        <v>0</v>
      </c>
      <c r="K23" s="146"/>
      <c r="L23" s="147">
        <f>SUM(L24:L26)</f>
        <v>0</v>
      </c>
      <c r="M23" s="145"/>
      <c r="N23" s="146"/>
      <c r="O23" s="147"/>
      <c r="P23" s="149">
        <f t="shared" si="1"/>
        <v>116803.28</v>
      </c>
      <c r="Q23" s="150"/>
      <c r="R23" s="12"/>
      <c r="S23" s="12"/>
      <c r="T23" s="12"/>
      <c r="U23" s="12"/>
    </row>
    <row r="24" ht="96.75" customHeight="1">
      <c r="A24" s="122" t="s">
        <v>68</v>
      </c>
      <c r="B24" s="123" t="s">
        <v>82</v>
      </c>
      <c r="C24" s="124" t="s">
        <v>83</v>
      </c>
      <c r="D24" s="125" t="s">
        <v>71</v>
      </c>
      <c r="E24" s="126">
        <v>4.0</v>
      </c>
      <c r="F24" s="127">
        <v>4200.82</v>
      </c>
      <c r="G24" s="128">
        <f t="shared" ref="G24:G26" si="6">E24*F24</f>
        <v>16803.28</v>
      </c>
      <c r="H24" s="129"/>
      <c r="I24" s="129"/>
      <c r="J24" s="126"/>
      <c r="K24" s="127"/>
      <c r="L24" s="128">
        <f t="shared" ref="L24:L26" si="7">J24*K24</f>
        <v>0</v>
      </c>
      <c r="M24" s="126"/>
      <c r="N24" s="127"/>
      <c r="O24" s="128"/>
      <c r="P24" s="130">
        <f t="shared" si="1"/>
        <v>16803.28</v>
      </c>
      <c r="Q24" s="131" t="s">
        <v>84</v>
      </c>
      <c r="R24" s="133"/>
      <c r="S24" s="133"/>
      <c r="T24" s="133"/>
      <c r="U24" s="133"/>
    </row>
    <row r="25" ht="84.0" customHeight="1">
      <c r="A25" s="122" t="s">
        <v>68</v>
      </c>
      <c r="B25" s="123" t="s">
        <v>85</v>
      </c>
      <c r="C25" s="124" t="s">
        <v>86</v>
      </c>
      <c r="D25" s="125" t="s">
        <v>71</v>
      </c>
      <c r="E25" s="126">
        <v>4.0</v>
      </c>
      <c r="F25" s="127">
        <v>12500.0</v>
      </c>
      <c r="G25" s="128">
        <f t="shared" si="6"/>
        <v>50000</v>
      </c>
      <c r="H25" s="129"/>
      <c r="I25" s="129"/>
      <c r="J25" s="126"/>
      <c r="K25" s="127"/>
      <c r="L25" s="128">
        <f t="shared" si="7"/>
        <v>0</v>
      </c>
      <c r="M25" s="126"/>
      <c r="N25" s="127"/>
      <c r="O25" s="128"/>
      <c r="P25" s="130">
        <f t="shared" si="1"/>
        <v>50000</v>
      </c>
      <c r="Q25" s="131" t="s">
        <v>87</v>
      </c>
      <c r="R25" s="133"/>
      <c r="S25" s="133"/>
      <c r="T25" s="133"/>
      <c r="U25" s="133"/>
    </row>
    <row r="26" ht="69.0" customHeight="1">
      <c r="A26" s="134" t="s">
        <v>68</v>
      </c>
      <c r="B26" s="152" t="s">
        <v>88</v>
      </c>
      <c r="C26" s="124" t="s">
        <v>89</v>
      </c>
      <c r="D26" s="136" t="s">
        <v>71</v>
      </c>
      <c r="E26" s="137">
        <v>4.0</v>
      </c>
      <c r="F26" s="138">
        <v>12500.0</v>
      </c>
      <c r="G26" s="139">
        <f t="shared" si="6"/>
        <v>50000</v>
      </c>
      <c r="H26" s="140"/>
      <c r="I26" s="140"/>
      <c r="J26" s="153"/>
      <c r="K26" s="154"/>
      <c r="L26" s="155">
        <f t="shared" si="7"/>
        <v>0</v>
      </c>
      <c r="M26" s="153"/>
      <c r="N26" s="154"/>
      <c r="O26" s="155"/>
      <c r="P26" s="141">
        <f t="shared" si="1"/>
        <v>50000</v>
      </c>
      <c r="Q26" s="156" t="s">
        <v>90</v>
      </c>
      <c r="R26" s="133"/>
      <c r="S26" s="133"/>
      <c r="T26" s="133"/>
      <c r="U26" s="133"/>
    </row>
    <row r="27" ht="30.0" customHeight="1">
      <c r="A27" s="112" t="s">
        <v>62</v>
      </c>
      <c r="B27" s="157" t="s">
        <v>91</v>
      </c>
      <c r="C27" s="143" t="s">
        <v>92</v>
      </c>
      <c r="D27" s="144"/>
      <c r="E27" s="145">
        <f>SUM(E28:E30)</f>
        <v>116803.28</v>
      </c>
      <c r="F27" s="146"/>
      <c r="G27" s="147">
        <f>SUM(G28:G30)</f>
        <v>25696.7216</v>
      </c>
      <c r="H27" s="148"/>
      <c r="I27" s="148"/>
      <c r="J27" s="145">
        <f>SUM(J28:J30)</f>
        <v>0</v>
      </c>
      <c r="K27" s="146"/>
      <c r="L27" s="147">
        <f>SUM(L28:L30)</f>
        <v>0</v>
      </c>
      <c r="M27" s="145"/>
      <c r="N27" s="146"/>
      <c r="O27" s="147"/>
      <c r="P27" s="149">
        <f t="shared" si="1"/>
        <v>25696.7216</v>
      </c>
      <c r="Q27" s="150"/>
      <c r="R27" s="15"/>
      <c r="S27" s="15"/>
      <c r="T27" s="15"/>
      <c r="U27" s="15"/>
    </row>
    <row r="28" ht="30.0" customHeight="1">
      <c r="A28" s="158" t="s">
        <v>68</v>
      </c>
      <c r="B28" s="159" t="s">
        <v>93</v>
      </c>
      <c r="C28" s="124" t="s">
        <v>94</v>
      </c>
      <c r="D28" s="160"/>
      <c r="E28" s="161">
        <f>G15</f>
        <v>0</v>
      </c>
      <c r="F28" s="162">
        <v>0.22</v>
      </c>
      <c r="G28" s="163">
        <f t="shared" ref="G28:G30" si="8">E28*F28</f>
        <v>0</v>
      </c>
      <c r="H28" s="164"/>
      <c r="I28" s="164"/>
      <c r="J28" s="161">
        <f>L15</f>
        <v>0</v>
      </c>
      <c r="K28" s="162">
        <v>0.22</v>
      </c>
      <c r="L28" s="163">
        <f t="shared" ref="L28:L30" si="9">J28*K28</f>
        <v>0</v>
      </c>
      <c r="M28" s="161"/>
      <c r="N28" s="162"/>
      <c r="O28" s="163"/>
      <c r="P28" s="165">
        <f t="shared" si="1"/>
        <v>0</v>
      </c>
      <c r="Q28" s="166"/>
      <c r="R28" s="132"/>
      <c r="S28" s="133"/>
      <c r="T28" s="133"/>
      <c r="U28" s="133"/>
    </row>
    <row r="29" ht="30.0" customHeight="1">
      <c r="A29" s="122" t="s">
        <v>68</v>
      </c>
      <c r="B29" s="123" t="s">
        <v>95</v>
      </c>
      <c r="C29" s="124" t="s">
        <v>96</v>
      </c>
      <c r="D29" s="125"/>
      <c r="E29" s="126">
        <f>G19</f>
        <v>0</v>
      </c>
      <c r="F29" s="127">
        <v>0.22</v>
      </c>
      <c r="G29" s="128">
        <f t="shared" si="8"/>
        <v>0</v>
      </c>
      <c r="H29" s="129"/>
      <c r="I29" s="129"/>
      <c r="J29" s="126">
        <f>L19</f>
        <v>0</v>
      </c>
      <c r="K29" s="127">
        <v>0.22</v>
      </c>
      <c r="L29" s="128">
        <f t="shared" si="9"/>
        <v>0</v>
      </c>
      <c r="M29" s="126"/>
      <c r="N29" s="127"/>
      <c r="O29" s="128"/>
      <c r="P29" s="130">
        <f t="shared" si="1"/>
        <v>0</v>
      </c>
      <c r="Q29" s="131"/>
      <c r="R29" s="133"/>
      <c r="S29" s="133"/>
      <c r="T29" s="133"/>
      <c r="U29" s="133"/>
    </row>
    <row r="30" ht="30.0" customHeight="1">
      <c r="A30" s="134" t="s">
        <v>68</v>
      </c>
      <c r="B30" s="152" t="s">
        <v>97</v>
      </c>
      <c r="C30" s="167" t="s">
        <v>81</v>
      </c>
      <c r="D30" s="136"/>
      <c r="E30" s="137">
        <f>G23</f>
        <v>116803.28</v>
      </c>
      <c r="F30" s="138">
        <v>0.22</v>
      </c>
      <c r="G30" s="139">
        <f t="shared" si="8"/>
        <v>25696.7216</v>
      </c>
      <c r="H30" s="140"/>
      <c r="I30" s="140"/>
      <c r="J30" s="137">
        <f>L23</f>
        <v>0</v>
      </c>
      <c r="K30" s="138">
        <v>0.22</v>
      </c>
      <c r="L30" s="139">
        <f t="shared" si="9"/>
        <v>0</v>
      </c>
      <c r="M30" s="137"/>
      <c r="N30" s="138"/>
      <c r="O30" s="139"/>
      <c r="P30" s="141">
        <f t="shared" si="1"/>
        <v>25696.7216</v>
      </c>
      <c r="Q30" s="142"/>
      <c r="R30" s="133"/>
      <c r="S30" s="133"/>
      <c r="T30" s="133"/>
      <c r="U30" s="133"/>
    </row>
    <row r="31" ht="30.0" customHeight="1">
      <c r="A31" s="112" t="s">
        <v>65</v>
      </c>
      <c r="B31" s="157" t="s">
        <v>98</v>
      </c>
      <c r="C31" s="143" t="s">
        <v>99</v>
      </c>
      <c r="D31" s="144"/>
      <c r="E31" s="145">
        <f>SUM(E32:E34)</f>
        <v>4</v>
      </c>
      <c r="F31" s="146"/>
      <c r="G31" s="147">
        <f>SUM(G32:G34)</f>
        <v>30000</v>
      </c>
      <c r="H31" s="148"/>
      <c r="I31" s="148"/>
      <c r="J31" s="145">
        <f>SUM(J32:J34)</f>
        <v>0</v>
      </c>
      <c r="K31" s="146"/>
      <c r="L31" s="147">
        <f>SUM(L32:L34)</f>
        <v>0</v>
      </c>
      <c r="M31" s="145"/>
      <c r="N31" s="146"/>
      <c r="O31" s="147"/>
      <c r="P31" s="149">
        <f t="shared" si="1"/>
        <v>30000</v>
      </c>
      <c r="Q31" s="150"/>
      <c r="R31" s="15"/>
      <c r="S31" s="15"/>
      <c r="T31" s="15"/>
      <c r="U31" s="15"/>
    </row>
    <row r="32" ht="42.0" customHeight="1">
      <c r="A32" s="122" t="s">
        <v>68</v>
      </c>
      <c r="B32" s="159" t="s">
        <v>100</v>
      </c>
      <c r="C32" s="124" t="s">
        <v>101</v>
      </c>
      <c r="D32" s="125" t="s">
        <v>71</v>
      </c>
      <c r="E32" s="126">
        <v>4.0</v>
      </c>
      <c r="F32" s="127">
        <v>7500.0</v>
      </c>
      <c r="G32" s="128">
        <f t="shared" ref="G32:G34" si="10">E32*F32</f>
        <v>30000</v>
      </c>
      <c r="H32" s="129"/>
      <c r="I32" s="129"/>
      <c r="J32" s="126"/>
      <c r="K32" s="127"/>
      <c r="L32" s="128">
        <f t="shared" ref="L32:L34" si="11">J32*K32</f>
        <v>0</v>
      </c>
      <c r="M32" s="126"/>
      <c r="N32" s="127"/>
      <c r="O32" s="128"/>
      <c r="P32" s="130">
        <f t="shared" si="1"/>
        <v>30000</v>
      </c>
      <c r="Q32" s="131" t="s">
        <v>102</v>
      </c>
      <c r="R32" s="15"/>
      <c r="S32" s="15"/>
      <c r="T32" s="15"/>
      <c r="U32" s="15"/>
    </row>
    <row r="33" ht="30.0" customHeight="1">
      <c r="A33" s="122" t="s">
        <v>68</v>
      </c>
      <c r="B33" s="123" t="s">
        <v>103</v>
      </c>
      <c r="C33" s="124" t="s">
        <v>104</v>
      </c>
      <c r="D33" s="125" t="s">
        <v>71</v>
      </c>
      <c r="E33" s="126"/>
      <c r="F33" s="127"/>
      <c r="G33" s="128">
        <f t="shared" si="10"/>
        <v>0</v>
      </c>
      <c r="H33" s="129"/>
      <c r="I33" s="129"/>
      <c r="J33" s="126"/>
      <c r="K33" s="127"/>
      <c r="L33" s="128">
        <f t="shared" si="11"/>
        <v>0</v>
      </c>
      <c r="M33" s="126"/>
      <c r="N33" s="127"/>
      <c r="O33" s="128"/>
      <c r="P33" s="130">
        <f t="shared" si="1"/>
        <v>0</v>
      </c>
      <c r="Q33" s="131"/>
      <c r="R33" s="15"/>
      <c r="S33" s="15"/>
      <c r="T33" s="15"/>
      <c r="U33" s="15"/>
    </row>
    <row r="34" ht="30.0" customHeight="1">
      <c r="A34" s="134" t="s">
        <v>68</v>
      </c>
      <c r="B34" s="135" t="s">
        <v>105</v>
      </c>
      <c r="C34" s="124" t="s">
        <v>104</v>
      </c>
      <c r="D34" s="136" t="s">
        <v>71</v>
      </c>
      <c r="E34" s="137"/>
      <c r="F34" s="138"/>
      <c r="G34" s="139">
        <f t="shared" si="10"/>
        <v>0</v>
      </c>
      <c r="H34" s="140"/>
      <c r="I34" s="140"/>
      <c r="J34" s="153"/>
      <c r="K34" s="154"/>
      <c r="L34" s="155">
        <f t="shared" si="11"/>
        <v>0</v>
      </c>
      <c r="M34" s="153"/>
      <c r="N34" s="154"/>
      <c r="O34" s="155"/>
      <c r="P34" s="141">
        <f t="shared" si="1"/>
        <v>0</v>
      </c>
      <c r="Q34" s="156"/>
      <c r="R34" s="15"/>
      <c r="S34" s="15"/>
      <c r="T34" s="15"/>
      <c r="U34" s="15"/>
    </row>
    <row r="35" ht="30.0" customHeight="1">
      <c r="A35" s="168" t="s">
        <v>106</v>
      </c>
      <c r="B35" s="169"/>
      <c r="C35" s="170"/>
      <c r="D35" s="171"/>
      <c r="E35" s="172"/>
      <c r="F35" s="173"/>
      <c r="G35" s="174">
        <f>G15+G19+G23+G27+G31</f>
        <v>172500.0016</v>
      </c>
      <c r="H35" s="172"/>
      <c r="I35" s="172"/>
      <c r="J35" s="172"/>
      <c r="K35" s="175"/>
      <c r="L35" s="174">
        <f>L15+L19+L23+L27+L31</f>
        <v>0</v>
      </c>
      <c r="M35" s="176" t="s">
        <v>107</v>
      </c>
      <c r="N35" s="177"/>
      <c r="O35" s="178"/>
      <c r="P35" s="174">
        <f>P15+P19+P23+P27+P31</f>
        <v>172500.0016</v>
      </c>
      <c r="Q35" s="179"/>
      <c r="R35" s="14"/>
      <c r="S35" s="15"/>
      <c r="T35" s="15"/>
      <c r="U35" s="15"/>
    </row>
    <row r="36" ht="30.0" customHeight="1">
      <c r="A36" s="180" t="s">
        <v>62</v>
      </c>
      <c r="B36" s="181">
        <v>2.0</v>
      </c>
      <c r="C36" s="182" t="s">
        <v>108</v>
      </c>
      <c r="D36" s="183"/>
      <c r="E36" s="109"/>
      <c r="F36" s="109"/>
      <c r="G36" s="109"/>
      <c r="H36" s="109"/>
      <c r="I36" s="109"/>
      <c r="J36" s="109"/>
      <c r="K36" s="109"/>
      <c r="L36" s="109"/>
      <c r="M36" s="109"/>
      <c r="N36" s="109"/>
      <c r="O36" s="109"/>
      <c r="P36" s="110"/>
      <c r="Q36" s="111"/>
      <c r="R36" s="15"/>
      <c r="S36" s="15"/>
      <c r="T36" s="15"/>
      <c r="U36" s="15"/>
    </row>
    <row r="37" ht="30.0" customHeight="1">
      <c r="A37" s="112" t="s">
        <v>65</v>
      </c>
      <c r="B37" s="157" t="s">
        <v>109</v>
      </c>
      <c r="C37" s="114" t="s">
        <v>110</v>
      </c>
      <c r="D37" s="115"/>
      <c r="E37" s="116">
        <f>SUM(E38:E40)</f>
        <v>0</v>
      </c>
      <c r="F37" s="117"/>
      <c r="G37" s="118">
        <f>SUM(G38:G40)</f>
        <v>0</v>
      </c>
      <c r="H37" s="119"/>
      <c r="I37" s="119"/>
      <c r="J37" s="116">
        <f>SUM(J38:J40)</f>
        <v>0</v>
      </c>
      <c r="K37" s="117"/>
      <c r="L37" s="118">
        <f t="shared" ref="L37:M37" si="12">SUM(L38:L40)</f>
        <v>0</v>
      </c>
      <c r="M37" s="116">
        <f t="shared" si="12"/>
        <v>0</v>
      </c>
      <c r="N37" s="117"/>
      <c r="O37" s="118">
        <f>SUM(O38:O40)</f>
        <v>0</v>
      </c>
      <c r="P37" s="120">
        <f t="shared" ref="P37:P48" si="13">G37+L37+O37</f>
        <v>0</v>
      </c>
      <c r="Q37" s="121"/>
      <c r="R37" s="8"/>
      <c r="S37" s="12"/>
      <c r="T37" s="12"/>
      <c r="U37" s="12"/>
    </row>
    <row r="38" ht="30.0" customHeight="1">
      <c r="A38" s="122" t="s">
        <v>68</v>
      </c>
      <c r="B38" s="123" t="s">
        <v>111</v>
      </c>
      <c r="C38" s="124" t="s">
        <v>112</v>
      </c>
      <c r="D38" s="125" t="s">
        <v>113</v>
      </c>
      <c r="E38" s="126"/>
      <c r="F38" s="127"/>
      <c r="G38" s="128">
        <f t="shared" ref="G38:G40" si="14">E38*F38</f>
        <v>0</v>
      </c>
      <c r="H38" s="129"/>
      <c r="I38" s="129"/>
      <c r="J38" s="126"/>
      <c r="K38" s="127"/>
      <c r="L38" s="128">
        <f t="shared" ref="L38:L40" si="15">J38*K38</f>
        <v>0</v>
      </c>
      <c r="M38" s="126"/>
      <c r="N38" s="127"/>
      <c r="O38" s="128">
        <f t="shared" ref="O38:O40" si="16">M38*N38</f>
        <v>0</v>
      </c>
      <c r="P38" s="130">
        <f t="shared" si="13"/>
        <v>0</v>
      </c>
      <c r="Q38" s="131"/>
      <c r="R38" s="133"/>
      <c r="S38" s="133"/>
      <c r="T38" s="133"/>
      <c r="U38" s="133"/>
    </row>
    <row r="39" ht="30.0" customHeight="1">
      <c r="A39" s="122" t="s">
        <v>68</v>
      </c>
      <c r="B39" s="123" t="s">
        <v>114</v>
      </c>
      <c r="C39" s="124" t="s">
        <v>112</v>
      </c>
      <c r="D39" s="125" t="s">
        <v>113</v>
      </c>
      <c r="E39" s="126"/>
      <c r="F39" s="127"/>
      <c r="G39" s="128">
        <f t="shared" si="14"/>
        <v>0</v>
      </c>
      <c r="H39" s="129"/>
      <c r="I39" s="129"/>
      <c r="J39" s="126"/>
      <c r="K39" s="127"/>
      <c r="L39" s="128">
        <f t="shared" si="15"/>
        <v>0</v>
      </c>
      <c r="M39" s="126"/>
      <c r="N39" s="127"/>
      <c r="O39" s="128">
        <f t="shared" si="16"/>
        <v>0</v>
      </c>
      <c r="P39" s="130">
        <f t="shared" si="13"/>
        <v>0</v>
      </c>
      <c r="Q39" s="131"/>
      <c r="R39" s="133"/>
      <c r="S39" s="133"/>
      <c r="T39" s="133"/>
      <c r="U39" s="133"/>
    </row>
    <row r="40" ht="30.0" customHeight="1">
      <c r="A40" s="184" t="s">
        <v>68</v>
      </c>
      <c r="B40" s="152" t="s">
        <v>115</v>
      </c>
      <c r="C40" s="124" t="s">
        <v>112</v>
      </c>
      <c r="D40" s="185" t="s">
        <v>113</v>
      </c>
      <c r="E40" s="153"/>
      <c r="F40" s="154"/>
      <c r="G40" s="155">
        <f t="shared" si="14"/>
        <v>0</v>
      </c>
      <c r="H40" s="186"/>
      <c r="I40" s="186"/>
      <c r="J40" s="153"/>
      <c r="K40" s="154"/>
      <c r="L40" s="155">
        <f t="shared" si="15"/>
        <v>0</v>
      </c>
      <c r="M40" s="153"/>
      <c r="N40" s="154"/>
      <c r="O40" s="155">
        <f t="shared" si="16"/>
        <v>0</v>
      </c>
      <c r="P40" s="141">
        <f t="shared" si="13"/>
        <v>0</v>
      </c>
      <c r="Q40" s="156"/>
      <c r="R40" s="133"/>
      <c r="S40" s="133"/>
      <c r="T40" s="133"/>
      <c r="U40" s="133"/>
    </row>
    <row r="41" ht="30.0" customHeight="1">
      <c r="A41" s="112" t="s">
        <v>65</v>
      </c>
      <c r="B41" s="157" t="s">
        <v>116</v>
      </c>
      <c r="C41" s="151" t="s">
        <v>117</v>
      </c>
      <c r="D41" s="144"/>
      <c r="E41" s="145">
        <f>SUM(E42:E44)</f>
        <v>0</v>
      </c>
      <c r="F41" s="146"/>
      <c r="G41" s="147">
        <f>SUM(G42:G44)</f>
        <v>0</v>
      </c>
      <c r="H41" s="148"/>
      <c r="I41" s="148"/>
      <c r="J41" s="145">
        <f>SUM(J42:J44)</f>
        <v>0</v>
      </c>
      <c r="K41" s="146"/>
      <c r="L41" s="147">
        <f t="shared" ref="L41:M41" si="17">SUM(L42:L44)</f>
        <v>0</v>
      </c>
      <c r="M41" s="145">
        <f t="shared" si="17"/>
        <v>0</v>
      </c>
      <c r="N41" s="146"/>
      <c r="O41" s="147">
        <f>SUM(O42:O44)</f>
        <v>0</v>
      </c>
      <c r="P41" s="149">
        <f t="shared" si="13"/>
        <v>0</v>
      </c>
      <c r="Q41" s="150"/>
      <c r="R41" s="12"/>
      <c r="S41" s="12"/>
      <c r="T41" s="12"/>
      <c r="U41" s="12"/>
    </row>
    <row r="42" ht="30.0" customHeight="1">
      <c r="A42" s="122" t="s">
        <v>68</v>
      </c>
      <c r="B42" s="123" t="s">
        <v>118</v>
      </c>
      <c r="C42" s="124" t="s">
        <v>119</v>
      </c>
      <c r="D42" s="125" t="s">
        <v>120</v>
      </c>
      <c r="E42" s="126"/>
      <c r="F42" s="127"/>
      <c r="G42" s="128">
        <f t="shared" ref="G42:G44" si="18">E42*F42</f>
        <v>0</v>
      </c>
      <c r="H42" s="129"/>
      <c r="I42" s="129"/>
      <c r="J42" s="126"/>
      <c r="K42" s="127"/>
      <c r="L42" s="128">
        <f t="shared" ref="L42:L44" si="19">J42*K42</f>
        <v>0</v>
      </c>
      <c r="M42" s="126"/>
      <c r="N42" s="127"/>
      <c r="O42" s="128">
        <f t="shared" ref="O42:O44" si="20">M42*N42</f>
        <v>0</v>
      </c>
      <c r="P42" s="130">
        <f t="shared" si="13"/>
        <v>0</v>
      </c>
      <c r="Q42" s="131"/>
      <c r="R42" s="133"/>
      <c r="S42" s="133"/>
      <c r="T42" s="133"/>
      <c r="U42" s="133"/>
    </row>
    <row r="43" ht="30.0" customHeight="1">
      <c r="A43" s="122" t="s">
        <v>68</v>
      </c>
      <c r="B43" s="123" t="s">
        <v>121</v>
      </c>
      <c r="C43" s="187" t="s">
        <v>119</v>
      </c>
      <c r="D43" s="125" t="s">
        <v>120</v>
      </c>
      <c r="E43" s="126"/>
      <c r="F43" s="127"/>
      <c r="G43" s="128">
        <f t="shared" si="18"/>
        <v>0</v>
      </c>
      <c r="H43" s="129"/>
      <c r="I43" s="129"/>
      <c r="J43" s="126"/>
      <c r="K43" s="127"/>
      <c r="L43" s="128">
        <f t="shared" si="19"/>
        <v>0</v>
      </c>
      <c r="M43" s="126"/>
      <c r="N43" s="127"/>
      <c r="O43" s="128">
        <f t="shared" si="20"/>
        <v>0</v>
      </c>
      <c r="P43" s="130">
        <f t="shared" si="13"/>
        <v>0</v>
      </c>
      <c r="Q43" s="131"/>
      <c r="R43" s="133"/>
      <c r="S43" s="133"/>
      <c r="T43" s="133"/>
      <c r="U43" s="133"/>
    </row>
    <row r="44" ht="30.0" customHeight="1">
      <c r="A44" s="184" t="s">
        <v>68</v>
      </c>
      <c r="B44" s="152" t="s">
        <v>122</v>
      </c>
      <c r="C44" s="188" t="s">
        <v>119</v>
      </c>
      <c r="D44" s="185" t="s">
        <v>120</v>
      </c>
      <c r="E44" s="153"/>
      <c r="F44" s="154"/>
      <c r="G44" s="155">
        <f t="shared" si="18"/>
        <v>0</v>
      </c>
      <c r="H44" s="186"/>
      <c r="I44" s="186"/>
      <c r="J44" s="153"/>
      <c r="K44" s="154"/>
      <c r="L44" s="155">
        <f t="shared" si="19"/>
        <v>0</v>
      </c>
      <c r="M44" s="153"/>
      <c r="N44" s="154"/>
      <c r="O44" s="155">
        <f t="shared" si="20"/>
        <v>0</v>
      </c>
      <c r="P44" s="141">
        <f t="shared" si="13"/>
        <v>0</v>
      </c>
      <c r="Q44" s="156"/>
      <c r="R44" s="133"/>
      <c r="S44" s="133"/>
      <c r="T44" s="133"/>
      <c r="U44" s="133"/>
    </row>
    <row r="45" ht="18.0" customHeight="1">
      <c r="A45" s="112" t="s">
        <v>65</v>
      </c>
      <c r="B45" s="157" t="s">
        <v>123</v>
      </c>
      <c r="C45" s="151" t="s">
        <v>124</v>
      </c>
      <c r="D45" s="144"/>
      <c r="E45" s="145">
        <f>SUM(E46:E48)</f>
        <v>0</v>
      </c>
      <c r="F45" s="146"/>
      <c r="G45" s="147">
        <f>SUM(G46:G48)</f>
        <v>0</v>
      </c>
      <c r="H45" s="148"/>
      <c r="I45" s="148"/>
      <c r="J45" s="145">
        <f>SUM(J46:J48)</f>
        <v>0</v>
      </c>
      <c r="K45" s="146"/>
      <c r="L45" s="147">
        <f t="shared" ref="L45:M45" si="21">SUM(L46:L48)</f>
        <v>0</v>
      </c>
      <c r="M45" s="145">
        <f t="shared" si="21"/>
        <v>0</v>
      </c>
      <c r="N45" s="146"/>
      <c r="O45" s="147">
        <f>SUM(O46:O48)</f>
        <v>0</v>
      </c>
      <c r="P45" s="149">
        <f t="shared" si="13"/>
        <v>0</v>
      </c>
      <c r="Q45" s="150"/>
      <c r="R45" s="12"/>
      <c r="S45" s="12"/>
      <c r="T45" s="12"/>
      <c r="U45" s="12"/>
    </row>
    <row r="46" ht="30.0" customHeight="1">
      <c r="A46" s="122" t="s">
        <v>68</v>
      </c>
      <c r="B46" s="123" t="s">
        <v>125</v>
      </c>
      <c r="C46" s="124" t="s">
        <v>126</v>
      </c>
      <c r="D46" s="125" t="s">
        <v>120</v>
      </c>
      <c r="E46" s="126"/>
      <c r="F46" s="127"/>
      <c r="G46" s="128">
        <f t="shared" ref="G46:G48" si="22">E46*F46</f>
        <v>0</v>
      </c>
      <c r="H46" s="129"/>
      <c r="I46" s="129"/>
      <c r="J46" s="126"/>
      <c r="K46" s="127"/>
      <c r="L46" s="128">
        <f t="shared" ref="L46:L48" si="23">J46*K46</f>
        <v>0</v>
      </c>
      <c r="M46" s="126"/>
      <c r="N46" s="127"/>
      <c r="O46" s="128">
        <f t="shared" ref="O46:O48" si="24">M46*N46</f>
        <v>0</v>
      </c>
      <c r="P46" s="130">
        <f t="shared" si="13"/>
        <v>0</v>
      </c>
      <c r="Q46" s="131"/>
      <c r="R46" s="132"/>
      <c r="S46" s="133"/>
      <c r="T46" s="133"/>
      <c r="U46" s="133"/>
    </row>
    <row r="47" ht="30.0" customHeight="1">
      <c r="A47" s="122" t="s">
        <v>68</v>
      </c>
      <c r="B47" s="123" t="s">
        <v>127</v>
      </c>
      <c r="C47" s="124" t="s">
        <v>128</v>
      </c>
      <c r="D47" s="125" t="s">
        <v>120</v>
      </c>
      <c r="E47" s="126"/>
      <c r="F47" s="127"/>
      <c r="G47" s="128">
        <f t="shared" si="22"/>
        <v>0</v>
      </c>
      <c r="H47" s="129"/>
      <c r="I47" s="129"/>
      <c r="J47" s="126"/>
      <c r="K47" s="127"/>
      <c r="L47" s="128">
        <f t="shared" si="23"/>
        <v>0</v>
      </c>
      <c r="M47" s="126"/>
      <c r="N47" s="127"/>
      <c r="O47" s="128">
        <f t="shared" si="24"/>
        <v>0</v>
      </c>
      <c r="P47" s="130">
        <f t="shared" si="13"/>
        <v>0</v>
      </c>
      <c r="Q47" s="131"/>
      <c r="R47" s="133"/>
      <c r="S47" s="133"/>
      <c r="T47" s="133"/>
      <c r="U47" s="133"/>
    </row>
    <row r="48" ht="30.0" customHeight="1">
      <c r="A48" s="134" t="s">
        <v>68</v>
      </c>
      <c r="B48" s="135" t="s">
        <v>129</v>
      </c>
      <c r="C48" s="189" t="s">
        <v>126</v>
      </c>
      <c r="D48" s="136" t="s">
        <v>120</v>
      </c>
      <c r="E48" s="153"/>
      <c r="F48" s="154"/>
      <c r="G48" s="155">
        <f t="shared" si="22"/>
        <v>0</v>
      </c>
      <c r="H48" s="186"/>
      <c r="I48" s="186"/>
      <c r="J48" s="153"/>
      <c r="K48" s="154"/>
      <c r="L48" s="155">
        <f t="shared" si="23"/>
        <v>0</v>
      </c>
      <c r="M48" s="153"/>
      <c r="N48" s="154"/>
      <c r="O48" s="155">
        <f t="shared" si="24"/>
        <v>0</v>
      </c>
      <c r="P48" s="141">
        <f t="shared" si="13"/>
        <v>0</v>
      </c>
      <c r="Q48" s="156"/>
      <c r="R48" s="133"/>
      <c r="S48" s="133"/>
      <c r="T48" s="133"/>
      <c r="U48" s="133"/>
    </row>
    <row r="49" ht="30.0" customHeight="1">
      <c r="A49" s="168" t="s">
        <v>130</v>
      </c>
      <c r="B49" s="169"/>
      <c r="C49" s="170"/>
      <c r="D49" s="171"/>
      <c r="E49" s="175">
        <f>E45+E41+E37</f>
        <v>0</v>
      </c>
      <c r="F49" s="190"/>
      <c r="G49" s="174">
        <f>G45+G41+G37</f>
        <v>0</v>
      </c>
      <c r="H49" s="191"/>
      <c r="I49" s="191"/>
      <c r="J49" s="192">
        <f>J45+J41+J37</f>
        <v>0</v>
      </c>
      <c r="K49" s="190"/>
      <c r="L49" s="174">
        <f t="shared" ref="L49:M49" si="25">L45+L41+L37</f>
        <v>0</v>
      </c>
      <c r="M49" s="192">
        <f t="shared" si="25"/>
        <v>0</v>
      </c>
      <c r="N49" s="190"/>
      <c r="O49" s="174">
        <f t="shared" ref="O49:P49" si="26">O45+O41+O37</f>
        <v>0</v>
      </c>
      <c r="P49" s="193">
        <f t="shared" si="26"/>
        <v>0</v>
      </c>
      <c r="Q49" s="179"/>
      <c r="R49" s="15"/>
      <c r="S49" s="15"/>
      <c r="T49" s="15"/>
      <c r="U49" s="15"/>
    </row>
    <row r="50" ht="21.0" customHeight="1">
      <c r="A50" s="180" t="s">
        <v>62</v>
      </c>
      <c r="B50" s="181">
        <v>3.0</v>
      </c>
      <c r="C50" s="182" t="s">
        <v>131</v>
      </c>
      <c r="D50" s="183"/>
      <c r="E50" s="109"/>
      <c r="F50" s="109"/>
      <c r="G50" s="109"/>
      <c r="H50" s="109"/>
      <c r="I50" s="109"/>
      <c r="J50" s="109"/>
      <c r="K50" s="109"/>
      <c r="L50" s="109"/>
      <c r="M50" s="109"/>
      <c r="N50" s="109"/>
      <c r="O50" s="109"/>
      <c r="P50" s="110"/>
      <c r="Q50" s="111"/>
      <c r="R50" s="15"/>
      <c r="S50" s="15"/>
      <c r="T50" s="15"/>
      <c r="U50" s="15"/>
    </row>
    <row r="51" ht="42.75" customHeight="1">
      <c r="A51" s="112" t="s">
        <v>65</v>
      </c>
      <c r="B51" s="157" t="s">
        <v>132</v>
      </c>
      <c r="C51" s="114" t="s">
        <v>133</v>
      </c>
      <c r="D51" s="115"/>
      <c r="E51" s="116">
        <f>SUM(E52:E54)</f>
        <v>0</v>
      </c>
      <c r="F51" s="117"/>
      <c r="G51" s="118">
        <f>SUM(G52:G54)</f>
        <v>0</v>
      </c>
      <c r="H51" s="119"/>
      <c r="I51" s="119"/>
      <c r="J51" s="116">
        <f>SUM(J52:J54)</f>
        <v>0</v>
      </c>
      <c r="K51" s="117"/>
      <c r="L51" s="118">
        <f t="shared" ref="L51:M51" si="27">SUM(L52:L54)</f>
        <v>0</v>
      </c>
      <c r="M51" s="116">
        <f t="shared" si="27"/>
        <v>0</v>
      </c>
      <c r="N51" s="117"/>
      <c r="O51" s="118">
        <f>SUM(O52:O54)</f>
        <v>0</v>
      </c>
      <c r="P51" s="149">
        <f t="shared" ref="P51:P54" si="28">G51+L51+O51</f>
        <v>0</v>
      </c>
      <c r="Q51" s="121"/>
      <c r="R51" s="12"/>
      <c r="S51" s="12"/>
      <c r="T51" s="12"/>
      <c r="U51" s="12"/>
    </row>
    <row r="52" ht="30.0" customHeight="1">
      <c r="A52" s="122" t="s">
        <v>68</v>
      </c>
      <c r="B52" s="123" t="s">
        <v>134</v>
      </c>
      <c r="C52" s="187" t="s">
        <v>135</v>
      </c>
      <c r="D52" s="125" t="s">
        <v>113</v>
      </c>
      <c r="E52" s="126"/>
      <c r="F52" s="127"/>
      <c r="G52" s="128">
        <f t="shared" ref="G52:G54" si="29">E52*F52</f>
        <v>0</v>
      </c>
      <c r="H52" s="129"/>
      <c r="I52" s="129"/>
      <c r="J52" s="126"/>
      <c r="K52" s="127"/>
      <c r="L52" s="128">
        <f t="shared" ref="L52:L54" si="30">J52*K52</f>
        <v>0</v>
      </c>
      <c r="M52" s="126"/>
      <c r="N52" s="127"/>
      <c r="O52" s="128">
        <f t="shared" ref="O52:O54" si="31">M52*N52</f>
        <v>0</v>
      </c>
      <c r="P52" s="130">
        <f t="shared" si="28"/>
        <v>0</v>
      </c>
      <c r="Q52" s="131"/>
      <c r="R52" s="133"/>
      <c r="S52" s="133"/>
      <c r="T52" s="133"/>
      <c r="U52" s="133"/>
    </row>
    <row r="53" ht="30.0" customHeight="1">
      <c r="A53" s="122" t="s">
        <v>68</v>
      </c>
      <c r="B53" s="123" t="s">
        <v>136</v>
      </c>
      <c r="C53" s="187" t="s">
        <v>137</v>
      </c>
      <c r="D53" s="125" t="s">
        <v>113</v>
      </c>
      <c r="E53" s="126"/>
      <c r="F53" s="127"/>
      <c r="G53" s="128">
        <f t="shared" si="29"/>
        <v>0</v>
      </c>
      <c r="H53" s="129"/>
      <c r="I53" s="129"/>
      <c r="J53" s="126"/>
      <c r="K53" s="127"/>
      <c r="L53" s="128">
        <f t="shared" si="30"/>
        <v>0</v>
      </c>
      <c r="M53" s="126"/>
      <c r="N53" s="127"/>
      <c r="O53" s="128">
        <f t="shared" si="31"/>
        <v>0</v>
      </c>
      <c r="P53" s="130">
        <f t="shared" si="28"/>
        <v>0</v>
      </c>
      <c r="Q53" s="131"/>
      <c r="R53" s="133"/>
      <c r="S53" s="133"/>
      <c r="T53" s="133"/>
      <c r="U53" s="133"/>
    </row>
    <row r="54" ht="30.0" customHeight="1">
      <c r="A54" s="134" t="s">
        <v>68</v>
      </c>
      <c r="B54" s="135" t="s">
        <v>138</v>
      </c>
      <c r="C54" s="167" t="s">
        <v>139</v>
      </c>
      <c r="D54" s="136" t="s">
        <v>113</v>
      </c>
      <c r="E54" s="137"/>
      <c r="F54" s="138"/>
      <c r="G54" s="139">
        <f t="shared" si="29"/>
        <v>0</v>
      </c>
      <c r="H54" s="140"/>
      <c r="I54" s="140"/>
      <c r="J54" s="137"/>
      <c r="K54" s="138"/>
      <c r="L54" s="139">
        <f t="shared" si="30"/>
        <v>0</v>
      </c>
      <c r="M54" s="137"/>
      <c r="N54" s="138"/>
      <c r="O54" s="139">
        <f t="shared" si="31"/>
        <v>0</v>
      </c>
      <c r="P54" s="141">
        <f t="shared" si="28"/>
        <v>0</v>
      </c>
      <c r="Q54" s="142"/>
      <c r="R54" s="133"/>
      <c r="S54" s="133"/>
      <c r="T54" s="133"/>
      <c r="U54" s="133"/>
    </row>
    <row r="55" ht="62.25" customHeight="1">
      <c r="A55" s="112" t="s">
        <v>65</v>
      </c>
      <c r="B55" s="157" t="s">
        <v>140</v>
      </c>
      <c r="C55" s="143" t="s">
        <v>141</v>
      </c>
      <c r="D55" s="144"/>
      <c r="E55" s="194"/>
      <c r="F55" s="195"/>
      <c r="G55" s="196"/>
      <c r="H55" s="197"/>
      <c r="I55" s="197"/>
      <c r="J55" s="145">
        <f>SUM(J56:J57)</f>
        <v>0</v>
      </c>
      <c r="K55" s="146"/>
      <c r="L55" s="147">
        <f t="shared" ref="L55:M55" si="32">SUM(L56:L57)</f>
        <v>0</v>
      </c>
      <c r="M55" s="145">
        <f t="shared" si="32"/>
        <v>0</v>
      </c>
      <c r="N55" s="146"/>
      <c r="O55" s="147">
        <f>SUM(O56:O57)</f>
        <v>0</v>
      </c>
      <c r="P55" s="149">
        <f t="shared" ref="P55:P57" si="33">L55+O55</f>
        <v>0</v>
      </c>
      <c r="Q55" s="150"/>
      <c r="R55" s="12"/>
      <c r="S55" s="12"/>
      <c r="T55" s="12"/>
      <c r="U55" s="12"/>
    </row>
    <row r="56" ht="45.0" customHeight="1">
      <c r="A56" s="122" t="s">
        <v>68</v>
      </c>
      <c r="B56" s="123" t="s">
        <v>142</v>
      </c>
      <c r="C56" s="187" t="s">
        <v>143</v>
      </c>
      <c r="D56" s="125" t="s">
        <v>144</v>
      </c>
      <c r="E56" s="198" t="s">
        <v>145</v>
      </c>
      <c r="F56" s="199"/>
      <c r="G56" s="200"/>
      <c r="H56" s="129"/>
      <c r="I56" s="129"/>
      <c r="J56" s="201"/>
      <c r="K56" s="127"/>
      <c r="L56" s="128">
        <f t="shared" ref="L56:L57" si="34">J56*K56</f>
        <v>0</v>
      </c>
      <c r="M56" s="126"/>
      <c r="N56" s="127"/>
      <c r="O56" s="128">
        <f t="shared" ref="O56:O57" si="35">M56*N56</f>
        <v>0</v>
      </c>
      <c r="P56" s="130">
        <f t="shared" si="33"/>
        <v>0</v>
      </c>
      <c r="Q56" s="131"/>
      <c r="R56" s="133"/>
      <c r="S56" s="133"/>
      <c r="T56" s="133"/>
      <c r="U56" s="133"/>
    </row>
    <row r="57" ht="30.0" customHeight="1">
      <c r="A57" s="134" t="s">
        <v>68</v>
      </c>
      <c r="B57" s="135" t="s">
        <v>146</v>
      </c>
      <c r="C57" s="167" t="s">
        <v>147</v>
      </c>
      <c r="D57" s="136" t="s">
        <v>144</v>
      </c>
      <c r="E57" s="202"/>
      <c r="F57" s="203"/>
      <c r="G57" s="204"/>
      <c r="H57" s="140"/>
      <c r="I57" s="140"/>
      <c r="J57" s="205"/>
      <c r="K57" s="154"/>
      <c r="L57" s="155">
        <f t="shared" si="34"/>
        <v>0</v>
      </c>
      <c r="M57" s="153"/>
      <c r="N57" s="154"/>
      <c r="O57" s="155">
        <f t="shared" si="35"/>
        <v>0</v>
      </c>
      <c r="P57" s="141">
        <f t="shared" si="33"/>
        <v>0</v>
      </c>
      <c r="Q57" s="156"/>
      <c r="R57" s="133"/>
      <c r="S57" s="133"/>
      <c r="T57" s="133"/>
      <c r="U57" s="133"/>
    </row>
    <row r="58" ht="30.0" customHeight="1">
      <c r="A58" s="168" t="s">
        <v>148</v>
      </c>
      <c r="B58" s="169"/>
      <c r="C58" s="170"/>
      <c r="D58" s="171"/>
      <c r="E58" s="206">
        <f>E51</f>
        <v>0</v>
      </c>
      <c r="F58" s="207"/>
      <c r="G58" s="208">
        <f>G51</f>
        <v>0</v>
      </c>
      <c r="H58" s="209"/>
      <c r="I58" s="209"/>
      <c r="J58" s="192">
        <f>J55+J51</f>
        <v>0</v>
      </c>
      <c r="K58" s="190"/>
      <c r="L58" s="174">
        <f t="shared" ref="L58:M58" si="36">L55+L51</f>
        <v>0</v>
      </c>
      <c r="M58" s="192">
        <f t="shared" si="36"/>
        <v>0</v>
      </c>
      <c r="N58" s="190"/>
      <c r="O58" s="174">
        <f t="shared" ref="O58:P58" si="37">O55+O51</f>
        <v>0</v>
      </c>
      <c r="P58" s="193">
        <f t="shared" si="37"/>
        <v>0</v>
      </c>
      <c r="Q58" s="179"/>
      <c r="R58" s="133"/>
      <c r="S58" s="15"/>
      <c r="T58" s="15"/>
      <c r="U58" s="15"/>
    </row>
    <row r="59" ht="30.0" customHeight="1">
      <c r="A59" s="180" t="s">
        <v>62</v>
      </c>
      <c r="B59" s="181">
        <v>4.0</v>
      </c>
      <c r="C59" s="182" t="s">
        <v>149</v>
      </c>
      <c r="D59" s="183"/>
      <c r="E59" s="109"/>
      <c r="F59" s="109"/>
      <c r="G59" s="109"/>
      <c r="H59" s="109"/>
      <c r="I59" s="109"/>
      <c r="J59" s="109"/>
      <c r="K59" s="109"/>
      <c r="L59" s="109"/>
      <c r="M59" s="109"/>
      <c r="N59" s="109"/>
      <c r="O59" s="109"/>
      <c r="P59" s="110"/>
      <c r="Q59" s="111"/>
      <c r="R59" s="15"/>
      <c r="S59" s="15"/>
      <c r="T59" s="15"/>
      <c r="U59" s="15"/>
    </row>
    <row r="60" ht="18.0" customHeight="1">
      <c r="A60" s="112" t="s">
        <v>65</v>
      </c>
      <c r="B60" s="157" t="s">
        <v>150</v>
      </c>
      <c r="C60" s="210" t="s">
        <v>151</v>
      </c>
      <c r="D60" s="115"/>
      <c r="E60" s="116">
        <f>SUM(E61:E64)</f>
        <v>32</v>
      </c>
      <c r="F60" s="117"/>
      <c r="G60" s="118">
        <f>SUM(G61:G64)</f>
        <v>35150</v>
      </c>
      <c r="H60" s="119"/>
      <c r="I60" s="119"/>
      <c r="J60" s="116">
        <f>SUM(J61:J64)</f>
        <v>0</v>
      </c>
      <c r="K60" s="117"/>
      <c r="L60" s="118">
        <f t="shared" ref="L60:M60" si="38">SUM(L61:L64)</f>
        <v>0</v>
      </c>
      <c r="M60" s="116">
        <f t="shared" si="38"/>
        <v>0</v>
      </c>
      <c r="N60" s="117"/>
      <c r="O60" s="118">
        <f>SUM(O61:O64)</f>
        <v>0</v>
      </c>
      <c r="P60" s="149">
        <f t="shared" ref="P60:P80" si="39">G60+L60+O60</f>
        <v>35150</v>
      </c>
      <c r="Q60" s="121"/>
      <c r="R60" s="12"/>
      <c r="S60" s="12"/>
      <c r="T60" s="12"/>
      <c r="U60" s="12"/>
    </row>
    <row r="61" ht="108.0" customHeight="1">
      <c r="A61" s="122" t="s">
        <v>68</v>
      </c>
      <c r="B61" s="123" t="s">
        <v>152</v>
      </c>
      <c r="C61" s="187" t="s">
        <v>153</v>
      </c>
      <c r="D61" s="211" t="s">
        <v>154</v>
      </c>
      <c r="E61" s="212">
        <v>15.0</v>
      </c>
      <c r="F61" s="213">
        <v>850.0</v>
      </c>
      <c r="G61" s="214">
        <f t="shared" ref="G61:G64" si="40">E61*F61</f>
        <v>12750</v>
      </c>
      <c r="H61" s="129"/>
      <c r="I61" s="129"/>
      <c r="J61" s="126"/>
      <c r="K61" s="213"/>
      <c r="L61" s="128">
        <f t="shared" ref="L61:L64" si="41">J61*K61</f>
        <v>0</v>
      </c>
      <c r="M61" s="126"/>
      <c r="N61" s="213"/>
      <c r="O61" s="128">
        <f t="shared" ref="O61:O64" si="42">M61*N61</f>
        <v>0</v>
      </c>
      <c r="P61" s="130">
        <f t="shared" si="39"/>
        <v>12750</v>
      </c>
      <c r="Q61" s="131" t="s">
        <v>155</v>
      </c>
      <c r="R61" s="133"/>
      <c r="S61" s="133"/>
      <c r="T61" s="133"/>
      <c r="U61" s="133"/>
    </row>
    <row r="62" ht="15.75" customHeight="1">
      <c r="A62" s="122" t="s">
        <v>68</v>
      </c>
      <c r="B62" s="123" t="s">
        <v>156</v>
      </c>
      <c r="C62" s="187" t="s">
        <v>157</v>
      </c>
      <c r="D62" s="211" t="s">
        <v>154</v>
      </c>
      <c r="E62" s="212">
        <v>14.0</v>
      </c>
      <c r="F62" s="213">
        <v>850.0</v>
      </c>
      <c r="G62" s="214">
        <f t="shared" si="40"/>
        <v>11900</v>
      </c>
      <c r="H62" s="129"/>
      <c r="I62" s="129"/>
      <c r="J62" s="126"/>
      <c r="K62" s="213"/>
      <c r="L62" s="128">
        <f t="shared" si="41"/>
        <v>0</v>
      </c>
      <c r="M62" s="126"/>
      <c r="N62" s="213"/>
      <c r="O62" s="128">
        <f t="shared" si="42"/>
        <v>0</v>
      </c>
      <c r="P62" s="130">
        <f t="shared" si="39"/>
        <v>11900</v>
      </c>
      <c r="Q62" s="131" t="s">
        <v>158</v>
      </c>
      <c r="R62" s="133"/>
      <c r="S62" s="133"/>
      <c r="T62" s="133"/>
      <c r="U62" s="133"/>
    </row>
    <row r="63" ht="68.25" customHeight="1">
      <c r="A63" s="122" t="s">
        <v>68</v>
      </c>
      <c r="B63" s="123" t="s">
        <v>159</v>
      </c>
      <c r="C63" s="187" t="s">
        <v>160</v>
      </c>
      <c r="D63" s="211" t="s">
        <v>154</v>
      </c>
      <c r="E63" s="212">
        <v>3.0</v>
      </c>
      <c r="F63" s="213">
        <v>3500.0</v>
      </c>
      <c r="G63" s="214">
        <f t="shared" si="40"/>
        <v>10500</v>
      </c>
      <c r="H63" s="129"/>
      <c r="I63" s="129"/>
      <c r="J63" s="126"/>
      <c r="K63" s="213"/>
      <c r="L63" s="128">
        <f t="shared" si="41"/>
        <v>0</v>
      </c>
      <c r="M63" s="126"/>
      <c r="N63" s="213"/>
      <c r="O63" s="128">
        <f t="shared" si="42"/>
        <v>0</v>
      </c>
      <c r="P63" s="130">
        <f t="shared" si="39"/>
        <v>10500</v>
      </c>
      <c r="Q63" s="131" t="s">
        <v>161</v>
      </c>
      <c r="R63" s="133"/>
      <c r="S63" s="133"/>
      <c r="T63" s="133"/>
      <c r="U63" s="133"/>
    </row>
    <row r="64" ht="15.75" customHeight="1">
      <c r="A64" s="122" t="s">
        <v>68</v>
      </c>
      <c r="B64" s="123" t="s">
        <v>162</v>
      </c>
      <c r="C64" s="187" t="s">
        <v>163</v>
      </c>
      <c r="D64" s="211" t="s">
        <v>164</v>
      </c>
      <c r="E64" s="212"/>
      <c r="F64" s="213"/>
      <c r="G64" s="214">
        <f t="shared" si="40"/>
        <v>0</v>
      </c>
      <c r="H64" s="129"/>
      <c r="I64" s="129"/>
      <c r="J64" s="126"/>
      <c r="K64" s="213"/>
      <c r="L64" s="128">
        <f t="shared" si="41"/>
        <v>0</v>
      </c>
      <c r="M64" s="126"/>
      <c r="N64" s="213"/>
      <c r="O64" s="128">
        <f t="shared" si="42"/>
        <v>0</v>
      </c>
      <c r="P64" s="130">
        <f t="shared" si="39"/>
        <v>0</v>
      </c>
      <c r="Q64" s="131"/>
      <c r="R64" s="133"/>
      <c r="S64" s="133"/>
      <c r="T64" s="133"/>
      <c r="U64" s="133"/>
    </row>
    <row r="65" ht="30.0" customHeight="1">
      <c r="A65" s="112" t="s">
        <v>65</v>
      </c>
      <c r="B65" s="157" t="s">
        <v>165</v>
      </c>
      <c r="C65" s="151" t="s">
        <v>166</v>
      </c>
      <c r="D65" s="144"/>
      <c r="E65" s="145">
        <f>SUM(E66:E68)</f>
        <v>0</v>
      </c>
      <c r="F65" s="146"/>
      <c r="G65" s="147">
        <f>SUM(G66:G68)</f>
        <v>0</v>
      </c>
      <c r="H65" s="148"/>
      <c r="I65" s="148"/>
      <c r="J65" s="145">
        <f>SUM(J66:J68)</f>
        <v>0</v>
      </c>
      <c r="K65" s="146"/>
      <c r="L65" s="147">
        <f t="shared" ref="L65:M65" si="43">SUM(L66:L68)</f>
        <v>0</v>
      </c>
      <c r="M65" s="145">
        <f t="shared" si="43"/>
        <v>0</v>
      </c>
      <c r="N65" s="146"/>
      <c r="O65" s="147">
        <f>SUM(O66:O68)</f>
        <v>0</v>
      </c>
      <c r="P65" s="149">
        <f t="shared" si="39"/>
        <v>0</v>
      </c>
      <c r="Q65" s="150"/>
      <c r="R65" s="12"/>
      <c r="S65" s="12"/>
      <c r="T65" s="12"/>
      <c r="U65" s="12"/>
    </row>
    <row r="66" ht="30.0" customHeight="1">
      <c r="A66" s="122" t="s">
        <v>68</v>
      </c>
      <c r="B66" s="123" t="s">
        <v>167</v>
      </c>
      <c r="C66" s="215" t="s">
        <v>168</v>
      </c>
      <c r="D66" s="216" t="s">
        <v>169</v>
      </c>
      <c r="E66" s="126"/>
      <c r="F66" s="127"/>
      <c r="G66" s="128">
        <f t="shared" ref="G66:G68" si="44">E66*F66</f>
        <v>0</v>
      </c>
      <c r="H66" s="129"/>
      <c r="I66" s="129"/>
      <c r="J66" s="126"/>
      <c r="K66" s="127"/>
      <c r="L66" s="128">
        <f t="shared" ref="L66:L68" si="45">J66*K66</f>
        <v>0</v>
      </c>
      <c r="M66" s="126"/>
      <c r="N66" s="127"/>
      <c r="O66" s="128">
        <f t="shared" ref="O66:O68" si="46">M66*N66</f>
        <v>0</v>
      </c>
      <c r="P66" s="130">
        <f t="shared" si="39"/>
        <v>0</v>
      </c>
      <c r="Q66" s="131"/>
      <c r="R66" s="133"/>
      <c r="S66" s="133"/>
      <c r="T66" s="133"/>
      <c r="U66" s="133"/>
    </row>
    <row r="67" ht="30.0" customHeight="1">
      <c r="A67" s="122" t="s">
        <v>68</v>
      </c>
      <c r="B67" s="123" t="s">
        <v>170</v>
      </c>
      <c r="C67" s="215" t="s">
        <v>135</v>
      </c>
      <c r="D67" s="216" t="s">
        <v>169</v>
      </c>
      <c r="E67" s="126"/>
      <c r="F67" s="127"/>
      <c r="G67" s="128">
        <f t="shared" si="44"/>
        <v>0</v>
      </c>
      <c r="H67" s="129"/>
      <c r="I67" s="129"/>
      <c r="J67" s="126"/>
      <c r="K67" s="127"/>
      <c r="L67" s="128">
        <f t="shared" si="45"/>
        <v>0</v>
      </c>
      <c r="M67" s="126"/>
      <c r="N67" s="127"/>
      <c r="O67" s="128">
        <f t="shared" si="46"/>
        <v>0</v>
      </c>
      <c r="P67" s="130">
        <f t="shared" si="39"/>
        <v>0</v>
      </c>
      <c r="Q67" s="131"/>
      <c r="R67" s="133"/>
      <c r="S67" s="133"/>
      <c r="T67" s="133"/>
      <c r="U67" s="133"/>
    </row>
    <row r="68" ht="30.0" customHeight="1">
      <c r="A68" s="134" t="s">
        <v>68</v>
      </c>
      <c r="B68" s="152" t="s">
        <v>171</v>
      </c>
      <c r="C68" s="217" t="s">
        <v>137</v>
      </c>
      <c r="D68" s="216" t="s">
        <v>169</v>
      </c>
      <c r="E68" s="137"/>
      <c r="F68" s="138"/>
      <c r="G68" s="139">
        <f t="shared" si="44"/>
        <v>0</v>
      </c>
      <c r="H68" s="140"/>
      <c r="I68" s="140"/>
      <c r="J68" s="137"/>
      <c r="K68" s="138"/>
      <c r="L68" s="139">
        <f t="shared" si="45"/>
        <v>0</v>
      </c>
      <c r="M68" s="137"/>
      <c r="N68" s="138"/>
      <c r="O68" s="139">
        <f t="shared" si="46"/>
        <v>0</v>
      </c>
      <c r="P68" s="141">
        <f t="shared" si="39"/>
        <v>0</v>
      </c>
      <c r="Q68" s="142"/>
      <c r="R68" s="133"/>
      <c r="S68" s="133"/>
      <c r="T68" s="133"/>
      <c r="U68" s="133"/>
    </row>
    <row r="69" ht="30.0" customHeight="1">
      <c r="A69" s="112" t="s">
        <v>65</v>
      </c>
      <c r="B69" s="157" t="s">
        <v>172</v>
      </c>
      <c r="C69" s="151" t="s">
        <v>173</v>
      </c>
      <c r="D69" s="144"/>
      <c r="E69" s="145">
        <f>SUM(E70:E72)</f>
        <v>0</v>
      </c>
      <c r="F69" s="146"/>
      <c r="G69" s="147">
        <f>SUM(G70:G72)</f>
        <v>0</v>
      </c>
      <c r="H69" s="148"/>
      <c r="I69" s="148"/>
      <c r="J69" s="145">
        <f>SUM(J70:J72)</f>
        <v>0</v>
      </c>
      <c r="K69" s="146"/>
      <c r="L69" s="147">
        <f t="shared" ref="L69:M69" si="47">SUM(L70:L72)</f>
        <v>0</v>
      </c>
      <c r="M69" s="145">
        <f t="shared" si="47"/>
        <v>0</v>
      </c>
      <c r="N69" s="146"/>
      <c r="O69" s="147">
        <f>SUM(O70:O72)</f>
        <v>0</v>
      </c>
      <c r="P69" s="149">
        <f t="shared" si="39"/>
        <v>0</v>
      </c>
      <c r="Q69" s="150"/>
      <c r="R69" s="12"/>
      <c r="S69" s="12"/>
      <c r="T69" s="12"/>
      <c r="U69" s="12"/>
    </row>
    <row r="70" ht="29.25" customHeight="1">
      <c r="A70" s="122" t="s">
        <v>68</v>
      </c>
      <c r="B70" s="123" t="s">
        <v>174</v>
      </c>
      <c r="C70" s="215" t="s">
        <v>175</v>
      </c>
      <c r="D70" s="216" t="s">
        <v>176</v>
      </c>
      <c r="E70" s="126"/>
      <c r="F70" s="127"/>
      <c r="G70" s="128">
        <f t="shared" ref="G70:G72" si="48">E70*F70</f>
        <v>0</v>
      </c>
      <c r="H70" s="129"/>
      <c r="I70" s="129"/>
      <c r="J70" s="126"/>
      <c r="K70" s="127"/>
      <c r="L70" s="128">
        <f t="shared" ref="L70:L72" si="49">J70*K70</f>
        <v>0</v>
      </c>
      <c r="M70" s="126"/>
      <c r="N70" s="127"/>
      <c r="O70" s="128">
        <f t="shared" ref="O70:O72" si="50">M70*N70</f>
        <v>0</v>
      </c>
      <c r="P70" s="130">
        <f t="shared" si="39"/>
        <v>0</v>
      </c>
      <c r="Q70" s="131"/>
      <c r="R70" s="133"/>
      <c r="S70" s="133"/>
      <c r="T70" s="133"/>
      <c r="U70" s="133"/>
    </row>
    <row r="71" ht="39.0" customHeight="1">
      <c r="A71" s="122" t="s">
        <v>68</v>
      </c>
      <c r="B71" s="123" t="s">
        <v>177</v>
      </c>
      <c r="C71" s="215" t="s">
        <v>178</v>
      </c>
      <c r="D71" s="216" t="s">
        <v>176</v>
      </c>
      <c r="E71" s="126"/>
      <c r="F71" s="127"/>
      <c r="G71" s="128">
        <f t="shared" si="48"/>
        <v>0</v>
      </c>
      <c r="H71" s="129"/>
      <c r="I71" s="129"/>
      <c r="J71" s="126"/>
      <c r="K71" s="127"/>
      <c r="L71" s="128">
        <f t="shared" si="49"/>
        <v>0</v>
      </c>
      <c r="M71" s="126"/>
      <c r="N71" s="127"/>
      <c r="O71" s="128">
        <f t="shared" si="50"/>
        <v>0</v>
      </c>
      <c r="P71" s="130">
        <f t="shared" si="39"/>
        <v>0</v>
      </c>
      <c r="Q71" s="131"/>
      <c r="R71" s="133"/>
      <c r="S71" s="133"/>
      <c r="T71" s="133"/>
      <c r="U71" s="133"/>
    </row>
    <row r="72" ht="30.0" customHeight="1">
      <c r="A72" s="134" t="s">
        <v>68</v>
      </c>
      <c r="B72" s="152" t="s">
        <v>179</v>
      </c>
      <c r="C72" s="217" t="s">
        <v>180</v>
      </c>
      <c r="D72" s="218" t="s">
        <v>176</v>
      </c>
      <c r="E72" s="137"/>
      <c r="F72" s="138"/>
      <c r="G72" s="139">
        <f t="shared" si="48"/>
        <v>0</v>
      </c>
      <c r="H72" s="140"/>
      <c r="I72" s="140"/>
      <c r="J72" s="137"/>
      <c r="K72" s="138"/>
      <c r="L72" s="139">
        <f t="shared" si="49"/>
        <v>0</v>
      </c>
      <c r="M72" s="137"/>
      <c r="N72" s="138"/>
      <c r="O72" s="139">
        <f t="shared" si="50"/>
        <v>0</v>
      </c>
      <c r="P72" s="141">
        <f t="shared" si="39"/>
        <v>0</v>
      </c>
      <c r="Q72" s="142"/>
      <c r="R72" s="133"/>
      <c r="S72" s="133"/>
      <c r="T72" s="133"/>
      <c r="U72" s="133"/>
    </row>
    <row r="73" ht="30.0" customHeight="1">
      <c r="A73" s="112" t="s">
        <v>65</v>
      </c>
      <c r="B73" s="157" t="s">
        <v>181</v>
      </c>
      <c r="C73" s="151" t="s">
        <v>182</v>
      </c>
      <c r="D73" s="144"/>
      <c r="E73" s="145">
        <f>SUM(E74:E76)</f>
        <v>0</v>
      </c>
      <c r="F73" s="146"/>
      <c r="G73" s="147">
        <f>SUM(G74:G76)</f>
        <v>0</v>
      </c>
      <c r="H73" s="148"/>
      <c r="I73" s="148"/>
      <c r="J73" s="145">
        <f>SUM(J74:J76)</f>
        <v>0</v>
      </c>
      <c r="K73" s="146"/>
      <c r="L73" s="147">
        <f t="shared" ref="L73:M73" si="51">SUM(L74:L76)</f>
        <v>0</v>
      </c>
      <c r="M73" s="145">
        <f t="shared" si="51"/>
        <v>0</v>
      </c>
      <c r="N73" s="146"/>
      <c r="O73" s="147">
        <f>SUM(O74:O76)</f>
        <v>0</v>
      </c>
      <c r="P73" s="149">
        <f t="shared" si="39"/>
        <v>0</v>
      </c>
      <c r="Q73" s="150"/>
      <c r="R73" s="12"/>
      <c r="S73" s="12"/>
      <c r="T73" s="12"/>
      <c r="U73" s="12"/>
    </row>
    <row r="74" ht="30.0" customHeight="1">
      <c r="A74" s="122" t="s">
        <v>68</v>
      </c>
      <c r="B74" s="123" t="s">
        <v>183</v>
      </c>
      <c r="C74" s="187" t="s">
        <v>184</v>
      </c>
      <c r="D74" s="216" t="s">
        <v>113</v>
      </c>
      <c r="E74" s="126"/>
      <c r="F74" s="127"/>
      <c r="G74" s="128">
        <f t="shared" ref="G74:G76" si="52">E74*F74</f>
        <v>0</v>
      </c>
      <c r="H74" s="129"/>
      <c r="I74" s="129"/>
      <c r="J74" s="126"/>
      <c r="K74" s="127"/>
      <c r="L74" s="128">
        <f t="shared" ref="L74:L76" si="53">J74*K74</f>
        <v>0</v>
      </c>
      <c r="M74" s="126"/>
      <c r="N74" s="127"/>
      <c r="O74" s="128">
        <f t="shared" ref="O74:O76" si="54">M74*N74</f>
        <v>0</v>
      </c>
      <c r="P74" s="130">
        <f t="shared" si="39"/>
        <v>0</v>
      </c>
      <c r="Q74" s="131"/>
      <c r="R74" s="133"/>
      <c r="S74" s="133"/>
      <c r="T74" s="133"/>
      <c r="U74" s="133"/>
    </row>
    <row r="75" ht="30.0" customHeight="1">
      <c r="A75" s="122" t="s">
        <v>68</v>
      </c>
      <c r="B75" s="123" t="s">
        <v>185</v>
      </c>
      <c r="C75" s="187" t="s">
        <v>184</v>
      </c>
      <c r="D75" s="216" t="s">
        <v>113</v>
      </c>
      <c r="E75" s="126"/>
      <c r="F75" s="127"/>
      <c r="G75" s="128">
        <f t="shared" si="52"/>
        <v>0</v>
      </c>
      <c r="H75" s="129"/>
      <c r="I75" s="129"/>
      <c r="J75" s="126"/>
      <c r="K75" s="127"/>
      <c r="L75" s="128">
        <f t="shared" si="53"/>
        <v>0</v>
      </c>
      <c r="M75" s="126"/>
      <c r="N75" s="127"/>
      <c r="O75" s="128">
        <f t="shared" si="54"/>
        <v>0</v>
      </c>
      <c r="P75" s="130">
        <f t="shared" si="39"/>
        <v>0</v>
      </c>
      <c r="Q75" s="131"/>
      <c r="R75" s="133"/>
      <c r="S75" s="133"/>
      <c r="T75" s="133"/>
      <c r="U75" s="133"/>
    </row>
    <row r="76" ht="30.0" customHeight="1">
      <c r="A76" s="134" t="s">
        <v>68</v>
      </c>
      <c r="B76" s="135" t="s">
        <v>186</v>
      </c>
      <c r="C76" s="167" t="s">
        <v>184</v>
      </c>
      <c r="D76" s="218" t="s">
        <v>113</v>
      </c>
      <c r="E76" s="137"/>
      <c r="F76" s="138"/>
      <c r="G76" s="139">
        <f t="shared" si="52"/>
        <v>0</v>
      </c>
      <c r="H76" s="140"/>
      <c r="I76" s="140"/>
      <c r="J76" s="137"/>
      <c r="K76" s="138"/>
      <c r="L76" s="139">
        <f t="shared" si="53"/>
        <v>0</v>
      </c>
      <c r="M76" s="137"/>
      <c r="N76" s="138"/>
      <c r="O76" s="139">
        <f t="shared" si="54"/>
        <v>0</v>
      </c>
      <c r="P76" s="141">
        <f t="shared" si="39"/>
        <v>0</v>
      </c>
      <c r="Q76" s="142"/>
      <c r="R76" s="133"/>
      <c r="S76" s="133"/>
      <c r="T76" s="133"/>
      <c r="U76" s="133"/>
    </row>
    <row r="77" ht="30.0" customHeight="1">
      <c r="A77" s="112" t="s">
        <v>65</v>
      </c>
      <c r="B77" s="157" t="s">
        <v>187</v>
      </c>
      <c r="C77" s="151" t="s">
        <v>188</v>
      </c>
      <c r="D77" s="144"/>
      <c r="E77" s="145">
        <f>SUM(E78:E80)</f>
        <v>0</v>
      </c>
      <c r="F77" s="146"/>
      <c r="G77" s="147">
        <f>SUM(G78:G80)</f>
        <v>0</v>
      </c>
      <c r="H77" s="148"/>
      <c r="I77" s="148"/>
      <c r="J77" s="145">
        <f>SUM(J78:J80)</f>
        <v>0</v>
      </c>
      <c r="K77" s="146"/>
      <c r="L77" s="147">
        <f t="shared" ref="L77:M77" si="55">SUM(L78:L80)</f>
        <v>0</v>
      </c>
      <c r="M77" s="145">
        <f t="shared" si="55"/>
        <v>0</v>
      </c>
      <c r="N77" s="146"/>
      <c r="O77" s="147">
        <f>SUM(O78:O80)</f>
        <v>0</v>
      </c>
      <c r="P77" s="149">
        <f t="shared" si="39"/>
        <v>0</v>
      </c>
      <c r="Q77" s="150"/>
      <c r="R77" s="12"/>
      <c r="S77" s="12"/>
      <c r="T77" s="12"/>
      <c r="U77" s="12"/>
    </row>
    <row r="78" ht="30.0" customHeight="1">
      <c r="A78" s="122" t="s">
        <v>68</v>
      </c>
      <c r="B78" s="123" t="s">
        <v>189</v>
      </c>
      <c r="C78" s="187" t="s">
        <v>184</v>
      </c>
      <c r="D78" s="216" t="s">
        <v>113</v>
      </c>
      <c r="E78" s="126"/>
      <c r="F78" s="127"/>
      <c r="G78" s="128">
        <f t="shared" ref="G78:G80" si="56">E78*F78</f>
        <v>0</v>
      </c>
      <c r="H78" s="129"/>
      <c r="I78" s="129"/>
      <c r="J78" s="126"/>
      <c r="K78" s="127"/>
      <c r="L78" s="128">
        <f t="shared" ref="L78:L80" si="57">J78*K78</f>
        <v>0</v>
      </c>
      <c r="M78" s="126"/>
      <c r="N78" s="127"/>
      <c r="O78" s="128">
        <f t="shared" ref="O78:O80" si="58">M78*N78</f>
        <v>0</v>
      </c>
      <c r="P78" s="130">
        <f t="shared" si="39"/>
        <v>0</v>
      </c>
      <c r="Q78" s="131"/>
      <c r="R78" s="133"/>
      <c r="S78" s="133"/>
      <c r="T78" s="133"/>
      <c r="U78" s="133"/>
    </row>
    <row r="79" ht="30.0" customHeight="1">
      <c r="A79" s="122" t="s">
        <v>68</v>
      </c>
      <c r="B79" s="123" t="s">
        <v>190</v>
      </c>
      <c r="C79" s="187" t="s">
        <v>184</v>
      </c>
      <c r="D79" s="216" t="s">
        <v>113</v>
      </c>
      <c r="E79" s="126"/>
      <c r="F79" s="127"/>
      <c r="G79" s="128">
        <f t="shared" si="56"/>
        <v>0</v>
      </c>
      <c r="H79" s="129"/>
      <c r="I79" s="129"/>
      <c r="J79" s="126"/>
      <c r="K79" s="127"/>
      <c r="L79" s="128">
        <f t="shared" si="57"/>
        <v>0</v>
      </c>
      <c r="M79" s="126"/>
      <c r="N79" s="127"/>
      <c r="O79" s="128">
        <f t="shared" si="58"/>
        <v>0</v>
      </c>
      <c r="P79" s="130">
        <f t="shared" si="39"/>
        <v>0</v>
      </c>
      <c r="Q79" s="131"/>
      <c r="R79" s="133"/>
      <c r="S79" s="133"/>
      <c r="T79" s="133"/>
      <c r="U79" s="133"/>
    </row>
    <row r="80" ht="30.0" customHeight="1">
      <c r="A80" s="134" t="s">
        <v>68</v>
      </c>
      <c r="B80" s="152" t="s">
        <v>191</v>
      </c>
      <c r="C80" s="167" t="s">
        <v>184</v>
      </c>
      <c r="D80" s="218" t="s">
        <v>113</v>
      </c>
      <c r="E80" s="137"/>
      <c r="F80" s="138"/>
      <c r="G80" s="139">
        <f t="shared" si="56"/>
        <v>0</v>
      </c>
      <c r="H80" s="140"/>
      <c r="I80" s="140"/>
      <c r="J80" s="137"/>
      <c r="K80" s="138"/>
      <c r="L80" s="139">
        <f t="shared" si="57"/>
        <v>0</v>
      </c>
      <c r="M80" s="137"/>
      <c r="N80" s="138"/>
      <c r="O80" s="139">
        <f t="shared" si="58"/>
        <v>0</v>
      </c>
      <c r="P80" s="141">
        <f t="shared" si="39"/>
        <v>0</v>
      </c>
      <c r="Q80" s="142"/>
      <c r="R80" s="133"/>
      <c r="S80" s="133"/>
      <c r="T80" s="133"/>
      <c r="U80" s="133"/>
    </row>
    <row r="81" ht="30.0" customHeight="1">
      <c r="A81" s="168" t="s">
        <v>192</v>
      </c>
      <c r="B81" s="169"/>
      <c r="C81" s="170"/>
      <c r="D81" s="171"/>
      <c r="E81" s="175">
        <f>E77+E73+E69+E65+E60</f>
        <v>32</v>
      </c>
      <c r="F81" s="190"/>
      <c r="G81" s="174">
        <f>G77+G73+G69+G65+G60</f>
        <v>35150</v>
      </c>
      <c r="H81" s="191"/>
      <c r="I81" s="191"/>
      <c r="J81" s="192">
        <f>J77+J73+J69+J65+J60</f>
        <v>0</v>
      </c>
      <c r="K81" s="190"/>
      <c r="L81" s="174">
        <f t="shared" ref="L81:M81" si="59">L77+L73+L69+L65+L60</f>
        <v>0</v>
      </c>
      <c r="M81" s="192">
        <f t="shared" si="59"/>
        <v>0</v>
      </c>
      <c r="N81" s="190"/>
      <c r="O81" s="174">
        <f t="shared" ref="O81:P81" si="60">O77+O73+O69+O65+O60</f>
        <v>0</v>
      </c>
      <c r="P81" s="193">
        <f t="shared" si="60"/>
        <v>35150</v>
      </c>
      <c r="Q81" s="179"/>
      <c r="R81" s="15"/>
      <c r="S81" s="15"/>
      <c r="T81" s="15"/>
      <c r="U81" s="15"/>
    </row>
    <row r="82" ht="30.0" customHeight="1">
      <c r="A82" s="219" t="s">
        <v>62</v>
      </c>
      <c r="B82" s="220">
        <v>5.0</v>
      </c>
      <c r="C82" s="221" t="s">
        <v>193</v>
      </c>
      <c r="D82" s="108"/>
      <c r="E82" s="109"/>
      <c r="F82" s="109"/>
      <c r="G82" s="109"/>
      <c r="H82" s="109"/>
      <c r="I82" s="109"/>
      <c r="J82" s="109"/>
      <c r="K82" s="109"/>
      <c r="L82" s="109"/>
      <c r="M82" s="109"/>
      <c r="N82" s="109"/>
      <c r="O82" s="109"/>
      <c r="P82" s="110"/>
      <c r="Q82" s="111"/>
      <c r="R82" s="15"/>
      <c r="S82" s="15"/>
      <c r="T82" s="15"/>
      <c r="U82" s="15"/>
    </row>
    <row r="83" ht="18.0" customHeight="1">
      <c r="A83" s="112" t="s">
        <v>65</v>
      </c>
      <c r="B83" s="157" t="s">
        <v>194</v>
      </c>
      <c r="C83" s="143" t="s">
        <v>195</v>
      </c>
      <c r="D83" s="144"/>
      <c r="E83" s="145">
        <f>SUM(E84:E86)</f>
        <v>0</v>
      </c>
      <c r="F83" s="146"/>
      <c r="G83" s="147">
        <f>SUM(G84:G86)</f>
        <v>0</v>
      </c>
      <c r="H83" s="148"/>
      <c r="I83" s="148"/>
      <c r="J83" s="145">
        <f>SUM(J84:J86)</f>
        <v>0</v>
      </c>
      <c r="K83" s="146"/>
      <c r="L83" s="147">
        <f t="shared" ref="L83:M83" si="61">SUM(L84:L86)</f>
        <v>0</v>
      </c>
      <c r="M83" s="145">
        <f t="shared" si="61"/>
        <v>0</v>
      </c>
      <c r="N83" s="146"/>
      <c r="O83" s="147">
        <f t="shared" ref="O83:P83" si="62">SUM(O84:O86)</f>
        <v>0</v>
      </c>
      <c r="P83" s="149">
        <f t="shared" si="62"/>
        <v>0</v>
      </c>
      <c r="Q83" s="150"/>
      <c r="R83" s="133"/>
      <c r="S83" s="133"/>
      <c r="T83" s="133"/>
      <c r="U83" s="133"/>
    </row>
    <row r="84" ht="30.0" customHeight="1">
      <c r="A84" s="122" t="s">
        <v>68</v>
      </c>
      <c r="B84" s="123" t="s">
        <v>196</v>
      </c>
      <c r="C84" s="222" t="s">
        <v>197</v>
      </c>
      <c r="D84" s="216" t="s">
        <v>198</v>
      </c>
      <c r="E84" s="126"/>
      <c r="F84" s="127"/>
      <c r="G84" s="128">
        <f t="shared" ref="G84:G86" si="63">E84*F84</f>
        <v>0</v>
      </c>
      <c r="H84" s="129"/>
      <c r="I84" s="129"/>
      <c r="J84" s="126"/>
      <c r="K84" s="127"/>
      <c r="L84" s="128">
        <f t="shared" ref="L84:L86" si="64">J84*K84</f>
        <v>0</v>
      </c>
      <c r="M84" s="126"/>
      <c r="N84" s="127"/>
      <c r="O84" s="128">
        <f t="shared" ref="O84:O86" si="65">M84*N84</f>
        <v>0</v>
      </c>
      <c r="P84" s="130">
        <f t="shared" ref="P84:P86" si="66">G84+L84+O84</f>
        <v>0</v>
      </c>
      <c r="Q84" s="131"/>
      <c r="R84" s="133"/>
      <c r="S84" s="133"/>
      <c r="T84" s="133"/>
      <c r="U84" s="133"/>
    </row>
    <row r="85" ht="30.0" customHeight="1">
      <c r="A85" s="122" t="s">
        <v>68</v>
      </c>
      <c r="B85" s="123" t="s">
        <v>199</v>
      </c>
      <c r="C85" s="222" t="s">
        <v>197</v>
      </c>
      <c r="D85" s="216" t="s">
        <v>198</v>
      </c>
      <c r="E85" s="126"/>
      <c r="F85" s="127"/>
      <c r="G85" s="128">
        <f t="shared" si="63"/>
        <v>0</v>
      </c>
      <c r="H85" s="129"/>
      <c r="I85" s="129"/>
      <c r="J85" s="126"/>
      <c r="K85" s="127"/>
      <c r="L85" s="128">
        <f t="shared" si="64"/>
        <v>0</v>
      </c>
      <c r="M85" s="126"/>
      <c r="N85" s="127"/>
      <c r="O85" s="128">
        <f t="shared" si="65"/>
        <v>0</v>
      </c>
      <c r="P85" s="130">
        <f t="shared" si="66"/>
        <v>0</v>
      </c>
      <c r="Q85" s="131"/>
      <c r="R85" s="133"/>
      <c r="S85" s="133"/>
      <c r="T85" s="133"/>
      <c r="U85" s="133"/>
    </row>
    <row r="86" ht="30.0" customHeight="1">
      <c r="A86" s="134" t="s">
        <v>68</v>
      </c>
      <c r="B86" s="135" t="s">
        <v>200</v>
      </c>
      <c r="C86" s="222" t="s">
        <v>197</v>
      </c>
      <c r="D86" s="218" t="s">
        <v>198</v>
      </c>
      <c r="E86" s="137"/>
      <c r="F86" s="138"/>
      <c r="G86" s="139">
        <f t="shared" si="63"/>
        <v>0</v>
      </c>
      <c r="H86" s="140"/>
      <c r="I86" s="140"/>
      <c r="J86" s="137"/>
      <c r="K86" s="138"/>
      <c r="L86" s="139">
        <f t="shared" si="64"/>
        <v>0</v>
      </c>
      <c r="M86" s="137"/>
      <c r="N86" s="138"/>
      <c r="O86" s="139">
        <f t="shared" si="65"/>
        <v>0</v>
      </c>
      <c r="P86" s="141">
        <f t="shared" si="66"/>
        <v>0</v>
      </c>
      <c r="Q86" s="142"/>
      <c r="R86" s="133"/>
      <c r="S86" s="133"/>
      <c r="T86" s="133"/>
      <c r="U86" s="133"/>
    </row>
    <row r="87" ht="30.0" customHeight="1">
      <c r="A87" s="112" t="s">
        <v>65</v>
      </c>
      <c r="B87" s="157" t="s">
        <v>201</v>
      </c>
      <c r="C87" s="143" t="s">
        <v>202</v>
      </c>
      <c r="D87" s="223"/>
      <c r="E87" s="224">
        <f>SUM(E88:E93)</f>
        <v>6</v>
      </c>
      <c r="F87" s="146"/>
      <c r="G87" s="147">
        <f>SUM(G88:G93)</f>
        <v>43000</v>
      </c>
      <c r="H87" s="148"/>
      <c r="I87" s="148"/>
      <c r="J87" s="224">
        <f>SUM(J88:J93)</f>
        <v>0</v>
      </c>
      <c r="K87" s="146"/>
      <c r="L87" s="147">
        <f t="shared" ref="L87:M87" si="67">SUM(L88:L93)</f>
        <v>0</v>
      </c>
      <c r="M87" s="224">
        <f t="shared" si="67"/>
        <v>0</v>
      </c>
      <c r="N87" s="146"/>
      <c r="O87" s="147">
        <f t="shared" ref="O87:P87" si="68">SUM(O88:O93)</f>
        <v>0</v>
      </c>
      <c r="P87" s="149">
        <f t="shared" si="68"/>
        <v>43000</v>
      </c>
      <c r="Q87" s="150"/>
      <c r="R87" s="133"/>
      <c r="S87" s="133"/>
      <c r="T87" s="133"/>
      <c r="U87" s="133"/>
    </row>
    <row r="88" ht="15.75" customHeight="1">
      <c r="A88" s="122" t="s">
        <v>68</v>
      </c>
      <c r="B88" s="123" t="s">
        <v>203</v>
      </c>
      <c r="C88" s="222" t="s">
        <v>204</v>
      </c>
      <c r="D88" s="225" t="s">
        <v>113</v>
      </c>
      <c r="E88" s="126">
        <v>1.0</v>
      </c>
      <c r="F88" s="127">
        <v>6500.0</v>
      </c>
      <c r="G88" s="128">
        <f t="shared" ref="G88:G93" si="69">E88*F88</f>
        <v>6500</v>
      </c>
      <c r="H88" s="129"/>
      <c r="I88" s="129"/>
      <c r="J88" s="126"/>
      <c r="K88" s="127"/>
      <c r="L88" s="128">
        <f t="shared" ref="L88:L93" si="70">J88*K88</f>
        <v>0</v>
      </c>
      <c r="M88" s="126"/>
      <c r="N88" s="127"/>
      <c r="O88" s="128">
        <f t="shared" ref="O88:O93" si="71">M88*N88</f>
        <v>0</v>
      </c>
      <c r="P88" s="130">
        <f t="shared" ref="P88:P93" si="72">G88+L88+O88</f>
        <v>6500</v>
      </c>
      <c r="Q88" s="226" t="s">
        <v>205</v>
      </c>
      <c r="R88" s="133"/>
      <c r="S88" s="133"/>
      <c r="T88" s="133"/>
      <c r="U88" s="133"/>
    </row>
    <row r="89" ht="15.75" customHeight="1">
      <c r="A89" s="122" t="s">
        <v>68</v>
      </c>
      <c r="B89" s="123" t="s">
        <v>206</v>
      </c>
      <c r="C89" s="222" t="s">
        <v>207</v>
      </c>
      <c r="D89" s="225" t="s">
        <v>113</v>
      </c>
      <c r="E89" s="126">
        <v>1.0</v>
      </c>
      <c r="F89" s="127">
        <v>6500.0</v>
      </c>
      <c r="G89" s="128">
        <f t="shared" si="69"/>
        <v>6500</v>
      </c>
      <c r="H89" s="129"/>
      <c r="I89" s="129"/>
      <c r="J89" s="126"/>
      <c r="K89" s="127"/>
      <c r="L89" s="128">
        <f t="shared" si="70"/>
        <v>0</v>
      </c>
      <c r="M89" s="126"/>
      <c r="N89" s="127"/>
      <c r="O89" s="128">
        <f t="shared" si="71"/>
        <v>0</v>
      </c>
      <c r="P89" s="130">
        <f t="shared" si="72"/>
        <v>6500</v>
      </c>
      <c r="Q89" s="227"/>
      <c r="R89" s="133"/>
      <c r="S89" s="133"/>
      <c r="T89" s="133"/>
      <c r="U89" s="133"/>
    </row>
    <row r="90" ht="15.75" customHeight="1">
      <c r="A90" s="122" t="s">
        <v>68</v>
      </c>
      <c r="B90" s="123" t="s">
        <v>208</v>
      </c>
      <c r="C90" s="222" t="s">
        <v>209</v>
      </c>
      <c r="D90" s="225" t="s">
        <v>113</v>
      </c>
      <c r="E90" s="126">
        <v>1.0</v>
      </c>
      <c r="F90" s="127">
        <v>6500.0</v>
      </c>
      <c r="G90" s="128">
        <f t="shared" si="69"/>
        <v>6500</v>
      </c>
      <c r="H90" s="129"/>
      <c r="I90" s="129"/>
      <c r="J90" s="126"/>
      <c r="K90" s="127"/>
      <c r="L90" s="128">
        <f t="shared" si="70"/>
        <v>0</v>
      </c>
      <c r="M90" s="126"/>
      <c r="N90" s="127"/>
      <c r="O90" s="128">
        <f t="shared" si="71"/>
        <v>0</v>
      </c>
      <c r="P90" s="130">
        <f t="shared" si="72"/>
        <v>6500</v>
      </c>
      <c r="Q90" s="227"/>
      <c r="R90" s="133"/>
      <c r="S90" s="133"/>
      <c r="T90" s="133"/>
      <c r="U90" s="133"/>
    </row>
    <row r="91" ht="15.75" customHeight="1">
      <c r="A91" s="122" t="s">
        <v>68</v>
      </c>
      <c r="B91" s="123" t="s">
        <v>210</v>
      </c>
      <c r="C91" s="222" t="s">
        <v>211</v>
      </c>
      <c r="D91" s="225" t="s">
        <v>113</v>
      </c>
      <c r="E91" s="126">
        <v>1.0</v>
      </c>
      <c r="F91" s="127">
        <v>6500.0</v>
      </c>
      <c r="G91" s="128">
        <f t="shared" si="69"/>
        <v>6500</v>
      </c>
      <c r="H91" s="129"/>
      <c r="I91" s="129"/>
      <c r="J91" s="126"/>
      <c r="K91" s="127"/>
      <c r="L91" s="128">
        <f t="shared" si="70"/>
        <v>0</v>
      </c>
      <c r="M91" s="126"/>
      <c r="N91" s="127"/>
      <c r="O91" s="128">
        <f t="shared" si="71"/>
        <v>0</v>
      </c>
      <c r="P91" s="130">
        <f t="shared" si="72"/>
        <v>6500</v>
      </c>
      <c r="Q91" s="227"/>
      <c r="R91" s="133"/>
      <c r="S91" s="133"/>
      <c r="T91" s="133"/>
      <c r="U91" s="133"/>
    </row>
    <row r="92" ht="15.75" customHeight="1">
      <c r="A92" s="122" t="s">
        <v>68</v>
      </c>
      <c r="B92" s="123" t="s">
        <v>212</v>
      </c>
      <c r="C92" s="222" t="s">
        <v>213</v>
      </c>
      <c r="D92" s="225" t="s">
        <v>113</v>
      </c>
      <c r="E92" s="126">
        <v>1.0</v>
      </c>
      <c r="F92" s="127">
        <v>8500.0</v>
      </c>
      <c r="G92" s="128">
        <f t="shared" si="69"/>
        <v>8500</v>
      </c>
      <c r="H92" s="129"/>
      <c r="I92" s="129"/>
      <c r="J92" s="126"/>
      <c r="K92" s="127"/>
      <c r="L92" s="128">
        <f t="shared" si="70"/>
        <v>0</v>
      </c>
      <c r="M92" s="126"/>
      <c r="N92" s="127"/>
      <c r="O92" s="128">
        <f t="shared" si="71"/>
        <v>0</v>
      </c>
      <c r="P92" s="130">
        <f t="shared" si="72"/>
        <v>8500</v>
      </c>
      <c r="Q92" s="227"/>
      <c r="R92" s="133"/>
      <c r="S92" s="133"/>
      <c r="T92" s="133"/>
      <c r="U92" s="133"/>
    </row>
    <row r="93" ht="15.75" customHeight="1">
      <c r="A93" s="122" t="s">
        <v>68</v>
      </c>
      <c r="B93" s="123" t="s">
        <v>214</v>
      </c>
      <c r="C93" s="222" t="s">
        <v>215</v>
      </c>
      <c r="D93" s="225" t="s">
        <v>113</v>
      </c>
      <c r="E93" s="126">
        <v>1.0</v>
      </c>
      <c r="F93" s="127">
        <v>8500.0</v>
      </c>
      <c r="G93" s="128">
        <f t="shared" si="69"/>
        <v>8500</v>
      </c>
      <c r="H93" s="129"/>
      <c r="I93" s="129"/>
      <c r="J93" s="126"/>
      <c r="K93" s="127"/>
      <c r="L93" s="128">
        <f t="shared" si="70"/>
        <v>0</v>
      </c>
      <c r="M93" s="126"/>
      <c r="N93" s="127"/>
      <c r="O93" s="128">
        <f t="shared" si="71"/>
        <v>0</v>
      </c>
      <c r="P93" s="130">
        <f t="shared" si="72"/>
        <v>8500</v>
      </c>
      <c r="Q93" s="228"/>
      <c r="R93" s="133"/>
      <c r="S93" s="133"/>
      <c r="T93" s="133"/>
      <c r="U93" s="133"/>
    </row>
    <row r="94" ht="30.0" customHeight="1">
      <c r="A94" s="112" t="s">
        <v>65</v>
      </c>
      <c r="B94" s="157" t="s">
        <v>216</v>
      </c>
      <c r="C94" s="229" t="s">
        <v>217</v>
      </c>
      <c r="D94" s="230"/>
      <c r="E94" s="224">
        <f>SUM(E95:E97)</f>
        <v>0</v>
      </c>
      <c r="F94" s="146"/>
      <c r="G94" s="147">
        <f>SUM(G95:G97)</f>
        <v>0</v>
      </c>
      <c r="H94" s="148"/>
      <c r="I94" s="148"/>
      <c r="J94" s="224">
        <f>SUM(J95:J97)</f>
        <v>0</v>
      </c>
      <c r="K94" s="146"/>
      <c r="L94" s="147">
        <f t="shared" ref="L94:M94" si="73">SUM(L95:L97)</f>
        <v>0</v>
      </c>
      <c r="M94" s="224">
        <f t="shared" si="73"/>
        <v>0</v>
      </c>
      <c r="N94" s="146"/>
      <c r="O94" s="147">
        <f t="shared" ref="O94:P94" si="74">SUM(O95:O97)</f>
        <v>0</v>
      </c>
      <c r="P94" s="149">
        <f t="shared" si="74"/>
        <v>0</v>
      </c>
      <c r="Q94" s="150"/>
      <c r="R94" s="133"/>
      <c r="S94" s="133"/>
      <c r="T94" s="133"/>
      <c r="U94" s="133"/>
    </row>
    <row r="95" ht="30.0" customHeight="1">
      <c r="A95" s="122" t="s">
        <v>68</v>
      </c>
      <c r="B95" s="123" t="s">
        <v>218</v>
      </c>
      <c r="C95" s="231" t="s">
        <v>119</v>
      </c>
      <c r="D95" s="232" t="s">
        <v>120</v>
      </c>
      <c r="E95" s="126"/>
      <c r="F95" s="127"/>
      <c r="G95" s="128">
        <f t="shared" ref="G95:G97" si="75">E95*F95</f>
        <v>0</v>
      </c>
      <c r="H95" s="129"/>
      <c r="I95" s="129"/>
      <c r="J95" s="126"/>
      <c r="K95" s="127"/>
      <c r="L95" s="128">
        <f t="shared" ref="L95:L97" si="76">J95*K95</f>
        <v>0</v>
      </c>
      <c r="M95" s="126"/>
      <c r="N95" s="127"/>
      <c r="O95" s="128">
        <f t="shared" ref="O95:O97" si="77">M95*N95</f>
        <v>0</v>
      </c>
      <c r="P95" s="130">
        <f t="shared" ref="P95:P97" si="78">G95+L95+O95</f>
        <v>0</v>
      </c>
      <c r="Q95" s="131"/>
      <c r="R95" s="132"/>
      <c r="S95" s="133"/>
      <c r="T95" s="133"/>
      <c r="U95" s="133"/>
    </row>
    <row r="96" ht="30.0" customHeight="1">
      <c r="A96" s="122" t="s">
        <v>68</v>
      </c>
      <c r="B96" s="123" t="s">
        <v>219</v>
      </c>
      <c r="C96" s="231" t="s">
        <v>119</v>
      </c>
      <c r="D96" s="232" t="s">
        <v>120</v>
      </c>
      <c r="E96" s="126"/>
      <c r="F96" s="127"/>
      <c r="G96" s="128">
        <f t="shared" si="75"/>
        <v>0</v>
      </c>
      <c r="H96" s="129"/>
      <c r="I96" s="129"/>
      <c r="J96" s="126"/>
      <c r="K96" s="127"/>
      <c r="L96" s="128">
        <f t="shared" si="76"/>
        <v>0</v>
      </c>
      <c r="M96" s="126"/>
      <c r="N96" s="127"/>
      <c r="O96" s="128">
        <f t="shared" si="77"/>
        <v>0</v>
      </c>
      <c r="P96" s="130">
        <f t="shared" si="78"/>
        <v>0</v>
      </c>
      <c r="Q96" s="131"/>
      <c r="R96" s="133"/>
      <c r="S96" s="133"/>
      <c r="T96" s="133"/>
      <c r="U96" s="133"/>
    </row>
    <row r="97" ht="30.0" customHeight="1">
      <c r="A97" s="134" t="s">
        <v>68</v>
      </c>
      <c r="B97" s="135" t="s">
        <v>220</v>
      </c>
      <c r="C97" s="233" t="s">
        <v>119</v>
      </c>
      <c r="D97" s="232" t="s">
        <v>120</v>
      </c>
      <c r="E97" s="153"/>
      <c r="F97" s="154"/>
      <c r="G97" s="155">
        <f t="shared" si="75"/>
        <v>0</v>
      </c>
      <c r="H97" s="186"/>
      <c r="I97" s="186"/>
      <c r="J97" s="153"/>
      <c r="K97" s="154"/>
      <c r="L97" s="155">
        <f t="shared" si="76"/>
        <v>0</v>
      </c>
      <c r="M97" s="153"/>
      <c r="N97" s="154"/>
      <c r="O97" s="155">
        <f t="shared" si="77"/>
        <v>0</v>
      </c>
      <c r="P97" s="141">
        <f t="shared" si="78"/>
        <v>0</v>
      </c>
      <c r="Q97" s="156"/>
      <c r="R97" s="133"/>
      <c r="S97" s="133"/>
      <c r="T97" s="133"/>
      <c r="U97" s="133"/>
    </row>
    <row r="98" ht="39.75" customHeight="1">
      <c r="A98" s="234" t="s">
        <v>221</v>
      </c>
      <c r="B98" s="77"/>
      <c r="C98" s="77"/>
      <c r="D98" s="78"/>
      <c r="E98" s="190"/>
      <c r="F98" s="190"/>
      <c r="G98" s="174">
        <f>G83+G87+G94</f>
        <v>43000</v>
      </c>
      <c r="H98" s="235"/>
      <c r="I98" s="235"/>
      <c r="J98" s="190"/>
      <c r="K98" s="190"/>
      <c r="L98" s="174">
        <f>L83+L87+L94</f>
        <v>0</v>
      </c>
      <c r="M98" s="190"/>
      <c r="N98" s="190"/>
      <c r="O98" s="174">
        <f t="shared" ref="O98:P98" si="79">O83+O87+O94</f>
        <v>0</v>
      </c>
      <c r="P98" s="193">
        <f t="shared" si="79"/>
        <v>43000</v>
      </c>
      <c r="Q98" s="179"/>
      <c r="R98" s="15"/>
      <c r="S98" s="15"/>
      <c r="T98" s="15"/>
      <c r="U98" s="15"/>
    </row>
    <row r="99" ht="30.0" customHeight="1">
      <c r="A99" s="180" t="s">
        <v>62</v>
      </c>
      <c r="B99" s="181">
        <v>6.0</v>
      </c>
      <c r="C99" s="182" t="s">
        <v>222</v>
      </c>
      <c r="D99" s="183"/>
      <c r="E99" s="109"/>
      <c r="F99" s="109"/>
      <c r="G99" s="109"/>
      <c r="H99" s="109"/>
      <c r="I99" s="109"/>
      <c r="J99" s="109"/>
      <c r="K99" s="109"/>
      <c r="L99" s="109"/>
      <c r="M99" s="109"/>
      <c r="N99" s="109"/>
      <c r="O99" s="109"/>
      <c r="P99" s="110"/>
      <c r="Q99" s="111"/>
      <c r="R99" s="15"/>
      <c r="S99" s="15"/>
      <c r="T99" s="15"/>
      <c r="U99" s="15"/>
    </row>
    <row r="100" ht="18.75" customHeight="1">
      <c r="A100" s="112" t="s">
        <v>65</v>
      </c>
      <c r="B100" s="157" t="s">
        <v>223</v>
      </c>
      <c r="C100" s="236" t="s">
        <v>224</v>
      </c>
      <c r="D100" s="115"/>
      <c r="E100" s="116">
        <f>SUM(E101:E103)</f>
        <v>0</v>
      </c>
      <c r="F100" s="117"/>
      <c r="G100" s="118">
        <f>SUM(G101:G103)</f>
        <v>0</v>
      </c>
      <c r="H100" s="119"/>
      <c r="I100" s="119"/>
      <c r="J100" s="116">
        <f>SUM(J101:J103)</f>
        <v>0</v>
      </c>
      <c r="K100" s="117"/>
      <c r="L100" s="118">
        <f t="shared" ref="L100:M100" si="80">SUM(L101:L103)</f>
        <v>0</v>
      </c>
      <c r="M100" s="116">
        <f t="shared" si="80"/>
        <v>0</v>
      </c>
      <c r="N100" s="117"/>
      <c r="O100" s="118">
        <f>SUM(O101:O103)</f>
        <v>0</v>
      </c>
      <c r="P100" s="149">
        <f t="shared" ref="P100:P111" si="81">G100+L100+O100</f>
        <v>0</v>
      </c>
      <c r="Q100" s="121"/>
      <c r="R100" s="12"/>
      <c r="S100" s="12"/>
      <c r="T100" s="12"/>
      <c r="U100" s="12"/>
    </row>
    <row r="101" ht="17.25" customHeight="1">
      <c r="A101" s="122" t="s">
        <v>68</v>
      </c>
      <c r="B101" s="123" t="s">
        <v>225</v>
      </c>
      <c r="C101" s="187" t="s">
        <v>226</v>
      </c>
      <c r="D101" s="125" t="s">
        <v>113</v>
      </c>
      <c r="E101" s="126"/>
      <c r="F101" s="127"/>
      <c r="G101" s="128">
        <f t="shared" ref="G101:G103" si="82">E101*F101</f>
        <v>0</v>
      </c>
      <c r="H101" s="129"/>
      <c r="I101" s="129"/>
      <c r="J101" s="126"/>
      <c r="K101" s="127"/>
      <c r="L101" s="128">
        <f t="shared" ref="L101:L103" si="83">J101*K101</f>
        <v>0</v>
      </c>
      <c r="M101" s="126"/>
      <c r="N101" s="127"/>
      <c r="O101" s="128">
        <f t="shared" ref="O101:O103" si="84">M101*N101</f>
        <v>0</v>
      </c>
      <c r="P101" s="130">
        <f t="shared" si="81"/>
        <v>0</v>
      </c>
      <c r="Q101" s="131"/>
      <c r="R101" s="133"/>
      <c r="S101" s="133"/>
      <c r="T101" s="133"/>
      <c r="U101" s="133"/>
    </row>
    <row r="102" ht="18.0" customHeight="1">
      <c r="A102" s="122" t="s">
        <v>68</v>
      </c>
      <c r="B102" s="123" t="s">
        <v>227</v>
      </c>
      <c r="C102" s="187" t="s">
        <v>226</v>
      </c>
      <c r="D102" s="125" t="s">
        <v>113</v>
      </c>
      <c r="E102" s="126"/>
      <c r="F102" s="127"/>
      <c r="G102" s="128">
        <f t="shared" si="82"/>
        <v>0</v>
      </c>
      <c r="H102" s="129"/>
      <c r="I102" s="129"/>
      <c r="J102" s="126"/>
      <c r="K102" s="127"/>
      <c r="L102" s="128">
        <f t="shared" si="83"/>
        <v>0</v>
      </c>
      <c r="M102" s="126"/>
      <c r="N102" s="127"/>
      <c r="O102" s="128">
        <f t="shared" si="84"/>
        <v>0</v>
      </c>
      <c r="P102" s="130">
        <f t="shared" si="81"/>
        <v>0</v>
      </c>
      <c r="Q102" s="131"/>
      <c r="R102" s="133"/>
      <c r="S102" s="133"/>
      <c r="T102" s="133"/>
      <c r="U102" s="133"/>
    </row>
    <row r="103" ht="17.25" customHeight="1">
      <c r="A103" s="134" t="s">
        <v>68</v>
      </c>
      <c r="B103" s="135" t="s">
        <v>228</v>
      </c>
      <c r="C103" s="167" t="s">
        <v>226</v>
      </c>
      <c r="D103" s="136" t="s">
        <v>113</v>
      </c>
      <c r="E103" s="137"/>
      <c r="F103" s="138"/>
      <c r="G103" s="139">
        <f t="shared" si="82"/>
        <v>0</v>
      </c>
      <c r="H103" s="140"/>
      <c r="I103" s="140"/>
      <c r="J103" s="137"/>
      <c r="K103" s="138"/>
      <c r="L103" s="139">
        <f t="shared" si="83"/>
        <v>0</v>
      </c>
      <c r="M103" s="137"/>
      <c r="N103" s="138"/>
      <c r="O103" s="139">
        <f t="shared" si="84"/>
        <v>0</v>
      </c>
      <c r="P103" s="141">
        <f t="shared" si="81"/>
        <v>0</v>
      </c>
      <c r="Q103" s="142"/>
      <c r="R103" s="133"/>
      <c r="S103" s="133"/>
      <c r="T103" s="133"/>
      <c r="U103" s="133"/>
    </row>
    <row r="104" ht="18.75" customHeight="1">
      <c r="A104" s="112" t="s">
        <v>62</v>
      </c>
      <c r="B104" s="157" t="s">
        <v>229</v>
      </c>
      <c r="C104" s="237" t="s">
        <v>230</v>
      </c>
      <c r="D104" s="144"/>
      <c r="E104" s="145">
        <f>SUM(E105:E107)</f>
        <v>0</v>
      </c>
      <c r="F104" s="146"/>
      <c r="G104" s="147">
        <f>SUM(G105:G107)</f>
        <v>0</v>
      </c>
      <c r="H104" s="148"/>
      <c r="I104" s="148"/>
      <c r="J104" s="145">
        <f>SUM(J105:J107)</f>
        <v>0</v>
      </c>
      <c r="K104" s="146"/>
      <c r="L104" s="147">
        <f t="shared" ref="L104:M104" si="85">SUM(L105:L107)</f>
        <v>0</v>
      </c>
      <c r="M104" s="145">
        <f t="shared" si="85"/>
        <v>0</v>
      </c>
      <c r="N104" s="146"/>
      <c r="O104" s="147">
        <f>SUM(O105:O107)</f>
        <v>0</v>
      </c>
      <c r="P104" s="149">
        <f t="shared" si="81"/>
        <v>0</v>
      </c>
      <c r="Q104" s="150"/>
      <c r="R104" s="12"/>
      <c r="S104" s="12"/>
      <c r="T104" s="12"/>
      <c r="U104" s="12"/>
    </row>
    <row r="105" ht="18.0" customHeight="1">
      <c r="A105" s="122" t="s">
        <v>68</v>
      </c>
      <c r="B105" s="123" t="s">
        <v>231</v>
      </c>
      <c r="C105" s="187" t="s">
        <v>226</v>
      </c>
      <c r="D105" s="125" t="s">
        <v>113</v>
      </c>
      <c r="E105" s="126"/>
      <c r="F105" s="127"/>
      <c r="G105" s="128">
        <f t="shared" ref="G105:G107" si="86">E105*F105</f>
        <v>0</v>
      </c>
      <c r="H105" s="129"/>
      <c r="I105" s="129"/>
      <c r="J105" s="126"/>
      <c r="K105" s="127"/>
      <c r="L105" s="128">
        <f t="shared" ref="L105:L107" si="87">J105*K105</f>
        <v>0</v>
      </c>
      <c r="M105" s="126"/>
      <c r="N105" s="127"/>
      <c r="O105" s="128">
        <f t="shared" ref="O105:O107" si="88">M105*N105</f>
        <v>0</v>
      </c>
      <c r="P105" s="130">
        <f t="shared" si="81"/>
        <v>0</v>
      </c>
      <c r="Q105" s="131"/>
      <c r="R105" s="133"/>
      <c r="S105" s="133"/>
      <c r="T105" s="133"/>
      <c r="U105" s="133"/>
    </row>
    <row r="106" ht="17.25" customHeight="1">
      <c r="A106" s="122" t="s">
        <v>68</v>
      </c>
      <c r="B106" s="123" t="s">
        <v>232</v>
      </c>
      <c r="C106" s="187" t="s">
        <v>226</v>
      </c>
      <c r="D106" s="125" t="s">
        <v>113</v>
      </c>
      <c r="E106" s="126"/>
      <c r="F106" s="127"/>
      <c r="G106" s="128">
        <f t="shared" si="86"/>
        <v>0</v>
      </c>
      <c r="H106" s="129"/>
      <c r="I106" s="129"/>
      <c r="J106" s="126"/>
      <c r="K106" s="127"/>
      <c r="L106" s="128">
        <f t="shared" si="87"/>
        <v>0</v>
      </c>
      <c r="M106" s="126"/>
      <c r="N106" s="127"/>
      <c r="O106" s="128">
        <f t="shared" si="88"/>
        <v>0</v>
      </c>
      <c r="P106" s="130">
        <f t="shared" si="81"/>
        <v>0</v>
      </c>
      <c r="Q106" s="131"/>
      <c r="R106" s="133"/>
      <c r="S106" s="133"/>
      <c r="T106" s="133"/>
      <c r="U106" s="133"/>
    </row>
    <row r="107" ht="18.0" customHeight="1">
      <c r="A107" s="134" t="s">
        <v>68</v>
      </c>
      <c r="B107" s="135" t="s">
        <v>233</v>
      </c>
      <c r="C107" s="167" t="s">
        <v>226</v>
      </c>
      <c r="D107" s="136" t="s">
        <v>113</v>
      </c>
      <c r="E107" s="137"/>
      <c r="F107" s="138"/>
      <c r="G107" s="139">
        <f t="shared" si="86"/>
        <v>0</v>
      </c>
      <c r="H107" s="140"/>
      <c r="I107" s="140"/>
      <c r="J107" s="137"/>
      <c r="K107" s="138"/>
      <c r="L107" s="139">
        <f t="shared" si="87"/>
        <v>0</v>
      </c>
      <c r="M107" s="137"/>
      <c r="N107" s="138"/>
      <c r="O107" s="139">
        <f t="shared" si="88"/>
        <v>0</v>
      </c>
      <c r="P107" s="141">
        <f t="shared" si="81"/>
        <v>0</v>
      </c>
      <c r="Q107" s="142"/>
      <c r="R107" s="133"/>
      <c r="S107" s="133"/>
      <c r="T107" s="133"/>
      <c r="U107" s="133"/>
    </row>
    <row r="108" ht="20.25" customHeight="1">
      <c r="A108" s="112" t="s">
        <v>62</v>
      </c>
      <c r="B108" s="157" t="s">
        <v>234</v>
      </c>
      <c r="C108" s="237" t="s">
        <v>235</v>
      </c>
      <c r="D108" s="144"/>
      <c r="E108" s="145">
        <f>SUM(E109:E111)</f>
        <v>0</v>
      </c>
      <c r="F108" s="146"/>
      <c r="G108" s="147">
        <f>SUM(G109:G111)</f>
        <v>0</v>
      </c>
      <c r="H108" s="148"/>
      <c r="I108" s="148"/>
      <c r="J108" s="145">
        <f>SUM(J109:J111)</f>
        <v>0</v>
      </c>
      <c r="K108" s="146"/>
      <c r="L108" s="147">
        <f t="shared" ref="L108:M108" si="89">SUM(L109:L111)</f>
        <v>0</v>
      </c>
      <c r="M108" s="145">
        <f t="shared" si="89"/>
        <v>0</v>
      </c>
      <c r="N108" s="146"/>
      <c r="O108" s="147">
        <f>SUM(O109:O111)</f>
        <v>0</v>
      </c>
      <c r="P108" s="149">
        <f t="shared" si="81"/>
        <v>0</v>
      </c>
      <c r="Q108" s="150"/>
      <c r="R108" s="12"/>
      <c r="S108" s="12"/>
      <c r="T108" s="12"/>
      <c r="U108" s="12"/>
    </row>
    <row r="109" ht="17.25" customHeight="1">
      <c r="A109" s="122" t="s">
        <v>68</v>
      </c>
      <c r="B109" s="123" t="s">
        <v>236</v>
      </c>
      <c r="C109" s="187" t="s">
        <v>226</v>
      </c>
      <c r="D109" s="125" t="s">
        <v>113</v>
      </c>
      <c r="E109" s="126"/>
      <c r="F109" s="127"/>
      <c r="G109" s="128">
        <f t="shared" ref="G109:G111" si="90">E109*F109</f>
        <v>0</v>
      </c>
      <c r="H109" s="129"/>
      <c r="I109" s="129"/>
      <c r="J109" s="126"/>
      <c r="K109" s="127"/>
      <c r="L109" s="128">
        <f t="shared" ref="L109:L111" si="91">J109*K109</f>
        <v>0</v>
      </c>
      <c r="M109" s="126"/>
      <c r="N109" s="127"/>
      <c r="O109" s="128">
        <f t="shared" ref="O109:O111" si="92">M109*N109</f>
        <v>0</v>
      </c>
      <c r="P109" s="130">
        <f t="shared" si="81"/>
        <v>0</v>
      </c>
      <c r="Q109" s="131"/>
      <c r="R109" s="133"/>
      <c r="S109" s="133"/>
      <c r="T109" s="133"/>
      <c r="U109" s="133"/>
    </row>
    <row r="110" ht="18.0" customHeight="1">
      <c r="A110" s="122" t="s">
        <v>68</v>
      </c>
      <c r="B110" s="123" t="s">
        <v>237</v>
      </c>
      <c r="C110" s="187" t="s">
        <v>226</v>
      </c>
      <c r="D110" s="125" t="s">
        <v>113</v>
      </c>
      <c r="E110" s="126"/>
      <c r="F110" s="127"/>
      <c r="G110" s="128">
        <f t="shared" si="90"/>
        <v>0</v>
      </c>
      <c r="H110" s="129"/>
      <c r="I110" s="129"/>
      <c r="J110" s="126"/>
      <c r="K110" s="127"/>
      <c r="L110" s="128">
        <f t="shared" si="91"/>
        <v>0</v>
      </c>
      <c r="M110" s="126"/>
      <c r="N110" s="127"/>
      <c r="O110" s="128">
        <f t="shared" si="92"/>
        <v>0</v>
      </c>
      <c r="P110" s="130">
        <f t="shared" si="81"/>
        <v>0</v>
      </c>
      <c r="Q110" s="131"/>
      <c r="R110" s="133"/>
      <c r="S110" s="133"/>
      <c r="T110" s="133"/>
      <c r="U110" s="133"/>
    </row>
    <row r="111" ht="18.0" customHeight="1">
      <c r="A111" s="134" t="s">
        <v>68</v>
      </c>
      <c r="B111" s="135" t="s">
        <v>238</v>
      </c>
      <c r="C111" s="167" t="s">
        <v>226</v>
      </c>
      <c r="D111" s="136" t="s">
        <v>113</v>
      </c>
      <c r="E111" s="153"/>
      <c r="F111" s="154"/>
      <c r="G111" s="155">
        <f t="shared" si="90"/>
        <v>0</v>
      </c>
      <c r="H111" s="186"/>
      <c r="I111" s="186"/>
      <c r="J111" s="153"/>
      <c r="K111" s="154"/>
      <c r="L111" s="155">
        <f t="shared" si="91"/>
        <v>0</v>
      </c>
      <c r="M111" s="153"/>
      <c r="N111" s="154"/>
      <c r="O111" s="155">
        <f t="shared" si="92"/>
        <v>0</v>
      </c>
      <c r="P111" s="141">
        <f t="shared" si="81"/>
        <v>0</v>
      </c>
      <c r="Q111" s="156"/>
      <c r="R111" s="133"/>
      <c r="S111" s="133"/>
      <c r="T111" s="133"/>
      <c r="U111" s="133"/>
    </row>
    <row r="112" ht="20.25" customHeight="1">
      <c r="A112" s="168" t="s">
        <v>239</v>
      </c>
      <c r="B112" s="169"/>
      <c r="C112" s="170"/>
      <c r="D112" s="171"/>
      <c r="E112" s="175">
        <f>E108+E104+E100</f>
        <v>0</v>
      </c>
      <c r="F112" s="190"/>
      <c r="G112" s="174">
        <f>G108+G104+G100</f>
        <v>0</v>
      </c>
      <c r="H112" s="191"/>
      <c r="I112" s="191"/>
      <c r="J112" s="192">
        <f>J108+J104+J100</f>
        <v>0</v>
      </c>
      <c r="K112" s="190"/>
      <c r="L112" s="174">
        <f t="shared" ref="L112:M112" si="93">L108+L104+L100</f>
        <v>0</v>
      </c>
      <c r="M112" s="192">
        <f t="shared" si="93"/>
        <v>0</v>
      </c>
      <c r="N112" s="190"/>
      <c r="O112" s="174">
        <f t="shared" ref="O112:P112" si="94">O108+O104+O100</f>
        <v>0</v>
      </c>
      <c r="P112" s="193">
        <f t="shared" si="94"/>
        <v>0</v>
      </c>
      <c r="Q112" s="179"/>
      <c r="R112" s="15"/>
      <c r="S112" s="15"/>
      <c r="T112" s="15"/>
      <c r="U112" s="15"/>
    </row>
    <row r="113" ht="20.25" customHeight="1">
      <c r="A113" s="180" t="s">
        <v>62</v>
      </c>
      <c r="B113" s="220">
        <v>7.0</v>
      </c>
      <c r="C113" s="182" t="s">
        <v>240</v>
      </c>
      <c r="D113" s="183"/>
      <c r="E113" s="109"/>
      <c r="F113" s="109"/>
      <c r="G113" s="238"/>
      <c r="H113" s="238"/>
      <c r="I113" s="238"/>
      <c r="J113" s="109"/>
      <c r="K113" s="109"/>
      <c r="L113" s="109"/>
      <c r="M113" s="109"/>
      <c r="N113" s="109"/>
      <c r="O113" s="109"/>
      <c r="P113" s="110"/>
      <c r="Q113" s="111"/>
      <c r="R113" s="15"/>
      <c r="S113" s="15"/>
      <c r="T113" s="15"/>
      <c r="U113" s="15"/>
    </row>
    <row r="114" ht="15.75" customHeight="1">
      <c r="A114" s="122" t="s">
        <v>68</v>
      </c>
      <c r="B114" s="123" t="s">
        <v>241</v>
      </c>
      <c r="C114" s="187" t="s">
        <v>242</v>
      </c>
      <c r="D114" s="125" t="s">
        <v>113</v>
      </c>
      <c r="E114" s="239">
        <v>45.0</v>
      </c>
      <c r="F114" s="240">
        <v>100.0</v>
      </c>
      <c r="G114" s="240">
        <f t="shared" ref="G114:G130" si="95">E114*F114</f>
        <v>4500</v>
      </c>
      <c r="H114" s="241"/>
      <c r="I114" s="241"/>
      <c r="J114" s="241"/>
      <c r="K114" s="240"/>
      <c r="L114" s="242">
        <v>0.0</v>
      </c>
      <c r="M114" s="126"/>
      <c r="N114" s="127"/>
      <c r="O114" s="128">
        <v>0.0</v>
      </c>
      <c r="P114" s="141">
        <f t="shared" ref="P114:P130" si="96">G114+L114+O114</f>
        <v>4500</v>
      </c>
      <c r="Q114" s="131" t="s">
        <v>243</v>
      </c>
      <c r="R114" s="133"/>
      <c r="S114" s="133"/>
      <c r="T114" s="133"/>
      <c r="U114" s="133"/>
    </row>
    <row r="115" ht="112.5" customHeight="1">
      <c r="A115" s="122" t="s">
        <v>68</v>
      </c>
      <c r="B115" s="123" t="s">
        <v>244</v>
      </c>
      <c r="C115" s="187" t="s">
        <v>245</v>
      </c>
      <c r="D115" s="125" t="s">
        <v>113</v>
      </c>
      <c r="E115" s="126">
        <v>45.0</v>
      </c>
      <c r="F115" s="127">
        <v>100.0</v>
      </c>
      <c r="G115" s="127">
        <f t="shared" si="95"/>
        <v>4500</v>
      </c>
      <c r="H115" s="201"/>
      <c r="I115" s="201"/>
      <c r="J115" s="201"/>
      <c r="K115" s="127"/>
      <c r="L115" s="128">
        <v>0.0</v>
      </c>
      <c r="M115" s="126"/>
      <c r="N115" s="127"/>
      <c r="O115" s="128">
        <v>0.0</v>
      </c>
      <c r="P115" s="141">
        <f t="shared" si="96"/>
        <v>4500</v>
      </c>
      <c r="Q115" s="131" t="s">
        <v>246</v>
      </c>
      <c r="R115" s="133"/>
      <c r="S115" s="133"/>
      <c r="T115" s="133"/>
      <c r="U115" s="133"/>
    </row>
    <row r="116" ht="138.0" customHeight="1">
      <c r="A116" s="122" t="s">
        <v>68</v>
      </c>
      <c r="B116" s="123" t="s">
        <v>247</v>
      </c>
      <c r="C116" s="187" t="s">
        <v>248</v>
      </c>
      <c r="D116" s="125" t="s">
        <v>113</v>
      </c>
      <c r="E116" s="126">
        <v>15.0</v>
      </c>
      <c r="F116" s="127">
        <v>100.0</v>
      </c>
      <c r="G116" s="127">
        <f t="shared" si="95"/>
        <v>1500</v>
      </c>
      <c r="H116" s="201"/>
      <c r="I116" s="201"/>
      <c r="J116" s="201"/>
      <c r="K116" s="127"/>
      <c r="L116" s="128">
        <v>0.0</v>
      </c>
      <c r="M116" s="126"/>
      <c r="N116" s="127"/>
      <c r="O116" s="128">
        <v>0.0</v>
      </c>
      <c r="P116" s="141">
        <f t="shared" si="96"/>
        <v>1500</v>
      </c>
      <c r="Q116" s="131" t="s">
        <v>249</v>
      </c>
      <c r="R116" s="133"/>
      <c r="S116" s="133"/>
      <c r="T116" s="133"/>
      <c r="U116" s="133"/>
    </row>
    <row r="117" ht="97.5" customHeight="1">
      <c r="A117" s="122" t="s">
        <v>68</v>
      </c>
      <c r="B117" s="123" t="s">
        <v>250</v>
      </c>
      <c r="C117" s="187" t="s">
        <v>251</v>
      </c>
      <c r="D117" s="125" t="s">
        <v>113</v>
      </c>
      <c r="E117" s="126">
        <v>10.0</v>
      </c>
      <c r="F117" s="127">
        <v>800.0</v>
      </c>
      <c r="G117" s="127">
        <f t="shared" si="95"/>
        <v>8000</v>
      </c>
      <c r="H117" s="201"/>
      <c r="I117" s="201"/>
      <c r="J117" s="201"/>
      <c r="K117" s="127"/>
      <c r="L117" s="128">
        <v>0.0</v>
      </c>
      <c r="M117" s="126"/>
      <c r="N117" s="127"/>
      <c r="O117" s="128">
        <v>0.0</v>
      </c>
      <c r="P117" s="141">
        <f t="shared" si="96"/>
        <v>8000</v>
      </c>
      <c r="Q117" s="131" t="s">
        <v>252</v>
      </c>
      <c r="R117" s="133"/>
      <c r="S117" s="133"/>
      <c r="T117" s="133"/>
      <c r="U117" s="133"/>
    </row>
    <row r="118" ht="81.75" customHeight="1">
      <c r="A118" s="122" t="s">
        <v>68</v>
      </c>
      <c r="B118" s="123" t="s">
        <v>253</v>
      </c>
      <c r="C118" s="187" t="s">
        <v>254</v>
      </c>
      <c r="D118" s="125" t="s">
        <v>113</v>
      </c>
      <c r="E118" s="126">
        <v>20.0</v>
      </c>
      <c r="F118" s="127">
        <v>300.0</v>
      </c>
      <c r="G118" s="127">
        <f t="shared" si="95"/>
        <v>6000</v>
      </c>
      <c r="H118" s="201"/>
      <c r="I118" s="201"/>
      <c r="J118" s="201"/>
      <c r="K118" s="127"/>
      <c r="L118" s="128">
        <v>0.0</v>
      </c>
      <c r="M118" s="126"/>
      <c r="N118" s="127"/>
      <c r="O118" s="128">
        <v>0.0</v>
      </c>
      <c r="P118" s="141">
        <f t="shared" si="96"/>
        <v>6000</v>
      </c>
      <c r="Q118" s="131" t="s">
        <v>255</v>
      </c>
      <c r="R118" s="133"/>
      <c r="S118" s="133"/>
      <c r="T118" s="133"/>
      <c r="U118" s="133"/>
    </row>
    <row r="119" ht="56.25" customHeight="1">
      <c r="A119" s="122" t="s">
        <v>68</v>
      </c>
      <c r="B119" s="123" t="s">
        <v>256</v>
      </c>
      <c r="C119" s="187" t="s">
        <v>257</v>
      </c>
      <c r="D119" s="125" t="s">
        <v>113</v>
      </c>
      <c r="E119" s="126">
        <v>2.0</v>
      </c>
      <c r="F119" s="127">
        <v>300.0</v>
      </c>
      <c r="G119" s="127">
        <f t="shared" si="95"/>
        <v>600</v>
      </c>
      <c r="H119" s="201"/>
      <c r="I119" s="201"/>
      <c r="J119" s="201"/>
      <c r="K119" s="127"/>
      <c r="L119" s="128">
        <v>0.0</v>
      </c>
      <c r="M119" s="126"/>
      <c r="N119" s="127"/>
      <c r="O119" s="128">
        <v>0.0</v>
      </c>
      <c r="P119" s="141">
        <f t="shared" si="96"/>
        <v>600</v>
      </c>
      <c r="Q119" s="131" t="s">
        <v>258</v>
      </c>
      <c r="R119" s="133"/>
      <c r="S119" s="133"/>
      <c r="T119" s="133"/>
      <c r="U119" s="133"/>
    </row>
    <row r="120" ht="15.75" customHeight="1">
      <c r="A120" s="122" t="s">
        <v>68</v>
      </c>
      <c r="B120" s="123" t="s">
        <v>259</v>
      </c>
      <c r="C120" s="187" t="s">
        <v>260</v>
      </c>
      <c r="D120" s="125" t="s">
        <v>113</v>
      </c>
      <c r="E120" s="126">
        <v>2.0</v>
      </c>
      <c r="F120" s="127">
        <v>100.0</v>
      </c>
      <c r="G120" s="127">
        <f t="shared" si="95"/>
        <v>200</v>
      </c>
      <c r="H120" s="201"/>
      <c r="I120" s="201"/>
      <c r="J120" s="201"/>
      <c r="K120" s="127"/>
      <c r="L120" s="128">
        <v>0.0</v>
      </c>
      <c r="M120" s="126"/>
      <c r="N120" s="127"/>
      <c r="O120" s="128">
        <v>0.0</v>
      </c>
      <c r="P120" s="141">
        <f t="shared" si="96"/>
        <v>200</v>
      </c>
      <c r="Q120" s="131" t="s">
        <v>261</v>
      </c>
      <c r="R120" s="133"/>
      <c r="S120" s="133"/>
      <c r="T120" s="133"/>
      <c r="U120" s="133"/>
    </row>
    <row r="121" ht="15.75" customHeight="1">
      <c r="A121" s="122" t="s">
        <v>68</v>
      </c>
      <c r="B121" s="123" t="s">
        <v>262</v>
      </c>
      <c r="C121" s="187" t="s">
        <v>263</v>
      </c>
      <c r="D121" s="125" t="s">
        <v>113</v>
      </c>
      <c r="E121" s="126"/>
      <c r="F121" s="127"/>
      <c r="G121" s="128">
        <f t="shared" si="95"/>
        <v>0</v>
      </c>
      <c r="H121" s="129"/>
      <c r="I121" s="129"/>
      <c r="J121" s="126"/>
      <c r="K121" s="127"/>
      <c r="L121" s="128">
        <f t="shared" ref="L121:L130" si="97">J121*K121</f>
        <v>0</v>
      </c>
      <c r="M121" s="126"/>
      <c r="N121" s="127"/>
      <c r="O121" s="128">
        <f t="shared" ref="O121:O130" si="98">M121*N121</f>
        <v>0</v>
      </c>
      <c r="P121" s="130">
        <f t="shared" si="96"/>
        <v>0</v>
      </c>
      <c r="Q121" s="131"/>
      <c r="R121" s="133"/>
      <c r="S121" s="133"/>
      <c r="T121" s="133"/>
      <c r="U121" s="133"/>
    </row>
    <row r="122" ht="15.75" customHeight="1">
      <c r="A122" s="122" t="s">
        <v>68</v>
      </c>
      <c r="B122" s="123" t="s">
        <v>264</v>
      </c>
      <c r="C122" s="187" t="s">
        <v>265</v>
      </c>
      <c r="D122" s="125" t="s">
        <v>113</v>
      </c>
      <c r="E122" s="126">
        <v>10.0</v>
      </c>
      <c r="F122" s="127">
        <v>120.0</v>
      </c>
      <c r="G122" s="128">
        <f t="shared" si="95"/>
        <v>1200</v>
      </c>
      <c r="H122" s="129"/>
      <c r="I122" s="129"/>
      <c r="J122" s="126"/>
      <c r="K122" s="127"/>
      <c r="L122" s="128">
        <f t="shared" si="97"/>
        <v>0</v>
      </c>
      <c r="M122" s="126"/>
      <c r="N122" s="127"/>
      <c r="O122" s="128">
        <f t="shared" si="98"/>
        <v>0</v>
      </c>
      <c r="P122" s="130">
        <f t="shared" si="96"/>
        <v>1200</v>
      </c>
      <c r="Q122" s="142" t="s">
        <v>266</v>
      </c>
      <c r="R122" s="133"/>
      <c r="S122" s="133"/>
      <c r="T122" s="133"/>
      <c r="U122" s="133"/>
    </row>
    <row r="123" ht="15.75" customHeight="1">
      <c r="A123" s="122" t="s">
        <v>68</v>
      </c>
      <c r="B123" s="123" t="s">
        <v>267</v>
      </c>
      <c r="C123" s="187" t="s">
        <v>268</v>
      </c>
      <c r="D123" s="125" t="s">
        <v>113</v>
      </c>
      <c r="E123" s="126">
        <v>30.0</v>
      </c>
      <c r="F123" s="127">
        <v>60.0</v>
      </c>
      <c r="G123" s="128">
        <f t="shared" si="95"/>
        <v>1800</v>
      </c>
      <c r="H123" s="129"/>
      <c r="I123" s="129"/>
      <c r="J123" s="126"/>
      <c r="K123" s="127"/>
      <c r="L123" s="128">
        <f t="shared" si="97"/>
        <v>0</v>
      </c>
      <c r="M123" s="126"/>
      <c r="N123" s="127"/>
      <c r="O123" s="128">
        <f t="shared" si="98"/>
        <v>0</v>
      </c>
      <c r="P123" s="130">
        <f t="shared" si="96"/>
        <v>1800</v>
      </c>
      <c r="Q123" s="227"/>
      <c r="R123" s="133"/>
      <c r="S123" s="133"/>
      <c r="T123" s="133"/>
      <c r="U123" s="133"/>
    </row>
    <row r="124" ht="15.75" customHeight="1">
      <c r="A124" s="122" t="s">
        <v>68</v>
      </c>
      <c r="B124" s="123" t="s">
        <v>269</v>
      </c>
      <c r="C124" s="187" t="s">
        <v>270</v>
      </c>
      <c r="D124" s="125" t="s">
        <v>113</v>
      </c>
      <c r="E124" s="126">
        <v>60.0</v>
      </c>
      <c r="F124" s="127">
        <v>30.0</v>
      </c>
      <c r="G124" s="128">
        <f t="shared" si="95"/>
        <v>1800</v>
      </c>
      <c r="H124" s="129"/>
      <c r="I124" s="129"/>
      <c r="J124" s="126"/>
      <c r="K124" s="127"/>
      <c r="L124" s="128">
        <f t="shared" si="97"/>
        <v>0</v>
      </c>
      <c r="M124" s="126"/>
      <c r="N124" s="127"/>
      <c r="O124" s="128">
        <f t="shared" si="98"/>
        <v>0</v>
      </c>
      <c r="P124" s="130">
        <f t="shared" si="96"/>
        <v>1800</v>
      </c>
      <c r="Q124" s="227"/>
      <c r="R124" s="133"/>
      <c r="S124" s="133"/>
      <c r="T124" s="133"/>
      <c r="U124" s="133"/>
    </row>
    <row r="125" ht="15.75" customHeight="1">
      <c r="A125" s="122" t="s">
        <v>68</v>
      </c>
      <c r="B125" s="123" t="s">
        <v>271</v>
      </c>
      <c r="C125" s="187" t="s">
        <v>272</v>
      </c>
      <c r="D125" s="125" t="s">
        <v>113</v>
      </c>
      <c r="E125" s="126">
        <v>90.0</v>
      </c>
      <c r="F125" s="127">
        <v>15.0</v>
      </c>
      <c r="G125" s="128">
        <f t="shared" si="95"/>
        <v>1350</v>
      </c>
      <c r="H125" s="129"/>
      <c r="I125" s="129"/>
      <c r="J125" s="126"/>
      <c r="K125" s="127"/>
      <c r="L125" s="128">
        <f t="shared" si="97"/>
        <v>0</v>
      </c>
      <c r="M125" s="126"/>
      <c r="N125" s="127"/>
      <c r="O125" s="128">
        <f t="shared" si="98"/>
        <v>0</v>
      </c>
      <c r="P125" s="130">
        <f t="shared" si="96"/>
        <v>1350</v>
      </c>
      <c r="Q125" s="227"/>
      <c r="R125" s="133"/>
      <c r="S125" s="133"/>
      <c r="T125" s="133"/>
      <c r="U125" s="133"/>
    </row>
    <row r="126" ht="15.75" customHeight="1">
      <c r="A126" s="122" t="s">
        <v>68</v>
      </c>
      <c r="B126" s="123" t="s">
        <v>273</v>
      </c>
      <c r="C126" s="187" t="s">
        <v>274</v>
      </c>
      <c r="D126" s="125" t="s">
        <v>113</v>
      </c>
      <c r="E126" s="126">
        <v>2.0</v>
      </c>
      <c r="F126" s="127">
        <v>550.0</v>
      </c>
      <c r="G126" s="128">
        <f t="shared" si="95"/>
        <v>1100</v>
      </c>
      <c r="H126" s="129"/>
      <c r="I126" s="129"/>
      <c r="J126" s="126"/>
      <c r="K126" s="127"/>
      <c r="L126" s="128">
        <f t="shared" si="97"/>
        <v>0</v>
      </c>
      <c r="M126" s="126"/>
      <c r="N126" s="127"/>
      <c r="O126" s="128">
        <f t="shared" si="98"/>
        <v>0</v>
      </c>
      <c r="P126" s="130">
        <f t="shared" si="96"/>
        <v>1100</v>
      </c>
      <c r="Q126" s="227"/>
      <c r="R126" s="133"/>
      <c r="S126" s="133"/>
      <c r="T126" s="133"/>
      <c r="U126" s="133"/>
    </row>
    <row r="127" ht="15.75" customHeight="1">
      <c r="A127" s="122" t="s">
        <v>68</v>
      </c>
      <c r="B127" s="123" t="s">
        <v>275</v>
      </c>
      <c r="C127" s="187" t="s">
        <v>276</v>
      </c>
      <c r="D127" s="125" t="s">
        <v>113</v>
      </c>
      <c r="E127" s="126">
        <v>150.0</v>
      </c>
      <c r="F127" s="127">
        <v>3.0</v>
      </c>
      <c r="G127" s="128">
        <f t="shared" si="95"/>
        <v>450</v>
      </c>
      <c r="H127" s="129"/>
      <c r="I127" s="129"/>
      <c r="J127" s="126"/>
      <c r="K127" s="127"/>
      <c r="L127" s="128">
        <f t="shared" si="97"/>
        <v>0</v>
      </c>
      <c r="M127" s="126"/>
      <c r="N127" s="127"/>
      <c r="O127" s="128">
        <f t="shared" si="98"/>
        <v>0</v>
      </c>
      <c r="P127" s="130">
        <f t="shared" si="96"/>
        <v>450</v>
      </c>
      <c r="Q127" s="227"/>
      <c r="R127" s="133"/>
      <c r="S127" s="133"/>
      <c r="T127" s="133"/>
      <c r="U127" s="133"/>
    </row>
    <row r="128" ht="23.25" customHeight="1">
      <c r="A128" s="134" t="s">
        <v>68</v>
      </c>
      <c r="B128" s="123" t="s">
        <v>277</v>
      </c>
      <c r="C128" s="167" t="s">
        <v>278</v>
      </c>
      <c r="D128" s="125" t="s">
        <v>113</v>
      </c>
      <c r="E128" s="137"/>
      <c r="F128" s="138"/>
      <c r="G128" s="128">
        <f t="shared" si="95"/>
        <v>0</v>
      </c>
      <c r="H128" s="129"/>
      <c r="I128" s="129"/>
      <c r="J128" s="126"/>
      <c r="K128" s="127"/>
      <c r="L128" s="128">
        <f t="shared" si="97"/>
        <v>0</v>
      </c>
      <c r="M128" s="126"/>
      <c r="N128" s="127"/>
      <c r="O128" s="128">
        <f t="shared" si="98"/>
        <v>0</v>
      </c>
      <c r="P128" s="130">
        <f t="shared" si="96"/>
        <v>0</v>
      </c>
      <c r="Q128" s="228"/>
      <c r="R128" s="133"/>
      <c r="S128" s="133"/>
      <c r="T128" s="133"/>
      <c r="U128" s="133"/>
    </row>
    <row r="129" ht="15.75" customHeight="1">
      <c r="A129" s="134" t="s">
        <v>68</v>
      </c>
      <c r="B129" s="123" t="s">
        <v>279</v>
      </c>
      <c r="C129" s="167" t="s">
        <v>280</v>
      </c>
      <c r="D129" s="136" t="s">
        <v>113</v>
      </c>
      <c r="E129" s="126"/>
      <c r="F129" s="127"/>
      <c r="G129" s="128">
        <f t="shared" si="95"/>
        <v>0</v>
      </c>
      <c r="H129" s="129"/>
      <c r="I129" s="129"/>
      <c r="J129" s="126"/>
      <c r="K129" s="127"/>
      <c r="L129" s="128">
        <f t="shared" si="97"/>
        <v>0</v>
      </c>
      <c r="M129" s="126"/>
      <c r="N129" s="127"/>
      <c r="O129" s="128">
        <f t="shared" si="98"/>
        <v>0</v>
      </c>
      <c r="P129" s="130">
        <f t="shared" si="96"/>
        <v>0</v>
      </c>
      <c r="Q129" s="131"/>
      <c r="R129" s="133"/>
      <c r="S129" s="133"/>
      <c r="T129" s="133"/>
      <c r="U129" s="133"/>
    </row>
    <row r="130" ht="15.75" customHeight="1">
      <c r="A130" s="134" t="s">
        <v>68</v>
      </c>
      <c r="B130" s="123" t="s">
        <v>281</v>
      </c>
      <c r="C130" s="243" t="s">
        <v>282</v>
      </c>
      <c r="D130" s="136"/>
      <c r="E130" s="153"/>
      <c r="F130" s="154">
        <v>0.22</v>
      </c>
      <c r="G130" s="155">
        <f t="shared" si="95"/>
        <v>0</v>
      </c>
      <c r="H130" s="186"/>
      <c r="I130" s="186"/>
      <c r="J130" s="153"/>
      <c r="K130" s="154">
        <v>0.22</v>
      </c>
      <c r="L130" s="155">
        <f t="shared" si="97"/>
        <v>0</v>
      </c>
      <c r="M130" s="137"/>
      <c r="N130" s="138">
        <v>0.22</v>
      </c>
      <c r="O130" s="139">
        <f t="shared" si="98"/>
        <v>0</v>
      </c>
      <c r="P130" s="141">
        <f t="shared" si="96"/>
        <v>0</v>
      </c>
      <c r="Q130" s="156"/>
      <c r="R130" s="15"/>
      <c r="S130" s="15"/>
      <c r="T130" s="15"/>
      <c r="U130" s="15"/>
    </row>
    <row r="131" ht="30.0" customHeight="1">
      <c r="A131" s="168" t="s">
        <v>283</v>
      </c>
      <c r="B131" s="169"/>
      <c r="C131" s="170"/>
      <c r="D131" s="171"/>
      <c r="E131" s="175">
        <f>SUM(E114:E129)</f>
        <v>481</v>
      </c>
      <c r="F131" s="190"/>
      <c r="G131" s="174">
        <f>SUM(G114:G130)</f>
        <v>33000</v>
      </c>
      <c r="H131" s="191"/>
      <c r="I131" s="191"/>
      <c r="J131" s="192">
        <f>SUM(J114:J129)</f>
        <v>0</v>
      </c>
      <c r="K131" s="190"/>
      <c r="L131" s="174">
        <f>SUM(L114:L130)</f>
        <v>0</v>
      </c>
      <c r="M131" s="192">
        <f>SUM(M114:M129)</f>
        <v>0</v>
      </c>
      <c r="N131" s="190"/>
      <c r="O131" s="174">
        <f t="shared" ref="O131:P131" si="99">SUM(O114:O130)</f>
        <v>0</v>
      </c>
      <c r="P131" s="193">
        <f t="shared" si="99"/>
        <v>33000</v>
      </c>
      <c r="Q131" s="179"/>
      <c r="R131" s="15"/>
      <c r="S131" s="15"/>
      <c r="T131" s="15"/>
      <c r="U131" s="15"/>
    </row>
    <row r="132" ht="30.0" customHeight="1">
      <c r="A132" s="180" t="s">
        <v>62</v>
      </c>
      <c r="B132" s="220">
        <v>8.0</v>
      </c>
      <c r="C132" s="244" t="s">
        <v>284</v>
      </c>
      <c r="D132" s="183"/>
      <c r="E132" s="109"/>
      <c r="F132" s="109"/>
      <c r="G132" s="109"/>
      <c r="H132" s="109"/>
      <c r="I132" s="109"/>
      <c r="J132" s="109"/>
      <c r="K132" s="109"/>
      <c r="L132" s="109"/>
      <c r="M132" s="109"/>
      <c r="N132" s="109"/>
      <c r="O132" s="109"/>
      <c r="P132" s="110"/>
      <c r="Q132" s="111"/>
      <c r="R132" s="12"/>
      <c r="S132" s="12"/>
      <c r="T132" s="12"/>
      <c r="U132" s="12"/>
    </row>
    <row r="133" ht="20.25" customHeight="1">
      <c r="A133" s="245" t="s">
        <v>68</v>
      </c>
      <c r="B133" s="246" t="s">
        <v>285</v>
      </c>
      <c r="C133" s="247" t="s">
        <v>286</v>
      </c>
      <c r="D133" s="125" t="s">
        <v>287</v>
      </c>
      <c r="E133" s="126"/>
      <c r="F133" s="127"/>
      <c r="G133" s="128">
        <f t="shared" ref="G133:G138" si="100">E133*F133</f>
        <v>0</v>
      </c>
      <c r="H133" s="129"/>
      <c r="I133" s="129"/>
      <c r="J133" s="126"/>
      <c r="K133" s="127"/>
      <c r="L133" s="128">
        <f t="shared" ref="L133:L138" si="101">J133*K133</f>
        <v>0</v>
      </c>
      <c r="M133" s="126"/>
      <c r="N133" s="127"/>
      <c r="O133" s="128">
        <f t="shared" ref="O133:O138" si="102">M133*N133</f>
        <v>0</v>
      </c>
      <c r="P133" s="130">
        <f t="shared" ref="P133:P138" si="103">G133+L133+O133</f>
        <v>0</v>
      </c>
      <c r="Q133" s="131"/>
      <c r="R133" s="133"/>
      <c r="S133" s="133"/>
      <c r="T133" s="133"/>
      <c r="U133" s="133"/>
    </row>
    <row r="134" ht="21.0" customHeight="1">
      <c r="A134" s="245" t="s">
        <v>68</v>
      </c>
      <c r="B134" s="246" t="s">
        <v>288</v>
      </c>
      <c r="C134" s="247" t="s">
        <v>289</v>
      </c>
      <c r="D134" s="125" t="s">
        <v>287</v>
      </c>
      <c r="E134" s="126"/>
      <c r="F134" s="127"/>
      <c r="G134" s="128">
        <f t="shared" si="100"/>
        <v>0</v>
      </c>
      <c r="H134" s="129"/>
      <c r="I134" s="129"/>
      <c r="J134" s="126"/>
      <c r="K134" s="127"/>
      <c r="L134" s="128">
        <f t="shared" si="101"/>
        <v>0</v>
      </c>
      <c r="M134" s="126"/>
      <c r="N134" s="127"/>
      <c r="O134" s="128">
        <f t="shared" si="102"/>
        <v>0</v>
      </c>
      <c r="P134" s="130">
        <f t="shared" si="103"/>
        <v>0</v>
      </c>
      <c r="Q134" s="131"/>
      <c r="R134" s="133"/>
      <c r="S134" s="133"/>
      <c r="T134" s="133"/>
      <c r="U134" s="133"/>
    </row>
    <row r="135" ht="17.25" customHeight="1">
      <c r="A135" s="245" t="s">
        <v>68</v>
      </c>
      <c r="B135" s="246" t="s">
        <v>290</v>
      </c>
      <c r="C135" s="247" t="s">
        <v>291</v>
      </c>
      <c r="D135" s="125" t="s">
        <v>292</v>
      </c>
      <c r="E135" s="248"/>
      <c r="F135" s="249"/>
      <c r="G135" s="128">
        <f t="shared" si="100"/>
        <v>0</v>
      </c>
      <c r="H135" s="129"/>
      <c r="I135" s="129"/>
      <c r="J135" s="126"/>
      <c r="K135" s="127"/>
      <c r="L135" s="128">
        <f t="shared" si="101"/>
        <v>0</v>
      </c>
      <c r="M135" s="126"/>
      <c r="N135" s="127"/>
      <c r="O135" s="128">
        <f t="shared" si="102"/>
        <v>0</v>
      </c>
      <c r="P135" s="141">
        <f t="shared" si="103"/>
        <v>0</v>
      </c>
      <c r="Q135" s="131"/>
      <c r="R135" s="133"/>
      <c r="S135" s="133"/>
      <c r="T135" s="133"/>
      <c r="U135" s="133"/>
    </row>
    <row r="136" ht="21.0" customHeight="1">
      <c r="A136" s="245" t="s">
        <v>68</v>
      </c>
      <c r="B136" s="246" t="s">
        <v>293</v>
      </c>
      <c r="C136" s="247" t="s">
        <v>294</v>
      </c>
      <c r="D136" s="125" t="s">
        <v>292</v>
      </c>
      <c r="E136" s="126"/>
      <c r="F136" s="127"/>
      <c r="G136" s="128">
        <f t="shared" si="100"/>
        <v>0</v>
      </c>
      <c r="H136" s="250"/>
      <c r="I136" s="250"/>
      <c r="J136" s="248"/>
      <c r="K136" s="249"/>
      <c r="L136" s="128">
        <f t="shared" si="101"/>
        <v>0</v>
      </c>
      <c r="M136" s="248"/>
      <c r="N136" s="249"/>
      <c r="O136" s="128">
        <f t="shared" si="102"/>
        <v>0</v>
      </c>
      <c r="P136" s="141">
        <f t="shared" si="103"/>
        <v>0</v>
      </c>
      <c r="Q136" s="131"/>
      <c r="R136" s="133"/>
      <c r="S136" s="133"/>
      <c r="T136" s="133"/>
      <c r="U136" s="133"/>
    </row>
    <row r="137" ht="18.0" customHeight="1">
      <c r="A137" s="245" t="s">
        <v>68</v>
      </c>
      <c r="B137" s="246" t="s">
        <v>295</v>
      </c>
      <c r="C137" s="247" t="s">
        <v>296</v>
      </c>
      <c r="D137" s="125" t="s">
        <v>292</v>
      </c>
      <c r="E137" s="126"/>
      <c r="F137" s="127"/>
      <c r="G137" s="128">
        <f t="shared" si="100"/>
        <v>0</v>
      </c>
      <c r="H137" s="129"/>
      <c r="I137" s="129"/>
      <c r="J137" s="126"/>
      <c r="K137" s="127"/>
      <c r="L137" s="128">
        <f t="shared" si="101"/>
        <v>0</v>
      </c>
      <c r="M137" s="126"/>
      <c r="N137" s="127"/>
      <c r="O137" s="128">
        <f t="shared" si="102"/>
        <v>0</v>
      </c>
      <c r="P137" s="130">
        <f t="shared" si="103"/>
        <v>0</v>
      </c>
      <c r="Q137" s="131"/>
      <c r="R137" s="133"/>
      <c r="S137" s="133"/>
      <c r="T137" s="133"/>
      <c r="U137" s="133"/>
    </row>
    <row r="138" ht="30.0" customHeight="1">
      <c r="A138" s="251" t="s">
        <v>68</v>
      </c>
      <c r="B138" s="252" t="s">
        <v>297</v>
      </c>
      <c r="C138" s="253" t="s">
        <v>298</v>
      </c>
      <c r="D138" s="136"/>
      <c r="E138" s="137"/>
      <c r="F138" s="138">
        <v>0.22</v>
      </c>
      <c r="G138" s="139">
        <f t="shared" si="100"/>
        <v>0</v>
      </c>
      <c r="H138" s="140"/>
      <c r="I138" s="140"/>
      <c r="J138" s="137"/>
      <c r="K138" s="138">
        <v>0.22</v>
      </c>
      <c r="L138" s="139">
        <f t="shared" si="101"/>
        <v>0</v>
      </c>
      <c r="M138" s="137"/>
      <c r="N138" s="138">
        <v>0.22</v>
      </c>
      <c r="O138" s="139">
        <f t="shared" si="102"/>
        <v>0</v>
      </c>
      <c r="P138" s="141">
        <f t="shared" si="103"/>
        <v>0</v>
      </c>
      <c r="Q138" s="156"/>
      <c r="R138" s="15"/>
      <c r="S138" s="15"/>
      <c r="T138" s="15"/>
      <c r="U138" s="15"/>
    </row>
    <row r="139" ht="30.0" customHeight="1">
      <c r="A139" s="168" t="s">
        <v>299</v>
      </c>
      <c r="B139" s="169"/>
      <c r="C139" s="170"/>
      <c r="D139" s="171"/>
      <c r="E139" s="175">
        <f>SUM(E133:E137)</f>
        <v>0</v>
      </c>
      <c r="F139" s="190"/>
      <c r="G139" s="175">
        <f>SUM(G133:G138)</f>
        <v>0</v>
      </c>
      <c r="H139" s="175"/>
      <c r="I139" s="175"/>
      <c r="J139" s="175">
        <f>SUM(J133:J137)</f>
        <v>0</v>
      </c>
      <c r="K139" s="190"/>
      <c r="L139" s="175">
        <f>SUM(L133:L138)</f>
        <v>0</v>
      </c>
      <c r="M139" s="175">
        <f>SUM(M133:M137)</f>
        <v>0</v>
      </c>
      <c r="N139" s="190"/>
      <c r="O139" s="175">
        <f t="shared" ref="O139:P139" si="104">SUM(O133:O138)</f>
        <v>0</v>
      </c>
      <c r="P139" s="193">
        <f t="shared" si="104"/>
        <v>0</v>
      </c>
      <c r="Q139" s="179"/>
      <c r="R139" s="15"/>
      <c r="S139" s="15"/>
      <c r="T139" s="15"/>
      <c r="U139" s="15"/>
    </row>
    <row r="140" ht="30.0" customHeight="1">
      <c r="A140" s="180" t="s">
        <v>62</v>
      </c>
      <c r="B140" s="254">
        <v>9.0</v>
      </c>
      <c r="C140" s="182" t="s">
        <v>300</v>
      </c>
      <c r="D140" s="183"/>
      <c r="E140" s="109"/>
      <c r="F140" s="109"/>
      <c r="G140" s="109"/>
      <c r="H140" s="109"/>
      <c r="I140" s="109"/>
      <c r="J140" s="109"/>
      <c r="K140" s="109"/>
      <c r="L140" s="109"/>
      <c r="M140" s="109"/>
      <c r="N140" s="109"/>
      <c r="O140" s="109"/>
      <c r="P140" s="110"/>
      <c r="Q140" s="111"/>
      <c r="R140" s="15"/>
      <c r="S140" s="15"/>
      <c r="T140" s="15"/>
      <c r="U140" s="15"/>
    </row>
    <row r="141" ht="15.75" customHeight="1">
      <c r="A141" s="255" t="s">
        <v>68</v>
      </c>
      <c r="B141" s="256">
        <v>43839.0</v>
      </c>
      <c r="C141" s="257" t="s">
        <v>301</v>
      </c>
      <c r="D141" s="258" t="s">
        <v>144</v>
      </c>
      <c r="E141" s="241">
        <v>15.0</v>
      </c>
      <c r="F141" s="240">
        <v>1500.0</v>
      </c>
      <c r="G141" s="242">
        <f t="shared" ref="G141:G153" si="105">E141*F141</f>
        <v>22500</v>
      </c>
      <c r="H141" s="164"/>
      <c r="I141" s="129" t="s">
        <v>302</v>
      </c>
      <c r="J141" s="239"/>
      <c r="K141" s="240"/>
      <c r="L141" s="242">
        <f t="shared" ref="L141:L148" si="106">J141*K141</f>
        <v>0</v>
      </c>
      <c r="M141" s="239"/>
      <c r="N141" s="240"/>
      <c r="O141" s="242">
        <f t="shared" ref="O141:O148" si="107">M141*N141</f>
        <v>0</v>
      </c>
      <c r="P141" s="259">
        <f t="shared" ref="P141:P153" si="108">G141+L141+O141</f>
        <v>22500</v>
      </c>
      <c r="Q141" s="260" t="s">
        <v>303</v>
      </c>
      <c r="R141" s="132"/>
      <c r="S141" s="133"/>
      <c r="T141" s="133"/>
      <c r="U141" s="133"/>
    </row>
    <row r="142" ht="15.75" customHeight="1">
      <c r="A142" s="122" t="s">
        <v>68</v>
      </c>
      <c r="B142" s="261">
        <v>43870.0</v>
      </c>
      <c r="C142" s="262" t="s">
        <v>304</v>
      </c>
      <c r="D142" s="258" t="s">
        <v>144</v>
      </c>
      <c r="E142" s="201">
        <v>5.0</v>
      </c>
      <c r="F142" s="127">
        <v>2000.0</v>
      </c>
      <c r="G142" s="128">
        <f t="shared" si="105"/>
        <v>10000</v>
      </c>
      <c r="H142" s="129"/>
      <c r="I142" s="129" t="s">
        <v>305</v>
      </c>
      <c r="J142" s="126"/>
      <c r="K142" s="127"/>
      <c r="L142" s="128">
        <f t="shared" si="106"/>
        <v>0</v>
      </c>
      <c r="M142" s="126"/>
      <c r="N142" s="127"/>
      <c r="O142" s="128">
        <f t="shared" si="107"/>
        <v>0</v>
      </c>
      <c r="P142" s="130">
        <f t="shared" si="108"/>
        <v>10000</v>
      </c>
      <c r="Q142" s="131" t="s">
        <v>306</v>
      </c>
      <c r="R142" s="133"/>
      <c r="S142" s="133"/>
      <c r="T142" s="133"/>
      <c r="U142" s="133"/>
    </row>
    <row r="143" ht="71.25" customHeight="1">
      <c r="A143" s="122" t="s">
        <v>68</v>
      </c>
      <c r="B143" s="261">
        <v>43899.0</v>
      </c>
      <c r="C143" s="262" t="s">
        <v>307</v>
      </c>
      <c r="D143" s="258" t="s">
        <v>144</v>
      </c>
      <c r="E143" s="201">
        <v>10.0</v>
      </c>
      <c r="F143" s="127">
        <v>8500.0</v>
      </c>
      <c r="G143" s="128">
        <f t="shared" si="105"/>
        <v>85000</v>
      </c>
      <c r="H143" s="129"/>
      <c r="I143" s="129" t="s">
        <v>302</v>
      </c>
      <c r="J143" s="126"/>
      <c r="K143" s="127"/>
      <c r="L143" s="128">
        <f t="shared" si="106"/>
        <v>0</v>
      </c>
      <c r="M143" s="126"/>
      <c r="N143" s="127"/>
      <c r="O143" s="128">
        <f t="shared" si="107"/>
        <v>0</v>
      </c>
      <c r="P143" s="130">
        <f t="shared" si="108"/>
        <v>85000</v>
      </c>
      <c r="Q143" s="131" t="s">
        <v>308</v>
      </c>
      <c r="R143" s="133"/>
      <c r="S143" s="133"/>
      <c r="T143" s="133"/>
      <c r="U143" s="133"/>
    </row>
    <row r="144" ht="15.75" customHeight="1">
      <c r="A144" s="122" t="s">
        <v>68</v>
      </c>
      <c r="B144" s="261">
        <v>43930.0</v>
      </c>
      <c r="C144" s="262" t="s">
        <v>309</v>
      </c>
      <c r="D144" s="258" t="s">
        <v>310</v>
      </c>
      <c r="E144" s="201">
        <v>4.0</v>
      </c>
      <c r="F144" s="127">
        <v>5000.0</v>
      </c>
      <c r="G144" s="128">
        <f t="shared" si="105"/>
        <v>20000</v>
      </c>
      <c r="H144" s="263"/>
      <c r="I144" s="263" t="s">
        <v>311</v>
      </c>
      <c r="J144" s="126"/>
      <c r="K144" s="127"/>
      <c r="L144" s="128">
        <f t="shared" si="106"/>
        <v>0</v>
      </c>
      <c r="M144" s="126"/>
      <c r="N144" s="127"/>
      <c r="O144" s="128">
        <f t="shared" si="107"/>
        <v>0</v>
      </c>
      <c r="P144" s="130">
        <f t="shared" si="108"/>
        <v>20000</v>
      </c>
      <c r="Q144" s="131" t="s">
        <v>312</v>
      </c>
      <c r="R144" s="133"/>
      <c r="S144" s="133"/>
      <c r="T144" s="133"/>
      <c r="U144" s="133"/>
    </row>
    <row r="145" ht="15.75" customHeight="1">
      <c r="A145" s="122" t="s">
        <v>68</v>
      </c>
      <c r="B145" s="261">
        <v>43960.0</v>
      </c>
      <c r="C145" s="262" t="s">
        <v>313</v>
      </c>
      <c r="D145" s="258" t="s">
        <v>310</v>
      </c>
      <c r="E145" s="201">
        <v>5.0</v>
      </c>
      <c r="F145" s="127">
        <v>4000.0</v>
      </c>
      <c r="G145" s="128">
        <f t="shared" si="105"/>
        <v>20000</v>
      </c>
      <c r="H145" s="263"/>
      <c r="I145" s="263" t="s">
        <v>311</v>
      </c>
      <c r="J145" s="126"/>
      <c r="K145" s="127"/>
      <c r="L145" s="128">
        <f t="shared" si="106"/>
        <v>0</v>
      </c>
      <c r="M145" s="126"/>
      <c r="N145" s="127"/>
      <c r="O145" s="128">
        <f t="shared" si="107"/>
        <v>0</v>
      </c>
      <c r="P145" s="130">
        <f t="shared" si="108"/>
        <v>20000</v>
      </c>
      <c r="Q145" s="131" t="s">
        <v>314</v>
      </c>
      <c r="R145" s="133"/>
      <c r="S145" s="133"/>
      <c r="T145" s="133"/>
      <c r="U145" s="133"/>
    </row>
    <row r="146" ht="15.75" customHeight="1">
      <c r="A146" s="122" t="s">
        <v>68</v>
      </c>
      <c r="B146" s="261">
        <v>43991.0</v>
      </c>
      <c r="C146" s="262" t="s">
        <v>315</v>
      </c>
      <c r="D146" s="258" t="s">
        <v>310</v>
      </c>
      <c r="E146" s="201">
        <v>2.0</v>
      </c>
      <c r="F146" s="127">
        <v>7000.0</v>
      </c>
      <c r="G146" s="128">
        <f t="shared" si="105"/>
        <v>14000</v>
      </c>
      <c r="H146" s="263"/>
      <c r="I146" s="263" t="s">
        <v>311</v>
      </c>
      <c r="J146" s="126"/>
      <c r="K146" s="127"/>
      <c r="L146" s="128">
        <f t="shared" si="106"/>
        <v>0</v>
      </c>
      <c r="M146" s="126"/>
      <c r="N146" s="127"/>
      <c r="O146" s="128">
        <f t="shared" si="107"/>
        <v>0</v>
      </c>
      <c r="P146" s="130">
        <f t="shared" si="108"/>
        <v>14000</v>
      </c>
      <c r="Q146" s="131" t="s">
        <v>316</v>
      </c>
      <c r="R146" s="133"/>
      <c r="S146" s="133"/>
      <c r="T146" s="133"/>
      <c r="U146" s="133"/>
    </row>
    <row r="147" ht="15.75" customHeight="1">
      <c r="A147" s="122" t="s">
        <v>68</v>
      </c>
      <c r="B147" s="261">
        <v>44021.0</v>
      </c>
      <c r="C147" s="262" t="s">
        <v>317</v>
      </c>
      <c r="D147" s="258" t="s">
        <v>310</v>
      </c>
      <c r="E147" s="201">
        <v>4.0</v>
      </c>
      <c r="F147" s="127">
        <v>7000.0</v>
      </c>
      <c r="G147" s="128">
        <f t="shared" si="105"/>
        <v>28000</v>
      </c>
      <c r="H147" s="263"/>
      <c r="I147" s="263" t="s">
        <v>311</v>
      </c>
      <c r="J147" s="126"/>
      <c r="K147" s="127"/>
      <c r="L147" s="128">
        <f t="shared" si="106"/>
        <v>0</v>
      </c>
      <c r="M147" s="126"/>
      <c r="N147" s="127"/>
      <c r="O147" s="128">
        <f t="shared" si="107"/>
        <v>0</v>
      </c>
      <c r="P147" s="130">
        <f t="shared" si="108"/>
        <v>28000</v>
      </c>
      <c r="Q147" s="131" t="s">
        <v>318</v>
      </c>
      <c r="R147" s="133"/>
      <c r="S147" s="133"/>
      <c r="T147" s="133"/>
      <c r="U147" s="133"/>
    </row>
    <row r="148" ht="303.0" customHeight="1">
      <c r="A148" s="122" t="s">
        <v>68</v>
      </c>
      <c r="B148" s="261">
        <v>44052.0</v>
      </c>
      <c r="C148" s="262" t="s">
        <v>319</v>
      </c>
      <c r="D148" s="258" t="s">
        <v>71</v>
      </c>
      <c r="E148" s="201">
        <v>4.0</v>
      </c>
      <c r="F148" s="127">
        <v>12500.0</v>
      </c>
      <c r="G148" s="128">
        <f t="shared" si="105"/>
        <v>50000</v>
      </c>
      <c r="H148" s="140"/>
      <c r="I148" s="140" t="s">
        <v>320</v>
      </c>
      <c r="J148" s="126"/>
      <c r="K148" s="127"/>
      <c r="L148" s="128">
        <f t="shared" si="106"/>
        <v>0</v>
      </c>
      <c r="M148" s="126"/>
      <c r="N148" s="127"/>
      <c r="O148" s="128">
        <f t="shared" si="107"/>
        <v>0</v>
      </c>
      <c r="P148" s="130">
        <f t="shared" si="108"/>
        <v>50000</v>
      </c>
      <c r="Q148" s="131" t="s">
        <v>321</v>
      </c>
      <c r="R148" s="133"/>
      <c r="S148" s="133"/>
      <c r="T148" s="133"/>
      <c r="U148" s="133"/>
    </row>
    <row r="149" ht="15.75" customHeight="1">
      <c r="A149" s="134" t="s">
        <v>68</v>
      </c>
      <c r="B149" s="261">
        <v>44083.0</v>
      </c>
      <c r="C149" s="264" t="s">
        <v>322</v>
      </c>
      <c r="D149" s="265" t="s">
        <v>71</v>
      </c>
      <c r="E149" s="266">
        <v>4.0</v>
      </c>
      <c r="F149" s="138">
        <v>5500.0</v>
      </c>
      <c r="G149" s="128">
        <f t="shared" si="105"/>
        <v>22000</v>
      </c>
      <c r="H149" s="140"/>
      <c r="I149" s="140" t="s">
        <v>320</v>
      </c>
      <c r="J149" s="137"/>
      <c r="K149" s="138"/>
      <c r="L149" s="139">
        <v>0.0</v>
      </c>
      <c r="M149" s="137"/>
      <c r="N149" s="138"/>
      <c r="O149" s="139">
        <v>0.0</v>
      </c>
      <c r="P149" s="141">
        <f t="shared" si="108"/>
        <v>22000</v>
      </c>
      <c r="Q149" s="142" t="s">
        <v>323</v>
      </c>
      <c r="R149" s="133"/>
      <c r="S149" s="133"/>
      <c r="T149" s="133"/>
      <c r="U149" s="133"/>
    </row>
    <row r="150" ht="81.75" customHeight="1">
      <c r="A150" s="134" t="s">
        <v>68</v>
      </c>
      <c r="B150" s="261">
        <v>44113.0</v>
      </c>
      <c r="C150" s="264" t="s">
        <v>324</v>
      </c>
      <c r="D150" s="265" t="s">
        <v>144</v>
      </c>
      <c r="E150" s="266">
        <v>10.0</v>
      </c>
      <c r="F150" s="138">
        <v>3000.0</v>
      </c>
      <c r="G150" s="128">
        <f t="shared" si="105"/>
        <v>30000</v>
      </c>
      <c r="H150" s="140"/>
      <c r="I150" s="140" t="s">
        <v>320</v>
      </c>
      <c r="J150" s="137"/>
      <c r="K150" s="138"/>
      <c r="L150" s="139">
        <v>0.0</v>
      </c>
      <c r="M150" s="137"/>
      <c r="N150" s="138"/>
      <c r="O150" s="139">
        <v>0.0</v>
      </c>
      <c r="P150" s="141">
        <f t="shared" si="108"/>
        <v>30000</v>
      </c>
      <c r="Q150" s="267" t="s">
        <v>325</v>
      </c>
      <c r="R150" s="133"/>
      <c r="S150" s="133"/>
      <c r="T150" s="133"/>
      <c r="U150" s="133"/>
    </row>
    <row r="151" ht="99.75" customHeight="1">
      <c r="A151" s="134" t="s">
        <v>68</v>
      </c>
      <c r="B151" s="261">
        <v>44144.0</v>
      </c>
      <c r="C151" s="264" t="s">
        <v>326</v>
      </c>
      <c r="D151" s="265" t="s">
        <v>144</v>
      </c>
      <c r="E151" s="266">
        <v>10.0</v>
      </c>
      <c r="F151" s="138">
        <v>3000.0</v>
      </c>
      <c r="G151" s="128">
        <f t="shared" si="105"/>
        <v>30000</v>
      </c>
      <c r="H151" s="140"/>
      <c r="I151" s="140"/>
      <c r="J151" s="137"/>
      <c r="K151" s="138"/>
      <c r="L151" s="139">
        <v>0.0</v>
      </c>
      <c r="M151" s="137"/>
      <c r="N151" s="138"/>
      <c r="O151" s="139">
        <v>0.0</v>
      </c>
      <c r="P151" s="141">
        <f t="shared" si="108"/>
        <v>30000</v>
      </c>
      <c r="Q151" s="227"/>
      <c r="R151" s="133"/>
      <c r="S151" s="133"/>
      <c r="T151" s="133"/>
      <c r="U151" s="133"/>
    </row>
    <row r="152" ht="15.75" customHeight="1">
      <c r="A152" s="134" t="s">
        <v>68</v>
      </c>
      <c r="B152" s="261">
        <v>44174.0</v>
      </c>
      <c r="C152" s="264" t="s">
        <v>327</v>
      </c>
      <c r="D152" s="265"/>
      <c r="E152" s="266"/>
      <c r="F152" s="138"/>
      <c r="G152" s="139">
        <f t="shared" si="105"/>
        <v>0</v>
      </c>
      <c r="H152" s="140"/>
      <c r="I152" s="140"/>
      <c r="J152" s="137"/>
      <c r="K152" s="138"/>
      <c r="L152" s="139">
        <f t="shared" ref="L152:L153" si="109">J152*K152</f>
        <v>0</v>
      </c>
      <c r="M152" s="137"/>
      <c r="N152" s="138"/>
      <c r="O152" s="139">
        <f t="shared" ref="O152:O153" si="110">M152*N152</f>
        <v>0</v>
      </c>
      <c r="P152" s="141">
        <f t="shared" si="108"/>
        <v>0</v>
      </c>
      <c r="Q152" s="142"/>
      <c r="R152" s="133"/>
      <c r="S152" s="133"/>
      <c r="T152" s="133"/>
      <c r="U152" s="133"/>
    </row>
    <row r="153" ht="45.0" customHeight="1">
      <c r="A153" s="134" t="s">
        <v>68</v>
      </c>
      <c r="B153" s="268" t="s">
        <v>328</v>
      </c>
      <c r="C153" s="269" t="s">
        <v>329</v>
      </c>
      <c r="D153" s="185"/>
      <c r="E153" s="137">
        <f>G151</f>
        <v>30000</v>
      </c>
      <c r="F153" s="138">
        <v>0.22</v>
      </c>
      <c r="G153" s="139">
        <f t="shared" si="105"/>
        <v>6600</v>
      </c>
      <c r="H153" s="140"/>
      <c r="I153" s="140"/>
      <c r="J153" s="137"/>
      <c r="K153" s="138">
        <v>0.22</v>
      </c>
      <c r="L153" s="139">
        <f t="shared" si="109"/>
        <v>0</v>
      </c>
      <c r="M153" s="137"/>
      <c r="N153" s="138">
        <v>0.22</v>
      </c>
      <c r="O153" s="139">
        <f t="shared" si="110"/>
        <v>0</v>
      </c>
      <c r="P153" s="141">
        <f t="shared" si="108"/>
        <v>6600</v>
      </c>
      <c r="Q153" s="156"/>
      <c r="R153" s="15"/>
      <c r="S153" s="15"/>
      <c r="T153" s="15"/>
      <c r="U153" s="15"/>
    </row>
    <row r="154" ht="30.0" customHeight="1">
      <c r="A154" s="168" t="s">
        <v>330</v>
      </c>
      <c r="B154" s="270"/>
      <c r="C154" s="170"/>
      <c r="D154" s="171"/>
      <c r="E154" s="175">
        <f>SUM(E141:E152)</f>
        <v>73</v>
      </c>
      <c r="F154" s="190"/>
      <c r="G154" s="174">
        <f>SUM(G141:G153)</f>
        <v>338100</v>
      </c>
      <c r="H154" s="191"/>
      <c r="I154" s="191"/>
      <c r="J154" s="192">
        <f>SUM(J141:J152)</f>
        <v>0</v>
      </c>
      <c r="K154" s="190"/>
      <c r="L154" s="174">
        <f>SUM(L141:L153)</f>
        <v>0</v>
      </c>
      <c r="M154" s="192">
        <f>SUM(M141:M152)</f>
        <v>0</v>
      </c>
      <c r="N154" s="190"/>
      <c r="O154" s="174">
        <f t="shared" ref="O154:P154" si="111">SUM(O141:O153)</f>
        <v>0</v>
      </c>
      <c r="P154" s="193">
        <f t="shared" si="111"/>
        <v>338100</v>
      </c>
      <c r="Q154" s="179"/>
      <c r="R154" s="15"/>
      <c r="S154" s="15"/>
      <c r="T154" s="15"/>
      <c r="U154" s="15"/>
    </row>
    <row r="155" ht="30.0" customHeight="1">
      <c r="A155" s="180" t="s">
        <v>62</v>
      </c>
      <c r="B155" s="220">
        <v>10.0</v>
      </c>
      <c r="C155" s="244" t="s">
        <v>331</v>
      </c>
      <c r="D155" s="183"/>
      <c r="E155" s="109"/>
      <c r="F155" s="109"/>
      <c r="G155" s="109"/>
      <c r="H155" s="109"/>
      <c r="I155" s="109"/>
      <c r="J155" s="109"/>
      <c r="K155" s="109"/>
      <c r="L155" s="109"/>
      <c r="M155" s="109"/>
      <c r="N155" s="109"/>
      <c r="O155" s="109"/>
      <c r="P155" s="110"/>
      <c r="Q155" s="271"/>
      <c r="R155" s="15"/>
      <c r="S155" s="15"/>
      <c r="T155" s="15"/>
      <c r="U155" s="15"/>
    </row>
    <row r="156" ht="144.0" customHeight="1">
      <c r="A156" s="122" t="s">
        <v>68</v>
      </c>
      <c r="B156" s="272">
        <v>43840.0</v>
      </c>
      <c r="C156" s="273" t="s">
        <v>332</v>
      </c>
      <c r="D156" s="274" t="s">
        <v>144</v>
      </c>
      <c r="E156" s="275">
        <v>20.0</v>
      </c>
      <c r="F156" s="162">
        <v>4000.0</v>
      </c>
      <c r="G156" s="163">
        <f t="shared" ref="G156:G161" si="112">E156*F156</f>
        <v>80000</v>
      </c>
      <c r="H156" s="164"/>
      <c r="I156" s="164"/>
      <c r="J156" s="161"/>
      <c r="K156" s="162"/>
      <c r="L156" s="163">
        <f t="shared" ref="L156:L161" si="113">J156*K156</f>
        <v>0</v>
      </c>
      <c r="M156" s="161"/>
      <c r="N156" s="162"/>
      <c r="O156" s="163">
        <f t="shared" ref="O156:O161" si="114">M156*N156</f>
        <v>0</v>
      </c>
      <c r="P156" s="276">
        <f t="shared" ref="P156:P161" si="115">G156+L156+O156</f>
        <v>80000</v>
      </c>
      <c r="Q156" s="273" t="s">
        <v>333</v>
      </c>
      <c r="R156" s="133"/>
      <c r="S156" s="133"/>
      <c r="T156" s="133"/>
      <c r="U156" s="133"/>
    </row>
    <row r="157" ht="15.75" customHeight="1">
      <c r="A157" s="122" t="s">
        <v>68</v>
      </c>
      <c r="B157" s="272">
        <v>43871.0</v>
      </c>
      <c r="C157" s="277" t="s">
        <v>334</v>
      </c>
      <c r="D157" s="265" t="s">
        <v>144</v>
      </c>
      <c r="E157" s="201">
        <v>1.0</v>
      </c>
      <c r="F157" s="127">
        <v>4000.0</v>
      </c>
      <c r="G157" s="128">
        <f t="shared" si="112"/>
        <v>4000</v>
      </c>
      <c r="H157" s="129"/>
      <c r="I157" s="129"/>
      <c r="J157" s="126"/>
      <c r="K157" s="127"/>
      <c r="L157" s="128">
        <f t="shared" si="113"/>
        <v>0</v>
      </c>
      <c r="M157" s="126"/>
      <c r="N157" s="127"/>
      <c r="O157" s="128">
        <f t="shared" si="114"/>
        <v>0</v>
      </c>
      <c r="P157" s="278">
        <f t="shared" si="115"/>
        <v>4000</v>
      </c>
      <c r="Q157" s="231" t="s">
        <v>335</v>
      </c>
      <c r="R157" s="133"/>
      <c r="S157" s="133"/>
      <c r="T157" s="133"/>
      <c r="U157" s="133"/>
    </row>
    <row r="158" ht="15.75" customHeight="1">
      <c r="A158" s="122" t="s">
        <v>68</v>
      </c>
      <c r="B158" s="272">
        <v>43900.0</v>
      </c>
      <c r="C158" s="277" t="s">
        <v>336</v>
      </c>
      <c r="D158" s="258" t="s">
        <v>144</v>
      </c>
      <c r="E158" s="275">
        <v>5.0</v>
      </c>
      <c r="F158" s="162">
        <v>4000.0</v>
      </c>
      <c r="G158" s="163">
        <f t="shared" si="112"/>
        <v>20000</v>
      </c>
      <c r="H158" s="164"/>
      <c r="I158" s="164"/>
      <c r="J158" s="161"/>
      <c r="K158" s="162"/>
      <c r="L158" s="163">
        <f t="shared" si="113"/>
        <v>0</v>
      </c>
      <c r="M158" s="161"/>
      <c r="N158" s="162"/>
      <c r="O158" s="279">
        <f t="shared" si="114"/>
        <v>0</v>
      </c>
      <c r="P158" s="278">
        <f t="shared" si="115"/>
        <v>20000</v>
      </c>
      <c r="Q158" s="280" t="s">
        <v>337</v>
      </c>
      <c r="R158" s="133"/>
      <c r="S158" s="133"/>
      <c r="T158" s="133"/>
      <c r="U158" s="133"/>
    </row>
    <row r="159" ht="15.75" customHeight="1">
      <c r="A159" s="122" t="s">
        <v>68</v>
      </c>
      <c r="B159" s="272">
        <v>43931.0</v>
      </c>
      <c r="C159" s="277" t="s">
        <v>338</v>
      </c>
      <c r="D159" s="281" t="s">
        <v>144</v>
      </c>
      <c r="E159" s="275">
        <v>10.0</v>
      </c>
      <c r="F159" s="162">
        <v>3000.0</v>
      </c>
      <c r="G159" s="163">
        <f t="shared" si="112"/>
        <v>30000</v>
      </c>
      <c r="H159" s="164"/>
      <c r="I159" s="164"/>
      <c r="J159" s="161"/>
      <c r="K159" s="162"/>
      <c r="L159" s="163">
        <f t="shared" si="113"/>
        <v>0</v>
      </c>
      <c r="M159" s="161"/>
      <c r="N159" s="162"/>
      <c r="O159" s="163">
        <f t="shared" si="114"/>
        <v>0</v>
      </c>
      <c r="P159" s="282">
        <f t="shared" si="115"/>
        <v>30000</v>
      </c>
      <c r="Q159" s="280" t="s">
        <v>339</v>
      </c>
      <c r="R159" s="133"/>
      <c r="S159" s="133"/>
      <c r="T159" s="133"/>
      <c r="U159" s="133"/>
    </row>
    <row r="160" ht="15.75" customHeight="1">
      <c r="A160" s="122" t="s">
        <v>68</v>
      </c>
      <c r="B160" s="272">
        <v>43961.0</v>
      </c>
      <c r="C160" s="277" t="s">
        <v>340</v>
      </c>
      <c r="D160" s="258" t="s">
        <v>71</v>
      </c>
      <c r="E160" s="201">
        <v>4.0</v>
      </c>
      <c r="F160" s="127">
        <v>1250.0</v>
      </c>
      <c r="G160" s="128">
        <f t="shared" si="112"/>
        <v>5000</v>
      </c>
      <c r="H160" s="129"/>
      <c r="I160" s="129"/>
      <c r="J160" s="126"/>
      <c r="K160" s="127"/>
      <c r="L160" s="128">
        <f t="shared" si="113"/>
        <v>0</v>
      </c>
      <c r="M160" s="126"/>
      <c r="N160" s="127"/>
      <c r="O160" s="128">
        <f t="shared" si="114"/>
        <v>0</v>
      </c>
      <c r="P160" s="278">
        <f t="shared" si="115"/>
        <v>5000</v>
      </c>
      <c r="Q160" s="233" t="s">
        <v>341</v>
      </c>
      <c r="R160" s="133"/>
      <c r="S160" s="133"/>
      <c r="T160" s="133"/>
      <c r="U160" s="133"/>
    </row>
    <row r="161" ht="40.5" customHeight="1">
      <c r="A161" s="134" t="s">
        <v>68</v>
      </c>
      <c r="B161" s="272">
        <v>45453.0</v>
      </c>
      <c r="C161" s="283" t="s">
        <v>342</v>
      </c>
      <c r="D161" s="284"/>
      <c r="E161" s="137"/>
      <c r="F161" s="138">
        <v>0.22</v>
      </c>
      <c r="G161" s="139">
        <f t="shared" si="112"/>
        <v>0</v>
      </c>
      <c r="H161" s="140"/>
      <c r="I161" s="140"/>
      <c r="J161" s="137"/>
      <c r="K161" s="138">
        <v>0.22</v>
      </c>
      <c r="L161" s="139">
        <f t="shared" si="113"/>
        <v>0</v>
      </c>
      <c r="M161" s="137"/>
      <c r="N161" s="138">
        <v>0.22</v>
      </c>
      <c r="O161" s="139">
        <f t="shared" si="114"/>
        <v>0</v>
      </c>
      <c r="P161" s="285">
        <f t="shared" si="115"/>
        <v>0</v>
      </c>
      <c r="Q161" s="286"/>
      <c r="R161" s="15"/>
      <c r="S161" s="15"/>
      <c r="T161" s="15"/>
      <c r="U161" s="15"/>
    </row>
    <row r="162" ht="30.0" customHeight="1">
      <c r="A162" s="168" t="s">
        <v>343</v>
      </c>
      <c r="B162" s="169"/>
      <c r="C162" s="170"/>
      <c r="D162" s="171"/>
      <c r="E162" s="175">
        <f>SUM(E156:E160)</f>
        <v>40</v>
      </c>
      <c r="F162" s="190"/>
      <c r="G162" s="174">
        <f>SUM(G156:G161)</f>
        <v>139000</v>
      </c>
      <c r="H162" s="191"/>
      <c r="I162" s="191"/>
      <c r="J162" s="192">
        <f>SUM(J156:J160)</f>
        <v>0</v>
      </c>
      <c r="K162" s="190"/>
      <c r="L162" s="174">
        <f>SUM(L156:L161)</f>
        <v>0</v>
      </c>
      <c r="M162" s="192">
        <f>SUM(M156:M160)</f>
        <v>0</v>
      </c>
      <c r="N162" s="190"/>
      <c r="O162" s="174">
        <f t="shared" ref="O162:P162" si="116">SUM(O156:O161)</f>
        <v>0</v>
      </c>
      <c r="P162" s="193">
        <f t="shared" si="116"/>
        <v>139000</v>
      </c>
      <c r="Q162" s="287"/>
      <c r="R162" s="15"/>
      <c r="S162" s="15"/>
      <c r="T162" s="15"/>
      <c r="U162" s="15"/>
    </row>
    <row r="163" ht="30.0" customHeight="1">
      <c r="A163" s="180" t="s">
        <v>62</v>
      </c>
      <c r="B163" s="220">
        <v>11.0</v>
      </c>
      <c r="C163" s="182" t="s">
        <v>344</v>
      </c>
      <c r="D163" s="183"/>
      <c r="E163" s="109"/>
      <c r="F163" s="109"/>
      <c r="G163" s="109"/>
      <c r="H163" s="109"/>
      <c r="I163" s="109"/>
      <c r="J163" s="109"/>
      <c r="K163" s="109"/>
      <c r="L163" s="109"/>
      <c r="M163" s="109"/>
      <c r="N163" s="109"/>
      <c r="O163" s="109"/>
      <c r="P163" s="110"/>
      <c r="Q163" s="111"/>
      <c r="R163" s="15"/>
      <c r="S163" s="15"/>
      <c r="T163" s="15"/>
      <c r="U163" s="15"/>
    </row>
    <row r="164" ht="30.0" customHeight="1">
      <c r="A164" s="288" t="s">
        <v>68</v>
      </c>
      <c r="B164" s="272">
        <v>43841.0</v>
      </c>
      <c r="C164" s="289" t="s">
        <v>345</v>
      </c>
      <c r="D164" s="160" t="s">
        <v>113</v>
      </c>
      <c r="E164" s="161"/>
      <c r="F164" s="162"/>
      <c r="G164" s="163">
        <f t="shared" ref="G164:G165" si="117">E164*F164</f>
        <v>0</v>
      </c>
      <c r="H164" s="164"/>
      <c r="I164" s="164"/>
      <c r="J164" s="161"/>
      <c r="K164" s="162"/>
      <c r="L164" s="163">
        <f t="shared" ref="L164:L165" si="118">J164*K164</f>
        <v>0</v>
      </c>
      <c r="M164" s="161"/>
      <c r="N164" s="162"/>
      <c r="O164" s="163">
        <f t="shared" ref="O164:O165" si="119">M164*N164</f>
        <v>0</v>
      </c>
      <c r="P164" s="290">
        <f t="shared" ref="P164:P165" si="120">G164+L164+O164</f>
        <v>0</v>
      </c>
      <c r="Q164" s="277"/>
      <c r="R164" s="133"/>
      <c r="S164" s="133"/>
      <c r="T164" s="133"/>
      <c r="U164" s="133"/>
    </row>
    <row r="165" ht="30.0" customHeight="1">
      <c r="A165" s="291" t="s">
        <v>68</v>
      </c>
      <c r="B165" s="272">
        <v>43872.0</v>
      </c>
      <c r="C165" s="167" t="s">
        <v>345</v>
      </c>
      <c r="D165" s="136" t="s">
        <v>113</v>
      </c>
      <c r="E165" s="137"/>
      <c r="F165" s="138"/>
      <c r="G165" s="128">
        <f t="shared" si="117"/>
        <v>0</v>
      </c>
      <c r="H165" s="140"/>
      <c r="I165" s="140"/>
      <c r="J165" s="137"/>
      <c r="K165" s="138"/>
      <c r="L165" s="139">
        <f t="shared" si="118"/>
        <v>0</v>
      </c>
      <c r="M165" s="137"/>
      <c r="N165" s="138"/>
      <c r="O165" s="139">
        <f t="shared" si="119"/>
        <v>0</v>
      </c>
      <c r="P165" s="292">
        <f t="shared" si="120"/>
        <v>0</v>
      </c>
      <c r="Q165" s="233"/>
      <c r="R165" s="132"/>
      <c r="S165" s="133"/>
      <c r="T165" s="133"/>
      <c r="U165" s="133"/>
    </row>
    <row r="166" ht="38.25" customHeight="1">
      <c r="A166" s="293" t="s">
        <v>346</v>
      </c>
      <c r="B166" s="177"/>
      <c r="C166" s="177"/>
      <c r="D166" s="178"/>
      <c r="E166" s="175">
        <f>SUM(E164:E165)</f>
        <v>0</v>
      </c>
      <c r="F166" s="190"/>
      <c r="G166" s="174">
        <f>SUM(G164:G165)</f>
        <v>0</v>
      </c>
      <c r="H166" s="191"/>
      <c r="I166" s="191"/>
      <c r="J166" s="192">
        <f>SUM(J164:J165)</f>
        <v>0</v>
      </c>
      <c r="K166" s="190"/>
      <c r="L166" s="174">
        <f t="shared" ref="L166:M166" si="121">SUM(L164:L165)</f>
        <v>0</v>
      </c>
      <c r="M166" s="192">
        <f t="shared" si="121"/>
        <v>0</v>
      </c>
      <c r="N166" s="190"/>
      <c r="O166" s="174">
        <f t="shared" ref="O166:P166" si="122">SUM(O164:O165)</f>
        <v>0</v>
      </c>
      <c r="P166" s="193">
        <f t="shared" si="122"/>
        <v>0</v>
      </c>
      <c r="Q166" s="179"/>
      <c r="R166" s="15"/>
      <c r="S166" s="15"/>
      <c r="T166" s="15"/>
      <c r="U166" s="15"/>
    </row>
    <row r="167" ht="30.0" customHeight="1">
      <c r="A167" s="219" t="s">
        <v>62</v>
      </c>
      <c r="B167" s="220">
        <v>12.0</v>
      </c>
      <c r="C167" s="221" t="s">
        <v>347</v>
      </c>
      <c r="D167" s="294"/>
      <c r="E167" s="109"/>
      <c r="F167" s="109"/>
      <c r="G167" s="109"/>
      <c r="H167" s="109"/>
      <c r="I167" s="109"/>
      <c r="J167" s="109"/>
      <c r="K167" s="109"/>
      <c r="L167" s="109"/>
      <c r="M167" s="109"/>
      <c r="N167" s="109"/>
      <c r="O167" s="109"/>
      <c r="P167" s="110"/>
      <c r="Q167" s="111"/>
      <c r="R167" s="15"/>
      <c r="S167" s="15"/>
      <c r="T167" s="15"/>
      <c r="U167" s="15"/>
    </row>
    <row r="168" ht="15.75" customHeight="1">
      <c r="A168" s="158" t="s">
        <v>68</v>
      </c>
      <c r="B168" s="295">
        <v>43842.0</v>
      </c>
      <c r="C168" s="296" t="s">
        <v>348</v>
      </c>
      <c r="D168" s="274" t="s">
        <v>349</v>
      </c>
      <c r="E168" s="275">
        <v>10.0</v>
      </c>
      <c r="F168" s="162">
        <v>200.0</v>
      </c>
      <c r="G168" s="128">
        <f t="shared" ref="G168:G171" si="123">E168*F168</f>
        <v>2000</v>
      </c>
      <c r="H168" s="164"/>
      <c r="I168" s="164"/>
      <c r="J168" s="161"/>
      <c r="K168" s="162"/>
      <c r="L168" s="163">
        <v>0.0</v>
      </c>
      <c r="M168" s="161"/>
      <c r="N168" s="162"/>
      <c r="O168" s="163">
        <v>0.0</v>
      </c>
      <c r="P168" s="141">
        <f t="shared" ref="P168:P171" si="124">G168+L168+O168</f>
        <v>2000</v>
      </c>
      <c r="Q168" s="297" t="s">
        <v>350</v>
      </c>
      <c r="R168" s="132"/>
      <c r="S168" s="133"/>
      <c r="T168" s="133"/>
      <c r="U168" s="133"/>
    </row>
    <row r="169" ht="15.75" customHeight="1">
      <c r="A169" s="122" t="s">
        <v>68</v>
      </c>
      <c r="B169" s="272">
        <v>43873.0</v>
      </c>
      <c r="C169" s="187" t="s">
        <v>351</v>
      </c>
      <c r="D169" s="258" t="s">
        <v>287</v>
      </c>
      <c r="E169" s="201">
        <v>50.0</v>
      </c>
      <c r="F169" s="127">
        <v>250.0</v>
      </c>
      <c r="G169" s="128">
        <f t="shared" si="123"/>
        <v>12500</v>
      </c>
      <c r="H169" s="129"/>
      <c r="I169" s="129"/>
      <c r="J169" s="126"/>
      <c r="K169" s="127"/>
      <c r="L169" s="128">
        <f t="shared" ref="L169:L171" si="125">J169*K169</f>
        <v>0</v>
      </c>
      <c r="M169" s="126"/>
      <c r="N169" s="127"/>
      <c r="O169" s="128">
        <f t="shared" ref="O169:O171" si="126">M169*N169</f>
        <v>0</v>
      </c>
      <c r="P169" s="298">
        <f t="shared" si="124"/>
        <v>12500</v>
      </c>
      <c r="Q169" s="262" t="s">
        <v>352</v>
      </c>
      <c r="R169" s="133"/>
      <c r="S169" s="133"/>
      <c r="T169" s="133"/>
      <c r="U169" s="133"/>
    </row>
    <row r="170" ht="15.75" customHeight="1">
      <c r="A170" s="134" t="s">
        <v>68</v>
      </c>
      <c r="B170" s="299">
        <v>43902.0</v>
      </c>
      <c r="C170" s="167" t="s">
        <v>353</v>
      </c>
      <c r="D170" s="265" t="s">
        <v>287</v>
      </c>
      <c r="E170" s="266">
        <v>20.0</v>
      </c>
      <c r="F170" s="138">
        <v>125.0</v>
      </c>
      <c r="G170" s="139">
        <f t="shared" si="123"/>
        <v>2500</v>
      </c>
      <c r="H170" s="140"/>
      <c r="I170" s="140"/>
      <c r="J170" s="137"/>
      <c r="K170" s="138"/>
      <c r="L170" s="139">
        <f t="shared" si="125"/>
        <v>0</v>
      </c>
      <c r="M170" s="137"/>
      <c r="N170" s="138"/>
      <c r="O170" s="139">
        <f t="shared" si="126"/>
        <v>0</v>
      </c>
      <c r="P170" s="300">
        <f t="shared" si="124"/>
        <v>2500</v>
      </c>
      <c r="Q170" s="264" t="s">
        <v>354</v>
      </c>
      <c r="R170" s="133"/>
      <c r="S170" s="133"/>
      <c r="T170" s="133"/>
      <c r="U170" s="133"/>
    </row>
    <row r="171" ht="15.75" customHeight="1">
      <c r="A171" s="134" t="s">
        <v>68</v>
      </c>
      <c r="B171" s="299">
        <v>43933.0</v>
      </c>
      <c r="C171" s="243" t="s">
        <v>355</v>
      </c>
      <c r="D171" s="284"/>
      <c r="E171" s="266"/>
      <c r="F171" s="138">
        <v>0.22</v>
      </c>
      <c r="G171" s="139">
        <f t="shared" si="123"/>
        <v>0</v>
      </c>
      <c r="H171" s="140"/>
      <c r="I171" s="140"/>
      <c r="J171" s="137"/>
      <c r="K171" s="138">
        <v>0.22</v>
      </c>
      <c r="L171" s="139">
        <f t="shared" si="125"/>
        <v>0</v>
      </c>
      <c r="M171" s="137"/>
      <c r="N171" s="138">
        <v>0.22</v>
      </c>
      <c r="O171" s="139">
        <f t="shared" si="126"/>
        <v>0</v>
      </c>
      <c r="P171" s="141">
        <f t="shared" si="124"/>
        <v>0</v>
      </c>
      <c r="Q171" s="156"/>
      <c r="R171" s="15"/>
      <c r="S171" s="15"/>
      <c r="T171" s="15"/>
      <c r="U171" s="15"/>
    </row>
    <row r="172" ht="30.0" customHeight="1">
      <c r="A172" s="168" t="s">
        <v>356</v>
      </c>
      <c r="B172" s="169"/>
      <c r="C172" s="170"/>
      <c r="D172" s="301"/>
      <c r="E172" s="175">
        <f>SUM(E168:E170)</f>
        <v>80</v>
      </c>
      <c r="F172" s="190"/>
      <c r="G172" s="174">
        <f>SUM(G168:G171)</f>
        <v>17000</v>
      </c>
      <c r="H172" s="191"/>
      <c r="I172" s="191"/>
      <c r="J172" s="192">
        <f>SUM(J168:J170)</f>
        <v>0</v>
      </c>
      <c r="K172" s="190"/>
      <c r="L172" s="174">
        <f>SUM(L168:L171)</f>
        <v>0</v>
      </c>
      <c r="M172" s="192">
        <f>SUM(M168:M170)</f>
        <v>0</v>
      </c>
      <c r="N172" s="190"/>
      <c r="O172" s="174">
        <f t="shared" ref="O172:P172" si="127">SUM(O168:O171)</f>
        <v>0</v>
      </c>
      <c r="P172" s="193">
        <f t="shared" si="127"/>
        <v>17000</v>
      </c>
      <c r="Q172" s="179"/>
      <c r="R172" s="15"/>
      <c r="S172" s="15"/>
      <c r="T172" s="15"/>
      <c r="U172" s="15"/>
    </row>
    <row r="173" ht="30.0" customHeight="1">
      <c r="A173" s="219" t="s">
        <v>62</v>
      </c>
      <c r="B173" s="302">
        <v>13.0</v>
      </c>
      <c r="C173" s="221" t="s">
        <v>357</v>
      </c>
      <c r="D173" s="108"/>
      <c r="E173" s="109"/>
      <c r="F173" s="109"/>
      <c r="G173" s="109"/>
      <c r="H173" s="109"/>
      <c r="I173" s="109"/>
      <c r="J173" s="109"/>
      <c r="K173" s="109"/>
      <c r="L173" s="109"/>
      <c r="M173" s="109"/>
      <c r="N173" s="109"/>
      <c r="O173" s="109"/>
      <c r="P173" s="110"/>
      <c r="Q173" s="111"/>
      <c r="R173" s="14"/>
      <c r="S173" s="15"/>
      <c r="T173" s="15"/>
      <c r="U173" s="15"/>
    </row>
    <row r="174" ht="30.0" customHeight="1">
      <c r="A174" s="112" t="s">
        <v>65</v>
      </c>
      <c r="B174" s="157" t="s">
        <v>358</v>
      </c>
      <c r="C174" s="303" t="s">
        <v>359</v>
      </c>
      <c r="D174" s="144"/>
      <c r="E174" s="145">
        <f>E175+E176+E178</f>
        <v>1</v>
      </c>
      <c r="F174" s="146"/>
      <c r="G174" s="147">
        <f>G175+G176+G178</f>
        <v>36000</v>
      </c>
      <c r="H174" s="148"/>
      <c r="I174" s="148"/>
      <c r="J174" s="145">
        <f>SUM(J175:J176)</f>
        <v>0</v>
      </c>
      <c r="K174" s="146"/>
      <c r="L174" s="147">
        <f>SUM(L175:L178)</f>
        <v>30000</v>
      </c>
      <c r="M174" s="145">
        <f>SUM(M175:M176)</f>
        <v>0</v>
      </c>
      <c r="N174" s="146"/>
      <c r="O174" s="147">
        <f>SUM(O175:O178)</f>
        <v>0</v>
      </c>
      <c r="P174" s="149">
        <f t="shared" ref="P174:P176" si="128">G174+L174+O174</f>
        <v>66000</v>
      </c>
      <c r="Q174" s="150"/>
      <c r="R174" s="12"/>
      <c r="S174" s="12"/>
      <c r="T174" s="12"/>
      <c r="U174" s="12"/>
    </row>
    <row r="175" ht="15.75" customHeight="1">
      <c r="A175" s="122" t="s">
        <v>68</v>
      </c>
      <c r="B175" s="123" t="s">
        <v>360</v>
      </c>
      <c r="C175" s="304" t="s">
        <v>361</v>
      </c>
      <c r="D175" s="125" t="s">
        <v>144</v>
      </c>
      <c r="E175" s="126"/>
      <c r="F175" s="127"/>
      <c r="G175" s="128">
        <f t="shared" ref="G175:G176" si="129">E175*F175</f>
        <v>0</v>
      </c>
      <c r="H175" s="129"/>
      <c r="I175" s="129"/>
      <c r="J175" s="126"/>
      <c r="K175" s="127"/>
      <c r="L175" s="128">
        <f t="shared" ref="L175:L178" si="130">J175*K175</f>
        <v>0</v>
      </c>
      <c r="M175" s="126"/>
      <c r="N175" s="127"/>
      <c r="O175" s="128">
        <f t="shared" ref="O175:O176" si="131">M175*N175</f>
        <v>0</v>
      </c>
      <c r="P175" s="130">
        <f t="shared" si="128"/>
        <v>0</v>
      </c>
      <c r="Q175" s="131"/>
      <c r="R175" s="133"/>
      <c r="S175" s="133"/>
      <c r="T175" s="133"/>
      <c r="U175" s="133"/>
    </row>
    <row r="176" ht="178.5" customHeight="1">
      <c r="A176" s="122" t="s">
        <v>68</v>
      </c>
      <c r="B176" s="123" t="s">
        <v>362</v>
      </c>
      <c r="C176" s="305" t="s">
        <v>363</v>
      </c>
      <c r="D176" s="125" t="s">
        <v>144</v>
      </c>
      <c r="E176" s="126">
        <v>1.0</v>
      </c>
      <c r="F176" s="127">
        <v>36000.0</v>
      </c>
      <c r="G176" s="128">
        <f t="shared" si="129"/>
        <v>36000</v>
      </c>
      <c r="H176" s="129"/>
      <c r="I176" s="129"/>
      <c r="J176" s="126"/>
      <c r="K176" s="127"/>
      <c r="L176" s="128">
        <f t="shared" si="130"/>
        <v>0</v>
      </c>
      <c r="M176" s="126"/>
      <c r="N176" s="127"/>
      <c r="O176" s="128">
        <f t="shared" si="131"/>
        <v>0</v>
      </c>
      <c r="P176" s="130">
        <f t="shared" si="128"/>
        <v>36000</v>
      </c>
      <c r="Q176" s="131" t="s">
        <v>364</v>
      </c>
      <c r="R176" s="133"/>
      <c r="S176" s="133"/>
      <c r="T176" s="133"/>
      <c r="U176" s="133"/>
    </row>
    <row r="177" ht="33.75" customHeight="1">
      <c r="A177" s="122" t="s">
        <v>68</v>
      </c>
      <c r="B177" s="135" t="s">
        <v>365</v>
      </c>
      <c r="C177" s="305" t="s">
        <v>366</v>
      </c>
      <c r="D177" s="125" t="s">
        <v>144</v>
      </c>
      <c r="E177" s="306" t="s">
        <v>145</v>
      </c>
      <c r="F177" s="307"/>
      <c r="G177" s="308"/>
      <c r="H177" s="309"/>
      <c r="I177" s="309"/>
      <c r="J177" s="137">
        <v>1.0</v>
      </c>
      <c r="K177" s="138">
        <v>30000.0</v>
      </c>
      <c r="L177" s="128">
        <f t="shared" si="130"/>
        <v>30000</v>
      </c>
      <c r="M177" s="137"/>
      <c r="N177" s="138"/>
      <c r="O177" s="139"/>
      <c r="P177" s="141"/>
      <c r="Q177" s="142" t="s">
        <v>367</v>
      </c>
      <c r="R177" s="133"/>
      <c r="S177" s="133"/>
      <c r="T177" s="133"/>
      <c r="U177" s="133"/>
    </row>
    <row r="178" ht="15.75" customHeight="1">
      <c r="A178" s="184" t="s">
        <v>68</v>
      </c>
      <c r="B178" s="152" t="s">
        <v>368</v>
      </c>
      <c r="C178" s="305" t="s">
        <v>369</v>
      </c>
      <c r="D178" s="185"/>
      <c r="E178" s="153"/>
      <c r="F178" s="154">
        <v>0.22</v>
      </c>
      <c r="G178" s="155">
        <f>E178*F178</f>
        <v>0</v>
      </c>
      <c r="H178" s="186"/>
      <c r="I178" s="186"/>
      <c r="J178" s="153"/>
      <c r="K178" s="154">
        <v>0.22</v>
      </c>
      <c r="L178" s="155">
        <f t="shared" si="130"/>
        <v>0</v>
      </c>
      <c r="M178" s="153"/>
      <c r="N178" s="154">
        <v>0.22</v>
      </c>
      <c r="O178" s="155">
        <f>M178*N178</f>
        <v>0</v>
      </c>
      <c r="P178" s="310">
        <f t="shared" ref="P178:P199" si="132">G178+L178+O178</f>
        <v>0</v>
      </c>
      <c r="Q178" s="156"/>
      <c r="R178" s="133"/>
      <c r="S178" s="133"/>
      <c r="T178" s="133"/>
      <c r="U178" s="133"/>
    </row>
    <row r="179" ht="30.0" customHeight="1">
      <c r="A179" s="311" t="s">
        <v>65</v>
      </c>
      <c r="B179" s="312" t="s">
        <v>370</v>
      </c>
      <c r="C179" s="237" t="s">
        <v>371</v>
      </c>
      <c r="D179" s="115"/>
      <c r="E179" s="116">
        <f>SUM(E180:E182)</f>
        <v>55</v>
      </c>
      <c r="F179" s="117"/>
      <c r="G179" s="118">
        <f>SUM(G180:G185)</f>
        <v>113750</v>
      </c>
      <c r="H179" s="119"/>
      <c r="I179" s="119"/>
      <c r="J179" s="116">
        <f>SUM(J180:J182)</f>
        <v>0</v>
      </c>
      <c r="K179" s="117"/>
      <c r="L179" s="118">
        <f>SUM(L180:L185)</f>
        <v>0</v>
      </c>
      <c r="M179" s="116">
        <f>SUM(M180:M182)</f>
        <v>0</v>
      </c>
      <c r="N179" s="117"/>
      <c r="O179" s="118">
        <f>SUM(O180:O185)</f>
        <v>0</v>
      </c>
      <c r="P179" s="120">
        <f t="shared" si="132"/>
        <v>113750</v>
      </c>
      <c r="Q179" s="121"/>
      <c r="R179" s="12"/>
      <c r="S179" s="12"/>
      <c r="T179" s="12"/>
      <c r="U179" s="12"/>
    </row>
    <row r="180" ht="15.75" customHeight="1">
      <c r="A180" s="122" t="s">
        <v>68</v>
      </c>
      <c r="B180" s="123" t="s">
        <v>372</v>
      </c>
      <c r="C180" s="187" t="s">
        <v>373</v>
      </c>
      <c r="D180" s="125" t="s">
        <v>113</v>
      </c>
      <c r="E180" s="126">
        <v>25.0</v>
      </c>
      <c r="F180" s="127">
        <v>150.0</v>
      </c>
      <c r="G180" s="128">
        <f t="shared" ref="G180:G185" si="133">E180*F180</f>
        <v>3750</v>
      </c>
      <c r="H180" s="129"/>
      <c r="I180" s="129"/>
      <c r="J180" s="126"/>
      <c r="K180" s="127"/>
      <c r="L180" s="128">
        <f t="shared" ref="L180:L185" si="134">J180*K180</f>
        <v>0</v>
      </c>
      <c r="M180" s="126"/>
      <c r="N180" s="127"/>
      <c r="O180" s="128">
        <f t="shared" ref="O180:O185" si="135">M180*N180</f>
        <v>0</v>
      </c>
      <c r="P180" s="130">
        <f t="shared" si="132"/>
        <v>3750</v>
      </c>
      <c r="Q180" s="131" t="s">
        <v>374</v>
      </c>
      <c r="R180" s="133"/>
      <c r="S180" s="133"/>
      <c r="T180" s="133"/>
      <c r="U180" s="133"/>
    </row>
    <row r="181" ht="15.75" customHeight="1">
      <c r="A181" s="122" t="s">
        <v>68</v>
      </c>
      <c r="B181" s="123" t="s">
        <v>375</v>
      </c>
      <c r="C181" s="187" t="s">
        <v>376</v>
      </c>
      <c r="D181" s="125" t="s">
        <v>113</v>
      </c>
      <c r="E181" s="126">
        <v>20.0</v>
      </c>
      <c r="F181" s="127">
        <v>400.0</v>
      </c>
      <c r="G181" s="128">
        <f t="shared" si="133"/>
        <v>8000</v>
      </c>
      <c r="H181" s="129"/>
      <c r="I181" s="129"/>
      <c r="J181" s="126"/>
      <c r="K181" s="127"/>
      <c r="L181" s="128">
        <f t="shared" si="134"/>
        <v>0</v>
      </c>
      <c r="M181" s="126"/>
      <c r="N181" s="127"/>
      <c r="O181" s="128">
        <f t="shared" si="135"/>
        <v>0</v>
      </c>
      <c r="P181" s="130">
        <f t="shared" si="132"/>
        <v>8000</v>
      </c>
      <c r="Q181" s="131" t="s">
        <v>377</v>
      </c>
      <c r="R181" s="133"/>
      <c r="S181" s="133"/>
      <c r="T181" s="133"/>
      <c r="U181" s="133"/>
    </row>
    <row r="182" ht="68.25" customHeight="1">
      <c r="A182" s="134" t="s">
        <v>68</v>
      </c>
      <c r="B182" s="135" t="s">
        <v>378</v>
      </c>
      <c r="C182" s="187" t="s">
        <v>379</v>
      </c>
      <c r="D182" s="125" t="s">
        <v>113</v>
      </c>
      <c r="E182" s="137">
        <v>10.0</v>
      </c>
      <c r="F182" s="138">
        <v>6000.0</v>
      </c>
      <c r="G182" s="139">
        <f t="shared" si="133"/>
        <v>60000</v>
      </c>
      <c r="H182" s="140"/>
      <c r="I182" s="140"/>
      <c r="J182" s="137"/>
      <c r="K182" s="138"/>
      <c r="L182" s="139">
        <f t="shared" si="134"/>
        <v>0</v>
      </c>
      <c r="M182" s="137"/>
      <c r="N182" s="138"/>
      <c r="O182" s="139">
        <f t="shared" si="135"/>
        <v>0</v>
      </c>
      <c r="P182" s="141">
        <f t="shared" si="132"/>
        <v>60000</v>
      </c>
      <c r="Q182" s="142" t="s">
        <v>380</v>
      </c>
      <c r="R182" s="133"/>
      <c r="S182" s="133"/>
      <c r="T182" s="133"/>
      <c r="U182" s="133"/>
    </row>
    <row r="183" ht="54.75" customHeight="1">
      <c r="A183" s="122" t="s">
        <v>68</v>
      </c>
      <c r="B183" s="123" t="s">
        <v>381</v>
      </c>
      <c r="C183" s="187" t="s">
        <v>382</v>
      </c>
      <c r="D183" s="125" t="s">
        <v>113</v>
      </c>
      <c r="E183" s="137">
        <v>10.0</v>
      </c>
      <c r="F183" s="127">
        <v>3000.0</v>
      </c>
      <c r="G183" s="128">
        <f t="shared" si="133"/>
        <v>30000</v>
      </c>
      <c r="H183" s="129"/>
      <c r="I183" s="129"/>
      <c r="J183" s="126"/>
      <c r="K183" s="127"/>
      <c r="L183" s="128">
        <f t="shared" si="134"/>
        <v>0</v>
      </c>
      <c r="M183" s="126"/>
      <c r="N183" s="127"/>
      <c r="O183" s="128">
        <f t="shared" si="135"/>
        <v>0</v>
      </c>
      <c r="P183" s="130">
        <f t="shared" si="132"/>
        <v>30000</v>
      </c>
      <c r="Q183" s="228"/>
      <c r="R183" s="133"/>
      <c r="S183" s="133"/>
      <c r="T183" s="133"/>
      <c r="U183" s="133"/>
    </row>
    <row r="184" ht="56.25" customHeight="1">
      <c r="A184" s="122" t="s">
        <v>68</v>
      </c>
      <c r="B184" s="123" t="s">
        <v>383</v>
      </c>
      <c r="C184" s="187" t="s">
        <v>384</v>
      </c>
      <c r="D184" s="125" t="s">
        <v>113</v>
      </c>
      <c r="E184" s="126">
        <v>6.0</v>
      </c>
      <c r="F184" s="127">
        <v>2000.0</v>
      </c>
      <c r="G184" s="128">
        <f t="shared" si="133"/>
        <v>12000</v>
      </c>
      <c r="H184" s="129"/>
      <c r="I184" s="129"/>
      <c r="J184" s="126"/>
      <c r="K184" s="127"/>
      <c r="L184" s="128">
        <f t="shared" si="134"/>
        <v>0</v>
      </c>
      <c r="M184" s="126"/>
      <c r="N184" s="127"/>
      <c r="O184" s="128">
        <f t="shared" si="135"/>
        <v>0</v>
      </c>
      <c r="P184" s="130">
        <f t="shared" si="132"/>
        <v>12000</v>
      </c>
      <c r="Q184" s="131" t="s">
        <v>385</v>
      </c>
      <c r="R184" s="133"/>
      <c r="S184" s="133"/>
      <c r="T184" s="133"/>
      <c r="U184" s="133"/>
    </row>
    <row r="185" ht="15.75" customHeight="1">
      <c r="A185" s="134" t="s">
        <v>68</v>
      </c>
      <c r="B185" s="123" t="s">
        <v>386</v>
      </c>
      <c r="C185" s="188" t="s">
        <v>387</v>
      </c>
      <c r="D185" s="185"/>
      <c r="E185" s="137"/>
      <c r="F185" s="138">
        <v>0.22</v>
      </c>
      <c r="G185" s="139">
        <f t="shared" si="133"/>
        <v>0</v>
      </c>
      <c r="H185" s="140"/>
      <c r="I185" s="140"/>
      <c r="J185" s="137"/>
      <c r="K185" s="138">
        <v>0.22</v>
      </c>
      <c r="L185" s="139">
        <f t="shared" si="134"/>
        <v>0</v>
      </c>
      <c r="M185" s="137"/>
      <c r="N185" s="138">
        <v>0.22</v>
      </c>
      <c r="O185" s="139">
        <f t="shared" si="135"/>
        <v>0</v>
      </c>
      <c r="P185" s="141">
        <f t="shared" si="132"/>
        <v>0</v>
      </c>
      <c r="Q185" s="156"/>
      <c r="R185" s="133"/>
      <c r="S185" s="133"/>
      <c r="T185" s="133"/>
      <c r="U185" s="133"/>
    </row>
    <row r="186" ht="30.0" customHeight="1">
      <c r="A186" s="112" t="s">
        <v>65</v>
      </c>
      <c r="B186" s="157" t="s">
        <v>388</v>
      </c>
      <c r="C186" s="237" t="s">
        <v>389</v>
      </c>
      <c r="D186" s="144"/>
      <c r="E186" s="145">
        <f>SUM(E187:E189)</f>
        <v>0</v>
      </c>
      <c r="F186" s="146"/>
      <c r="G186" s="147">
        <f>SUM(G187:G189)</f>
        <v>0</v>
      </c>
      <c r="H186" s="148"/>
      <c r="I186" s="148"/>
      <c r="J186" s="145">
        <f>SUM(J187:J189)</f>
        <v>0</v>
      </c>
      <c r="K186" s="146"/>
      <c r="L186" s="147">
        <f t="shared" ref="L186:M186" si="136">SUM(L187:L189)</f>
        <v>0</v>
      </c>
      <c r="M186" s="145">
        <f t="shared" si="136"/>
        <v>0</v>
      </c>
      <c r="N186" s="146"/>
      <c r="O186" s="147">
        <f>SUM(O187:O189)</f>
        <v>0</v>
      </c>
      <c r="P186" s="149">
        <f t="shared" si="132"/>
        <v>0</v>
      </c>
      <c r="Q186" s="313"/>
      <c r="R186" s="12"/>
      <c r="S186" s="12"/>
      <c r="T186" s="12"/>
      <c r="U186" s="12"/>
    </row>
    <row r="187" ht="18.75" customHeight="1">
      <c r="A187" s="122" t="s">
        <v>68</v>
      </c>
      <c r="B187" s="123" t="s">
        <v>390</v>
      </c>
      <c r="C187" s="187" t="s">
        <v>391</v>
      </c>
      <c r="D187" s="125"/>
      <c r="E187" s="126"/>
      <c r="F187" s="127"/>
      <c r="G187" s="128">
        <f t="shared" ref="G187:G189" si="137">E187*F187</f>
        <v>0</v>
      </c>
      <c r="H187" s="129"/>
      <c r="I187" s="129"/>
      <c r="J187" s="126"/>
      <c r="K187" s="127"/>
      <c r="L187" s="128">
        <f t="shared" ref="L187:L189" si="138">J187*K187</f>
        <v>0</v>
      </c>
      <c r="M187" s="126"/>
      <c r="N187" s="127"/>
      <c r="O187" s="128">
        <f t="shared" ref="O187:O189" si="139">M187*N187</f>
        <v>0</v>
      </c>
      <c r="P187" s="130">
        <f t="shared" si="132"/>
        <v>0</v>
      </c>
      <c r="Q187" s="262"/>
      <c r="R187" s="133"/>
      <c r="S187" s="133"/>
      <c r="T187" s="133"/>
      <c r="U187" s="133"/>
    </row>
    <row r="188" ht="18.0" customHeight="1">
      <c r="A188" s="122" t="s">
        <v>68</v>
      </c>
      <c r="B188" s="123" t="s">
        <v>392</v>
      </c>
      <c r="C188" s="187" t="s">
        <v>391</v>
      </c>
      <c r="D188" s="125"/>
      <c r="E188" s="126"/>
      <c r="F188" s="127"/>
      <c r="G188" s="128">
        <f t="shared" si="137"/>
        <v>0</v>
      </c>
      <c r="H188" s="129"/>
      <c r="I188" s="129"/>
      <c r="J188" s="126"/>
      <c r="K188" s="127"/>
      <c r="L188" s="128">
        <f t="shared" si="138"/>
        <v>0</v>
      </c>
      <c r="M188" s="126"/>
      <c r="N188" s="127"/>
      <c r="O188" s="128">
        <f t="shared" si="139"/>
        <v>0</v>
      </c>
      <c r="P188" s="130">
        <f t="shared" si="132"/>
        <v>0</v>
      </c>
      <c r="Q188" s="262"/>
      <c r="R188" s="133"/>
      <c r="S188" s="133"/>
      <c r="T188" s="133"/>
      <c r="U188" s="133"/>
    </row>
    <row r="189" ht="18.0" customHeight="1">
      <c r="A189" s="134" t="s">
        <v>68</v>
      </c>
      <c r="B189" s="135" t="s">
        <v>393</v>
      </c>
      <c r="C189" s="167" t="s">
        <v>391</v>
      </c>
      <c r="D189" s="136"/>
      <c r="E189" s="137"/>
      <c r="F189" s="138"/>
      <c r="G189" s="139">
        <f t="shared" si="137"/>
        <v>0</v>
      </c>
      <c r="H189" s="140"/>
      <c r="I189" s="140"/>
      <c r="J189" s="137"/>
      <c r="K189" s="138"/>
      <c r="L189" s="139">
        <f t="shared" si="138"/>
        <v>0</v>
      </c>
      <c r="M189" s="137"/>
      <c r="N189" s="138"/>
      <c r="O189" s="139">
        <f t="shared" si="139"/>
        <v>0</v>
      </c>
      <c r="P189" s="141">
        <f t="shared" si="132"/>
        <v>0</v>
      </c>
      <c r="Q189" s="264"/>
      <c r="R189" s="133"/>
      <c r="S189" s="133"/>
      <c r="T189" s="133"/>
      <c r="U189" s="133"/>
    </row>
    <row r="190" ht="30.0" customHeight="1">
      <c r="A190" s="112" t="s">
        <v>65</v>
      </c>
      <c r="B190" s="157" t="s">
        <v>394</v>
      </c>
      <c r="C190" s="314" t="s">
        <v>357</v>
      </c>
      <c r="D190" s="144"/>
      <c r="E190" s="145">
        <f>SUM(E191:E198)</f>
        <v>481.5</v>
      </c>
      <c r="F190" s="146"/>
      <c r="G190" s="147">
        <f>SUM(G191:G199)</f>
        <v>72500</v>
      </c>
      <c r="H190" s="148"/>
      <c r="I190" s="148"/>
      <c r="J190" s="145">
        <f>SUM(J191:J198)</f>
        <v>0</v>
      </c>
      <c r="K190" s="146"/>
      <c r="L190" s="147">
        <f>SUM(L191:L199)</f>
        <v>0</v>
      </c>
      <c r="M190" s="145">
        <f>SUM(M191:M198)</f>
        <v>0</v>
      </c>
      <c r="N190" s="146"/>
      <c r="O190" s="147">
        <f>SUM(O191:O199)</f>
        <v>0</v>
      </c>
      <c r="P190" s="149">
        <f t="shared" si="132"/>
        <v>72500</v>
      </c>
      <c r="Q190" s="313"/>
      <c r="R190" s="12"/>
      <c r="S190" s="12"/>
      <c r="T190" s="12"/>
      <c r="U190" s="12"/>
    </row>
    <row r="191" ht="30.0" customHeight="1">
      <c r="A191" s="122" t="s">
        <v>68</v>
      </c>
      <c r="B191" s="123" t="s">
        <v>395</v>
      </c>
      <c r="C191" s="187" t="s">
        <v>396</v>
      </c>
      <c r="D191" s="125"/>
      <c r="E191" s="126"/>
      <c r="F191" s="127"/>
      <c r="G191" s="128">
        <f t="shared" ref="G191:G199" si="140">E191*F191</f>
        <v>0</v>
      </c>
      <c r="H191" s="129"/>
      <c r="I191" s="129"/>
      <c r="J191" s="126"/>
      <c r="K191" s="127"/>
      <c r="L191" s="128">
        <f t="shared" ref="L191:L194" si="141">J191*K191</f>
        <v>0</v>
      </c>
      <c r="M191" s="126"/>
      <c r="N191" s="127"/>
      <c r="O191" s="128">
        <f t="shared" ref="O191:O194" si="142">M191*N191</f>
        <v>0</v>
      </c>
      <c r="P191" s="130">
        <f t="shared" si="132"/>
        <v>0</v>
      </c>
      <c r="Q191" s="262"/>
      <c r="R191" s="133"/>
      <c r="S191" s="133"/>
      <c r="T191" s="133"/>
      <c r="U191" s="133"/>
    </row>
    <row r="192" ht="30.0" customHeight="1">
      <c r="A192" s="122" t="s">
        <v>68</v>
      </c>
      <c r="B192" s="123" t="s">
        <v>397</v>
      </c>
      <c r="C192" s="187" t="s">
        <v>398</v>
      </c>
      <c r="D192" s="125"/>
      <c r="E192" s="126"/>
      <c r="F192" s="127"/>
      <c r="G192" s="128">
        <f t="shared" si="140"/>
        <v>0</v>
      </c>
      <c r="H192" s="129"/>
      <c r="I192" s="129"/>
      <c r="J192" s="126"/>
      <c r="K192" s="127"/>
      <c r="L192" s="128">
        <f t="shared" si="141"/>
        <v>0</v>
      </c>
      <c r="M192" s="126"/>
      <c r="N192" s="127"/>
      <c r="O192" s="128">
        <f t="shared" si="142"/>
        <v>0</v>
      </c>
      <c r="P192" s="141">
        <f t="shared" si="132"/>
        <v>0</v>
      </c>
      <c r="Q192" s="262"/>
      <c r="R192" s="133"/>
      <c r="S192" s="133"/>
      <c r="T192" s="133"/>
      <c r="U192" s="133"/>
    </row>
    <row r="193" ht="39.75" customHeight="1">
      <c r="A193" s="122" t="s">
        <v>68</v>
      </c>
      <c r="B193" s="123" t="s">
        <v>399</v>
      </c>
      <c r="C193" s="187" t="s">
        <v>400</v>
      </c>
      <c r="D193" s="125" t="s">
        <v>144</v>
      </c>
      <c r="E193" s="126">
        <v>150.0</v>
      </c>
      <c r="F193" s="127">
        <v>5.0</v>
      </c>
      <c r="G193" s="128">
        <f t="shared" si="140"/>
        <v>750</v>
      </c>
      <c r="H193" s="129"/>
      <c r="I193" s="129"/>
      <c r="J193" s="126"/>
      <c r="K193" s="127"/>
      <c r="L193" s="128">
        <f t="shared" si="141"/>
        <v>0</v>
      </c>
      <c r="M193" s="126"/>
      <c r="N193" s="127"/>
      <c r="O193" s="128">
        <f t="shared" si="142"/>
        <v>0</v>
      </c>
      <c r="P193" s="141">
        <f t="shared" si="132"/>
        <v>750</v>
      </c>
      <c r="Q193" s="262" t="s">
        <v>401</v>
      </c>
      <c r="R193" s="133"/>
      <c r="S193" s="133"/>
      <c r="T193" s="133"/>
      <c r="U193" s="133"/>
    </row>
    <row r="194" ht="30.0" customHeight="1">
      <c r="A194" s="122" t="s">
        <v>68</v>
      </c>
      <c r="B194" s="123" t="s">
        <v>402</v>
      </c>
      <c r="C194" s="187" t="s">
        <v>403</v>
      </c>
      <c r="D194" s="125" t="s">
        <v>144</v>
      </c>
      <c r="E194" s="126">
        <v>312.5</v>
      </c>
      <c r="F194" s="127">
        <v>4.0</v>
      </c>
      <c r="G194" s="128">
        <f t="shared" si="140"/>
        <v>1250</v>
      </c>
      <c r="H194" s="129"/>
      <c r="I194" s="129"/>
      <c r="J194" s="126"/>
      <c r="K194" s="127"/>
      <c r="L194" s="128">
        <f t="shared" si="141"/>
        <v>0</v>
      </c>
      <c r="M194" s="126"/>
      <c r="N194" s="127"/>
      <c r="O194" s="128">
        <f t="shared" si="142"/>
        <v>0</v>
      </c>
      <c r="P194" s="141">
        <f t="shared" si="132"/>
        <v>1250</v>
      </c>
      <c r="Q194" s="262" t="s">
        <v>404</v>
      </c>
      <c r="R194" s="133"/>
      <c r="S194" s="133"/>
      <c r="T194" s="133"/>
      <c r="U194" s="133"/>
    </row>
    <row r="195" ht="150.75" customHeight="1">
      <c r="A195" s="122" t="s">
        <v>68</v>
      </c>
      <c r="B195" s="123" t="s">
        <v>405</v>
      </c>
      <c r="C195" s="167" t="s">
        <v>406</v>
      </c>
      <c r="D195" s="125" t="s">
        <v>144</v>
      </c>
      <c r="E195" s="126">
        <v>9.0</v>
      </c>
      <c r="F195" s="127">
        <v>3300.0</v>
      </c>
      <c r="G195" s="128">
        <f t="shared" si="140"/>
        <v>29700</v>
      </c>
      <c r="H195" s="129"/>
      <c r="I195" s="129"/>
      <c r="J195" s="126"/>
      <c r="K195" s="127"/>
      <c r="L195" s="128">
        <v>0.0</v>
      </c>
      <c r="M195" s="126"/>
      <c r="N195" s="127"/>
      <c r="O195" s="128">
        <v>0.0</v>
      </c>
      <c r="P195" s="141">
        <f t="shared" si="132"/>
        <v>29700</v>
      </c>
      <c r="Q195" s="262" t="s">
        <v>407</v>
      </c>
      <c r="R195" s="132"/>
      <c r="S195" s="133"/>
      <c r="T195" s="133"/>
      <c r="U195" s="133"/>
    </row>
    <row r="196" ht="112.5" customHeight="1">
      <c r="A196" s="122" t="s">
        <v>68</v>
      </c>
      <c r="B196" s="123" t="s">
        <v>408</v>
      </c>
      <c r="C196" s="167" t="s">
        <v>409</v>
      </c>
      <c r="D196" s="125" t="s">
        <v>144</v>
      </c>
      <c r="E196" s="126">
        <v>6.0</v>
      </c>
      <c r="F196" s="127">
        <v>4300.0</v>
      </c>
      <c r="G196" s="128">
        <f t="shared" si="140"/>
        <v>25800</v>
      </c>
      <c r="H196" s="129" t="str">
        <f>#REF!</f>
        <v>#REF!</v>
      </c>
      <c r="I196" s="129" t="s">
        <v>410</v>
      </c>
      <c r="J196" s="126"/>
      <c r="K196" s="127"/>
      <c r="L196" s="128">
        <v>0.0</v>
      </c>
      <c r="M196" s="126"/>
      <c r="N196" s="127"/>
      <c r="O196" s="128">
        <v>0.0</v>
      </c>
      <c r="P196" s="141">
        <f t="shared" si="132"/>
        <v>25800</v>
      </c>
      <c r="Q196" s="262" t="s">
        <v>411</v>
      </c>
      <c r="R196" s="132"/>
      <c r="S196" s="133"/>
      <c r="T196" s="133"/>
      <c r="U196" s="133"/>
    </row>
    <row r="197" ht="15.75" customHeight="1">
      <c r="A197" s="122" t="s">
        <v>68</v>
      </c>
      <c r="B197" s="123" t="s">
        <v>412</v>
      </c>
      <c r="C197" s="167" t="s">
        <v>413</v>
      </c>
      <c r="D197" s="125" t="s">
        <v>144</v>
      </c>
      <c r="E197" s="126">
        <v>4.0</v>
      </c>
      <c r="F197" s="127">
        <v>3750.0</v>
      </c>
      <c r="G197" s="128">
        <f t="shared" si="140"/>
        <v>15000</v>
      </c>
      <c r="H197" s="129"/>
      <c r="I197" s="129"/>
      <c r="J197" s="126"/>
      <c r="K197" s="127"/>
      <c r="L197" s="128">
        <f t="shared" ref="L197:L199" si="143">J197*K197</f>
        <v>0</v>
      </c>
      <c r="M197" s="126"/>
      <c r="N197" s="127"/>
      <c r="O197" s="128">
        <f t="shared" ref="O197:O199" si="144">M197*N197</f>
        <v>0</v>
      </c>
      <c r="P197" s="141">
        <f t="shared" si="132"/>
        <v>15000</v>
      </c>
      <c r="Q197" s="262" t="s">
        <v>414</v>
      </c>
      <c r="R197" s="132"/>
      <c r="S197" s="133"/>
      <c r="T197" s="133"/>
      <c r="U197" s="133"/>
    </row>
    <row r="198" ht="30.0" customHeight="1">
      <c r="A198" s="134" t="s">
        <v>68</v>
      </c>
      <c r="B198" s="123" t="s">
        <v>415</v>
      </c>
      <c r="C198" s="167" t="s">
        <v>416</v>
      </c>
      <c r="D198" s="136"/>
      <c r="E198" s="137"/>
      <c r="F198" s="138"/>
      <c r="G198" s="139">
        <f t="shared" si="140"/>
        <v>0</v>
      </c>
      <c r="H198" s="140"/>
      <c r="I198" s="140"/>
      <c r="J198" s="137"/>
      <c r="K198" s="138"/>
      <c r="L198" s="139">
        <f t="shared" si="143"/>
        <v>0</v>
      </c>
      <c r="M198" s="137"/>
      <c r="N198" s="138"/>
      <c r="O198" s="139">
        <f t="shared" si="144"/>
        <v>0</v>
      </c>
      <c r="P198" s="141">
        <f t="shared" si="132"/>
        <v>0</v>
      </c>
      <c r="Q198" s="264"/>
      <c r="R198" s="133"/>
      <c r="S198" s="133"/>
      <c r="T198" s="133"/>
      <c r="U198" s="133"/>
    </row>
    <row r="199" ht="32.25" customHeight="1">
      <c r="A199" s="134" t="s">
        <v>68</v>
      </c>
      <c r="B199" s="152" t="s">
        <v>417</v>
      </c>
      <c r="C199" s="188" t="s">
        <v>418</v>
      </c>
      <c r="D199" s="185"/>
      <c r="E199" s="137"/>
      <c r="F199" s="138">
        <v>0.22</v>
      </c>
      <c r="G199" s="139">
        <f t="shared" si="140"/>
        <v>0</v>
      </c>
      <c r="H199" s="140"/>
      <c r="I199" s="140"/>
      <c r="J199" s="137"/>
      <c r="K199" s="138">
        <v>0.22</v>
      </c>
      <c r="L199" s="139">
        <f t="shared" si="143"/>
        <v>0</v>
      </c>
      <c r="M199" s="137"/>
      <c r="N199" s="138">
        <v>0.22</v>
      </c>
      <c r="O199" s="139">
        <f t="shared" si="144"/>
        <v>0</v>
      </c>
      <c r="P199" s="141">
        <f t="shared" si="132"/>
        <v>0</v>
      </c>
      <c r="Q199" s="156"/>
      <c r="R199" s="15"/>
      <c r="S199" s="15"/>
      <c r="T199" s="15"/>
      <c r="U199" s="15"/>
    </row>
    <row r="200" ht="30.0" customHeight="1">
      <c r="A200" s="315" t="s">
        <v>419</v>
      </c>
      <c r="B200" s="316"/>
      <c r="C200" s="317"/>
      <c r="D200" s="318"/>
      <c r="E200" s="175">
        <f>E190+E186+E179+E174</f>
        <v>537.5</v>
      </c>
      <c r="F200" s="190"/>
      <c r="G200" s="319">
        <f>G190+G186+G179+G174</f>
        <v>222250</v>
      </c>
      <c r="H200" s="191"/>
      <c r="I200" s="191"/>
      <c r="J200" s="175">
        <f>J190+J186+J179+J174</f>
        <v>0</v>
      </c>
      <c r="K200" s="190"/>
      <c r="L200" s="319">
        <f t="shared" ref="L200:M200" si="145">L190+L186+L179+L174</f>
        <v>30000</v>
      </c>
      <c r="M200" s="175">
        <f t="shared" si="145"/>
        <v>0</v>
      </c>
      <c r="N200" s="190"/>
      <c r="O200" s="319">
        <f>O190+O186+O179+O174</f>
        <v>0</v>
      </c>
      <c r="P200" s="320">
        <f>P190+P174+P186+P179</f>
        <v>252250</v>
      </c>
      <c r="Q200" s="321"/>
      <c r="R200" s="15"/>
      <c r="S200" s="15"/>
      <c r="T200" s="15"/>
      <c r="U200" s="15"/>
    </row>
    <row r="201" ht="30.0" customHeight="1">
      <c r="A201" s="322" t="s">
        <v>420</v>
      </c>
      <c r="B201" s="323"/>
      <c r="C201" s="324"/>
      <c r="D201" s="325"/>
      <c r="E201" s="326"/>
      <c r="F201" s="327"/>
      <c r="G201" s="328">
        <f>G35+G49+G58+G81+G98+G112+G131+G139+G154+G162+G166+G172+G200</f>
        <v>1000000.002</v>
      </c>
      <c r="H201" s="329"/>
      <c r="I201" s="329"/>
      <c r="J201" s="326"/>
      <c r="K201" s="327"/>
      <c r="L201" s="328">
        <f>L35+L49+L58+L81+L98+L112+L131+L139+L154+L162+L166+L172+L200</f>
        <v>30000</v>
      </c>
      <c r="M201" s="326"/>
      <c r="N201" s="327"/>
      <c r="O201" s="328">
        <f t="shared" ref="O201:P201" si="146">O35+O49+O58+O81+O98+O112+O131+O139+O154+O162+O166+O172+O200</f>
        <v>0</v>
      </c>
      <c r="P201" s="328">
        <f t="shared" si="146"/>
        <v>1030000.002</v>
      </c>
      <c r="Q201" s="330"/>
      <c r="R201" s="15"/>
      <c r="S201" s="15"/>
      <c r="T201" s="15"/>
      <c r="U201" s="15"/>
    </row>
    <row r="202" ht="15.0" customHeight="1">
      <c r="A202" s="331"/>
      <c r="D202" s="68"/>
      <c r="E202" s="69"/>
      <c r="F202" s="69"/>
      <c r="G202" s="69"/>
      <c r="H202" s="69"/>
      <c r="I202" s="69"/>
      <c r="J202" s="69"/>
      <c r="K202" s="69"/>
      <c r="L202" s="69"/>
      <c r="M202" s="69"/>
      <c r="N202" s="69"/>
      <c r="O202" s="69"/>
      <c r="P202" s="332"/>
      <c r="Q202" s="72"/>
      <c r="R202" s="15"/>
      <c r="S202" s="15"/>
      <c r="T202" s="15"/>
      <c r="U202" s="15"/>
    </row>
    <row r="203" ht="30.0" customHeight="1">
      <c r="A203" s="333" t="s">
        <v>421</v>
      </c>
      <c r="B203" s="77"/>
      <c r="C203" s="334"/>
      <c r="D203" s="335"/>
      <c r="E203" s="326"/>
      <c r="F203" s="327"/>
      <c r="G203" s="336">
        <f>'Дохідна частина'!D19-'УКФ'!G201</f>
        <v>0</v>
      </c>
      <c r="H203" s="326"/>
      <c r="I203" s="326"/>
      <c r="J203" s="326"/>
      <c r="K203" s="327"/>
      <c r="L203" s="336">
        <f>'Дохідна частина'!D20-'УКФ'!L201</f>
        <v>0</v>
      </c>
      <c r="M203" s="326"/>
      <c r="N203" s="327"/>
      <c r="O203" s="336">
        <f>'Дохідна частина'!D26-'УКФ'!O201</f>
        <v>0</v>
      </c>
      <c r="P203" s="337">
        <f>'Дохідна частина'!D27-'УКФ'!P201</f>
        <v>0</v>
      </c>
      <c r="Q203" s="338"/>
      <c r="R203" s="15"/>
      <c r="S203" s="15"/>
      <c r="T203" s="15"/>
      <c r="U203" s="15"/>
    </row>
    <row r="204" ht="15.75" customHeight="1">
      <c r="A204" s="2"/>
      <c r="B204" s="339"/>
      <c r="C204" s="3"/>
      <c r="D204" s="340"/>
      <c r="E204" s="47"/>
      <c r="F204" s="47"/>
      <c r="G204" s="47"/>
      <c r="H204" s="47"/>
      <c r="I204" s="47"/>
      <c r="J204" s="47"/>
      <c r="K204" s="47"/>
      <c r="L204" s="47"/>
      <c r="M204" s="47"/>
      <c r="N204" s="47"/>
      <c r="O204" s="47"/>
      <c r="P204" s="341"/>
      <c r="Q204" s="3"/>
      <c r="R204" s="2"/>
      <c r="S204" s="2"/>
      <c r="T204" s="2"/>
      <c r="U204" s="2"/>
    </row>
    <row r="205" ht="15.75" customHeight="1">
      <c r="A205" s="2"/>
      <c r="B205" s="339"/>
      <c r="C205" s="3"/>
      <c r="D205" s="340"/>
      <c r="E205" s="47"/>
      <c r="F205" s="47"/>
      <c r="G205" s="47"/>
      <c r="H205" s="47"/>
      <c r="I205" s="47"/>
      <c r="J205" s="47"/>
      <c r="K205" s="47"/>
      <c r="L205" s="47"/>
      <c r="M205" s="47"/>
      <c r="N205" s="47"/>
      <c r="O205" s="47"/>
      <c r="P205" s="341"/>
      <c r="Q205" s="3"/>
      <c r="R205" s="2"/>
      <c r="S205" s="2"/>
      <c r="T205" s="2"/>
      <c r="U205" s="2"/>
    </row>
    <row r="206" ht="15.75" customHeight="1">
      <c r="A206" s="2"/>
      <c r="B206" s="339"/>
      <c r="C206" s="3"/>
      <c r="D206" s="340"/>
      <c r="E206" s="47"/>
      <c r="F206" s="47"/>
      <c r="G206" s="47"/>
      <c r="H206" s="47"/>
      <c r="I206" s="47"/>
      <c r="J206" s="47"/>
      <c r="K206" s="47"/>
      <c r="L206" s="47"/>
      <c r="M206" s="47"/>
      <c r="N206" s="47"/>
      <c r="O206" s="47"/>
      <c r="P206" s="341"/>
      <c r="Q206" s="3"/>
      <c r="R206" s="2"/>
      <c r="S206" s="2"/>
      <c r="T206" s="2"/>
      <c r="U206" s="2"/>
    </row>
    <row r="207" ht="15.75" customHeight="1">
      <c r="A207" s="5"/>
      <c r="B207" s="45"/>
      <c r="C207" s="46"/>
      <c r="D207" s="340"/>
      <c r="E207" s="342"/>
      <c r="F207" s="342"/>
      <c r="G207" s="47"/>
      <c r="H207" s="48"/>
      <c r="I207" s="48"/>
      <c r="J207" s="343"/>
      <c r="K207" s="5"/>
      <c r="L207" s="342"/>
      <c r="M207" s="47"/>
      <c r="N207" s="47"/>
      <c r="O207" s="47"/>
      <c r="P207" s="341"/>
      <c r="Q207" s="3"/>
      <c r="R207" s="2"/>
      <c r="S207" s="2"/>
      <c r="T207" s="2"/>
      <c r="U207" s="2"/>
    </row>
    <row r="208" ht="15.75" customHeight="1">
      <c r="A208" s="49"/>
      <c r="B208" s="344"/>
      <c r="C208" s="50" t="s">
        <v>37</v>
      </c>
      <c r="D208" s="345"/>
      <c r="E208" s="54"/>
      <c r="F208" s="51" t="s">
        <v>38</v>
      </c>
      <c r="G208" s="54"/>
      <c r="H208" s="53"/>
      <c r="I208" s="53"/>
      <c r="J208" s="53"/>
      <c r="K208" s="52" t="s">
        <v>39</v>
      </c>
      <c r="L208" s="54"/>
      <c r="M208" s="54"/>
      <c r="N208" s="54"/>
      <c r="O208" s="54"/>
      <c r="P208" s="346"/>
      <c r="Q208" s="347"/>
      <c r="R208" s="348"/>
      <c r="S208" s="348"/>
      <c r="T208" s="348"/>
      <c r="U208" s="348"/>
    </row>
    <row r="209" ht="15.75" customHeight="1">
      <c r="A209" s="2"/>
      <c r="B209" s="339"/>
      <c r="C209" s="3"/>
      <c r="D209" s="340"/>
      <c r="E209" s="47"/>
      <c r="F209" s="47"/>
      <c r="G209" s="47"/>
      <c r="H209" s="47"/>
      <c r="I209" s="47"/>
      <c r="J209" s="47"/>
      <c r="K209" s="47"/>
      <c r="L209" s="47"/>
      <c r="M209" s="47"/>
      <c r="N209" s="47"/>
      <c r="O209" s="47"/>
      <c r="P209" s="341"/>
      <c r="Q209" s="3"/>
      <c r="R209" s="2"/>
      <c r="S209" s="2"/>
      <c r="T209" s="2"/>
      <c r="U209" s="2"/>
    </row>
    <row r="210" ht="15.75" customHeight="1">
      <c r="A210" s="2"/>
      <c r="B210" s="339"/>
      <c r="C210" s="3"/>
      <c r="D210" s="340"/>
      <c r="E210" s="47"/>
      <c r="F210" s="47"/>
      <c r="G210" s="47"/>
      <c r="H210" s="47"/>
      <c r="I210" s="47"/>
      <c r="J210" s="47"/>
      <c r="K210" s="47"/>
      <c r="L210" s="47"/>
      <c r="M210" s="47"/>
      <c r="N210" s="47"/>
      <c r="O210" s="47"/>
      <c r="P210" s="341"/>
      <c r="Q210" s="3"/>
      <c r="R210" s="2"/>
      <c r="S210" s="2"/>
      <c r="T210" s="2"/>
      <c r="U210" s="2"/>
    </row>
    <row r="211" ht="15.75" customHeight="1">
      <c r="A211" s="2"/>
      <c r="B211" s="339"/>
      <c r="C211" s="3"/>
      <c r="D211" s="340"/>
      <c r="E211" s="47"/>
      <c r="F211" s="47"/>
      <c r="G211" s="47"/>
      <c r="H211" s="47"/>
      <c r="I211" s="47"/>
      <c r="J211" s="47"/>
      <c r="K211" s="47"/>
      <c r="L211" s="47"/>
      <c r="M211" s="47"/>
      <c r="N211" s="47"/>
      <c r="O211" s="47"/>
      <c r="P211" s="341"/>
      <c r="Q211" s="3"/>
      <c r="R211" s="2"/>
      <c r="S211" s="2"/>
      <c r="T211" s="2"/>
      <c r="U211" s="2"/>
    </row>
    <row r="212" ht="15.75" customHeight="1">
      <c r="A212" s="2"/>
      <c r="B212" s="339"/>
      <c r="C212" s="3"/>
      <c r="D212" s="340"/>
      <c r="E212" s="47"/>
      <c r="F212" s="47"/>
      <c r="G212" s="47"/>
      <c r="H212" s="47"/>
      <c r="I212" s="47"/>
      <c r="J212" s="47"/>
      <c r="K212" s="47"/>
      <c r="L212" s="47"/>
      <c r="M212" s="47"/>
      <c r="N212" s="47"/>
      <c r="O212" s="47"/>
      <c r="P212" s="349"/>
      <c r="Q212" s="3"/>
      <c r="R212" s="2"/>
      <c r="S212" s="2"/>
      <c r="T212" s="2"/>
      <c r="U212" s="2"/>
    </row>
    <row r="213" ht="15.75" customHeight="1">
      <c r="A213" s="2"/>
      <c r="B213" s="339"/>
      <c r="C213" s="3"/>
      <c r="D213" s="340"/>
      <c r="E213" s="47"/>
      <c r="F213" s="47"/>
      <c r="G213" s="47"/>
      <c r="H213" s="47"/>
      <c r="I213" s="47"/>
      <c r="J213" s="47"/>
      <c r="K213" s="47"/>
      <c r="L213" s="47"/>
      <c r="M213" s="47"/>
      <c r="N213" s="47"/>
      <c r="O213" s="47"/>
      <c r="P213" s="349"/>
      <c r="Q213" s="3"/>
      <c r="R213" s="2"/>
      <c r="S213" s="2"/>
      <c r="T213" s="2"/>
      <c r="U213" s="2"/>
    </row>
    <row r="214" ht="15.75" customHeight="1">
      <c r="A214" s="2"/>
      <c r="B214" s="339"/>
      <c r="C214" s="3"/>
      <c r="D214" s="340"/>
      <c r="E214" s="47"/>
      <c r="F214" s="47"/>
      <c r="G214" s="47"/>
      <c r="H214" s="47"/>
      <c r="I214" s="47"/>
      <c r="J214" s="47"/>
      <c r="K214" s="47"/>
      <c r="L214" s="47"/>
      <c r="M214" s="47"/>
      <c r="N214" s="47"/>
      <c r="O214" s="47"/>
      <c r="P214" s="349"/>
      <c r="Q214" s="3"/>
      <c r="R214" s="2"/>
      <c r="S214" s="2"/>
      <c r="T214" s="2"/>
      <c r="U214" s="2"/>
    </row>
    <row r="215" ht="15.75" customHeight="1">
      <c r="A215" s="2"/>
      <c r="B215" s="339"/>
      <c r="C215" s="3"/>
      <c r="D215" s="340"/>
      <c r="E215" s="47"/>
      <c r="F215" s="47"/>
      <c r="G215" s="47"/>
      <c r="H215" s="47"/>
      <c r="I215" s="47"/>
      <c r="J215" s="47"/>
      <c r="K215" s="47"/>
      <c r="L215" s="47"/>
      <c r="M215" s="47"/>
      <c r="N215" s="47"/>
      <c r="O215" s="47"/>
      <c r="P215" s="349"/>
      <c r="Q215" s="3"/>
      <c r="R215" s="2"/>
      <c r="S215" s="2"/>
      <c r="T215" s="2"/>
      <c r="U215" s="2"/>
    </row>
    <row r="216" ht="15.75" customHeight="1">
      <c r="A216" s="2"/>
      <c r="B216" s="339"/>
      <c r="C216" s="3"/>
      <c r="D216" s="340"/>
      <c r="E216" s="47"/>
      <c r="F216" s="47"/>
      <c r="G216" s="47"/>
      <c r="H216" s="47"/>
      <c r="I216" s="47"/>
      <c r="J216" s="47"/>
      <c r="K216" s="47"/>
      <c r="L216" s="47"/>
      <c r="M216" s="47"/>
      <c r="N216" s="47"/>
      <c r="O216" s="47"/>
      <c r="P216" s="349"/>
      <c r="Q216" s="3"/>
      <c r="R216" s="2"/>
      <c r="S216" s="2"/>
      <c r="T216" s="2"/>
      <c r="U216" s="2"/>
    </row>
    <row r="217" ht="15.75" customHeight="1">
      <c r="A217" s="2"/>
      <c r="B217" s="339"/>
      <c r="C217" s="3"/>
      <c r="D217" s="340"/>
      <c r="E217" s="47"/>
      <c r="F217" s="47"/>
      <c r="G217" s="47"/>
      <c r="H217" s="47"/>
      <c r="I217" s="47"/>
      <c r="J217" s="47"/>
      <c r="K217" s="47"/>
      <c r="L217" s="47"/>
      <c r="M217" s="47"/>
      <c r="N217" s="47"/>
      <c r="O217" s="47"/>
      <c r="P217" s="349"/>
      <c r="Q217" s="3"/>
      <c r="R217" s="2"/>
      <c r="S217" s="2"/>
      <c r="T217" s="2"/>
      <c r="U217" s="2"/>
    </row>
    <row r="218" ht="15.75" customHeight="1">
      <c r="A218" s="2"/>
      <c r="B218" s="339"/>
      <c r="C218" s="3"/>
      <c r="D218" s="340"/>
      <c r="E218" s="47"/>
      <c r="F218" s="47"/>
      <c r="G218" s="47"/>
      <c r="H218" s="47"/>
      <c r="I218" s="47"/>
      <c r="J218" s="47"/>
      <c r="K218" s="47"/>
      <c r="L218" s="47"/>
      <c r="M218" s="47"/>
      <c r="N218" s="47"/>
      <c r="O218" s="47"/>
      <c r="P218" s="349"/>
      <c r="Q218" s="3"/>
      <c r="R218" s="2"/>
      <c r="S218" s="2"/>
      <c r="T218" s="2"/>
      <c r="U218" s="2"/>
    </row>
    <row r="219" ht="15.75" customHeight="1">
      <c r="A219" s="2"/>
      <c r="B219" s="339"/>
      <c r="C219" s="3"/>
      <c r="D219" s="340"/>
      <c r="E219" s="47"/>
      <c r="F219" s="47"/>
      <c r="G219" s="47"/>
      <c r="H219" s="47"/>
      <c r="I219" s="47"/>
      <c r="J219" s="47"/>
      <c r="K219" s="47"/>
      <c r="L219" s="47"/>
      <c r="M219" s="47"/>
      <c r="N219" s="47"/>
      <c r="O219" s="47"/>
      <c r="P219" s="349"/>
      <c r="Q219" s="3"/>
      <c r="R219" s="2"/>
      <c r="S219" s="2"/>
      <c r="T219" s="2"/>
      <c r="U219" s="2"/>
    </row>
    <row r="220" ht="15.75" customHeight="1">
      <c r="A220" s="2"/>
      <c r="B220" s="339"/>
      <c r="C220" s="3"/>
      <c r="D220" s="340"/>
      <c r="E220" s="47"/>
      <c r="F220" s="47"/>
      <c r="G220" s="47"/>
      <c r="H220" s="47"/>
      <c r="I220" s="47"/>
      <c r="J220" s="47"/>
      <c r="K220" s="47"/>
      <c r="L220" s="47"/>
      <c r="M220" s="47"/>
      <c r="N220" s="47"/>
      <c r="O220" s="47"/>
      <c r="P220" s="349"/>
      <c r="Q220" s="3"/>
      <c r="R220" s="2"/>
      <c r="S220" s="2"/>
      <c r="T220" s="2"/>
      <c r="U220" s="2"/>
    </row>
    <row r="221" ht="15.75" customHeight="1">
      <c r="A221" s="2"/>
      <c r="B221" s="339"/>
      <c r="C221" s="3"/>
      <c r="D221" s="340"/>
      <c r="E221" s="47"/>
      <c r="F221" s="47"/>
      <c r="G221" s="47"/>
      <c r="H221" s="47"/>
      <c r="I221" s="47"/>
      <c r="J221" s="47"/>
      <c r="K221" s="47"/>
      <c r="L221" s="47"/>
      <c r="M221" s="47"/>
      <c r="N221" s="47"/>
      <c r="O221" s="47"/>
      <c r="P221" s="349"/>
      <c r="Q221" s="3"/>
      <c r="R221" s="2"/>
      <c r="S221" s="2"/>
      <c r="T221" s="2"/>
      <c r="U221" s="2"/>
    </row>
    <row r="222" ht="15.75" customHeight="1">
      <c r="A222" s="2"/>
      <c r="B222" s="339"/>
      <c r="C222" s="3"/>
      <c r="D222" s="340"/>
      <c r="E222" s="47"/>
      <c r="F222" s="47"/>
      <c r="G222" s="47"/>
      <c r="H222" s="47"/>
      <c r="I222" s="47"/>
      <c r="J222" s="47"/>
      <c r="K222" s="47"/>
      <c r="L222" s="47"/>
      <c r="M222" s="47"/>
      <c r="N222" s="47"/>
      <c r="O222" s="47"/>
      <c r="P222" s="349"/>
      <c r="Q222" s="3"/>
      <c r="R222" s="2"/>
      <c r="S222" s="2"/>
      <c r="T222" s="2"/>
      <c r="U222" s="2"/>
    </row>
    <row r="223" ht="15.75" customHeight="1">
      <c r="A223" s="2"/>
      <c r="B223" s="339"/>
      <c r="C223" s="3"/>
      <c r="D223" s="340"/>
      <c r="E223" s="47"/>
      <c r="F223" s="47"/>
      <c r="G223" s="47"/>
      <c r="H223" s="47"/>
      <c r="I223" s="47"/>
      <c r="J223" s="47"/>
      <c r="K223" s="47"/>
      <c r="L223" s="47"/>
      <c r="M223" s="47"/>
      <c r="N223" s="47"/>
      <c r="O223" s="47"/>
      <c r="P223" s="349"/>
      <c r="Q223" s="3"/>
      <c r="R223" s="2"/>
      <c r="S223" s="2"/>
      <c r="T223" s="2"/>
      <c r="U223" s="2"/>
    </row>
    <row r="224" ht="15.75" customHeight="1">
      <c r="A224" s="2"/>
      <c r="B224" s="339"/>
      <c r="C224" s="3"/>
      <c r="D224" s="340"/>
      <c r="E224" s="47"/>
      <c r="F224" s="47"/>
      <c r="G224" s="47"/>
      <c r="H224" s="47"/>
      <c r="I224" s="47"/>
      <c r="J224" s="47"/>
      <c r="K224" s="47"/>
      <c r="L224" s="47"/>
      <c r="M224" s="47"/>
      <c r="N224" s="47"/>
      <c r="O224" s="47"/>
      <c r="P224" s="349"/>
      <c r="Q224" s="3"/>
      <c r="R224" s="2"/>
      <c r="S224" s="2"/>
      <c r="T224" s="2"/>
      <c r="U224" s="2"/>
    </row>
    <row r="225" ht="15.75" customHeight="1">
      <c r="A225" s="2"/>
      <c r="B225" s="339"/>
      <c r="C225" s="3"/>
      <c r="D225" s="340"/>
      <c r="E225" s="47"/>
      <c r="F225" s="47"/>
      <c r="G225" s="47"/>
      <c r="H225" s="47"/>
      <c r="I225" s="47"/>
      <c r="J225" s="47"/>
      <c r="K225" s="47"/>
      <c r="L225" s="47"/>
      <c r="M225" s="47"/>
      <c r="N225" s="47"/>
      <c r="O225" s="47"/>
      <c r="P225" s="349"/>
      <c r="Q225" s="3"/>
      <c r="R225" s="2"/>
      <c r="S225" s="2"/>
      <c r="T225" s="2"/>
      <c r="U225" s="2"/>
    </row>
    <row r="226" ht="15.75" customHeight="1">
      <c r="A226" s="2"/>
      <c r="B226" s="339"/>
      <c r="C226" s="3"/>
      <c r="D226" s="340"/>
      <c r="E226" s="47"/>
      <c r="F226" s="47"/>
      <c r="G226" s="47"/>
      <c r="H226" s="47"/>
      <c r="I226" s="47"/>
      <c r="J226" s="47"/>
      <c r="K226" s="47"/>
      <c r="L226" s="47"/>
      <c r="M226" s="47"/>
      <c r="N226" s="47"/>
      <c r="O226" s="47"/>
      <c r="P226" s="349"/>
      <c r="Q226" s="3"/>
      <c r="R226" s="2"/>
      <c r="S226" s="2"/>
      <c r="T226" s="2"/>
      <c r="U226" s="2"/>
    </row>
    <row r="227" ht="15.75" customHeight="1">
      <c r="A227" s="2"/>
      <c r="B227" s="339"/>
      <c r="C227" s="3"/>
      <c r="D227" s="340"/>
      <c r="E227" s="47"/>
      <c r="F227" s="47"/>
      <c r="G227" s="47"/>
      <c r="H227" s="47"/>
      <c r="I227" s="47"/>
      <c r="J227" s="47"/>
      <c r="K227" s="47"/>
      <c r="L227" s="47"/>
      <c r="M227" s="47"/>
      <c r="N227" s="47"/>
      <c r="O227" s="47"/>
      <c r="P227" s="349"/>
      <c r="Q227" s="3"/>
      <c r="R227" s="2"/>
      <c r="S227" s="2"/>
      <c r="T227" s="2"/>
      <c r="U227" s="2"/>
    </row>
    <row r="228" ht="15.75" customHeight="1">
      <c r="A228" s="2"/>
      <c r="B228" s="339"/>
      <c r="C228" s="3"/>
      <c r="D228" s="340"/>
      <c r="E228" s="47"/>
      <c r="F228" s="47"/>
      <c r="G228" s="47"/>
      <c r="H228" s="47"/>
      <c r="I228" s="47"/>
      <c r="J228" s="47"/>
      <c r="K228" s="47"/>
      <c r="L228" s="47"/>
      <c r="M228" s="47"/>
      <c r="N228" s="47"/>
      <c r="O228" s="47"/>
      <c r="P228" s="349"/>
      <c r="Q228" s="3"/>
      <c r="R228" s="2"/>
      <c r="S228" s="2"/>
      <c r="T228" s="2"/>
      <c r="U228" s="2"/>
    </row>
    <row r="229" ht="15.75" customHeight="1">
      <c r="A229" s="2"/>
      <c r="B229" s="339"/>
      <c r="C229" s="3"/>
      <c r="D229" s="340"/>
      <c r="E229" s="47"/>
      <c r="F229" s="47"/>
      <c r="G229" s="47"/>
      <c r="H229" s="47"/>
      <c r="I229" s="47"/>
      <c r="J229" s="47"/>
      <c r="K229" s="47"/>
      <c r="L229" s="47"/>
      <c r="M229" s="47"/>
      <c r="N229" s="47"/>
      <c r="O229" s="47"/>
      <c r="P229" s="349"/>
      <c r="Q229" s="3"/>
      <c r="R229" s="2"/>
      <c r="S229" s="2"/>
      <c r="T229" s="2"/>
      <c r="U229" s="2"/>
    </row>
    <row r="230" ht="15.75" customHeight="1">
      <c r="A230" s="2"/>
      <c r="B230" s="339"/>
      <c r="C230" s="3"/>
      <c r="D230" s="340"/>
      <c r="E230" s="47"/>
      <c r="F230" s="47"/>
      <c r="G230" s="47"/>
      <c r="H230" s="47"/>
      <c r="I230" s="47"/>
      <c r="J230" s="47"/>
      <c r="K230" s="47"/>
      <c r="L230" s="47"/>
      <c r="M230" s="47"/>
      <c r="N230" s="47"/>
      <c r="O230" s="47"/>
      <c r="P230" s="349"/>
      <c r="Q230" s="3"/>
      <c r="R230" s="2"/>
      <c r="S230" s="2"/>
      <c r="T230" s="2"/>
      <c r="U230" s="2"/>
    </row>
    <row r="231" ht="15.75" customHeight="1">
      <c r="A231" s="2"/>
      <c r="B231" s="339"/>
      <c r="C231" s="3"/>
      <c r="D231" s="340"/>
      <c r="E231" s="47"/>
      <c r="F231" s="47"/>
      <c r="G231" s="47"/>
      <c r="H231" s="47"/>
      <c r="I231" s="47"/>
      <c r="J231" s="47"/>
      <c r="K231" s="47"/>
      <c r="L231" s="47"/>
      <c r="M231" s="47"/>
      <c r="N231" s="47"/>
      <c r="O231" s="47"/>
      <c r="P231" s="349"/>
      <c r="Q231" s="3"/>
      <c r="R231" s="2"/>
      <c r="S231" s="2"/>
      <c r="T231" s="2"/>
      <c r="U231" s="2"/>
    </row>
    <row r="232" ht="15.75" customHeight="1">
      <c r="A232" s="2"/>
      <c r="B232" s="339"/>
      <c r="C232" s="3"/>
      <c r="D232" s="340"/>
      <c r="E232" s="47"/>
      <c r="F232" s="47"/>
      <c r="G232" s="47"/>
      <c r="H232" s="47"/>
      <c r="I232" s="47"/>
      <c r="J232" s="47"/>
      <c r="K232" s="47"/>
      <c r="L232" s="47"/>
      <c r="M232" s="47"/>
      <c r="N232" s="47"/>
      <c r="O232" s="47"/>
      <c r="P232" s="349"/>
      <c r="Q232" s="3"/>
      <c r="R232" s="2"/>
      <c r="S232" s="2"/>
      <c r="T232" s="2"/>
      <c r="U232" s="2"/>
    </row>
    <row r="233" ht="15.75" customHeight="1">
      <c r="A233" s="2"/>
      <c r="B233" s="339"/>
      <c r="C233" s="3"/>
      <c r="D233" s="340"/>
      <c r="E233" s="47"/>
      <c r="F233" s="47"/>
      <c r="G233" s="47"/>
      <c r="H233" s="47"/>
      <c r="I233" s="47"/>
      <c r="J233" s="47"/>
      <c r="K233" s="47"/>
      <c r="L233" s="47"/>
      <c r="M233" s="47"/>
      <c r="N233" s="47"/>
      <c r="O233" s="47"/>
      <c r="P233" s="349"/>
      <c r="Q233" s="3"/>
      <c r="R233" s="2"/>
      <c r="S233" s="2"/>
      <c r="T233" s="2"/>
      <c r="U233" s="2"/>
    </row>
    <row r="234" ht="15.75" customHeight="1">
      <c r="A234" s="2"/>
      <c r="B234" s="339"/>
      <c r="C234" s="3"/>
      <c r="D234" s="340"/>
      <c r="E234" s="47"/>
      <c r="F234" s="47"/>
      <c r="G234" s="47"/>
      <c r="H234" s="47"/>
      <c r="I234" s="47"/>
      <c r="J234" s="47"/>
      <c r="K234" s="47"/>
      <c r="L234" s="47"/>
      <c r="M234" s="47"/>
      <c r="N234" s="47"/>
      <c r="O234" s="47"/>
      <c r="P234" s="349"/>
      <c r="Q234" s="3"/>
      <c r="R234" s="2"/>
      <c r="S234" s="2"/>
      <c r="T234" s="2"/>
      <c r="U234" s="2"/>
    </row>
    <row r="235" ht="15.75" customHeight="1">
      <c r="A235" s="2"/>
      <c r="B235" s="339"/>
      <c r="C235" s="3"/>
      <c r="D235" s="340"/>
      <c r="E235" s="47"/>
      <c r="F235" s="47"/>
      <c r="G235" s="47"/>
      <c r="H235" s="47"/>
      <c r="I235" s="47"/>
      <c r="J235" s="47"/>
      <c r="K235" s="47"/>
      <c r="L235" s="47"/>
      <c r="M235" s="47"/>
      <c r="N235" s="47"/>
      <c r="O235" s="47"/>
      <c r="P235" s="349"/>
      <c r="Q235" s="3"/>
      <c r="R235" s="2"/>
      <c r="S235" s="2"/>
      <c r="T235" s="2"/>
      <c r="U235" s="2"/>
    </row>
    <row r="236" ht="15.75" customHeight="1">
      <c r="A236" s="2"/>
      <c r="B236" s="339"/>
      <c r="C236" s="3"/>
      <c r="D236" s="340"/>
      <c r="E236" s="47"/>
      <c r="F236" s="47"/>
      <c r="G236" s="47"/>
      <c r="H236" s="47"/>
      <c r="I236" s="47"/>
      <c r="J236" s="47"/>
      <c r="K236" s="47"/>
      <c r="L236" s="47"/>
      <c r="M236" s="47"/>
      <c r="N236" s="47"/>
      <c r="O236" s="47"/>
      <c r="P236" s="349"/>
      <c r="Q236" s="3"/>
      <c r="R236" s="2"/>
      <c r="S236" s="2"/>
      <c r="T236" s="2"/>
      <c r="U236" s="2"/>
    </row>
    <row r="237" ht="15.75" customHeight="1">
      <c r="A237" s="2"/>
      <c r="B237" s="339"/>
      <c r="C237" s="3"/>
      <c r="D237" s="340"/>
      <c r="E237" s="47"/>
      <c r="F237" s="47"/>
      <c r="G237" s="47"/>
      <c r="H237" s="47"/>
      <c r="I237" s="47"/>
      <c r="J237" s="47"/>
      <c r="K237" s="47"/>
      <c r="L237" s="47"/>
      <c r="M237" s="47"/>
      <c r="N237" s="47"/>
      <c r="O237" s="47"/>
      <c r="P237" s="349"/>
      <c r="Q237" s="3"/>
      <c r="R237" s="2"/>
      <c r="S237" s="2"/>
      <c r="T237" s="2"/>
      <c r="U237" s="2"/>
    </row>
    <row r="238" ht="15.75" customHeight="1">
      <c r="A238" s="2"/>
      <c r="B238" s="339"/>
      <c r="C238" s="3"/>
      <c r="D238" s="340"/>
      <c r="E238" s="47"/>
      <c r="F238" s="47"/>
      <c r="G238" s="47"/>
      <c r="H238" s="47"/>
      <c r="I238" s="47"/>
      <c r="J238" s="47"/>
      <c r="K238" s="47"/>
      <c r="L238" s="47"/>
      <c r="M238" s="47"/>
      <c r="N238" s="47"/>
      <c r="O238" s="47"/>
      <c r="P238" s="349"/>
      <c r="Q238" s="3"/>
      <c r="R238" s="2"/>
      <c r="S238" s="2"/>
      <c r="T238" s="2"/>
      <c r="U238" s="2"/>
    </row>
    <row r="239" ht="15.75" customHeight="1">
      <c r="A239" s="2"/>
      <c r="B239" s="339"/>
      <c r="C239" s="3"/>
      <c r="D239" s="340"/>
      <c r="E239" s="47"/>
      <c r="F239" s="47"/>
      <c r="G239" s="47"/>
      <c r="H239" s="47"/>
      <c r="I239" s="47"/>
      <c r="J239" s="47"/>
      <c r="K239" s="47"/>
      <c r="L239" s="47"/>
      <c r="M239" s="47"/>
      <c r="N239" s="47"/>
      <c r="O239" s="47"/>
      <c r="P239" s="349"/>
      <c r="Q239" s="3"/>
      <c r="R239" s="2"/>
      <c r="S239" s="2"/>
      <c r="T239" s="2"/>
      <c r="U239" s="2"/>
    </row>
    <row r="240" ht="15.75" customHeight="1">
      <c r="A240" s="2"/>
      <c r="B240" s="339"/>
      <c r="C240" s="3"/>
      <c r="D240" s="340"/>
      <c r="E240" s="47"/>
      <c r="F240" s="47"/>
      <c r="G240" s="47"/>
      <c r="H240" s="47"/>
      <c r="I240" s="47"/>
      <c r="J240" s="47"/>
      <c r="K240" s="47"/>
      <c r="L240" s="47"/>
      <c r="M240" s="47"/>
      <c r="N240" s="47"/>
      <c r="O240" s="47"/>
      <c r="P240" s="349"/>
      <c r="Q240" s="3"/>
      <c r="R240" s="2"/>
      <c r="S240" s="2"/>
      <c r="T240" s="2"/>
      <c r="U240" s="2"/>
    </row>
    <row r="241" ht="15.75" customHeight="1">
      <c r="A241" s="2"/>
      <c r="B241" s="339"/>
      <c r="C241" s="3"/>
      <c r="D241" s="340"/>
      <c r="E241" s="47"/>
      <c r="F241" s="47"/>
      <c r="G241" s="47"/>
      <c r="H241" s="47"/>
      <c r="I241" s="47"/>
      <c r="J241" s="47"/>
      <c r="K241" s="47"/>
      <c r="L241" s="47"/>
      <c r="M241" s="47"/>
      <c r="N241" s="47"/>
      <c r="O241" s="47"/>
      <c r="P241" s="349"/>
      <c r="Q241" s="3"/>
      <c r="R241" s="2"/>
      <c r="S241" s="2"/>
      <c r="T241" s="2"/>
      <c r="U241" s="2"/>
    </row>
    <row r="242" ht="15.75" customHeight="1">
      <c r="A242" s="2"/>
      <c r="B242" s="339"/>
      <c r="C242" s="3"/>
      <c r="D242" s="340"/>
      <c r="E242" s="47"/>
      <c r="F242" s="47"/>
      <c r="G242" s="47"/>
      <c r="H242" s="47"/>
      <c r="I242" s="47"/>
      <c r="J242" s="47"/>
      <c r="K242" s="47"/>
      <c r="L242" s="47"/>
      <c r="M242" s="47"/>
      <c r="N242" s="47"/>
      <c r="O242" s="47"/>
      <c r="P242" s="349"/>
      <c r="Q242" s="3"/>
      <c r="R242" s="2"/>
      <c r="S242" s="2"/>
      <c r="T242" s="2"/>
      <c r="U242" s="2"/>
    </row>
    <row r="243" ht="15.75" customHeight="1">
      <c r="A243" s="2"/>
      <c r="B243" s="339"/>
      <c r="C243" s="3"/>
      <c r="D243" s="340"/>
      <c r="E243" s="47"/>
      <c r="F243" s="47"/>
      <c r="G243" s="47"/>
      <c r="H243" s="47"/>
      <c r="I243" s="47"/>
      <c r="J243" s="47"/>
      <c r="K243" s="47"/>
      <c r="L243" s="47"/>
      <c r="M243" s="47"/>
      <c r="N243" s="47"/>
      <c r="O243" s="47"/>
      <c r="P243" s="349"/>
      <c r="Q243" s="3"/>
      <c r="R243" s="2"/>
      <c r="S243" s="2"/>
      <c r="T243" s="2"/>
      <c r="U243" s="2"/>
    </row>
    <row r="244" ht="15.75" customHeight="1">
      <c r="A244" s="2"/>
      <c r="B244" s="339"/>
      <c r="C244" s="3"/>
      <c r="D244" s="340"/>
      <c r="E244" s="47"/>
      <c r="F244" s="47"/>
      <c r="G244" s="47"/>
      <c r="H244" s="47"/>
      <c r="I244" s="47"/>
      <c r="J244" s="47"/>
      <c r="K244" s="47"/>
      <c r="L244" s="47"/>
      <c r="M244" s="47"/>
      <c r="N244" s="47"/>
      <c r="O244" s="47"/>
      <c r="P244" s="349"/>
      <c r="Q244" s="3"/>
      <c r="R244" s="2"/>
      <c r="S244" s="2"/>
      <c r="T244" s="2"/>
      <c r="U244" s="2"/>
    </row>
    <row r="245" ht="15.75" customHeight="1">
      <c r="A245" s="2"/>
      <c r="B245" s="339"/>
      <c r="C245" s="3"/>
      <c r="D245" s="340"/>
      <c r="E245" s="47"/>
      <c r="F245" s="47"/>
      <c r="G245" s="47"/>
      <c r="H245" s="47"/>
      <c r="I245" s="47"/>
      <c r="J245" s="47"/>
      <c r="K245" s="47"/>
      <c r="L245" s="47"/>
      <c r="M245" s="47"/>
      <c r="N245" s="47"/>
      <c r="O245" s="47"/>
      <c r="P245" s="349"/>
      <c r="Q245" s="3"/>
      <c r="R245" s="2"/>
      <c r="S245" s="2"/>
      <c r="T245" s="2"/>
      <c r="U245" s="2"/>
    </row>
    <row r="246" ht="15.75" customHeight="1">
      <c r="A246" s="2"/>
      <c r="B246" s="339"/>
      <c r="C246" s="3"/>
      <c r="D246" s="340"/>
      <c r="E246" s="47"/>
      <c r="F246" s="47"/>
      <c r="G246" s="47"/>
      <c r="H246" s="47"/>
      <c r="I246" s="47"/>
      <c r="J246" s="47"/>
      <c r="K246" s="47"/>
      <c r="L246" s="47"/>
      <c r="M246" s="47"/>
      <c r="N246" s="47"/>
      <c r="O246" s="47"/>
      <c r="P246" s="349"/>
      <c r="Q246" s="3"/>
      <c r="R246" s="2"/>
      <c r="S246" s="2"/>
      <c r="T246" s="2"/>
      <c r="U246" s="2"/>
    </row>
    <row r="247" ht="15.75" customHeight="1">
      <c r="A247" s="2"/>
      <c r="B247" s="339"/>
      <c r="C247" s="3"/>
      <c r="D247" s="340"/>
      <c r="E247" s="47"/>
      <c r="F247" s="47"/>
      <c r="G247" s="47"/>
      <c r="H247" s="47"/>
      <c r="I247" s="47"/>
      <c r="J247" s="47"/>
      <c r="K247" s="47"/>
      <c r="L247" s="47"/>
      <c r="M247" s="47"/>
      <c r="N247" s="47"/>
      <c r="O247" s="47"/>
      <c r="P247" s="349"/>
      <c r="Q247" s="3"/>
      <c r="R247" s="2"/>
      <c r="S247" s="2"/>
      <c r="T247" s="2"/>
      <c r="U247" s="2"/>
    </row>
    <row r="248" ht="15.75" customHeight="1">
      <c r="A248" s="2"/>
      <c r="B248" s="339"/>
      <c r="C248" s="3"/>
      <c r="D248" s="340"/>
      <c r="E248" s="47"/>
      <c r="F248" s="47"/>
      <c r="G248" s="47"/>
      <c r="H248" s="47"/>
      <c r="I248" s="47"/>
      <c r="J248" s="47"/>
      <c r="K248" s="47"/>
      <c r="L248" s="47"/>
      <c r="M248" s="47"/>
      <c r="N248" s="47"/>
      <c r="O248" s="47"/>
      <c r="P248" s="349"/>
      <c r="Q248" s="3"/>
      <c r="R248" s="2"/>
      <c r="S248" s="2"/>
      <c r="T248" s="2"/>
      <c r="U248" s="2"/>
    </row>
    <row r="249" ht="15.75" customHeight="1">
      <c r="A249" s="2"/>
      <c r="B249" s="339"/>
      <c r="C249" s="3"/>
      <c r="D249" s="340"/>
      <c r="E249" s="47"/>
      <c r="F249" s="47"/>
      <c r="G249" s="47"/>
      <c r="H249" s="47"/>
      <c r="I249" s="47"/>
      <c r="J249" s="47"/>
      <c r="K249" s="47"/>
      <c r="L249" s="47"/>
      <c r="M249" s="47"/>
      <c r="N249" s="47"/>
      <c r="O249" s="47"/>
      <c r="P249" s="349"/>
      <c r="Q249" s="3"/>
      <c r="R249" s="2"/>
      <c r="S249" s="2"/>
      <c r="T249" s="2"/>
      <c r="U249" s="2"/>
    </row>
    <row r="250" ht="15.75" customHeight="1">
      <c r="A250" s="2"/>
      <c r="B250" s="339"/>
      <c r="C250" s="3"/>
      <c r="D250" s="340"/>
      <c r="E250" s="47"/>
      <c r="F250" s="47"/>
      <c r="G250" s="47"/>
      <c r="H250" s="47"/>
      <c r="I250" s="47"/>
      <c r="J250" s="47"/>
      <c r="K250" s="47"/>
      <c r="L250" s="47"/>
      <c r="M250" s="47"/>
      <c r="N250" s="47"/>
      <c r="O250" s="47"/>
      <c r="P250" s="349"/>
      <c r="Q250" s="3"/>
      <c r="R250" s="2"/>
      <c r="S250" s="2"/>
      <c r="T250" s="2"/>
      <c r="U250" s="2"/>
    </row>
    <row r="251" ht="15.75" customHeight="1">
      <c r="A251" s="2"/>
      <c r="B251" s="339"/>
      <c r="C251" s="3"/>
      <c r="D251" s="340"/>
      <c r="E251" s="47"/>
      <c r="F251" s="47"/>
      <c r="G251" s="47"/>
      <c r="H251" s="47"/>
      <c r="I251" s="47"/>
      <c r="J251" s="47"/>
      <c r="K251" s="47"/>
      <c r="L251" s="47"/>
      <c r="M251" s="47"/>
      <c r="N251" s="47"/>
      <c r="O251" s="47"/>
      <c r="P251" s="349"/>
      <c r="Q251" s="3"/>
      <c r="R251" s="2"/>
      <c r="S251" s="2"/>
      <c r="T251" s="2"/>
      <c r="U251" s="2"/>
    </row>
    <row r="252" ht="15.75" customHeight="1">
      <c r="A252" s="2"/>
      <c r="B252" s="339"/>
      <c r="C252" s="3"/>
      <c r="D252" s="340"/>
      <c r="E252" s="47"/>
      <c r="F252" s="47"/>
      <c r="G252" s="47"/>
      <c r="H252" s="47"/>
      <c r="I252" s="47"/>
      <c r="J252" s="47"/>
      <c r="K252" s="47"/>
      <c r="L252" s="47"/>
      <c r="M252" s="47"/>
      <c r="N252" s="47"/>
      <c r="O252" s="47"/>
      <c r="P252" s="349"/>
      <c r="Q252" s="3"/>
      <c r="R252" s="2"/>
      <c r="S252" s="2"/>
      <c r="T252" s="2"/>
      <c r="U252" s="2"/>
    </row>
    <row r="253" ht="15.75" customHeight="1">
      <c r="A253" s="2"/>
      <c r="B253" s="339"/>
      <c r="C253" s="3"/>
      <c r="D253" s="340"/>
      <c r="E253" s="47"/>
      <c r="F253" s="47"/>
      <c r="G253" s="47"/>
      <c r="H253" s="47"/>
      <c r="I253" s="47"/>
      <c r="J253" s="47"/>
      <c r="K253" s="47"/>
      <c r="L253" s="47"/>
      <c r="M253" s="47"/>
      <c r="N253" s="47"/>
      <c r="O253" s="47"/>
      <c r="P253" s="349"/>
      <c r="Q253" s="3"/>
      <c r="R253" s="2"/>
      <c r="S253" s="2"/>
      <c r="T253" s="2"/>
      <c r="U253" s="2"/>
    </row>
    <row r="254" ht="15.75" customHeight="1">
      <c r="A254" s="2"/>
      <c r="B254" s="339"/>
      <c r="C254" s="3"/>
      <c r="D254" s="340"/>
      <c r="E254" s="47"/>
      <c r="F254" s="47"/>
      <c r="G254" s="47"/>
      <c r="H254" s="47"/>
      <c r="I254" s="47"/>
      <c r="J254" s="47"/>
      <c r="K254" s="47"/>
      <c r="L254" s="47"/>
      <c r="M254" s="47"/>
      <c r="N254" s="47"/>
      <c r="O254" s="47"/>
      <c r="P254" s="349"/>
      <c r="Q254" s="3"/>
      <c r="R254" s="2"/>
      <c r="S254" s="2"/>
      <c r="T254" s="2"/>
      <c r="U254" s="2"/>
    </row>
    <row r="255" ht="15.75" customHeight="1">
      <c r="A255" s="2"/>
      <c r="B255" s="339"/>
      <c r="C255" s="3"/>
      <c r="D255" s="340"/>
      <c r="E255" s="47"/>
      <c r="F255" s="47"/>
      <c r="G255" s="47"/>
      <c r="H255" s="47"/>
      <c r="I255" s="47"/>
      <c r="J255" s="47"/>
      <c r="K255" s="47"/>
      <c r="L255" s="47"/>
      <c r="M255" s="47"/>
      <c r="N255" s="47"/>
      <c r="O255" s="47"/>
      <c r="P255" s="349"/>
      <c r="Q255" s="3"/>
      <c r="R255" s="2"/>
      <c r="S255" s="2"/>
      <c r="T255" s="2"/>
      <c r="U255" s="2"/>
    </row>
    <row r="256" ht="15.75" customHeight="1">
      <c r="A256" s="2"/>
      <c r="B256" s="339"/>
      <c r="C256" s="3"/>
      <c r="D256" s="340"/>
      <c r="E256" s="47"/>
      <c r="F256" s="47"/>
      <c r="G256" s="47"/>
      <c r="H256" s="47"/>
      <c r="I256" s="47"/>
      <c r="J256" s="47"/>
      <c r="K256" s="47"/>
      <c r="L256" s="47"/>
      <c r="M256" s="47"/>
      <c r="N256" s="47"/>
      <c r="O256" s="47"/>
      <c r="P256" s="349"/>
      <c r="Q256" s="3"/>
      <c r="R256" s="2"/>
      <c r="S256" s="2"/>
      <c r="T256" s="2"/>
      <c r="U256" s="2"/>
    </row>
    <row r="257" ht="15.75" customHeight="1">
      <c r="A257" s="2"/>
      <c r="B257" s="339"/>
      <c r="C257" s="3"/>
      <c r="D257" s="340"/>
      <c r="E257" s="47"/>
      <c r="F257" s="47"/>
      <c r="G257" s="47"/>
      <c r="H257" s="47"/>
      <c r="I257" s="47"/>
      <c r="J257" s="47"/>
      <c r="K257" s="47"/>
      <c r="L257" s="47"/>
      <c r="M257" s="47"/>
      <c r="N257" s="47"/>
      <c r="O257" s="47"/>
      <c r="P257" s="349"/>
      <c r="Q257" s="3"/>
      <c r="R257" s="2"/>
      <c r="S257" s="2"/>
      <c r="T257" s="2"/>
      <c r="U257" s="2"/>
    </row>
    <row r="258" ht="15.75" customHeight="1">
      <c r="A258" s="2"/>
      <c r="B258" s="339"/>
      <c r="C258" s="3"/>
      <c r="D258" s="340"/>
      <c r="E258" s="47"/>
      <c r="F258" s="47"/>
      <c r="G258" s="47"/>
      <c r="H258" s="47"/>
      <c r="I258" s="47"/>
      <c r="J258" s="47"/>
      <c r="K258" s="47"/>
      <c r="L258" s="47"/>
      <c r="M258" s="47"/>
      <c r="N258" s="47"/>
      <c r="O258" s="47"/>
      <c r="P258" s="349"/>
      <c r="Q258" s="3"/>
      <c r="R258" s="2"/>
      <c r="S258" s="2"/>
      <c r="T258" s="2"/>
      <c r="U258" s="2"/>
    </row>
    <row r="259" ht="15.75" customHeight="1">
      <c r="A259" s="2"/>
      <c r="B259" s="339"/>
      <c r="C259" s="3"/>
      <c r="D259" s="340"/>
      <c r="E259" s="47"/>
      <c r="F259" s="47"/>
      <c r="G259" s="47"/>
      <c r="H259" s="47"/>
      <c r="I259" s="47"/>
      <c r="J259" s="47"/>
      <c r="K259" s="47"/>
      <c r="L259" s="47"/>
      <c r="M259" s="47"/>
      <c r="N259" s="47"/>
      <c r="O259" s="47"/>
      <c r="P259" s="349"/>
      <c r="Q259" s="3"/>
      <c r="R259" s="2"/>
      <c r="S259" s="2"/>
      <c r="T259" s="2"/>
      <c r="U259" s="2"/>
    </row>
    <row r="260" ht="15.75" customHeight="1">
      <c r="A260" s="2"/>
      <c r="B260" s="339"/>
      <c r="C260" s="3"/>
      <c r="D260" s="340"/>
      <c r="E260" s="47"/>
      <c r="F260" s="47"/>
      <c r="G260" s="47"/>
      <c r="H260" s="47"/>
      <c r="I260" s="47"/>
      <c r="J260" s="47"/>
      <c r="K260" s="47"/>
      <c r="L260" s="47"/>
      <c r="M260" s="47"/>
      <c r="N260" s="47"/>
      <c r="O260" s="47"/>
      <c r="P260" s="349"/>
      <c r="Q260" s="3"/>
      <c r="R260" s="2"/>
      <c r="S260" s="2"/>
      <c r="T260" s="2"/>
      <c r="U260" s="2"/>
    </row>
    <row r="261" ht="15.75" customHeight="1">
      <c r="A261" s="2"/>
      <c r="B261" s="339"/>
      <c r="C261" s="3"/>
      <c r="D261" s="340"/>
      <c r="E261" s="47"/>
      <c r="F261" s="47"/>
      <c r="G261" s="47"/>
      <c r="H261" s="47"/>
      <c r="I261" s="47"/>
      <c r="J261" s="47"/>
      <c r="K261" s="47"/>
      <c r="L261" s="47"/>
      <c r="M261" s="47"/>
      <c r="N261" s="47"/>
      <c r="O261" s="47"/>
      <c r="P261" s="349"/>
      <c r="Q261" s="3"/>
      <c r="R261" s="2"/>
      <c r="S261" s="2"/>
      <c r="T261" s="2"/>
      <c r="U261" s="2"/>
    </row>
    <row r="262" ht="15.75" customHeight="1">
      <c r="A262" s="2"/>
      <c r="B262" s="339"/>
      <c r="C262" s="3"/>
      <c r="D262" s="340"/>
      <c r="E262" s="47"/>
      <c r="F262" s="47"/>
      <c r="G262" s="47"/>
      <c r="H262" s="47"/>
      <c r="I262" s="47"/>
      <c r="J262" s="47"/>
      <c r="K262" s="47"/>
      <c r="L262" s="47"/>
      <c r="M262" s="47"/>
      <c r="N262" s="47"/>
      <c r="O262" s="47"/>
      <c r="P262" s="349"/>
      <c r="Q262" s="3"/>
      <c r="R262" s="2"/>
      <c r="S262" s="2"/>
      <c r="T262" s="2"/>
      <c r="U262" s="2"/>
    </row>
    <row r="263" ht="15.75" customHeight="1">
      <c r="A263" s="2"/>
      <c r="B263" s="339"/>
      <c r="C263" s="3"/>
      <c r="D263" s="340"/>
      <c r="E263" s="47"/>
      <c r="F263" s="47"/>
      <c r="G263" s="47"/>
      <c r="H263" s="47"/>
      <c r="I263" s="47"/>
      <c r="J263" s="47"/>
      <c r="K263" s="47"/>
      <c r="L263" s="47"/>
      <c r="M263" s="47"/>
      <c r="N263" s="47"/>
      <c r="O263" s="47"/>
      <c r="P263" s="349"/>
      <c r="Q263" s="3"/>
      <c r="R263" s="2"/>
      <c r="S263" s="2"/>
      <c r="T263" s="2"/>
      <c r="U263" s="2"/>
    </row>
    <row r="264" ht="15.75" customHeight="1">
      <c r="A264" s="2"/>
      <c r="B264" s="339"/>
      <c r="C264" s="3"/>
      <c r="D264" s="340"/>
      <c r="E264" s="47"/>
      <c r="F264" s="47"/>
      <c r="G264" s="47"/>
      <c r="H264" s="47"/>
      <c r="I264" s="47"/>
      <c r="J264" s="47"/>
      <c r="K264" s="47"/>
      <c r="L264" s="47"/>
      <c r="M264" s="47"/>
      <c r="N264" s="47"/>
      <c r="O264" s="47"/>
      <c r="P264" s="349"/>
      <c r="Q264" s="3"/>
      <c r="R264" s="2"/>
      <c r="S264" s="2"/>
      <c r="T264" s="2"/>
      <c r="U264" s="2"/>
    </row>
    <row r="265" ht="15.75" customHeight="1">
      <c r="A265" s="2"/>
      <c r="B265" s="339"/>
      <c r="C265" s="3"/>
      <c r="D265" s="340"/>
      <c r="E265" s="47"/>
      <c r="F265" s="47"/>
      <c r="G265" s="47"/>
      <c r="H265" s="47"/>
      <c r="I265" s="47"/>
      <c r="J265" s="47"/>
      <c r="K265" s="47"/>
      <c r="L265" s="47"/>
      <c r="M265" s="47"/>
      <c r="N265" s="47"/>
      <c r="O265" s="47"/>
      <c r="P265" s="349"/>
      <c r="Q265" s="3"/>
      <c r="R265" s="2"/>
      <c r="S265" s="2"/>
      <c r="T265" s="2"/>
      <c r="U265" s="2"/>
    </row>
    <row r="266" ht="15.75" customHeight="1">
      <c r="A266" s="2"/>
      <c r="B266" s="339"/>
      <c r="C266" s="3"/>
      <c r="D266" s="340"/>
      <c r="E266" s="47"/>
      <c r="F266" s="47"/>
      <c r="G266" s="47"/>
      <c r="H266" s="47"/>
      <c r="I266" s="47"/>
      <c r="J266" s="47"/>
      <c r="K266" s="47"/>
      <c r="L266" s="47"/>
      <c r="M266" s="47"/>
      <c r="N266" s="47"/>
      <c r="O266" s="47"/>
      <c r="P266" s="349"/>
      <c r="Q266" s="3"/>
      <c r="R266" s="2"/>
      <c r="S266" s="2"/>
      <c r="T266" s="2"/>
      <c r="U266" s="2"/>
    </row>
    <row r="267" ht="15.75" customHeight="1">
      <c r="A267" s="2"/>
      <c r="B267" s="339"/>
      <c r="C267" s="3"/>
      <c r="D267" s="340"/>
      <c r="E267" s="47"/>
      <c r="F267" s="47"/>
      <c r="G267" s="47"/>
      <c r="H267" s="47"/>
      <c r="I267" s="47"/>
      <c r="J267" s="47"/>
      <c r="K267" s="47"/>
      <c r="L267" s="47"/>
      <c r="M267" s="47"/>
      <c r="N267" s="47"/>
      <c r="O267" s="47"/>
      <c r="P267" s="349"/>
      <c r="Q267" s="3"/>
      <c r="R267" s="2"/>
      <c r="S267" s="2"/>
      <c r="T267" s="2"/>
      <c r="U267" s="2"/>
    </row>
    <row r="268" ht="15.75" customHeight="1">
      <c r="A268" s="2"/>
      <c r="B268" s="339"/>
      <c r="C268" s="3"/>
      <c r="D268" s="340"/>
      <c r="E268" s="47"/>
      <c r="F268" s="47"/>
      <c r="G268" s="47"/>
      <c r="H268" s="47"/>
      <c r="I268" s="47"/>
      <c r="J268" s="47"/>
      <c r="K268" s="47"/>
      <c r="L268" s="47"/>
      <c r="M268" s="47"/>
      <c r="N268" s="47"/>
      <c r="O268" s="47"/>
      <c r="P268" s="349"/>
      <c r="Q268" s="3"/>
      <c r="R268" s="2"/>
      <c r="S268" s="2"/>
      <c r="T268" s="2"/>
      <c r="U268" s="2"/>
    </row>
    <row r="269" ht="15.75" customHeight="1">
      <c r="A269" s="2"/>
      <c r="B269" s="339"/>
      <c r="C269" s="3"/>
      <c r="D269" s="340"/>
      <c r="E269" s="47"/>
      <c r="F269" s="47"/>
      <c r="G269" s="47"/>
      <c r="H269" s="47"/>
      <c r="I269" s="47"/>
      <c r="J269" s="47"/>
      <c r="K269" s="47"/>
      <c r="L269" s="47"/>
      <c r="M269" s="47"/>
      <c r="N269" s="47"/>
      <c r="O269" s="47"/>
      <c r="P269" s="349"/>
      <c r="Q269" s="3"/>
      <c r="R269" s="2"/>
      <c r="S269" s="2"/>
      <c r="T269" s="2"/>
      <c r="U269" s="2"/>
    </row>
    <row r="270" ht="15.75" customHeight="1">
      <c r="A270" s="2"/>
      <c r="B270" s="339"/>
      <c r="C270" s="3"/>
      <c r="D270" s="340"/>
      <c r="E270" s="47"/>
      <c r="F270" s="47"/>
      <c r="G270" s="47"/>
      <c r="H270" s="47"/>
      <c r="I270" s="47"/>
      <c r="J270" s="47"/>
      <c r="K270" s="47"/>
      <c r="L270" s="47"/>
      <c r="M270" s="47"/>
      <c r="N270" s="47"/>
      <c r="O270" s="47"/>
      <c r="P270" s="349"/>
      <c r="Q270" s="3"/>
      <c r="R270" s="2"/>
      <c r="S270" s="2"/>
      <c r="T270" s="2"/>
      <c r="U270" s="2"/>
    </row>
    <row r="271" ht="15.75" customHeight="1">
      <c r="A271" s="2"/>
      <c r="B271" s="339"/>
      <c r="C271" s="3"/>
      <c r="D271" s="340"/>
      <c r="E271" s="47"/>
      <c r="F271" s="47"/>
      <c r="G271" s="47"/>
      <c r="H271" s="47"/>
      <c r="I271" s="47"/>
      <c r="J271" s="47"/>
      <c r="K271" s="47"/>
      <c r="L271" s="47"/>
      <c r="M271" s="47"/>
      <c r="N271" s="47"/>
      <c r="O271" s="47"/>
      <c r="P271" s="349"/>
      <c r="Q271" s="3"/>
      <c r="R271" s="2"/>
      <c r="S271" s="2"/>
      <c r="T271" s="2"/>
      <c r="U271" s="2"/>
    </row>
    <row r="272" ht="15.75" customHeight="1">
      <c r="A272" s="2"/>
      <c r="B272" s="339"/>
      <c r="C272" s="3"/>
      <c r="D272" s="340"/>
      <c r="E272" s="47"/>
      <c r="F272" s="47"/>
      <c r="G272" s="47"/>
      <c r="H272" s="47"/>
      <c r="I272" s="47"/>
      <c r="J272" s="47"/>
      <c r="K272" s="47"/>
      <c r="L272" s="47"/>
      <c r="M272" s="47"/>
      <c r="N272" s="47"/>
      <c r="O272" s="47"/>
      <c r="P272" s="349"/>
      <c r="Q272" s="3"/>
      <c r="R272" s="2"/>
      <c r="S272" s="2"/>
      <c r="T272" s="2"/>
      <c r="U272" s="2"/>
    </row>
    <row r="273" ht="15.75" customHeight="1">
      <c r="A273" s="2"/>
      <c r="B273" s="339"/>
      <c r="C273" s="3"/>
      <c r="D273" s="340"/>
      <c r="E273" s="47"/>
      <c r="F273" s="47"/>
      <c r="G273" s="47"/>
      <c r="H273" s="47"/>
      <c r="I273" s="47"/>
      <c r="J273" s="47"/>
      <c r="K273" s="47"/>
      <c r="L273" s="47"/>
      <c r="M273" s="47"/>
      <c r="N273" s="47"/>
      <c r="O273" s="47"/>
      <c r="P273" s="349"/>
      <c r="Q273" s="3"/>
      <c r="R273" s="2"/>
      <c r="S273" s="2"/>
      <c r="T273" s="2"/>
      <c r="U273" s="2"/>
    </row>
    <row r="274" ht="15.75" customHeight="1">
      <c r="A274" s="2"/>
      <c r="B274" s="339"/>
      <c r="C274" s="3"/>
      <c r="D274" s="340"/>
      <c r="E274" s="47"/>
      <c r="F274" s="47"/>
      <c r="G274" s="47"/>
      <c r="H274" s="47"/>
      <c r="I274" s="47"/>
      <c r="J274" s="47"/>
      <c r="K274" s="47"/>
      <c r="L274" s="47"/>
      <c r="M274" s="47"/>
      <c r="N274" s="47"/>
      <c r="O274" s="47"/>
      <c r="P274" s="349"/>
      <c r="Q274" s="3"/>
      <c r="R274" s="2"/>
      <c r="S274" s="2"/>
      <c r="T274" s="2"/>
      <c r="U274" s="2"/>
    </row>
    <row r="275" ht="15.75" customHeight="1">
      <c r="A275" s="2"/>
      <c r="B275" s="339"/>
      <c r="C275" s="3"/>
      <c r="D275" s="340"/>
      <c r="E275" s="47"/>
      <c r="F275" s="47"/>
      <c r="G275" s="47"/>
      <c r="H275" s="47"/>
      <c r="I275" s="47"/>
      <c r="J275" s="47"/>
      <c r="K275" s="47"/>
      <c r="L275" s="47"/>
      <c r="M275" s="47"/>
      <c r="N275" s="47"/>
      <c r="O275" s="47"/>
      <c r="P275" s="349"/>
      <c r="Q275" s="3"/>
      <c r="R275" s="2"/>
      <c r="S275" s="2"/>
      <c r="T275" s="2"/>
      <c r="U275" s="2"/>
    </row>
    <row r="276" ht="15.75" customHeight="1">
      <c r="A276" s="2"/>
      <c r="B276" s="339"/>
      <c r="C276" s="3"/>
      <c r="D276" s="340"/>
      <c r="E276" s="47"/>
      <c r="F276" s="47"/>
      <c r="G276" s="47"/>
      <c r="H276" s="47"/>
      <c r="I276" s="47"/>
      <c r="J276" s="47"/>
      <c r="K276" s="47"/>
      <c r="L276" s="47"/>
      <c r="M276" s="47"/>
      <c r="N276" s="47"/>
      <c r="O276" s="47"/>
      <c r="P276" s="349"/>
      <c r="Q276" s="3"/>
      <c r="R276" s="2"/>
      <c r="S276" s="2"/>
      <c r="T276" s="2"/>
      <c r="U276" s="2"/>
    </row>
    <row r="277" ht="15.75" customHeight="1">
      <c r="A277" s="2"/>
      <c r="B277" s="339"/>
      <c r="C277" s="3"/>
      <c r="D277" s="340"/>
      <c r="E277" s="47"/>
      <c r="F277" s="47"/>
      <c r="G277" s="47"/>
      <c r="H277" s="47"/>
      <c r="I277" s="47"/>
      <c r="J277" s="47"/>
      <c r="K277" s="47"/>
      <c r="L277" s="47"/>
      <c r="M277" s="47"/>
      <c r="N277" s="47"/>
      <c r="O277" s="47"/>
      <c r="P277" s="349"/>
      <c r="Q277" s="3"/>
      <c r="R277" s="2"/>
      <c r="S277" s="2"/>
      <c r="T277" s="2"/>
      <c r="U277" s="2"/>
    </row>
    <row r="278" ht="15.75" customHeight="1">
      <c r="A278" s="2"/>
      <c r="B278" s="339"/>
      <c r="C278" s="3"/>
      <c r="D278" s="340"/>
      <c r="E278" s="47"/>
      <c r="F278" s="47"/>
      <c r="G278" s="47"/>
      <c r="H278" s="47"/>
      <c r="I278" s="47"/>
      <c r="J278" s="47"/>
      <c r="K278" s="47"/>
      <c r="L278" s="47"/>
      <c r="M278" s="47"/>
      <c r="N278" s="47"/>
      <c r="O278" s="47"/>
      <c r="P278" s="349"/>
      <c r="Q278" s="3"/>
      <c r="R278" s="2"/>
      <c r="S278" s="2"/>
      <c r="T278" s="2"/>
      <c r="U278" s="2"/>
    </row>
    <row r="279" ht="15.75" customHeight="1">
      <c r="A279" s="2"/>
      <c r="B279" s="339"/>
      <c r="C279" s="3"/>
      <c r="D279" s="340"/>
      <c r="E279" s="47"/>
      <c r="F279" s="47"/>
      <c r="G279" s="47"/>
      <c r="H279" s="47"/>
      <c r="I279" s="47"/>
      <c r="J279" s="47"/>
      <c r="K279" s="47"/>
      <c r="L279" s="47"/>
      <c r="M279" s="47"/>
      <c r="N279" s="47"/>
      <c r="O279" s="47"/>
      <c r="P279" s="349"/>
      <c r="Q279" s="3"/>
      <c r="R279" s="2"/>
      <c r="S279" s="2"/>
      <c r="T279" s="2"/>
      <c r="U279" s="2"/>
    </row>
    <row r="280" ht="15.75" customHeight="1">
      <c r="A280" s="2"/>
      <c r="B280" s="339"/>
      <c r="C280" s="3"/>
      <c r="D280" s="340"/>
      <c r="E280" s="47"/>
      <c r="F280" s="47"/>
      <c r="G280" s="47"/>
      <c r="H280" s="47"/>
      <c r="I280" s="47"/>
      <c r="J280" s="47"/>
      <c r="K280" s="47"/>
      <c r="L280" s="47"/>
      <c r="M280" s="47"/>
      <c r="N280" s="47"/>
      <c r="O280" s="47"/>
      <c r="P280" s="349"/>
      <c r="Q280" s="3"/>
      <c r="R280" s="2"/>
      <c r="S280" s="2"/>
      <c r="T280" s="2"/>
      <c r="U280" s="2"/>
    </row>
    <row r="281" ht="15.75" customHeight="1">
      <c r="A281" s="2"/>
      <c r="B281" s="339"/>
      <c r="C281" s="3"/>
      <c r="D281" s="340"/>
      <c r="E281" s="47"/>
      <c r="F281" s="47"/>
      <c r="G281" s="47"/>
      <c r="H281" s="47"/>
      <c r="I281" s="47"/>
      <c r="J281" s="47"/>
      <c r="K281" s="47"/>
      <c r="L281" s="47"/>
      <c r="M281" s="47"/>
      <c r="N281" s="47"/>
      <c r="O281" s="47"/>
      <c r="P281" s="349"/>
      <c r="Q281" s="3"/>
      <c r="R281" s="2"/>
      <c r="S281" s="2"/>
      <c r="T281" s="2"/>
      <c r="U281" s="2"/>
    </row>
    <row r="282" ht="15.75" customHeight="1">
      <c r="A282" s="2"/>
      <c r="B282" s="339"/>
      <c r="C282" s="3"/>
      <c r="D282" s="340"/>
      <c r="E282" s="47"/>
      <c r="F282" s="47"/>
      <c r="G282" s="47"/>
      <c r="H282" s="47"/>
      <c r="I282" s="47"/>
      <c r="J282" s="47"/>
      <c r="K282" s="47"/>
      <c r="L282" s="47"/>
      <c r="M282" s="47"/>
      <c r="N282" s="47"/>
      <c r="O282" s="47"/>
      <c r="P282" s="349"/>
      <c r="Q282" s="3"/>
      <c r="R282" s="2"/>
      <c r="S282" s="2"/>
      <c r="T282" s="2"/>
      <c r="U282" s="2"/>
    </row>
    <row r="283" ht="15.75" customHeight="1">
      <c r="A283" s="2"/>
      <c r="B283" s="339"/>
      <c r="C283" s="3"/>
      <c r="D283" s="340"/>
      <c r="E283" s="47"/>
      <c r="F283" s="47"/>
      <c r="G283" s="47"/>
      <c r="H283" s="47"/>
      <c r="I283" s="47"/>
      <c r="J283" s="47"/>
      <c r="K283" s="47"/>
      <c r="L283" s="47"/>
      <c r="M283" s="47"/>
      <c r="N283" s="47"/>
      <c r="O283" s="47"/>
      <c r="P283" s="349"/>
      <c r="Q283" s="3"/>
      <c r="R283" s="2"/>
      <c r="S283" s="2"/>
      <c r="T283" s="2"/>
      <c r="U283" s="2"/>
    </row>
    <row r="284" ht="15.75" customHeight="1">
      <c r="A284" s="2"/>
      <c r="B284" s="339"/>
      <c r="C284" s="3"/>
      <c r="D284" s="340"/>
      <c r="E284" s="47"/>
      <c r="F284" s="47"/>
      <c r="G284" s="47"/>
      <c r="H284" s="47"/>
      <c r="I284" s="47"/>
      <c r="J284" s="47"/>
      <c r="K284" s="47"/>
      <c r="L284" s="47"/>
      <c r="M284" s="47"/>
      <c r="N284" s="47"/>
      <c r="O284" s="47"/>
      <c r="P284" s="349"/>
      <c r="Q284" s="3"/>
      <c r="R284" s="2"/>
      <c r="S284" s="2"/>
      <c r="T284" s="2"/>
      <c r="U284" s="2"/>
    </row>
    <row r="285" ht="15.75" customHeight="1">
      <c r="A285" s="2"/>
      <c r="B285" s="339"/>
      <c r="C285" s="3"/>
      <c r="D285" s="340"/>
      <c r="E285" s="47"/>
      <c r="F285" s="47"/>
      <c r="G285" s="47"/>
      <c r="H285" s="47"/>
      <c r="I285" s="47"/>
      <c r="J285" s="47"/>
      <c r="K285" s="47"/>
      <c r="L285" s="47"/>
      <c r="M285" s="47"/>
      <c r="N285" s="47"/>
      <c r="O285" s="47"/>
      <c r="P285" s="349"/>
      <c r="Q285" s="3"/>
      <c r="R285" s="2"/>
      <c r="S285" s="2"/>
      <c r="T285" s="2"/>
      <c r="U285" s="2"/>
    </row>
    <row r="286" ht="15.75" customHeight="1">
      <c r="A286" s="2"/>
      <c r="B286" s="339"/>
      <c r="C286" s="3"/>
      <c r="D286" s="340"/>
      <c r="E286" s="47"/>
      <c r="F286" s="47"/>
      <c r="G286" s="47"/>
      <c r="H286" s="47"/>
      <c r="I286" s="47"/>
      <c r="J286" s="47"/>
      <c r="K286" s="47"/>
      <c r="L286" s="47"/>
      <c r="M286" s="47"/>
      <c r="N286" s="47"/>
      <c r="O286" s="47"/>
      <c r="P286" s="349"/>
      <c r="Q286" s="3"/>
      <c r="R286" s="2"/>
      <c r="S286" s="2"/>
      <c r="T286" s="2"/>
      <c r="U286" s="2"/>
    </row>
    <row r="287" ht="15.75" customHeight="1">
      <c r="A287" s="2"/>
      <c r="B287" s="339"/>
      <c r="C287" s="3"/>
      <c r="D287" s="340"/>
      <c r="E287" s="47"/>
      <c r="F287" s="47"/>
      <c r="G287" s="47"/>
      <c r="H287" s="47"/>
      <c r="I287" s="47"/>
      <c r="J287" s="47"/>
      <c r="K287" s="47"/>
      <c r="L287" s="47"/>
      <c r="M287" s="47"/>
      <c r="N287" s="47"/>
      <c r="O287" s="47"/>
      <c r="P287" s="349"/>
      <c r="Q287" s="3"/>
      <c r="R287" s="2"/>
      <c r="S287" s="2"/>
      <c r="T287" s="2"/>
      <c r="U287" s="2"/>
    </row>
    <row r="288" ht="15.75" customHeight="1">
      <c r="A288" s="2"/>
      <c r="B288" s="339"/>
      <c r="C288" s="3"/>
      <c r="D288" s="340"/>
      <c r="E288" s="47"/>
      <c r="F288" s="47"/>
      <c r="G288" s="47"/>
      <c r="H288" s="47"/>
      <c r="I288" s="47"/>
      <c r="J288" s="47"/>
      <c r="K288" s="47"/>
      <c r="L288" s="47"/>
      <c r="M288" s="47"/>
      <c r="N288" s="47"/>
      <c r="O288" s="47"/>
      <c r="P288" s="349"/>
      <c r="Q288" s="3"/>
      <c r="R288" s="2"/>
      <c r="S288" s="2"/>
      <c r="T288" s="2"/>
      <c r="U288" s="2"/>
    </row>
    <row r="289" ht="15.75" customHeight="1">
      <c r="A289" s="2"/>
      <c r="B289" s="339"/>
      <c r="C289" s="3"/>
      <c r="D289" s="340"/>
      <c r="E289" s="47"/>
      <c r="F289" s="47"/>
      <c r="G289" s="47"/>
      <c r="H289" s="47"/>
      <c r="I289" s="47"/>
      <c r="J289" s="47"/>
      <c r="K289" s="47"/>
      <c r="L289" s="47"/>
      <c r="M289" s="47"/>
      <c r="N289" s="47"/>
      <c r="O289" s="47"/>
      <c r="P289" s="349"/>
      <c r="Q289" s="3"/>
      <c r="R289" s="2"/>
      <c r="S289" s="2"/>
      <c r="T289" s="2"/>
      <c r="U289" s="2"/>
    </row>
    <row r="290" ht="15.75" customHeight="1">
      <c r="A290" s="2"/>
      <c r="B290" s="339"/>
      <c r="C290" s="3"/>
      <c r="D290" s="340"/>
      <c r="E290" s="47"/>
      <c r="F290" s="47"/>
      <c r="G290" s="47"/>
      <c r="H290" s="47"/>
      <c r="I290" s="47"/>
      <c r="J290" s="47"/>
      <c r="K290" s="47"/>
      <c r="L290" s="47"/>
      <c r="M290" s="47"/>
      <c r="N290" s="47"/>
      <c r="O290" s="47"/>
      <c r="P290" s="349"/>
      <c r="Q290" s="3"/>
      <c r="R290" s="2"/>
      <c r="S290" s="2"/>
      <c r="T290" s="2"/>
      <c r="U290" s="2"/>
    </row>
    <row r="291" ht="15.75" customHeight="1">
      <c r="A291" s="2"/>
      <c r="B291" s="339"/>
      <c r="C291" s="3"/>
      <c r="D291" s="340"/>
      <c r="E291" s="47"/>
      <c r="F291" s="47"/>
      <c r="G291" s="47"/>
      <c r="H291" s="47"/>
      <c r="I291" s="47"/>
      <c r="J291" s="47"/>
      <c r="K291" s="47"/>
      <c r="L291" s="47"/>
      <c r="M291" s="47"/>
      <c r="N291" s="47"/>
      <c r="O291" s="47"/>
      <c r="P291" s="349"/>
      <c r="Q291" s="3"/>
      <c r="R291" s="2"/>
      <c r="S291" s="2"/>
      <c r="T291" s="2"/>
      <c r="U291" s="2"/>
    </row>
    <row r="292" ht="15.75" customHeight="1">
      <c r="A292" s="2"/>
      <c r="B292" s="339"/>
      <c r="C292" s="3"/>
      <c r="D292" s="340"/>
      <c r="E292" s="47"/>
      <c r="F292" s="47"/>
      <c r="G292" s="47"/>
      <c r="H292" s="47"/>
      <c r="I292" s="47"/>
      <c r="J292" s="47"/>
      <c r="K292" s="47"/>
      <c r="L292" s="47"/>
      <c r="M292" s="47"/>
      <c r="N292" s="47"/>
      <c r="O292" s="47"/>
      <c r="P292" s="349"/>
      <c r="Q292" s="3"/>
      <c r="R292" s="2"/>
      <c r="S292" s="2"/>
      <c r="T292" s="2"/>
      <c r="U292" s="2"/>
    </row>
    <row r="293" ht="15.75" customHeight="1">
      <c r="A293" s="2"/>
      <c r="B293" s="339"/>
      <c r="C293" s="3"/>
      <c r="D293" s="340"/>
      <c r="E293" s="47"/>
      <c r="F293" s="47"/>
      <c r="G293" s="47"/>
      <c r="H293" s="47"/>
      <c r="I293" s="47"/>
      <c r="J293" s="47"/>
      <c r="K293" s="47"/>
      <c r="L293" s="47"/>
      <c r="M293" s="47"/>
      <c r="N293" s="47"/>
      <c r="O293" s="47"/>
      <c r="P293" s="349"/>
      <c r="Q293" s="3"/>
      <c r="R293" s="2"/>
      <c r="S293" s="2"/>
      <c r="T293" s="2"/>
      <c r="U293" s="2"/>
    </row>
    <row r="294" ht="15.75" customHeight="1">
      <c r="A294" s="2"/>
      <c r="B294" s="339"/>
      <c r="C294" s="3"/>
      <c r="D294" s="340"/>
      <c r="E294" s="47"/>
      <c r="F294" s="47"/>
      <c r="G294" s="47"/>
      <c r="H294" s="47"/>
      <c r="I294" s="47"/>
      <c r="J294" s="47"/>
      <c r="K294" s="47"/>
      <c r="L294" s="47"/>
      <c r="M294" s="47"/>
      <c r="N294" s="47"/>
      <c r="O294" s="47"/>
      <c r="P294" s="349"/>
      <c r="Q294" s="3"/>
      <c r="R294" s="2"/>
      <c r="S294" s="2"/>
      <c r="T294" s="2"/>
      <c r="U294" s="2"/>
    </row>
    <row r="295" ht="15.75" customHeight="1">
      <c r="A295" s="2"/>
      <c r="B295" s="339"/>
      <c r="C295" s="3"/>
      <c r="D295" s="340"/>
      <c r="E295" s="47"/>
      <c r="F295" s="47"/>
      <c r="G295" s="47"/>
      <c r="H295" s="47"/>
      <c r="I295" s="47"/>
      <c r="J295" s="47"/>
      <c r="K295" s="47"/>
      <c r="L295" s="47"/>
      <c r="M295" s="47"/>
      <c r="N295" s="47"/>
      <c r="O295" s="47"/>
      <c r="P295" s="349"/>
      <c r="Q295" s="3"/>
      <c r="R295" s="2"/>
      <c r="S295" s="2"/>
      <c r="T295" s="2"/>
      <c r="U295" s="2"/>
    </row>
    <row r="296" ht="15.75" customHeight="1">
      <c r="A296" s="2"/>
      <c r="B296" s="339"/>
      <c r="C296" s="3"/>
      <c r="D296" s="340"/>
      <c r="E296" s="47"/>
      <c r="F296" s="47"/>
      <c r="G296" s="47"/>
      <c r="H296" s="47"/>
      <c r="I296" s="47"/>
      <c r="J296" s="47"/>
      <c r="K296" s="47"/>
      <c r="L296" s="47"/>
      <c r="M296" s="47"/>
      <c r="N296" s="47"/>
      <c r="O296" s="47"/>
      <c r="P296" s="349"/>
      <c r="Q296" s="3"/>
      <c r="R296" s="2"/>
      <c r="S296" s="2"/>
      <c r="T296" s="2"/>
      <c r="U296" s="2"/>
    </row>
    <row r="297" ht="15.75" customHeight="1">
      <c r="A297" s="2"/>
      <c r="B297" s="339"/>
      <c r="C297" s="3"/>
      <c r="D297" s="340"/>
      <c r="E297" s="47"/>
      <c r="F297" s="47"/>
      <c r="G297" s="47"/>
      <c r="H297" s="47"/>
      <c r="I297" s="47"/>
      <c r="J297" s="47"/>
      <c r="K297" s="47"/>
      <c r="L297" s="47"/>
      <c r="M297" s="47"/>
      <c r="N297" s="47"/>
      <c r="O297" s="47"/>
      <c r="P297" s="349"/>
      <c r="Q297" s="3"/>
      <c r="R297" s="2"/>
      <c r="S297" s="2"/>
      <c r="T297" s="2"/>
      <c r="U297" s="2"/>
    </row>
    <row r="298" ht="15.75" customHeight="1">
      <c r="A298" s="2"/>
      <c r="B298" s="339"/>
      <c r="C298" s="3"/>
      <c r="D298" s="340"/>
      <c r="E298" s="47"/>
      <c r="F298" s="47"/>
      <c r="G298" s="47"/>
      <c r="H298" s="47"/>
      <c r="I298" s="47"/>
      <c r="J298" s="47"/>
      <c r="K298" s="47"/>
      <c r="L298" s="47"/>
      <c r="M298" s="47"/>
      <c r="N298" s="47"/>
      <c r="O298" s="47"/>
      <c r="P298" s="349"/>
      <c r="Q298" s="3"/>
      <c r="R298" s="2"/>
      <c r="S298" s="2"/>
      <c r="T298" s="2"/>
      <c r="U298" s="2"/>
    </row>
    <row r="299" ht="15.75" customHeight="1">
      <c r="A299" s="2"/>
      <c r="B299" s="339"/>
      <c r="C299" s="3"/>
      <c r="D299" s="340"/>
      <c r="E299" s="47"/>
      <c r="F299" s="47"/>
      <c r="G299" s="47"/>
      <c r="H299" s="47"/>
      <c r="I299" s="47"/>
      <c r="J299" s="47"/>
      <c r="K299" s="47"/>
      <c r="L299" s="47"/>
      <c r="M299" s="47"/>
      <c r="N299" s="47"/>
      <c r="O299" s="47"/>
      <c r="P299" s="349"/>
      <c r="Q299" s="3"/>
      <c r="R299" s="2"/>
      <c r="S299" s="2"/>
      <c r="T299" s="2"/>
      <c r="U299" s="2"/>
    </row>
    <row r="300" ht="15.75" customHeight="1">
      <c r="A300" s="2"/>
      <c r="B300" s="339"/>
      <c r="C300" s="3"/>
      <c r="D300" s="340"/>
      <c r="E300" s="47"/>
      <c r="F300" s="47"/>
      <c r="G300" s="47"/>
      <c r="H300" s="47"/>
      <c r="I300" s="47"/>
      <c r="J300" s="47"/>
      <c r="K300" s="47"/>
      <c r="L300" s="47"/>
      <c r="M300" s="47"/>
      <c r="N300" s="47"/>
      <c r="O300" s="47"/>
      <c r="P300" s="349"/>
      <c r="Q300" s="3"/>
      <c r="R300" s="2"/>
      <c r="S300" s="2"/>
      <c r="T300" s="2"/>
      <c r="U300" s="2"/>
    </row>
    <row r="301" ht="15.75" customHeight="1">
      <c r="A301" s="2"/>
      <c r="B301" s="339"/>
      <c r="C301" s="3"/>
      <c r="D301" s="340"/>
      <c r="E301" s="47"/>
      <c r="F301" s="47"/>
      <c r="G301" s="47"/>
      <c r="H301" s="47"/>
      <c r="I301" s="47"/>
      <c r="J301" s="47"/>
      <c r="K301" s="47"/>
      <c r="L301" s="47"/>
      <c r="M301" s="47"/>
      <c r="N301" s="47"/>
      <c r="O301" s="47"/>
      <c r="P301" s="349"/>
      <c r="Q301" s="3"/>
      <c r="R301" s="2"/>
      <c r="S301" s="2"/>
      <c r="T301" s="2"/>
      <c r="U301" s="2"/>
    </row>
    <row r="302" ht="15.75" customHeight="1">
      <c r="A302" s="2"/>
      <c r="B302" s="339"/>
      <c r="C302" s="3"/>
      <c r="D302" s="340"/>
      <c r="E302" s="47"/>
      <c r="F302" s="47"/>
      <c r="G302" s="47"/>
      <c r="H302" s="47"/>
      <c r="I302" s="47"/>
      <c r="J302" s="47"/>
      <c r="K302" s="47"/>
      <c r="L302" s="47"/>
      <c r="M302" s="47"/>
      <c r="N302" s="47"/>
      <c r="O302" s="47"/>
      <c r="P302" s="349"/>
      <c r="Q302" s="3"/>
      <c r="R302" s="2"/>
      <c r="S302" s="2"/>
      <c r="T302" s="2"/>
      <c r="U302" s="2"/>
    </row>
    <row r="303" ht="15.75" customHeight="1">
      <c r="A303" s="2"/>
      <c r="B303" s="339"/>
      <c r="C303" s="3"/>
      <c r="D303" s="340"/>
      <c r="E303" s="47"/>
      <c r="F303" s="47"/>
      <c r="G303" s="47"/>
      <c r="H303" s="47"/>
      <c r="I303" s="47"/>
      <c r="J303" s="47"/>
      <c r="K303" s="47"/>
      <c r="L303" s="47"/>
      <c r="M303" s="47"/>
      <c r="N303" s="47"/>
      <c r="O303" s="47"/>
      <c r="P303" s="349"/>
      <c r="Q303" s="3"/>
      <c r="R303" s="2"/>
      <c r="S303" s="2"/>
      <c r="T303" s="2"/>
      <c r="U303" s="2"/>
    </row>
    <row r="304" ht="15.75" customHeight="1">
      <c r="A304" s="2"/>
      <c r="B304" s="339"/>
      <c r="C304" s="3"/>
      <c r="D304" s="340"/>
      <c r="E304" s="47"/>
      <c r="F304" s="47"/>
      <c r="G304" s="47"/>
      <c r="H304" s="47"/>
      <c r="I304" s="47"/>
      <c r="J304" s="47"/>
      <c r="K304" s="47"/>
      <c r="L304" s="47"/>
      <c r="M304" s="47"/>
      <c r="N304" s="47"/>
      <c r="O304" s="47"/>
      <c r="P304" s="349"/>
      <c r="Q304" s="3"/>
      <c r="R304" s="2"/>
      <c r="S304" s="2"/>
      <c r="T304" s="2"/>
      <c r="U304" s="2"/>
    </row>
    <row r="305" ht="15.75" customHeight="1">
      <c r="A305" s="2"/>
      <c r="B305" s="339"/>
      <c r="C305" s="3"/>
      <c r="D305" s="340"/>
      <c r="E305" s="47"/>
      <c r="F305" s="47"/>
      <c r="G305" s="47"/>
      <c r="H305" s="47"/>
      <c r="I305" s="47"/>
      <c r="J305" s="47"/>
      <c r="K305" s="47"/>
      <c r="L305" s="47"/>
      <c r="M305" s="47"/>
      <c r="N305" s="47"/>
      <c r="O305" s="47"/>
      <c r="P305" s="349"/>
      <c r="Q305" s="3"/>
      <c r="R305" s="2"/>
      <c r="S305" s="2"/>
      <c r="T305" s="2"/>
      <c r="U305" s="2"/>
    </row>
    <row r="306" ht="15.75" customHeight="1">
      <c r="A306" s="2"/>
      <c r="B306" s="339"/>
      <c r="C306" s="3"/>
      <c r="D306" s="340"/>
      <c r="E306" s="47"/>
      <c r="F306" s="47"/>
      <c r="G306" s="47"/>
      <c r="H306" s="47"/>
      <c r="I306" s="47"/>
      <c r="J306" s="47"/>
      <c r="K306" s="47"/>
      <c r="L306" s="47"/>
      <c r="M306" s="47"/>
      <c r="N306" s="47"/>
      <c r="O306" s="47"/>
      <c r="P306" s="349"/>
      <c r="Q306" s="3"/>
      <c r="R306" s="2"/>
      <c r="S306" s="2"/>
      <c r="T306" s="2"/>
      <c r="U306" s="2"/>
    </row>
    <row r="307" ht="15.75" customHeight="1">
      <c r="A307" s="2"/>
      <c r="B307" s="339"/>
      <c r="C307" s="3"/>
      <c r="D307" s="340"/>
      <c r="E307" s="47"/>
      <c r="F307" s="47"/>
      <c r="G307" s="47"/>
      <c r="H307" s="47"/>
      <c r="I307" s="47"/>
      <c r="J307" s="47"/>
      <c r="K307" s="47"/>
      <c r="L307" s="47"/>
      <c r="M307" s="47"/>
      <c r="N307" s="47"/>
      <c r="O307" s="47"/>
      <c r="P307" s="349"/>
      <c r="Q307" s="3"/>
      <c r="R307" s="2"/>
      <c r="S307" s="2"/>
      <c r="T307" s="2"/>
      <c r="U307" s="2"/>
    </row>
    <row r="308" ht="15.75" customHeight="1">
      <c r="A308" s="2"/>
      <c r="B308" s="339"/>
      <c r="C308" s="3"/>
      <c r="D308" s="340"/>
      <c r="E308" s="47"/>
      <c r="F308" s="47"/>
      <c r="G308" s="47"/>
      <c r="H308" s="47"/>
      <c r="I308" s="47"/>
      <c r="J308" s="47"/>
      <c r="K308" s="47"/>
      <c r="L308" s="47"/>
      <c r="M308" s="47"/>
      <c r="N308" s="47"/>
      <c r="O308" s="47"/>
      <c r="P308" s="349"/>
      <c r="Q308" s="3"/>
      <c r="R308" s="2"/>
      <c r="S308" s="2"/>
      <c r="T308" s="2"/>
      <c r="U308" s="2"/>
    </row>
    <row r="309" ht="15.75" customHeight="1">
      <c r="A309" s="2"/>
      <c r="B309" s="339"/>
      <c r="C309" s="3"/>
      <c r="D309" s="340"/>
      <c r="E309" s="47"/>
      <c r="F309" s="47"/>
      <c r="G309" s="47"/>
      <c r="H309" s="47"/>
      <c r="I309" s="47"/>
      <c r="J309" s="47"/>
      <c r="K309" s="47"/>
      <c r="L309" s="47"/>
      <c r="M309" s="47"/>
      <c r="N309" s="47"/>
      <c r="O309" s="47"/>
      <c r="P309" s="349"/>
      <c r="Q309" s="3"/>
      <c r="R309" s="2"/>
      <c r="S309" s="2"/>
      <c r="T309" s="2"/>
      <c r="U309" s="2"/>
    </row>
    <row r="310" ht="15.75" customHeight="1">
      <c r="A310" s="2"/>
      <c r="B310" s="339"/>
      <c r="C310" s="3"/>
      <c r="D310" s="340"/>
      <c r="E310" s="47"/>
      <c r="F310" s="47"/>
      <c r="G310" s="47"/>
      <c r="H310" s="47"/>
      <c r="I310" s="47"/>
      <c r="J310" s="47"/>
      <c r="K310" s="47"/>
      <c r="L310" s="47"/>
      <c r="M310" s="47"/>
      <c r="N310" s="47"/>
      <c r="O310" s="47"/>
      <c r="P310" s="349"/>
      <c r="Q310" s="3"/>
      <c r="R310" s="2"/>
      <c r="S310" s="2"/>
      <c r="T310" s="2"/>
      <c r="U310" s="2"/>
    </row>
    <row r="311" ht="15.75" customHeight="1">
      <c r="A311" s="2"/>
      <c r="B311" s="339"/>
      <c r="C311" s="3"/>
      <c r="D311" s="340"/>
      <c r="E311" s="47"/>
      <c r="F311" s="47"/>
      <c r="G311" s="47"/>
      <c r="H311" s="47"/>
      <c r="I311" s="47"/>
      <c r="J311" s="47"/>
      <c r="K311" s="47"/>
      <c r="L311" s="47"/>
      <c r="M311" s="47"/>
      <c r="N311" s="47"/>
      <c r="O311" s="47"/>
      <c r="P311" s="349"/>
      <c r="Q311" s="3"/>
      <c r="R311" s="2"/>
      <c r="S311" s="2"/>
      <c r="T311" s="2"/>
      <c r="U311" s="2"/>
    </row>
    <row r="312" ht="15.75" customHeight="1">
      <c r="A312" s="2"/>
      <c r="B312" s="339"/>
      <c r="C312" s="3"/>
      <c r="D312" s="340"/>
      <c r="E312" s="47"/>
      <c r="F312" s="47"/>
      <c r="G312" s="47"/>
      <c r="H312" s="47"/>
      <c r="I312" s="47"/>
      <c r="J312" s="47"/>
      <c r="K312" s="47"/>
      <c r="L312" s="47"/>
      <c r="M312" s="47"/>
      <c r="N312" s="47"/>
      <c r="O312" s="47"/>
      <c r="P312" s="349"/>
      <c r="Q312" s="3"/>
      <c r="R312" s="2"/>
      <c r="S312" s="2"/>
      <c r="T312" s="2"/>
      <c r="U312" s="2"/>
    </row>
    <row r="313" ht="15.75" customHeight="1">
      <c r="A313" s="2"/>
      <c r="B313" s="339"/>
      <c r="C313" s="3"/>
      <c r="D313" s="340"/>
      <c r="E313" s="47"/>
      <c r="F313" s="47"/>
      <c r="G313" s="47"/>
      <c r="H313" s="47"/>
      <c r="I313" s="47"/>
      <c r="J313" s="47"/>
      <c r="K313" s="47"/>
      <c r="L313" s="47"/>
      <c r="M313" s="47"/>
      <c r="N313" s="47"/>
      <c r="O313" s="47"/>
      <c r="P313" s="349"/>
      <c r="Q313" s="3"/>
      <c r="R313" s="2"/>
      <c r="S313" s="2"/>
      <c r="T313" s="2"/>
      <c r="U313" s="2"/>
    </row>
    <row r="314" ht="15.75" customHeight="1">
      <c r="A314" s="2"/>
      <c r="B314" s="339"/>
      <c r="C314" s="3"/>
      <c r="D314" s="340"/>
      <c r="E314" s="47"/>
      <c r="F314" s="47"/>
      <c r="G314" s="47"/>
      <c r="H314" s="47"/>
      <c r="I314" s="47"/>
      <c r="J314" s="47"/>
      <c r="K314" s="47"/>
      <c r="L314" s="47"/>
      <c r="M314" s="47"/>
      <c r="N314" s="47"/>
      <c r="O314" s="47"/>
      <c r="P314" s="349"/>
      <c r="Q314" s="3"/>
      <c r="R314" s="2"/>
      <c r="S314" s="2"/>
      <c r="T314" s="2"/>
      <c r="U314" s="2"/>
    </row>
    <row r="315" ht="15.75" customHeight="1">
      <c r="A315" s="2"/>
      <c r="B315" s="339"/>
      <c r="C315" s="3"/>
      <c r="D315" s="340"/>
      <c r="E315" s="47"/>
      <c r="F315" s="47"/>
      <c r="G315" s="47"/>
      <c r="H315" s="47"/>
      <c r="I315" s="47"/>
      <c r="J315" s="47"/>
      <c r="K315" s="47"/>
      <c r="L315" s="47"/>
      <c r="M315" s="47"/>
      <c r="N315" s="47"/>
      <c r="O315" s="47"/>
      <c r="P315" s="349"/>
      <c r="Q315" s="3"/>
      <c r="R315" s="2"/>
      <c r="S315" s="2"/>
      <c r="T315" s="2"/>
      <c r="U315" s="2"/>
    </row>
    <row r="316" ht="15.75" customHeight="1">
      <c r="A316" s="2"/>
      <c r="B316" s="339"/>
      <c r="C316" s="3"/>
      <c r="D316" s="340"/>
      <c r="E316" s="47"/>
      <c r="F316" s="47"/>
      <c r="G316" s="47"/>
      <c r="H316" s="47"/>
      <c r="I316" s="47"/>
      <c r="J316" s="47"/>
      <c r="K316" s="47"/>
      <c r="L316" s="47"/>
      <c r="M316" s="47"/>
      <c r="N316" s="47"/>
      <c r="O316" s="47"/>
      <c r="P316" s="349"/>
      <c r="Q316" s="3"/>
      <c r="R316" s="2"/>
      <c r="S316" s="2"/>
      <c r="T316" s="2"/>
      <c r="U316" s="2"/>
    </row>
    <row r="317" ht="15.75" customHeight="1">
      <c r="A317" s="2"/>
      <c r="B317" s="339"/>
      <c r="C317" s="3"/>
      <c r="D317" s="340"/>
      <c r="E317" s="47"/>
      <c r="F317" s="47"/>
      <c r="G317" s="47"/>
      <c r="H317" s="47"/>
      <c r="I317" s="47"/>
      <c r="J317" s="47"/>
      <c r="K317" s="47"/>
      <c r="L317" s="47"/>
      <c r="M317" s="47"/>
      <c r="N317" s="47"/>
      <c r="O317" s="47"/>
      <c r="P317" s="349"/>
      <c r="Q317" s="3"/>
      <c r="R317" s="2"/>
      <c r="S317" s="2"/>
      <c r="T317" s="2"/>
      <c r="U317" s="2"/>
    </row>
    <row r="318" ht="15.75" customHeight="1">
      <c r="A318" s="2"/>
      <c r="B318" s="339"/>
      <c r="C318" s="3"/>
      <c r="D318" s="340"/>
      <c r="E318" s="47"/>
      <c r="F318" s="47"/>
      <c r="G318" s="47"/>
      <c r="H318" s="47"/>
      <c r="I318" s="47"/>
      <c r="J318" s="47"/>
      <c r="K318" s="47"/>
      <c r="L318" s="47"/>
      <c r="M318" s="47"/>
      <c r="N318" s="47"/>
      <c r="O318" s="47"/>
      <c r="P318" s="349"/>
      <c r="Q318" s="3"/>
      <c r="R318" s="2"/>
      <c r="S318" s="2"/>
      <c r="T318" s="2"/>
      <c r="U318" s="2"/>
    </row>
    <row r="319" ht="15.75" customHeight="1">
      <c r="A319" s="2"/>
      <c r="B319" s="339"/>
      <c r="C319" s="3"/>
      <c r="D319" s="340"/>
      <c r="E319" s="47"/>
      <c r="F319" s="47"/>
      <c r="G319" s="47"/>
      <c r="H319" s="47"/>
      <c r="I319" s="47"/>
      <c r="J319" s="47"/>
      <c r="K319" s="47"/>
      <c r="L319" s="47"/>
      <c r="M319" s="47"/>
      <c r="N319" s="47"/>
      <c r="O319" s="47"/>
      <c r="P319" s="349"/>
      <c r="Q319" s="3"/>
      <c r="R319" s="2"/>
      <c r="S319" s="2"/>
      <c r="T319" s="2"/>
      <c r="U319" s="2"/>
    </row>
    <row r="320" ht="15.75" customHeight="1">
      <c r="A320" s="2"/>
      <c r="B320" s="339"/>
      <c r="C320" s="3"/>
      <c r="D320" s="340"/>
      <c r="E320" s="47"/>
      <c r="F320" s="47"/>
      <c r="G320" s="47"/>
      <c r="H320" s="47"/>
      <c r="I320" s="47"/>
      <c r="J320" s="47"/>
      <c r="K320" s="47"/>
      <c r="L320" s="47"/>
      <c r="M320" s="47"/>
      <c r="N320" s="47"/>
      <c r="O320" s="47"/>
      <c r="P320" s="349"/>
      <c r="Q320" s="3"/>
      <c r="R320" s="2"/>
      <c r="S320" s="2"/>
      <c r="T320" s="2"/>
      <c r="U320" s="2"/>
    </row>
    <row r="321" ht="15.75" customHeight="1">
      <c r="A321" s="2"/>
      <c r="B321" s="339"/>
      <c r="C321" s="3"/>
      <c r="D321" s="340"/>
      <c r="E321" s="47"/>
      <c r="F321" s="47"/>
      <c r="G321" s="47"/>
      <c r="H321" s="47"/>
      <c r="I321" s="47"/>
      <c r="J321" s="47"/>
      <c r="K321" s="47"/>
      <c r="L321" s="47"/>
      <c r="M321" s="47"/>
      <c r="N321" s="47"/>
      <c r="O321" s="47"/>
      <c r="P321" s="349"/>
      <c r="Q321" s="3"/>
      <c r="R321" s="2"/>
      <c r="S321" s="2"/>
      <c r="T321" s="2"/>
      <c r="U321" s="2"/>
    </row>
    <row r="322" ht="15.75" customHeight="1">
      <c r="A322" s="2"/>
      <c r="B322" s="339"/>
      <c r="C322" s="3"/>
      <c r="D322" s="340"/>
      <c r="E322" s="47"/>
      <c r="F322" s="47"/>
      <c r="G322" s="47"/>
      <c r="H322" s="47"/>
      <c r="I322" s="47"/>
      <c r="J322" s="47"/>
      <c r="K322" s="47"/>
      <c r="L322" s="47"/>
      <c r="M322" s="47"/>
      <c r="N322" s="47"/>
      <c r="O322" s="47"/>
      <c r="P322" s="349"/>
      <c r="Q322" s="3"/>
      <c r="R322" s="2"/>
      <c r="S322" s="2"/>
      <c r="T322" s="2"/>
      <c r="U322" s="2"/>
    </row>
    <row r="323" ht="15.75" customHeight="1">
      <c r="A323" s="2"/>
      <c r="B323" s="339"/>
      <c r="C323" s="3"/>
      <c r="D323" s="340"/>
      <c r="E323" s="47"/>
      <c r="F323" s="47"/>
      <c r="G323" s="47"/>
      <c r="H323" s="47"/>
      <c r="I323" s="47"/>
      <c r="J323" s="47"/>
      <c r="K323" s="47"/>
      <c r="L323" s="47"/>
      <c r="M323" s="47"/>
      <c r="N323" s="47"/>
      <c r="O323" s="47"/>
      <c r="P323" s="349"/>
      <c r="Q323" s="3"/>
      <c r="R323" s="2"/>
      <c r="S323" s="2"/>
      <c r="T323" s="2"/>
      <c r="U323" s="2"/>
    </row>
    <row r="324" ht="15.75" customHeight="1">
      <c r="A324" s="2"/>
      <c r="B324" s="339"/>
      <c r="C324" s="3"/>
      <c r="D324" s="340"/>
      <c r="E324" s="47"/>
      <c r="F324" s="47"/>
      <c r="G324" s="47"/>
      <c r="H324" s="47"/>
      <c r="I324" s="47"/>
      <c r="J324" s="47"/>
      <c r="K324" s="47"/>
      <c r="L324" s="47"/>
      <c r="M324" s="47"/>
      <c r="N324" s="47"/>
      <c r="O324" s="47"/>
      <c r="P324" s="349"/>
      <c r="Q324" s="3"/>
      <c r="R324" s="2"/>
      <c r="S324" s="2"/>
      <c r="T324" s="2"/>
      <c r="U324" s="2"/>
    </row>
    <row r="325" ht="15.75" customHeight="1">
      <c r="A325" s="2"/>
      <c r="B325" s="339"/>
      <c r="C325" s="3"/>
      <c r="D325" s="340"/>
      <c r="E325" s="47"/>
      <c r="F325" s="47"/>
      <c r="G325" s="47"/>
      <c r="H325" s="47"/>
      <c r="I325" s="47"/>
      <c r="J325" s="47"/>
      <c r="K325" s="47"/>
      <c r="L325" s="47"/>
      <c r="M325" s="47"/>
      <c r="N325" s="47"/>
      <c r="O325" s="47"/>
      <c r="P325" s="349"/>
      <c r="Q325" s="3"/>
      <c r="R325" s="2"/>
      <c r="S325" s="2"/>
      <c r="T325" s="2"/>
      <c r="U325" s="2"/>
    </row>
    <row r="326" ht="15.75" customHeight="1">
      <c r="A326" s="2"/>
      <c r="B326" s="339"/>
      <c r="C326" s="3"/>
      <c r="D326" s="340"/>
      <c r="E326" s="47"/>
      <c r="F326" s="47"/>
      <c r="G326" s="47"/>
      <c r="H326" s="47"/>
      <c r="I326" s="47"/>
      <c r="J326" s="47"/>
      <c r="K326" s="47"/>
      <c r="L326" s="47"/>
      <c r="M326" s="47"/>
      <c r="N326" s="47"/>
      <c r="O326" s="47"/>
      <c r="P326" s="349"/>
      <c r="Q326" s="3"/>
      <c r="R326" s="2"/>
      <c r="S326" s="2"/>
      <c r="T326" s="2"/>
      <c r="U326" s="2"/>
    </row>
    <row r="327" ht="15.75" customHeight="1">
      <c r="A327" s="2"/>
      <c r="B327" s="339"/>
      <c r="C327" s="3"/>
      <c r="D327" s="340"/>
      <c r="E327" s="47"/>
      <c r="F327" s="47"/>
      <c r="G327" s="47"/>
      <c r="H327" s="47"/>
      <c r="I327" s="47"/>
      <c r="J327" s="47"/>
      <c r="K327" s="47"/>
      <c r="L327" s="47"/>
      <c r="M327" s="47"/>
      <c r="N327" s="47"/>
      <c r="O327" s="47"/>
      <c r="P327" s="349"/>
      <c r="Q327" s="3"/>
      <c r="R327" s="2"/>
      <c r="S327" s="2"/>
      <c r="T327" s="2"/>
      <c r="U327" s="2"/>
    </row>
    <row r="328" ht="15.75" customHeight="1">
      <c r="A328" s="2"/>
      <c r="B328" s="339"/>
      <c r="C328" s="3"/>
      <c r="D328" s="340"/>
      <c r="E328" s="47"/>
      <c r="F328" s="47"/>
      <c r="G328" s="47"/>
      <c r="H328" s="47"/>
      <c r="I328" s="47"/>
      <c r="J328" s="47"/>
      <c r="K328" s="47"/>
      <c r="L328" s="47"/>
      <c r="M328" s="47"/>
      <c r="N328" s="47"/>
      <c r="O328" s="47"/>
      <c r="P328" s="349"/>
      <c r="Q328" s="3"/>
      <c r="R328" s="2"/>
      <c r="S328" s="2"/>
      <c r="T328" s="2"/>
      <c r="U328" s="2"/>
    </row>
    <row r="329" ht="15.75" customHeight="1">
      <c r="A329" s="2"/>
      <c r="B329" s="339"/>
      <c r="C329" s="3"/>
      <c r="D329" s="340"/>
      <c r="E329" s="47"/>
      <c r="F329" s="47"/>
      <c r="G329" s="47"/>
      <c r="H329" s="47"/>
      <c r="I329" s="47"/>
      <c r="J329" s="47"/>
      <c r="K329" s="47"/>
      <c r="L329" s="47"/>
      <c r="M329" s="47"/>
      <c r="N329" s="47"/>
      <c r="O329" s="47"/>
      <c r="P329" s="349"/>
      <c r="Q329" s="3"/>
      <c r="R329" s="2"/>
      <c r="S329" s="2"/>
      <c r="T329" s="2"/>
      <c r="U329" s="2"/>
    </row>
    <row r="330" ht="15.75" customHeight="1">
      <c r="A330" s="2"/>
      <c r="B330" s="339"/>
      <c r="C330" s="3"/>
      <c r="D330" s="340"/>
      <c r="E330" s="47"/>
      <c r="F330" s="47"/>
      <c r="G330" s="47"/>
      <c r="H330" s="47"/>
      <c r="I330" s="47"/>
      <c r="J330" s="47"/>
      <c r="K330" s="47"/>
      <c r="L330" s="47"/>
      <c r="M330" s="47"/>
      <c r="N330" s="47"/>
      <c r="O330" s="47"/>
      <c r="P330" s="349"/>
      <c r="Q330" s="3"/>
      <c r="R330" s="2"/>
      <c r="S330" s="2"/>
      <c r="T330" s="2"/>
      <c r="U330" s="2"/>
    </row>
    <row r="331" ht="15.75" customHeight="1">
      <c r="A331" s="2"/>
      <c r="B331" s="339"/>
      <c r="C331" s="3"/>
      <c r="D331" s="340"/>
      <c r="E331" s="47"/>
      <c r="F331" s="47"/>
      <c r="G331" s="47"/>
      <c r="H331" s="47"/>
      <c r="I331" s="47"/>
      <c r="J331" s="47"/>
      <c r="K331" s="47"/>
      <c r="L331" s="47"/>
      <c r="M331" s="47"/>
      <c r="N331" s="47"/>
      <c r="O331" s="47"/>
      <c r="P331" s="349"/>
      <c r="Q331" s="3"/>
      <c r="R331" s="2"/>
      <c r="S331" s="2"/>
      <c r="T331" s="2"/>
      <c r="U331" s="2"/>
    </row>
    <row r="332" ht="15.75" customHeight="1">
      <c r="A332" s="2"/>
      <c r="B332" s="339"/>
      <c r="C332" s="3"/>
      <c r="D332" s="340"/>
      <c r="E332" s="47"/>
      <c r="F332" s="47"/>
      <c r="G332" s="47"/>
      <c r="H332" s="47"/>
      <c r="I332" s="47"/>
      <c r="J332" s="47"/>
      <c r="K332" s="47"/>
      <c r="L332" s="47"/>
      <c r="M332" s="47"/>
      <c r="N332" s="47"/>
      <c r="O332" s="47"/>
      <c r="P332" s="349"/>
      <c r="Q332" s="3"/>
      <c r="R332" s="2"/>
      <c r="S332" s="2"/>
      <c r="T332" s="2"/>
      <c r="U332" s="2"/>
    </row>
    <row r="333" ht="15.75" customHeight="1">
      <c r="A333" s="2"/>
      <c r="B333" s="339"/>
      <c r="C333" s="3"/>
      <c r="D333" s="340"/>
      <c r="E333" s="47"/>
      <c r="F333" s="47"/>
      <c r="G333" s="47"/>
      <c r="H333" s="47"/>
      <c r="I333" s="47"/>
      <c r="J333" s="47"/>
      <c r="K333" s="47"/>
      <c r="L333" s="47"/>
      <c r="M333" s="47"/>
      <c r="N333" s="47"/>
      <c r="O333" s="47"/>
      <c r="P333" s="349"/>
      <c r="Q333" s="3"/>
      <c r="R333" s="2"/>
      <c r="S333" s="2"/>
      <c r="T333" s="2"/>
      <c r="U333" s="2"/>
    </row>
    <row r="334" ht="15.75" customHeight="1">
      <c r="A334" s="2"/>
      <c r="B334" s="339"/>
      <c r="C334" s="3"/>
      <c r="D334" s="340"/>
      <c r="E334" s="47"/>
      <c r="F334" s="47"/>
      <c r="G334" s="47"/>
      <c r="H334" s="47"/>
      <c r="I334" s="47"/>
      <c r="J334" s="47"/>
      <c r="K334" s="47"/>
      <c r="L334" s="47"/>
      <c r="M334" s="47"/>
      <c r="N334" s="47"/>
      <c r="O334" s="47"/>
      <c r="P334" s="349"/>
      <c r="Q334" s="3"/>
      <c r="R334" s="2"/>
      <c r="S334" s="2"/>
      <c r="T334" s="2"/>
      <c r="U334" s="2"/>
    </row>
    <row r="335" ht="15.75" customHeight="1">
      <c r="A335" s="2"/>
      <c r="B335" s="339"/>
      <c r="C335" s="3"/>
      <c r="D335" s="340"/>
      <c r="E335" s="47"/>
      <c r="F335" s="47"/>
      <c r="G335" s="47"/>
      <c r="H335" s="47"/>
      <c r="I335" s="47"/>
      <c r="J335" s="47"/>
      <c r="K335" s="47"/>
      <c r="L335" s="47"/>
      <c r="M335" s="47"/>
      <c r="N335" s="47"/>
      <c r="O335" s="47"/>
      <c r="P335" s="349"/>
      <c r="Q335" s="3"/>
      <c r="R335" s="2"/>
      <c r="S335" s="2"/>
      <c r="T335" s="2"/>
      <c r="U335" s="2"/>
    </row>
    <row r="336" ht="15.75" customHeight="1">
      <c r="A336" s="2"/>
      <c r="B336" s="339"/>
      <c r="C336" s="3"/>
      <c r="D336" s="340"/>
      <c r="E336" s="47"/>
      <c r="F336" s="47"/>
      <c r="G336" s="47"/>
      <c r="H336" s="47"/>
      <c r="I336" s="47"/>
      <c r="J336" s="47"/>
      <c r="K336" s="47"/>
      <c r="L336" s="47"/>
      <c r="M336" s="47"/>
      <c r="N336" s="47"/>
      <c r="O336" s="47"/>
      <c r="P336" s="349"/>
      <c r="Q336" s="3"/>
      <c r="R336" s="2"/>
      <c r="S336" s="2"/>
      <c r="T336" s="2"/>
      <c r="U336" s="2"/>
    </row>
    <row r="337" ht="15.75" customHeight="1">
      <c r="A337" s="2"/>
      <c r="B337" s="339"/>
      <c r="C337" s="3"/>
      <c r="D337" s="340"/>
      <c r="E337" s="47"/>
      <c r="F337" s="47"/>
      <c r="G337" s="47"/>
      <c r="H337" s="47"/>
      <c r="I337" s="47"/>
      <c r="J337" s="47"/>
      <c r="K337" s="47"/>
      <c r="L337" s="47"/>
      <c r="M337" s="47"/>
      <c r="N337" s="47"/>
      <c r="O337" s="47"/>
      <c r="P337" s="349"/>
      <c r="Q337" s="3"/>
      <c r="R337" s="2"/>
      <c r="S337" s="2"/>
      <c r="T337" s="2"/>
      <c r="U337" s="2"/>
    </row>
    <row r="338" ht="15.75" customHeight="1">
      <c r="A338" s="2"/>
      <c r="B338" s="339"/>
      <c r="C338" s="3"/>
      <c r="D338" s="340"/>
      <c r="E338" s="47"/>
      <c r="F338" s="47"/>
      <c r="G338" s="47"/>
      <c r="H338" s="47"/>
      <c r="I338" s="47"/>
      <c r="J338" s="47"/>
      <c r="K338" s="47"/>
      <c r="L338" s="47"/>
      <c r="M338" s="47"/>
      <c r="N338" s="47"/>
      <c r="O338" s="47"/>
      <c r="P338" s="349"/>
      <c r="Q338" s="3"/>
      <c r="R338" s="2"/>
      <c r="S338" s="2"/>
      <c r="T338" s="2"/>
      <c r="U338" s="2"/>
    </row>
    <row r="339" ht="15.75" customHeight="1">
      <c r="A339" s="2"/>
      <c r="B339" s="339"/>
      <c r="C339" s="3"/>
      <c r="D339" s="340"/>
      <c r="E339" s="47"/>
      <c r="F339" s="47"/>
      <c r="G339" s="47"/>
      <c r="H339" s="47"/>
      <c r="I339" s="47"/>
      <c r="J339" s="47"/>
      <c r="K339" s="47"/>
      <c r="L339" s="47"/>
      <c r="M339" s="47"/>
      <c r="N339" s="47"/>
      <c r="O339" s="47"/>
      <c r="P339" s="349"/>
      <c r="Q339" s="3"/>
      <c r="R339" s="2"/>
      <c r="S339" s="2"/>
      <c r="T339" s="2"/>
      <c r="U339" s="2"/>
    </row>
    <row r="340" ht="15.75" customHeight="1">
      <c r="A340" s="2"/>
      <c r="B340" s="339"/>
      <c r="C340" s="3"/>
      <c r="D340" s="340"/>
      <c r="E340" s="47"/>
      <c r="F340" s="47"/>
      <c r="G340" s="47"/>
      <c r="H340" s="47"/>
      <c r="I340" s="47"/>
      <c r="J340" s="47"/>
      <c r="K340" s="47"/>
      <c r="L340" s="47"/>
      <c r="M340" s="47"/>
      <c r="N340" s="47"/>
      <c r="O340" s="47"/>
      <c r="P340" s="349"/>
      <c r="Q340" s="3"/>
      <c r="R340" s="2"/>
      <c r="S340" s="2"/>
      <c r="T340" s="2"/>
      <c r="U340" s="2"/>
    </row>
    <row r="341" ht="15.75" customHeight="1">
      <c r="A341" s="2"/>
      <c r="B341" s="339"/>
      <c r="C341" s="3"/>
      <c r="D341" s="340"/>
      <c r="E341" s="47"/>
      <c r="F341" s="47"/>
      <c r="G341" s="47"/>
      <c r="H341" s="47"/>
      <c r="I341" s="47"/>
      <c r="J341" s="47"/>
      <c r="K341" s="47"/>
      <c r="L341" s="47"/>
      <c r="M341" s="47"/>
      <c r="N341" s="47"/>
      <c r="O341" s="47"/>
      <c r="P341" s="349"/>
      <c r="Q341" s="3"/>
      <c r="R341" s="2"/>
      <c r="S341" s="2"/>
      <c r="T341" s="2"/>
      <c r="U341" s="2"/>
    </row>
    <row r="342" ht="15.75" customHeight="1">
      <c r="A342" s="2"/>
      <c r="B342" s="339"/>
      <c r="C342" s="3"/>
      <c r="D342" s="340"/>
      <c r="E342" s="47"/>
      <c r="F342" s="47"/>
      <c r="G342" s="47"/>
      <c r="H342" s="47"/>
      <c r="I342" s="47"/>
      <c r="J342" s="47"/>
      <c r="K342" s="47"/>
      <c r="L342" s="47"/>
      <c r="M342" s="47"/>
      <c r="N342" s="47"/>
      <c r="O342" s="47"/>
      <c r="P342" s="349"/>
      <c r="Q342" s="3"/>
      <c r="R342" s="2"/>
      <c r="S342" s="2"/>
      <c r="T342" s="2"/>
      <c r="U342" s="2"/>
    </row>
    <row r="343" ht="15.75" customHeight="1">
      <c r="A343" s="2"/>
      <c r="B343" s="339"/>
      <c r="C343" s="3"/>
      <c r="D343" s="340"/>
      <c r="E343" s="47"/>
      <c r="F343" s="47"/>
      <c r="G343" s="47"/>
      <c r="H343" s="47"/>
      <c r="I343" s="47"/>
      <c r="J343" s="47"/>
      <c r="K343" s="47"/>
      <c r="L343" s="47"/>
      <c r="M343" s="47"/>
      <c r="N343" s="47"/>
      <c r="O343" s="47"/>
      <c r="P343" s="349"/>
      <c r="Q343" s="3"/>
      <c r="R343" s="2"/>
      <c r="S343" s="2"/>
      <c r="T343" s="2"/>
      <c r="U343" s="2"/>
    </row>
    <row r="344" ht="15.75" customHeight="1">
      <c r="A344" s="2"/>
      <c r="B344" s="339"/>
      <c r="C344" s="3"/>
      <c r="D344" s="340"/>
      <c r="E344" s="47"/>
      <c r="F344" s="47"/>
      <c r="G344" s="47"/>
      <c r="H344" s="47"/>
      <c r="I344" s="47"/>
      <c r="J344" s="47"/>
      <c r="K344" s="47"/>
      <c r="L344" s="47"/>
      <c r="M344" s="47"/>
      <c r="N344" s="47"/>
      <c r="O344" s="47"/>
      <c r="P344" s="349"/>
      <c r="Q344" s="3"/>
      <c r="R344" s="2"/>
      <c r="S344" s="2"/>
      <c r="T344" s="2"/>
      <c r="U344" s="2"/>
    </row>
    <row r="345" ht="15.75" customHeight="1">
      <c r="A345" s="2"/>
      <c r="B345" s="339"/>
      <c r="C345" s="3"/>
      <c r="D345" s="340"/>
      <c r="E345" s="47"/>
      <c r="F345" s="47"/>
      <c r="G345" s="47"/>
      <c r="H345" s="47"/>
      <c r="I345" s="47"/>
      <c r="J345" s="47"/>
      <c r="K345" s="47"/>
      <c r="L345" s="47"/>
      <c r="M345" s="47"/>
      <c r="N345" s="47"/>
      <c r="O345" s="47"/>
      <c r="P345" s="349"/>
      <c r="Q345" s="3"/>
      <c r="R345" s="2"/>
      <c r="S345" s="2"/>
      <c r="T345" s="2"/>
      <c r="U345" s="2"/>
    </row>
    <row r="346" ht="15.75" customHeight="1">
      <c r="A346" s="2"/>
      <c r="B346" s="339"/>
      <c r="C346" s="3"/>
      <c r="D346" s="340"/>
      <c r="E346" s="47"/>
      <c r="F346" s="47"/>
      <c r="G346" s="47"/>
      <c r="H346" s="47"/>
      <c r="I346" s="47"/>
      <c r="J346" s="47"/>
      <c r="K346" s="47"/>
      <c r="L346" s="47"/>
      <c r="M346" s="47"/>
      <c r="N346" s="47"/>
      <c r="O346" s="47"/>
      <c r="P346" s="349"/>
      <c r="Q346" s="3"/>
      <c r="R346" s="2"/>
      <c r="S346" s="2"/>
      <c r="T346" s="2"/>
      <c r="U346" s="2"/>
    </row>
    <row r="347" ht="15.75" customHeight="1">
      <c r="A347" s="2"/>
      <c r="B347" s="339"/>
      <c r="C347" s="3"/>
      <c r="D347" s="340"/>
      <c r="E347" s="47"/>
      <c r="F347" s="47"/>
      <c r="G347" s="47"/>
      <c r="H347" s="47"/>
      <c r="I347" s="47"/>
      <c r="J347" s="47"/>
      <c r="K347" s="47"/>
      <c r="L347" s="47"/>
      <c r="M347" s="47"/>
      <c r="N347" s="47"/>
      <c r="O347" s="47"/>
      <c r="P347" s="349"/>
      <c r="Q347" s="3"/>
      <c r="R347" s="2"/>
      <c r="S347" s="2"/>
      <c r="T347" s="2"/>
      <c r="U347" s="2"/>
    </row>
    <row r="348" ht="15.75" customHeight="1">
      <c r="A348" s="2"/>
      <c r="B348" s="339"/>
      <c r="C348" s="3"/>
      <c r="D348" s="340"/>
      <c r="E348" s="47"/>
      <c r="F348" s="47"/>
      <c r="G348" s="47"/>
      <c r="H348" s="47"/>
      <c r="I348" s="47"/>
      <c r="J348" s="47"/>
      <c r="K348" s="47"/>
      <c r="L348" s="47"/>
      <c r="M348" s="47"/>
      <c r="N348" s="47"/>
      <c r="O348" s="47"/>
      <c r="P348" s="349"/>
      <c r="Q348" s="3"/>
      <c r="R348" s="2"/>
      <c r="S348" s="2"/>
      <c r="T348" s="2"/>
      <c r="U348" s="2"/>
    </row>
    <row r="349" ht="15.75" customHeight="1">
      <c r="A349" s="2"/>
      <c r="B349" s="339"/>
      <c r="C349" s="3"/>
      <c r="D349" s="340"/>
      <c r="E349" s="47"/>
      <c r="F349" s="47"/>
      <c r="G349" s="47"/>
      <c r="H349" s="47"/>
      <c r="I349" s="47"/>
      <c r="J349" s="47"/>
      <c r="K349" s="47"/>
      <c r="L349" s="47"/>
      <c r="M349" s="47"/>
      <c r="N349" s="47"/>
      <c r="O349" s="47"/>
      <c r="P349" s="349"/>
      <c r="Q349" s="3"/>
      <c r="R349" s="2"/>
      <c r="S349" s="2"/>
      <c r="T349" s="2"/>
      <c r="U349" s="2"/>
    </row>
    <row r="350" ht="15.75" customHeight="1">
      <c r="A350" s="2"/>
      <c r="B350" s="339"/>
      <c r="C350" s="3"/>
      <c r="D350" s="340"/>
      <c r="E350" s="47"/>
      <c r="F350" s="47"/>
      <c r="G350" s="47"/>
      <c r="H350" s="47"/>
      <c r="I350" s="47"/>
      <c r="J350" s="47"/>
      <c r="K350" s="47"/>
      <c r="L350" s="47"/>
      <c r="M350" s="47"/>
      <c r="N350" s="47"/>
      <c r="O350" s="47"/>
      <c r="P350" s="349"/>
      <c r="Q350" s="3"/>
      <c r="R350" s="2"/>
      <c r="S350" s="2"/>
      <c r="T350" s="2"/>
      <c r="U350" s="2"/>
    </row>
    <row r="351" ht="15.75" customHeight="1">
      <c r="A351" s="2"/>
      <c r="B351" s="339"/>
      <c r="C351" s="3"/>
      <c r="D351" s="340"/>
      <c r="E351" s="47"/>
      <c r="F351" s="47"/>
      <c r="G351" s="47"/>
      <c r="H351" s="47"/>
      <c r="I351" s="47"/>
      <c r="J351" s="47"/>
      <c r="K351" s="47"/>
      <c r="L351" s="47"/>
      <c r="M351" s="47"/>
      <c r="N351" s="47"/>
      <c r="O351" s="47"/>
      <c r="P351" s="349"/>
      <c r="Q351" s="3"/>
      <c r="R351" s="2"/>
      <c r="S351" s="2"/>
      <c r="T351" s="2"/>
      <c r="U351" s="2"/>
    </row>
    <row r="352" ht="15.75" customHeight="1">
      <c r="A352" s="2"/>
      <c r="B352" s="339"/>
      <c r="C352" s="3"/>
      <c r="D352" s="340"/>
      <c r="E352" s="47"/>
      <c r="F352" s="47"/>
      <c r="G352" s="47"/>
      <c r="H352" s="47"/>
      <c r="I352" s="47"/>
      <c r="J352" s="47"/>
      <c r="K352" s="47"/>
      <c r="L352" s="47"/>
      <c r="M352" s="47"/>
      <c r="N352" s="47"/>
      <c r="O352" s="47"/>
      <c r="P352" s="349"/>
      <c r="Q352" s="3"/>
      <c r="R352" s="2"/>
      <c r="S352" s="2"/>
      <c r="T352" s="2"/>
      <c r="U352" s="2"/>
    </row>
    <row r="353" ht="15.75" customHeight="1">
      <c r="A353" s="2"/>
      <c r="B353" s="339"/>
      <c r="C353" s="3"/>
      <c r="D353" s="340"/>
      <c r="E353" s="47"/>
      <c r="F353" s="47"/>
      <c r="G353" s="47"/>
      <c r="H353" s="47"/>
      <c r="I353" s="47"/>
      <c r="J353" s="47"/>
      <c r="K353" s="47"/>
      <c r="L353" s="47"/>
      <c r="M353" s="47"/>
      <c r="N353" s="47"/>
      <c r="O353" s="47"/>
      <c r="P353" s="349"/>
      <c r="Q353" s="3"/>
      <c r="R353" s="2"/>
      <c r="S353" s="2"/>
      <c r="T353" s="2"/>
      <c r="U353" s="2"/>
    </row>
    <row r="354" ht="15.75" customHeight="1">
      <c r="A354" s="2"/>
      <c r="B354" s="339"/>
      <c r="C354" s="3"/>
      <c r="D354" s="340"/>
      <c r="E354" s="47"/>
      <c r="F354" s="47"/>
      <c r="G354" s="47"/>
      <c r="H354" s="47"/>
      <c r="I354" s="47"/>
      <c r="J354" s="47"/>
      <c r="K354" s="47"/>
      <c r="L354" s="47"/>
      <c r="M354" s="47"/>
      <c r="N354" s="47"/>
      <c r="O354" s="47"/>
      <c r="P354" s="349"/>
      <c r="Q354" s="3"/>
      <c r="R354" s="2"/>
      <c r="S354" s="2"/>
      <c r="T354" s="2"/>
      <c r="U354" s="2"/>
    </row>
    <row r="355" ht="15.75" customHeight="1">
      <c r="A355" s="2"/>
      <c r="B355" s="339"/>
      <c r="C355" s="3"/>
      <c r="D355" s="340"/>
      <c r="E355" s="47"/>
      <c r="F355" s="47"/>
      <c r="G355" s="47"/>
      <c r="H355" s="47"/>
      <c r="I355" s="47"/>
      <c r="J355" s="47"/>
      <c r="K355" s="47"/>
      <c r="L355" s="47"/>
      <c r="M355" s="47"/>
      <c r="N355" s="47"/>
      <c r="O355" s="47"/>
      <c r="P355" s="349"/>
      <c r="Q355" s="3"/>
      <c r="R355" s="2"/>
      <c r="S355" s="2"/>
      <c r="T355" s="2"/>
      <c r="U355" s="2"/>
    </row>
    <row r="356" ht="15.75" customHeight="1">
      <c r="A356" s="2"/>
      <c r="B356" s="339"/>
      <c r="C356" s="3"/>
      <c r="D356" s="340"/>
      <c r="E356" s="47"/>
      <c r="F356" s="47"/>
      <c r="G356" s="47"/>
      <c r="H356" s="47"/>
      <c r="I356" s="47"/>
      <c r="J356" s="47"/>
      <c r="K356" s="47"/>
      <c r="L356" s="47"/>
      <c r="M356" s="47"/>
      <c r="N356" s="47"/>
      <c r="O356" s="47"/>
      <c r="P356" s="349"/>
      <c r="Q356" s="3"/>
      <c r="R356" s="2"/>
      <c r="S356" s="2"/>
      <c r="T356" s="2"/>
      <c r="U356" s="2"/>
    </row>
    <row r="357" ht="15.75" customHeight="1">
      <c r="A357" s="2"/>
      <c r="B357" s="339"/>
      <c r="C357" s="3"/>
      <c r="D357" s="340"/>
      <c r="E357" s="47"/>
      <c r="F357" s="47"/>
      <c r="G357" s="47"/>
      <c r="H357" s="47"/>
      <c r="I357" s="47"/>
      <c r="J357" s="47"/>
      <c r="K357" s="47"/>
      <c r="L357" s="47"/>
      <c r="M357" s="47"/>
      <c r="N357" s="47"/>
      <c r="O357" s="47"/>
      <c r="P357" s="349"/>
      <c r="Q357" s="3"/>
      <c r="R357" s="2"/>
      <c r="S357" s="2"/>
      <c r="T357" s="2"/>
      <c r="U357" s="2"/>
    </row>
    <row r="358" ht="15.75" customHeight="1">
      <c r="A358" s="2"/>
      <c r="B358" s="339"/>
      <c r="C358" s="3"/>
      <c r="D358" s="340"/>
      <c r="E358" s="47"/>
      <c r="F358" s="47"/>
      <c r="G358" s="47"/>
      <c r="H358" s="47"/>
      <c r="I358" s="47"/>
      <c r="J358" s="47"/>
      <c r="K358" s="47"/>
      <c r="L358" s="47"/>
      <c r="M358" s="47"/>
      <c r="N358" s="47"/>
      <c r="O358" s="47"/>
      <c r="P358" s="349"/>
      <c r="Q358" s="3"/>
      <c r="R358" s="2"/>
      <c r="S358" s="2"/>
      <c r="T358" s="2"/>
      <c r="U358" s="2"/>
    </row>
    <row r="359" ht="15.75" customHeight="1">
      <c r="A359" s="2"/>
      <c r="B359" s="339"/>
      <c r="C359" s="3"/>
      <c r="D359" s="340"/>
      <c r="E359" s="47"/>
      <c r="F359" s="47"/>
      <c r="G359" s="47"/>
      <c r="H359" s="47"/>
      <c r="I359" s="47"/>
      <c r="J359" s="47"/>
      <c r="K359" s="47"/>
      <c r="L359" s="47"/>
      <c r="M359" s="47"/>
      <c r="N359" s="47"/>
      <c r="O359" s="47"/>
      <c r="P359" s="349"/>
      <c r="Q359" s="3"/>
      <c r="R359" s="2"/>
      <c r="S359" s="2"/>
      <c r="T359" s="2"/>
      <c r="U359" s="2"/>
    </row>
    <row r="360" ht="15.75" customHeight="1">
      <c r="A360" s="2"/>
      <c r="B360" s="339"/>
      <c r="C360" s="3"/>
      <c r="D360" s="340"/>
      <c r="E360" s="47"/>
      <c r="F360" s="47"/>
      <c r="G360" s="47"/>
      <c r="H360" s="47"/>
      <c r="I360" s="47"/>
      <c r="J360" s="47"/>
      <c r="K360" s="47"/>
      <c r="L360" s="47"/>
      <c r="M360" s="47"/>
      <c r="N360" s="47"/>
      <c r="O360" s="47"/>
      <c r="P360" s="349"/>
      <c r="Q360" s="3"/>
      <c r="R360" s="2"/>
      <c r="S360" s="2"/>
      <c r="T360" s="2"/>
      <c r="U360" s="2"/>
    </row>
    <row r="361" ht="15.75" customHeight="1">
      <c r="A361" s="2"/>
      <c r="B361" s="339"/>
      <c r="C361" s="3"/>
      <c r="D361" s="340"/>
      <c r="E361" s="47"/>
      <c r="F361" s="47"/>
      <c r="G361" s="47"/>
      <c r="H361" s="47"/>
      <c r="I361" s="47"/>
      <c r="J361" s="47"/>
      <c r="K361" s="47"/>
      <c r="L361" s="47"/>
      <c r="M361" s="47"/>
      <c r="N361" s="47"/>
      <c r="O361" s="47"/>
      <c r="P361" s="349"/>
      <c r="Q361" s="3"/>
      <c r="R361" s="2"/>
      <c r="S361" s="2"/>
      <c r="T361" s="2"/>
      <c r="U361" s="2"/>
    </row>
    <row r="362" ht="15.75" customHeight="1">
      <c r="A362" s="2"/>
      <c r="B362" s="339"/>
      <c r="C362" s="3"/>
      <c r="D362" s="340"/>
      <c r="E362" s="47"/>
      <c r="F362" s="47"/>
      <c r="G362" s="47"/>
      <c r="H362" s="47"/>
      <c r="I362" s="47"/>
      <c r="J362" s="47"/>
      <c r="K362" s="47"/>
      <c r="L362" s="47"/>
      <c r="M362" s="47"/>
      <c r="N362" s="47"/>
      <c r="O362" s="47"/>
      <c r="P362" s="349"/>
      <c r="Q362" s="3"/>
      <c r="R362" s="2"/>
      <c r="S362" s="2"/>
      <c r="T362" s="2"/>
      <c r="U362" s="2"/>
    </row>
    <row r="363" ht="15.75" customHeight="1">
      <c r="A363" s="2"/>
      <c r="B363" s="339"/>
      <c r="C363" s="3"/>
      <c r="D363" s="340"/>
      <c r="E363" s="47"/>
      <c r="F363" s="47"/>
      <c r="G363" s="47"/>
      <c r="H363" s="47"/>
      <c r="I363" s="47"/>
      <c r="J363" s="47"/>
      <c r="K363" s="47"/>
      <c r="L363" s="47"/>
      <c r="M363" s="47"/>
      <c r="N363" s="47"/>
      <c r="O363" s="47"/>
      <c r="P363" s="349"/>
      <c r="Q363" s="3"/>
      <c r="R363" s="2"/>
      <c r="S363" s="2"/>
      <c r="T363" s="2"/>
      <c r="U363" s="2"/>
    </row>
    <row r="364" ht="15.75" customHeight="1">
      <c r="A364" s="2"/>
      <c r="B364" s="339"/>
      <c r="C364" s="3"/>
      <c r="D364" s="340"/>
      <c r="E364" s="47"/>
      <c r="F364" s="47"/>
      <c r="G364" s="47"/>
      <c r="H364" s="47"/>
      <c r="I364" s="47"/>
      <c r="J364" s="47"/>
      <c r="K364" s="47"/>
      <c r="L364" s="47"/>
      <c r="M364" s="47"/>
      <c r="N364" s="47"/>
      <c r="O364" s="47"/>
      <c r="P364" s="349"/>
      <c r="Q364" s="3"/>
      <c r="R364" s="2"/>
      <c r="S364" s="2"/>
      <c r="T364" s="2"/>
      <c r="U364" s="2"/>
    </row>
    <row r="365" ht="15.75" customHeight="1">
      <c r="A365" s="2"/>
      <c r="B365" s="339"/>
      <c r="C365" s="3"/>
      <c r="D365" s="340"/>
      <c r="E365" s="47"/>
      <c r="F365" s="47"/>
      <c r="G365" s="47"/>
      <c r="H365" s="47"/>
      <c r="I365" s="47"/>
      <c r="J365" s="47"/>
      <c r="K365" s="47"/>
      <c r="L365" s="47"/>
      <c r="M365" s="47"/>
      <c r="N365" s="47"/>
      <c r="O365" s="47"/>
      <c r="P365" s="349"/>
      <c r="Q365" s="3"/>
      <c r="R365" s="2"/>
      <c r="S365" s="2"/>
      <c r="T365" s="2"/>
      <c r="U365" s="2"/>
    </row>
    <row r="366" ht="15.75" customHeight="1">
      <c r="A366" s="2"/>
      <c r="B366" s="339"/>
      <c r="C366" s="3"/>
      <c r="D366" s="340"/>
      <c r="E366" s="47"/>
      <c r="F366" s="47"/>
      <c r="G366" s="47"/>
      <c r="H366" s="47"/>
      <c r="I366" s="47"/>
      <c r="J366" s="47"/>
      <c r="K366" s="47"/>
      <c r="L366" s="47"/>
      <c r="M366" s="47"/>
      <c r="N366" s="47"/>
      <c r="O366" s="47"/>
      <c r="P366" s="349"/>
      <c r="Q366" s="3"/>
      <c r="R366" s="2"/>
      <c r="S366" s="2"/>
      <c r="T366" s="2"/>
      <c r="U366" s="2"/>
    </row>
    <row r="367" ht="15.75" customHeight="1">
      <c r="A367" s="2"/>
      <c r="B367" s="339"/>
      <c r="C367" s="3"/>
      <c r="D367" s="340"/>
      <c r="E367" s="47"/>
      <c r="F367" s="47"/>
      <c r="G367" s="47"/>
      <c r="H367" s="47"/>
      <c r="I367" s="47"/>
      <c r="J367" s="47"/>
      <c r="K367" s="47"/>
      <c r="L367" s="47"/>
      <c r="M367" s="47"/>
      <c r="N367" s="47"/>
      <c r="O367" s="47"/>
      <c r="P367" s="349"/>
      <c r="Q367" s="3"/>
      <c r="R367" s="2"/>
      <c r="S367" s="2"/>
      <c r="T367" s="2"/>
      <c r="U367" s="2"/>
    </row>
    <row r="368" ht="15.75" customHeight="1">
      <c r="A368" s="2"/>
      <c r="B368" s="339"/>
      <c r="C368" s="3"/>
      <c r="D368" s="340"/>
      <c r="E368" s="47"/>
      <c r="F368" s="47"/>
      <c r="G368" s="47"/>
      <c r="H368" s="47"/>
      <c r="I368" s="47"/>
      <c r="J368" s="47"/>
      <c r="K368" s="47"/>
      <c r="L368" s="47"/>
      <c r="M368" s="47"/>
      <c r="N368" s="47"/>
      <c r="O368" s="47"/>
      <c r="P368" s="349"/>
      <c r="Q368" s="3"/>
      <c r="R368" s="2"/>
      <c r="S368" s="2"/>
      <c r="T368" s="2"/>
      <c r="U368" s="2"/>
    </row>
    <row r="369" ht="15.75" customHeight="1">
      <c r="A369" s="2"/>
      <c r="B369" s="339"/>
      <c r="C369" s="3"/>
      <c r="D369" s="340"/>
      <c r="E369" s="47"/>
      <c r="F369" s="47"/>
      <c r="G369" s="47"/>
      <c r="H369" s="47"/>
      <c r="I369" s="47"/>
      <c r="J369" s="47"/>
      <c r="K369" s="47"/>
      <c r="L369" s="47"/>
      <c r="M369" s="47"/>
      <c r="N369" s="47"/>
      <c r="O369" s="47"/>
      <c r="P369" s="349"/>
      <c r="Q369" s="3"/>
      <c r="R369" s="2"/>
      <c r="S369" s="2"/>
      <c r="T369" s="2"/>
      <c r="U369" s="2"/>
    </row>
    <row r="370" ht="15.75" customHeight="1">
      <c r="A370" s="2"/>
      <c r="B370" s="339"/>
      <c r="C370" s="3"/>
      <c r="D370" s="340"/>
      <c r="E370" s="47"/>
      <c r="F370" s="47"/>
      <c r="G370" s="47"/>
      <c r="H370" s="47"/>
      <c r="I370" s="47"/>
      <c r="J370" s="47"/>
      <c r="K370" s="47"/>
      <c r="L370" s="47"/>
      <c r="M370" s="47"/>
      <c r="N370" s="47"/>
      <c r="O370" s="47"/>
      <c r="P370" s="349"/>
      <c r="Q370" s="3"/>
      <c r="R370" s="2"/>
      <c r="S370" s="2"/>
      <c r="T370" s="2"/>
      <c r="U370" s="2"/>
    </row>
    <row r="371" ht="15.75" customHeight="1">
      <c r="A371" s="2"/>
      <c r="B371" s="339"/>
      <c r="C371" s="3"/>
      <c r="D371" s="340"/>
      <c r="E371" s="47"/>
      <c r="F371" s="47"/>
      <c r="G371" s="47"/>
      <c r="H371" s="47"/>
      <c r="I371" s="47"/>
      <c r="J371" s="47"/>
      <c r="K371" s="47"/>
      <c r="L371" s="47"/>
      <c r="M371" s="47"/>
      <c r="N371" s="47"/>
      <c r="O371" s="47"/>
      <c r="P371" s="349"/>
      <c r="Q371" s="3"/>
      <c r="R371" s="2"/>
      <c r="S371" s="2"/>
      <c r="T371" s="2"/>
      <c r="U371" s="2"/>
    </row>
    <row r="372" ht="15.75" customHeight="1">
      <c r="A372" s="2"/>
      <c r="B372" s="339"/>
      <c r="C372" s="3"/>
      <c r="D372" s="340"/>
      <c r="E372" s="47"/>
      <c r="F372" s="47"/>
      <c r="G372" s="47"/>
      <c r="H372" s="47"/>
      <c r="I372" s="47"/>
      <c r="J372" s="47"/>
      <c r="K372" s="47"/>
      <c r="L372" s="47"/>
      <c r="M372" s="47"/>
      <c r="N372" s="47"/>
      <c r="O372" s="47"/>
      <c r="P372" s="349"/>
      <c r="Q372" s="3"/>
      <c r="R372" s="2"/>
      <c r="S372" s="2"/>
      <c r="T372" s="2"/>
      <c r="U372" s="2"/>
    </row>
    <row r="373" ht="15.75" customHeight="1">
      <c r="A373" s="2"/>
      <c r="B373" s="339"/>
      <c r="C373" s="3"/>
      <c r="D373" s="340"/>
      <c r="E373" s="47"/>
      <c r="F373" s="47"/>
      <c r="G373" s="47"/>
      <c r="H373" s="47"/>
      <c r="I373" s="47"/>
      <c r="J373" s="47"/>
      <c r="K373" s="47"/>
      <c r="L373" s="47"/>
      <c r="M373" s="47"/>
      <c r="N373" s="47"/>
      <c r="O373" s="47"/>
      <c r="P373" s="349"/>
      <c r="Q373" s="3"/>
      <c r="R373" s="2"/>
      <c r="S373" s="2"/>
      <c r="T373" s="2"/>
      <c r="U373" s="2"/>
    </row>
    <row r="374" ht="15.75" customHeight="1">
      <c r="A374" s="2"/>
      <c r="B374" s="339"/>
      <c r="C374" s="3"/>
      <c r="D374" s="340"/>
      <c r="E374" s="47"/>
      <c r="F374" s="47"/>
      <c r="G374" s="47"/>
      <c r="H374" s="47"/>
      <c r="I374" s="47"/>
      <c r="J374" s="47"/>
      <c r="K374" s="47"/>
      <c r="L374" s="47"/>
      <c r="M374" s="47"/>
      <c r="N374" s="47"/>
      <c r="O374" s="47"/>
      <c r="P374" s="349"/>
      <c r="Q374" s="3"/>
      <c r="R374" s="2"/>
      <c r="S374" s="2"/>
      <c r="T374" s="2"/>
      <c r="U374" s="2"/>
    </row>
    <row r="375" ht="15.75" customHeight="1">
      <c r="A375" s="2"/>
      <c r="B375" s="339"/>
      <c r="C375" s="3"/>
      <c r="D375" s="340"/>
      <c r="E375" s="47"/>
      <c r="F375" s="47"/>
      <c r="G375" s="47"/>
      <c r="H375" s="47"/>
      <c r="I375" s="47"/>
      <c r="J375" s="47"/>
      <c r="K375" s="47"/>
      <c r="L375" s="47"/>
      <c r="M375" s="47"/>
      <c r="N375" s="47"/>
      <c r="O375" s="47"/>
      <c r="P375" s="349"/>
      <c r="Q375" s="3"/>
      <c r="R375" s="2"/>
      <c r="S375" s="2"/>
      <c r="T375" s="2"/>
      <c r="U375" s="2"/>
    </row>
    <row r="376" ht="15.75" customHeight="1">
      <c r="A376" s="2"/>
      <c r="B376" s="339"/>
      <c r="C376" s="3"/>
      <c r="D376" s="340"/>
      <c r="E376" s="47"/>
      <c r="F376" s="47"/>
      <c r="G376" s="47"/>
      <c r="H376" s="47"/>
      <c r="I376" s="47"/>
      <c r="J376" s="47"/>
      <c r="K376" s="47"/>
      <c r="L376" s="47"/>
      <c r="M376" s="47"/>
      <c r="N376" s="47"/>
      <c r="O376" s="47"/>
      <c r="P376" s="349"/>
      <c r="Q376" s="3"/>
      <c r="R376" s="2"/>
      <c r="S376" s="2"/>
      <c r="T376" s="2"/>
      <c r="U376" s="2"/>
    </row>
    <row r="377" ht="15.75" customHeight="1">
      <c r="A377" s="2"/>
      <c r="B377" s="339"/>
      <c r="C377" s="3"/>
      <c r="D377" s="340"/>
      <c r="E377" s="47"/>
      <c r="F377" s="47"/>
      <c r="G377" s="47"/>
      <c r="H377" s="47"/>
      <c r="I377" s="47"/>
      <c r="J377" s="47"/>
      <c r="K377" s="47"/>
      <c r="L377" s="47"/>
      <c r="M377" s="47"/>
      <c r="N377" s="47"/>
      <c r="O377" s="47"/>
      <c r="P377" s="349"/>
      <c r="Q377" s="3"/>
      <c r="R377" s="2"/>
      <c r="S377" s="2"/>
      <c r="T377" s="2"/>
      <c r="U377" s="2"/>
    </row>
    <row r="378" ht="15.75" customHeight="1">
      <c r="A378" s="2"/>
      <c r="B378" s="339"/>
      <c r="C378" s="3"/>
      <c r="D378" s="340"/>
      <c r="E378" s="47"/>
      <c r="F378" s="47"/>
      <c r="G378" s="47"/>
      <c r="H378" s="47"/>
      <c r="I378" s="47"/>
      <c r="J378" s="47"/>
      <c r="K378" s="47"/>
      <c r="L378" s="47"/>
      <c r="M378" s="47"/>
      <c r="N378" s="47"/>
      <c r="O378" s="47"/>
      <c r="P378" s="349"/>
      <c r="Q378" s="3"/>
      <c r="R378" s="2"/>
      <c r="S378" s="2"/>
      <c r="T378" s="2"/>
      <c r="U378" s="2"/>
    </row>
    <row r="379" ht="15.75" customHeight="1">
      <c r="A379" s="2"/>
      <c r="B379" s="339"/>
      <c r="C379" s="3"/>
      <c r="D379" s="340"/>
      <c r="E379" s="47"/>
      <c r="F379" s="47"/>
      <c r="G379" s="47"/>
      <c r="H379" s="47"/>
      <c r="I379" s="47"/>
      <c r="J379" s="47"/>
      <c r="K379" s="47"/>
      <c r="L379" s="47"/>
      <c r="M379" s="47"/>
      <c r="N379" s="47"/>
      <c r="O379" s="47"/>
      <c r="P379" s="349"/>
      <c r="Q379" s="3"/>
      <c r="R379" s="2"/>
      <c r="S379" s="2"/>
      <c r="T379" s="2"/>
      <c r="U379" s="2"/>
    </row>
    <row r="380" ht="15.75" customHeight="1">
      <c r="A380" s="2"/>
      <c r="B380" s="339"/>
      <c r="C380" s="3"/>
      <c r="D380" s="340"/>
      <c r="E380" s="47"/>
      <c r="F380" s="47"/>
      <c r="G380" s="47"/>
      <c r="H380" s="47"/>
      <c r="I380" s="47"/>
      <c r="J380" s="47"/>
      <c r="K380" s="47"/>
      <c r="L380" s="47"/>
      <c r="M380" s="47"/>
      <c r="N380" s="47"/>
      <c r="O380" s="47"/>
      <c r="P380" s="349"/>
      <c r="Q380" s="3"/>
      <c r="R380" s="2"/>
      <c r="S380" s="2"/>
      <c r="T380" s="2"/>
      <c r="U380" s="2"/>
    </row>
    <row r="381" ht="15.75" customHeight="1">
      <c r="A381" s="2"/>
      <c r="B381" s="339"/>
      <c r="C381" s="3"/>
      <c r="D381" s="340"/>
      <c r="E381" s="47"/>
      <c r="F381" s="47"/>
      <c r="G381" s="47"/>
      <c r="H381" s="47"/>
      <c r="I381" s="47"/>
      <c r="J381" s="47"/>
      <c r="K381" s="47"/>
      <c r="L381" s="47"/>
      <c r="M381" s="47"/>
      <c r="N381" s="47"/>
      <c r="O381" s="47"/>
      <c r="P381" s="349"/>
      <c r="Q381" s="3"/>
      <c r="R381" s="2"/>
      <c r="S381" s="2"/>
      <c r="T381" s="2"/>
      <c r="U381" s="2"/>
    </row>
    <row r="382" ht="15.75" customHeight="1">
      <c r="A382" s="2"/>
      <c r="B382" s="339"/>
      <c r="C382" s="3"/>
      <c r="D382" s="340"/>
      <c r="E382" s="47"/>
      <c r="F382" s="47"/>
      <c r="G382" s="47"/>
      <c r="H382" s="47"/>
      <c r="I382" s="47"/>
      <c r="J382" s="47"/>
      <c r="K382" s="47"/>
      <c r="L382" s="47"/>
      <c r="M382" s="47"/>
      <c r="N382" s="47"/>
      <c r="O382" s="47"/>
      <c r="P382" s="349"/>
      <c r="Q382" s="3"/>
      <c r="R382" s="2"/>
      <c r="S382" s="2"/>
      <c r="T382" s="2"/>
      <c r="U382" s="2"/>
    </row>
    <row r="383" ht="15.75" customHeight="1">
      <c r="A383" s="2"/>
      <c r="B383" s="339"/>
      <c r="C383" s="3"/>
      <c r="D383" s="340"/>
      <c r="E383" s="47"/>
      <c r="F383" s="47"/>
      <c r="G383" s="47"/>
      <c r="H383" s="47"/>
      <c r="I383" s="47"/>
      <c r="J383" s="47"/>
      <c r="K383" s="47"/>
      <c r="L383" s="47"/>
      <c r="M383" s="47"/>
      <c r="N383" s="47"/>
      <c r="O383" s="47"/>
      <c r="P383" s="349"/>
      <c r="Q383" s="3"/>
      <c r="R383" s="2"/>
      <c r="S383" s="2"/>
      <c r="T383" s="2"/>
      <c r="U383" s="2"/>
    </row>
    <row r="384" ht="15.75" customHeight="1">
      <c r="A384" s="2"/>
      <c r="B384" s="339"/>
      <c r="C384" s="3"/>
      <c r="D384" s="340"/>
      <c r="E384" s="47"/>
      <c r="F384" s="47"/>
      <c r="G384" s="47"/>
      <c r="H384" s="47"/>
      <c r="I384" s="47"/>
      <c r="J384" s="47"/>
      <c r="K384" s="47"/>
      <c r="L384" s="47"/>
      <c r="M384" s="47"/>
      <c r="N384" s="47"/>
      <c r="O384" s="47"/>
      <c r="P384" s="349"/>
      <c r="Q384" s="3"/>
      <c r="R384" s="2"/>
      <c r="S384" s="2"/>
      <c r="T384" s="2"/>
      <c r="U384" s="2"/>
    </row>
    <row r="385" ht="15.75" customHeight="1">
      <c r="A385" s="2"/>
      <c r="B385" s="339"/>
      <c r="C385" s="3"/>
      <c r="D385" s="340"/>
      <c r="E385" s="47"/>
      <c r="F385" s="47"/>
      <c r="G385" s="47"/>
      <c r="H385" s="47"/>
      <c r="I385" s="47"/>
      <c r="J385" s="47"/>
      <c r="K385" s="47"/>
      <c r="L385" s="47"/>
      <c r="M385" s="47"/>
      <c r="N385" s="47"/>
      <c r="O385" s="47"/>
      <c r="P385" s="349"/>
      <c r="Q385" s="3"/>
      <c r="R385" s="2"/>
      <c r="S385" s="2"/>
      <c r="T385" s="2"/>
      <c r="U385" s="2"/>
    </row>
    <row r="386" ht="15.75" customHeight="1">
      <c r="A386" s="2"/>
      <c r="B386" s="339"/>
      <c r="C386" s="3"/>
      <c r="D386" s="340"/>
      <c r="E386" s="47"/>
      <c r="F386" s="47"/>
      <c r="G386" s="47"/>
      <c r="H386" s="47"/>
      <c r="I386" s="47"/>
      <c r="J386" s="47"/>
      <c r="K386" s="47"/>
      <c r="L386" s="47"/>
      <c r="M386" s="47"/>
      <c r="N386" s="47"/>
      <c r="O386" s="47"/>
      <c r="P386" s="349"/>
      <c r="Q386" s="3"/>
      <c r="R386" s="2"/>
      <c r="S386" s="2"/>
      <c r="T386" s="2"/>
      <c r="U386" s="2"/>
    </row>
    <row r="387" ht="15.75" customHeight="1">
      <c r="A387" s="2"/>
      <c r="B387" s="339"/>
      <c r="C387" s="3"/>
      <c r="D387" s="340"/>
      <c r="E387" s="47"/>
      <c r="F387" s="47"/>
      <c r="G387" s="47"/>
      <c r="H387" s="47"/>
      <c r="I387" s="47"/>
      <c r="J387" s="47"/>
      <c r="K387" s="47"/>
      <c r="L387" s="47"/>
      <c r="M387" s="47"/>
      <c r="N387" s="47"/>
      <c r="O387" s="47"/>
      <c r="P387" s="349"/>
      <c r="Q387" s="3"/>
      <c r="R387" s="2"/>
      <c r="S387" s="2"/>
      <c r="T387" s="2"/>
      <c r="U387" s="2"/>
    </row>
    <row r="388" ht="15.75" customHeight="1">
      <c r="A388" s="2"/>
      <c r="B388" s="339"/>
      <c r="C388" s="3"/>
      <c r="D388" s="340"/>
      <c r="E388" s="47"/>
      <c r="F388" s="47"/>
      <c r="G388" s="47"/>
      <c r="H388" s="47"/>
      <c r="I388" s="47"/>
      <c r="J388" s="47"/>
      <c r="K388" s="47"/>
      <c r="L388" s="47"/>
      <c r="M388" s="47"/>
      <c r="N388" s="47"/>
      <c r="O388" s="47"/>
      <c r="P388" s="349"/>
      <c r="Q388" s="3"/>
      <c r="R388" s="2"/>
      <c r="S388" s="2"/>
      <c r="T388" s="2"/>
      <c r="U388" s="2"/>
    </row>
    <row r="389" ht="15.75" customHeight="1">
      <c r="A389" s="2"/>
      <c r="B389" s="339"/>
      <c r="C389" s="3"/>
      <c r="D389" s="340"/>
      <c r="E389" s="47"/>
      <c r="F389" s="47"/>
      <c r="G389" s="47"/>
      <c r="H389" s="47"/>
      <c r="I389" s="47"/>
      <c r="J389" s="47"/>
      <c r="K389" s="47"/>
      <c r="L389" s="47"/>
      <c r="M389" s="47"/>
      <c r="N389" s="47"/>
      <c r="O389" s="47"/>
      <c r="P389" s="349"/>
      <c r="Q389" s="3"/>
      <c r="R389" s="2"/>
      <c r="S389" s="2"/>
      <c r="T389" s="2"/>
      <c r="U389" s="2"/>
    </row>
    <row r="390" ht="15.75" customHeight="1">
      <c r="A390" s="2"/>
      <c r="B390" s="339"/>
      <c r="C390" s="3"/>
      <c r="D390" s="340"/>
      <c r="E390" s="47"/>
      <c r="F390" s="47"/>
      <c r="G390" s="47"/>
      <c r="H390" s="47"/>
      <c r="I390" s="47"/>
      <c r="J390" s="47"/>
      <c r="K390" s="47"/>
      <c r="L390" s="47"/>
      <c r="M390" s="47"/>
      <c r="N390" s="47"/>
      <c r="O390" s="47"/>
      <c r="P390" s="349"/>
      <c r="Q390" s="3"/>
      <c r="R390" s="2"/>
      <c r="S390" s="2"/>
      <c r="T390" s="2"/>
      <c r="U390" s="2"/>
    </row>
    <row r="391" ht="15.75" customHeight="1">
      <c r="A391" s="2"/>
      <c r="B391" s="339"/>
      <c r="C391" s="3"/>
      <c r="D391" s="340"/>
      <c r="E391" s="47"/>
      <c r="F391" s="47"/>
      <c r="G391" s="47"/>
      <c r="H391" s="47"/>
      <c r="I391" s="47"/>
      <c r="J391" s="47"/>
      <c r="K391" s="47"/>
      <c r="L391" s="47"/>
      <c r="M391" s="47"/>
      <c r="N391" s="47"/>
      <c r="O391" s="47"/>
      <c r="P391" s="349"/>
      <c r="Q391" s="3"/>
      <c r="R391" s="2"/>
      <c r="S391" s="2"/>
      <c r="T391" s="2"/>
      <c r="U391" s="2"/>
    </row>
    <row r="392" ht="15.75" customHeight="1">
      <c r="A392" s="2"/>
      <c r="B392" s="339"/>
      <c r="C392" s="3"/>
      <c r="D392" s="340"/>
      <c r="E392" s="47"/>
      <c r="F392" s="47"/>
      <c r="G392" s="47"/>
      <c r="H392" s="47"/>
      <c r="I392" s="47"/>
      <c r="J392" s="47"/>
      <c r="K392" s="47"/>
      <c r="L392" s="47"/>
      <c r="M392" s="47"/>
      <c r="N392" s="47"/>
      <c r="O392" s="47"/>
      <c r="P392" s="349"/>
      <c r="Q392" s="3"/>
      <c r="R392" s="2"/>
      <c r="S392" s="2"/>
      <c r="T392" s="2"/>
      <c r="U392" s="2"/>
    </row>
    <row r="393" ht="15.75" customHeight="1">
      <c r="A393" s="2"/>
      <c r="B393" s="339"/>
      <c r="C393" s="3"/>
      <c r="D393" s="340"/>
      <c r="E393" s="47"/>
      <c r="F393" s="47"/>
      <c r="G393" s="47"/>
      <c r="H393" s="47"/>
      <c r="I393" s="47"/>
      <c r="J393" s="47"/>
      <c r="K393" s="47"/>
      <c r="L393" s="47"/>
      <c r="M393" s="47"/>
      <c r="N393" s="47"/>
      <c r="O393" s="47"/>
      <c r="P393" s="349"/>
      <c r="Q393" s="3"/>
      <c r="R393" s="2"/>
      <c r="S393" s="2"/>
      <c r="T393" s="2"/>
      <c r="U393" s="2"/>
    </row>
    <row r="394" ht="15.75" customHeight="1">
      <c r="A394" s="2"/>
      <c r="B394" s="339"/>
      <c r="C394" s="3"/>
      <c r="D394" s="340"/>
      <c r="E394" s="47"/>
      <c r="F394" s="47"/>
      <c r="G394" s="47"/>
      <c r="H394" s="47"/>
      <c r="I394" s="47"/>
      <c r="J394" s="47"/>
      <c r="K394" s="47"/>
      <c r="L394" s="47"/>
      <c r="M394" s="47"/>
      <c r="N394" s="47"/>
      <c r="O394" s="47"/>
      <c r="P394" s="349"/>
      <c r="Q394" s="3"/>
      <c r="R394" s="2"/>
      <c r="S394" s="2"/>
      <c r="T394" s="2"/>
      <c r="U394" s="2"/>
    </row>
    <row r="395" ht="15.75" customHeight="1">
      <c r="A395" s="2"/>
      <c r="B395" s="339"/>
      <c r="C395" s="3"/>
      <c r="D395" s="340"/>
      <c r="E395" s="47"/>
      <c r="F395" s="47"/>
      <c r="G395" s="47"/>
      <c r="H395" s="47"/>
      <c r="I395" s="47"/>
      <c r="J395" s="47"/>
      <c r="K395" s="47"/>
      <c r="L395" s="47"/>
      <c r="M395" s="47"/>
      <c r="N395" s="47"/>
      <c r="O395" s="47"/>
      <c r="P395" s="349"/>
      <c r="Q395" s="3"/>
      <c r="R395" s="2"/>
      <c r="S395" s="2"/>
      <c r="T395" s="2"/>
      <c r="U395" s="2"/>
    </row>
    <row r="396" ht="15.75" customHeight="1">
      <c r="A396" s="2"/>
      <c r="B396" s="339"/>
      <c r="C396" s="3"/>
      <c r="D396" s="340"/>
      <c r="E396" s="47"/>
      <c r="F396" s="47"/>
      <c r="G396" s="47"/>
      <c r="H396" s="47"/>
      <c r="I396" s="47"/>
      <c r="J396" s="47"/>
      <c r="K396" s="47"/>
      <c r="L396" s="47"/>
      <c r="M396" s="47"/>
      <c r="N396" s="47"/>
      <c r="O396" s="47"/>
      <c r="P396" s="349"/>
      <c r="Q396" s="3"/>
      <c r="R396" s="2"/>
      <c r="S396" s="2"/>
      <c r="T396" s="2"/>
      <c r="U396" s="2"/>
    </row>
    <row r="397" ht="15.75" customHeight="1">
      <c r="A397" s="2"/>
      <c r="B397" s="339"/>
      <c r="C397" s="3"/>
      <c r="D397" s="340"/>
      <c r="E397" s="47"/>
      <c r="F397" s="47"/>
      <c r="G397" s="47"/>
      <c r="H397" s="47"/>
      <c r="I397" s="47"/>
      <c r="J397" s="47"/>
      <c r="K397" s="47"/>
      <c r="L397" s="47"/>
      <c r="M397" s="47"/>
      <c r="N397" s="47"/>
      <c r="O397" s="47"/>
      <c r="P397" s="349"/>
      <c r="Q397" s="3"/>
      <c r="R397" s="2"/>
      <c r="S397" s="2"/>
      <c r="T397" s="2"/>
      <c r="U397" s="2"/>
    </row>
    <row r="398" ht="15.75" customHeight="1">
      <c r="A398" s="2"/>
      <c r="B398" s="339"/>
      <c r="C398" s="3"/>
      <c r="D398" s="340"/>
      <c r="E398" s="47"/>
      <c r="F398" s="47"/>
      <c r="G398" s="47"/>
      <c r="H398" s="47"/>
      <c r="I398" s="47"/>
      <c r="J398" s="47"/>
      <c r="K398" s="47"/>
      <c r="L398" s="47"/>
      <c r="M398" s="47"/>
      <c r="N398" s="47"/>
      <c r="O398" s="47"/>
      <c r="P398" s="349"/>
      <c r="Q398" s="3"/>
      <c r="R398" s="2"/>
      <c r="S398" s="2"/>
      <c r="T398" s="2"/>
      <c r="U398" s="2"/>
    </row>
    <row r="399" ht="15.75" customHeight="1">
      <c r="A399" s="2"/>
      <c r="B399" s="339"/>
      <c r="C399" s="3"/>
      <c r="D399" s="340"/>
      <c r="E399" s="47"/>
      <c r="F399" s="47"/>
      <c r="G399" s="47"/>
      <c r="H399" s="47"/>
      <c r="I399" s="47"/>
      <c r="J399" s="47"/>
      <c r="K399" s="47"/>
      <c r="L399" s="47"/>
      <c r="M399" s="47"/>
      <c r="N399" s="47"/>
      <c r="O399" s="47"/>
      <c r="P399" s="349"/>
      <c r="Q399" s="3"/>
      <c r="R399" s="2"/>
      <c r="S399" s="2"/>
      <c r="T399" s="2"/>
      <c r="U399" s="2"/>
    </row>
    <row r="400" ht="15.75" customHeight="1">
      <c r="A400" s="2"/>
      <c r="B400" s="339"/>
      <c r="C400" s="3"/>
      <c r="D400" s="340"/>
      <c r="E400" s="47"/>
      <c r="F400" s="47"/>
      <c r="G400" s="47"/>
      <c r="H400" s="47"/>
      <c r="I400" s="47"/>
      <c r="J400" s="47"/>
      <c r="K400" s="47"/>
      <c r="L400" s="47"/>
      <c r="M400" s="47"/>
      <c r="N400" s="47"/>
      <c r="O400" s="47"/>
      <c r="P400" s="349"/>
      <c r="Q400" s="3"/>
      <c r="R400" s="2"/>
      <c r="S400" s="2"/>
      <c r="T400" s="2"/>
      <c r="U400" s="2"/>
    </row>
    <row r="401" ht="15.75" customHeight="1">
      <c r="A401" s="2"/>
      <c r="B401" s="339"/>
      <c r="C401" s="3"/>
      <c r="D401" s="340"/>
      <c r="E401" s="47"/>
      <c r="F401" s="47"/>
      <c r="G401" s="47"/>
      <c r="H401" s="47"/>
      <c r="I401" s="47"/>
      <c r="J401" s="47"/>
      <c r="K401" s="47"/>
      <c r="L401" s="47"/>
      <c r="M401" s="47"/>
      <c r="N401" s="47"/>
      <c r="O401" s="47"/>
      <c r="P401" s="349"/>
      <c r="Q401" s="3"/>
      <c r="R401" s="2"/>
      <c r="S401" s="2"/>
      <c r="T401" s="2"/>
      <c r="U401" s="2"/>
    </row>
    <row r="402" ht="15.75" customHeight="1">
      <c r="A402" s="2"/>
      <c r="B402" s="339"/>
      <c r="C402" s="3"/>
      <c r="D402" s="340"/>
      <c r="E402" s="47"/>
      <c r="F402" s="47"/>
      <c r="G402" s="47"/>
      <c r="H402" s="47"/>
      <c r="I402" s="47"/>
      <c r="J402" s="47"/>
      <c r="K402" s="47"/>
      <c r="L402" s="47"/>
      <c r="M402" s="47"/>
      <c r="N402" s="47"/>
      <c r="O402" s="47"/>
      <c r="P402" s="349"/>
      <c r="Q402" s="3"/>
      <c r="R402" s="2"/>
      <c r="S402" s="2"/>
      <c r="T402" s="2"/>
      <c r="U402" s="2"/>
    </row>
    <row r="403" ht="15.75" customHeight="1">
      <c r="A403" s="2"/>
      <c r="B403" s="339"/>
      <c r="C403" s="3"/>
      <c r="D403" s="340"/>
      <c r="E403" s="47"/>
      <c r="F403" s="47"/>
      <c r="G403" s="47"/>
      <c r="H403" s="47"/>
      <c r="I403" s="47"/>
      <c r="J403" s="47"/>
      <c r="K403" s="47"/>
      <c r="L403" s="47"/>
      <c r="M403" s="47"/>
      <c r="N403" s="47"/>
      <c r="O403" s="47"/>
      <c r="P403" s="349"/>
      <c r="Q403" s="3"/>
      <c r="R403" s="2"/>
      <c r="S403" s="2"/>
      <c r="T403" s="2"/>
      <c r="U403" s="2"/>
    </row>
    <row r="404" ht="15.75" customHeight="1">
      <c r="A404" s="2"/>
      <c r="B404" s="2"/>
      <c r="C404" s="3"/>
      <c r="D404" s="340"/>
      <c r="E404" s="47"/>
      <c r="F404" s="47"/>
      <c r="G404" s="47"/>
      <c r="H404" s="47"/>
      <c r="I404" s="47"/>
      <c r="J404" s="47"/>
      <c r="K404" s="47"/>
      <c r="L404" s="47"/>
      <c r="M404" s="47"/>
      <c r="N404" s="47"/>
      <c r="O404" s="47"/>
      <c r="P404" s="349"/>
      <c r="Q404" s="3"/>
      <c r="R404" s="2"/>
      <c r="S404" s="2"/>
      <c r="T404" s="2"/>
      <c r="U404" s="2"/>
    </row>
    <row r="405" ht="15.75" customHeight="1">
      <c r="A405" s="2"/>
      <c r="B405" s="2"/>
      <c r="C405" s="3"/>
      <c r="D405" s="340"/>
      <c r="E405" s="47"/>
      <c r="F405" s="47"/>
      <c r="G405" s="47"/>
      <c r="H405" s="47"/>
      <c r="I405" s="47"/>
      <c r="J405" s="47"/>
      <c r="K405" s="47"/>
      <c r="L405" s="47"/>
      <c r="M405" s="47"/>
      <c r="N405" s="47"/>
      <c r="O405" s="47"/>
      <c r="P405" s="349"/>
      <c r="Q405" s="3"/>
      <c r="R405" s="2"/>
      <c r="S405" s="2"/>
      <c r="T405" s="2"/>
      <c r="U405" s="2"/>
    </row>
    <row r="406" ht="15.75" customHeight="1">
      <c r="A406" s="2"/>
      <c r="B406" s="2"/>
      <c r="C406" s="3"/>
      <c r="D406" s="340"/>
      <c r="E406" s="47"/>
      <c r="F406" s="47"/>
      <c r="G406" s="47"/>
      <c r="H406" s="47"/>
      <c r="I406" s="47"/>
      <c r="J406" s="47"/>
      <c r="K406" s="47"/>
      <c r="L406" s="47"/>
      <c r="M406" s="47"/>
      <c r="N406" s="47"/>
      <c r="O406" s="47"/>
      <c r="P406" s="349"/>
      <c r="Q406" s="3"/>
      <c r="R406" s="2"/>
      <c r="S406" s="2"/>
      <c r="T406" s="2"/>
      <c r="U406" s="2"/>
    </row>
    <row r="407" ht="15.75" customHeight="1">
      <c r="A407" s="2"/>
      <c r="B407" s="2"/>
      <c r="C407" s="3"/>
      <c r="D407" s="340"/>
      <c r="E407" s="47"/>
      <c r="F407" s="47"/>
      <c r="G407" s="47"/>
      <c r="H407" s="47"/>
      <c r="I407" s="47"/>
      <c r="J407" s="47"/>
      <c r="K407" s="47"/>
      <c r="L407" s="47"/>
      <c r="M407" s="47"/>
      <c r="N407" s="47"/>
      <c r="O407" s="47"/>
      <c r="P407" s="349"/>
      <c r="Q407" s="3"/>
      <c r="R407" s="2"/>
      <c r="S407" s="2"/>
      <c r="T407" s="2"/>
      <c r="U407" s="2"/>
    </row>
    <row r="408" ht="15.75" customHeight="1">
      <c r="A408" s="2"/>
      <c r="B408" s="2"/>
      <c r="C408" s="3"/>
      <c r="D408" s="340"/>
      <c r="E408" s="47"/>
      <c r="F408" s="47"/>
      <c r="G408" s="47"/>
      <c r="H408" s="47"/>
      <c r="I408" s="47"/>
      <c r="J408" s="47"/>
      <c r="K408" s="47"/>
      <c r="L408" s="47"/>
      <c r="M408" s="47"/>
      <c r="N408" s="47"/>
      <c r="O408" s="47"/>
      <c r="P408" s="349"/>
      <c r="Q408" s="3"/>
      <c r="R408" s="2"/>
      <c r="S408" s="2"/>
      <c r="T408" s="2"/>
      <c r="U408" s="2"/>
    </row>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0">
    <mergeCell ref="A1:Q1"/>
    <mergeCell ref="A2:C2"/>
    <mergeCell ref="A3:C3"/>
    <mergeCell ref="A4:C4"/>
    <mergeCell ref="A5:C5"/>
    <mergeCell ref="A6:C6"/>
    <mergeCell ref="A7:C7"/>
    <mergeCell ref="P9:P11"/>
    <mergeCell ref="Q9:Q11"/>
    <mergeCell ref="M35:O35"/>
    <mergeCell ref="Q88:Q93"/>
    <mergeCell ref="Q122:Q128"/>
    <mergeCell ref="Q150:Q151"/>
    <mergeCell ref="Q182:Q183"/>
    <mergeCell ref="J9:L9"/>
    <mergeCell ref="J10:L10"/>
    <mergeCell ref="E56:G57"/>
    <mergeCell ref="A98:D98"/>
    <mergeCell ref="A166:D166"/>
    <mergeCell ref="E177:G177"/>
    <mergeCell ref="A202:C202"/>
    <mergeCell ref="A203:C203"/>
    <mergeCell ref="A9:A11"/>
    <mergeCell ref="B9:B11"/>
    <mergeCell ref="C9:C11"/>
    <mergeCell ref="D9:D11"/>
    <mergeCell ref="E9:G9"/>
    <mergeCell ref="M9:O9"/>
    <mergeCell ref="E10:G10"/>
    <mergeCell ref="M10:O10"/>
  </mergeCells>
  <printOptions/>
  <pageMargins bottom="0.75" footer="0.0" header="0.0" left="0.25" right="0.25" top="0.75"/>
  <pageSetup fitToHeight="0" paperSize="9"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workbookViewId="0"/>
  </sheetViews>
  <sheetFormatPr customHeight="1" defaultColWidth="14.43" defaultRowHeight="15.0"/>
  <cols>
    <col customWidth="1" min="1" max="1" width="16.0"/>
    <col customWidth="1" min="2" max="2" width="16.43"/>
    <col customWidth="1" min="3" max="8" width="20.43"/>
    <col customWidth="1" min="9" max="9" width="12.57"/>
    <col customWidth="1" min="10" max="10" width="20.43"/>
    <col customWidth="1" min="11" max="11" width="12.57"/>
    <col customWidth="1" min="12" max="12" width="20.43"/>
    <col customWidth="1" min="13" max="13" width="12.57"/>
    <col customWidth="1" min="14" max="14" width="20.43"/>
    <col customWidth="1" min="15" max="23" width="4.86"/>
    <col customWidth="1" min="24" max="26" width="9.57"/>
    <col customWidth="1" min="27" max="31" width="11.0"/>
  </cols>
  <sheetData>
    <row r="1" ht="15.0" customHeight="1">
      <c r="A1" s="1" t="s">
        <v>0</v>
      </c>
      <c r="C1" s="2"/>
      <c r="D1" s="3"/>
      <c r="E1" s="2"/>
      <c r="F1" s="2"/>
      <c r="G1" s="2"/>
      <c r="L1" s="3" t="s">
        <v>422</v>
      </c>
      <c r="M1" s="2"/>
      <c r="N1" s="2"/>
      <c r="O1" s="2"/>
      <c r="P1" s="2"/>
      <c r="Q1" s="2"/>
      <c r="R1" s="2"/>
      <c r="S1" s="2"/>
      <c r="T1" s="2"/>
      <c r="U1" s="2"/>
      <c r="V1" s="2"/>
      <c r="W1" s="2"/>
      <c r="X1" s="2"/>
      <c r="Y1" s="2"/>
      <c r="Z1" s="2"/>
    </row>
    <row r="2" ht="15.0" customHeight="1">
      <c r="A2" s="4"/>
      <c r="B2" s="2"/>
      <c r="C2" s="2"/>
      <c r="D2" s="3"/>
      <c r="E2" s="2"/>
      <c r="F2" s="2"/>
      <c r="G2" s="2"/>
      <c r="L2" s="1" t="s">
        <v>2</v>
      </c>
      <c r="O2" s="2"/>
      <c r="P2" s="2"/>
      <c r="Q2" s="2"/>
      <c r="R2" s="2"/>
      <c r="S2" s="2"/>
      <c r="T2" s="2"/>
      <c r="U2" s="2"/>
      <c r="V2" s="2"/>
      <c r="W2" s="2"/>
      <c r="X2" s="2"/>
      <c r="Y2" s="2"/>
      <c r="Z2" s="2"/>
    </row>
    <row r="3" ht="15.0" customHeight="1">
      <c r="A3" s="4"/>
      <c r="B3" s="2"/>
      <c r="C3" s="2"/>
      <c r="D3" s="3"/>
      <c r="E3" s="2"/>
      <c r="F3" s="2"/>
      <c r="G3" s="2"/>
      <c r="L3" s="350" t="s">
        <v>3</v>
      </c>
      <c r="M3" s="351"/>
      <c r="N3" s="351"/>
      <c r="O3" s="2"/>
      <c r="P3" s="2"/>
      <c r="Q3" s="2"/>
      <c r="R3" s="2"/>
      <c r="S3" s="2"/>
      <c r="T3" s="2"/>
      <c r="U3" s="2"/>
      <c r="V3" s="2"/>
      <c r="W3" s="2"/>
      <c r="X3" s="2"/>
      <c r="Y3" s="2"/>
      <c r="Z3" s="2"/>
    </row>
    <row r="4" ht="15.0" customHeight="1">
      <c r="A4" s="4"/>
      <c r="B4" s="2"/>
      <c r="C4" s="2"/>
      <c r="D4" s="2"/>
      <c r="E4" s="2"/>
      <c r="F4" s="2"/>
      <c r="G4" s="2"/>
      <c r="H4" s="2"/>
      <c r="I4" s="2"/>
      <c r="J4" s="2"/>
      <c r="K4" s="2"/>
      <c r="L4" s="2"/>
      <c r="M4" s="2"/>
      <c r="N4" s="2"/>
      <c r="O4" s="2"/>
      <c r="P4" s="2"/>
      <c r="Q4" s="2"/>
      <c r="R4" s="2"/>
      <c r="S4" s="2"/>
      <c r="T4" s="2"/>
      <c r="U4" s="2"/>
      <c r="V4" s="2"/>
      <c r="W4" s="2"/>
      <c r="X4" s="2"/>
      <c r="Y4" s="2"/>
      <c r="Z4" s="2"/>
    </row>
    <row r="5" ht="15.0" customHeight="1">
      <c r="A5" s="4"/>
      <c r="B5" s="2"/>
      <c r="C5" s="2"/>
      <c r="D5" s="2"/>
      <c r="E5" s="2"/>
      <c r="F5" s="2"/>
      <c r="G5" s="2"/>
      <c r="H5" s="2"/>
      <c r="I5" s="2"/>
      <c r="J5" s="2"/>
      <c r="K5" s="2"/>
      <c r="L5" s="2"/>
      <c r="M5" s="2"/>
      <c r="N5" s="2"/>
      <c r="O5" s="2"/>
      <c r="P5" s="2"/>
      <c r="Q5" s="2"/>
      <c r="R5" s="2"/>
      <c r="S5" s="2"/>
      <c r="T5" s="2"/>
      <c r="U5" s="2"/>
      <c r="V5" s="2"/>
      <c r="W5" s="2"/>
      <c r="X5" s="2"/>
      <c r="Y5" s="2"/>
      <c r="Z5" s="2"/>
    </row>
    <row r="6" ht="15.0" customHeight="1">
      <c r="A6" s="4"/>
      <c r="B6" s="2"/>
      <c r="C6" s="2"/>
      <c r="D6" s="2"/>
      <c r="E6" s="2"/>
      <c r="F6" s="2"/>
      <c r="G6" s="2"/>
      <c r="H6" s="2"/>
      <c r="I6" s="2"/>
      <c r="J6" s="2"/>
      <c r="K6" s="2"/>
      <c r="L6" s="2"/>
      <c r="M6" s="2"/>
      <c r="N6" s="2"/>
      <c r="O6" s="2"/>
      <c r="P6" s="2"/>
      <c r="Q6" s="2"/>
      <c r="R6" s="2"/>
      <c r="S6" s="2"/>
      <c r="T6" s="2"/>
      <c r="U6" s="2"/>
      <c r="V6" s="2"/>
      <c r="W6" s="2"/>
      <c r="X6" s="2"/>
      <c r="Y6" s="2"/>
      <c r="Z6" s="2"/>
    </row>
    <row r="7">
      <c r="A7" s="4"/>
      <c r="B7" s="2"/>
      <c r="C7" s="2"/>
      <c r="D7" s="2"/>
      <c r="E7" s="2"/>
      <c r="F7" s="2"/>
      <c r="G7" s="2"/>
      <c r="H7" s="2"/>
      <c r="I7" s="2"/>
      <c r="J7" s="2"/>
      <c r="K7" s="2"/>
      <c r="L7" s="2"/>
      <c r="M7" s="2"/>
      <c r="N7" s="2"/>
      <c r="O7" s="2"/>
      <c r="P7" s="2"/>
      <c r="Q7" s="2"/>
      <c r="R7" s="2"/>
      <c r="S7" s="2"/>
      <c r="T7" s="2"/>
      <c r="U7" s="2"/>
      <c r="V7" s="2"/>
      <c r="W7" s="2"/>
      <c r="X7" s="2"/>
      <c r="Y7" s="2"/>
      <c r="Z7" s="2"/>
    </row>
    <row r="8">
      <c r="A8" s="4"/>
      <c r="B8" s="2"/>
      <c r="C8" s="2"/>
      <c r="D8" s="2"/>
      <c r="E8" s="2"/>
      <c r="F8" s="2"/>
      <c r="G8" s="2"/>
      <c r="H8" s="2"/>
      <c r="I8" s="2"/>
      <c r="J8" s="2"/>
      <c r="K8" s="2"/>
      <c r="L8" s="2"/>
      <c r="M8" s="2"/>
      <c r="N8" s="2"/>
      <c r="O8" s="2"/>
      <c r="P8" s="2"/>
      <c r="Q8" s="2"/>
      <c r="R8" s="2"/>
      <c r="S8" s="2"/>
      <c r="T8" s="2"/>
      <c r="U8" s="2"/>
      <c r="V8" s="2"/>
      <c r="W8" s="2"/>
      <c r="X8" s="2"/>
      <c r="Y8" s="2"/>
      <c r="Z8" s="2"/>
    </row>
    <row r="9">
      <c r="A9" s="4"/>
      <c r="B9" s="2"/>
      <c r="C9" s="2"/>
      <c r="D9" s="2"/>
      <c r="E9" s="2"/>
      <c r="F9" s="2"/>
      <c r="G9" s="2"/>
      <c r="H9" s="2"/>
      <c r="I9" s="2"/>
      <c r="J9" s="2"/>
      <c r="K9" s="2"/>
      <c r="L9" s="2"/>
      <c r="M9" s="2"/>
      <c r="N9" s="2"/>
      <c r="O9" s="2"/>
      <c r="P9" s="2"/>
      <c r="Q9" s="2"/>
      <c r="R9" s="2"/>
      <c r="S9" s="2"/>
      <c r="T9" s="2"/>
      <c r="U9" s="2"/>
      <c r="V9" s="2"/>
      <c r="W9" s="2"/>
      <c r="X9" s="2"/>
      <c r="Y9" s="2"/>
      <c r="Z9" s="2"/>
    </row>
    <row r="10" ht="14.25" customHeight="1">
      <c r="A10" s="56" t="s">
        <v>423</v>
      </c>
      <c r="B10" s="2"/>
      <c r="C10" s="2"/>
      <c r="D10" s="2"/>
      <c r="E10" s="2"/>
      <c r="F10" s="2"/>
      <c r="G10" s="2"/>
      <c r="H10" s="2"/>
      <c r="I10" s="2"/>
      <c r="J10" s="2"/>
      <c r="K10" s="2"/>
      <c r="L10" s="2"/>
      <c r="M10" s="2"/>
      <c r="N10" s="2"/>
      <c r="O10" s="2"/>
      <c r="P10" s="2"/>
      <c r="Q10" s="2"/>
      <c r="R10" s="2"/>
      <c r="S10" s="2"/>
      <c r="T10" s="2"/>
      <c r="U10" s="2"/>
      <c r="V10" s="2"/>
      <c r="W10" s="2"/>
      <c r="X10" s="2"/>
      <c r="Y10" s="2"/>
      <c r="Z10" s="2"/>
      <c r="AA10" s="352"/>
      <c r="AB10" s="352"/>
      <c r="AC10" s="352"/>
      <c r="AD10" s="352"/>
      <c r="AE10" s="352"/>
    </row>
    <row r="11" ht="14.25" customHeight="1">
      <c r="A11" s="4" t="s">
        <v>424</v>
      </c>
      <c r="B11" s="2"/>
      <c r="C11" s="2"/>
      <c r="D11" s="2"/>
      <c r="E11" s="2"/>
      <c r="F11" s="2"/>
      <c r="G11" s="2"/>
      <c r="H11" s="2"/>
      <c r="I11" s="2"/>
      <c r="J11" s="2"/>
      <c r="K11" s="2"/>
      <c r="L11" s="2"/>
      <c r="M11" s="2"/>
      <c r="N11" s="2"/>
      <c r="O11" s="2"/>
      <c r="P11" s="2"/>
      <c r="Q11" s="2"/>
      <c r="R11" s="2"/>
      <c r="S11" s="2"/>
      <c r="T11" s="2"/>
      <c r="U11" s="2"/>
      <c r="V11" s="2"/>
      <c r="W11" s="2"/>
      <c r="X11" s="2"/>
      <c r="Y11" s="2"/>
      <c r="Z11" s="2"/>
      <c r="AA11" s="352"/>
      <c r="AB11" s="352"/>
      <c r="AC11" s="352"/>
      <c r="AD11" s="352"/>
      <c r="AE11" s="352"/>
    </row>
    <row r="12" ht="14.25" customHeight="1">
      <c r="A12" s="4" t="s">
        <v>425</v>
      </c>
      <c r="B12" s="2"/>
      <c r="C12" s="2"/>
      <c r="D12" s="2"/>
      <c r="E12" s="2"/>
      <c r="F12" s="2"/>
      <c r="G12" s="2"/>
      <c r="H12" s="2"/>
      <c r="I12" s="2"/>
      <c r="J12" s="2"/>
      <c r="K12" s="2"/>
      <c r="L12" s="2"/>
      <c r="M12" s="2"/>
      <c r="N12" s="2"/>
      <c r="O12" s="2"/>
      <c r="P12" s="2"/>
      <c r="Q12" s="2"/>
      <c r="R12" s="2"/>
      <c r="S12" s="2"/>
      <c r="T12" s="2"/>
      <c r="U12" s="2"/>
      <c r="V12" s="2"/>
      <c r="W12" s="2"/>
      <c r="X12" s="2"/>
      <c r="Y12" s="2"/>
      <c r="Z12" s="2"/>
      <c r="AA12" s="352"/>
      <c r="AB12" s="352"/>
      <c r="AC12" s="352"/>
      <c r="AD12" s="352"/>
      <c r="AE12" s="352"/>
    </row>
    <row r="13" ht="14.25" customHeight="1">
      <c r="A13" s="4" t="s">
        <v>426</v>
      </c>
      <c r="B13" s="2"/>
      <c r="C13" s="2"/>
      <c r="D13" s="2"/>
      <c r="E13" s="2"/>
      <c r="F13" s="2"/>
      <c r="G13" s="2"/>
      <c r="H13" s="2"/>
      <c r="I13" s="2"/>
      <c r="J13" s="2"/>
      <c r="K13" s="2"/>
      <c r="L13" s="2"/>
      <c r="M13" s="2"/>
      <c r="N13" s="2"/>
      <c r="O13" s="2"/>
      <c r="P13" s="2"/>
      <c r="Q13" s="2"/>
      <c r="R13" s="2"/>
      <c r="S13" s="2"/>
      <c r="T13" s="2"/>
      <c r="U13" s="2"/>
      <c r="V13" s="2"/>
      <c r="W13" s="2"/>
      <c r="X13" s="2"/>
      <c r="Y13" s="2"/>
      <c r="Z13" s="2"/>
      <c r="AA13" s="352"/>
      <c r="AB13" s="352"/>
      <c r="AC13" s="352"/>
      <c r="AD13" s="352"/>
      <c r="AE13" s="352"/>
    </row>
    <row r="14" ht="14.25" customHeight="1">
      <c r="A14" s="4" t="s">
        <v>427</v>
      </c>
      <c r="B14" s="2"/>
      <c r="C14" s="2"/>
      <c r="D14" s="2"/>
      <c r="E14" s="2"/>
      <c r="F14" s="2"/>
      <c r="G14" s="2"/>
      <c r="H14" s="2"/>
      <c r="I14" s="2"/>
      <c r="J14" s="2"/>
      <c r="K14" s="2"/>
      <c r="L14" s="2"/>
      <c r="M14" s="2"/>
      <c r="N14" s="2"/>
      <c r="O14" s="2"/>
      <c r="P14" s="2"/>
      <c r="Q14" s="2"/>
      <c r="R14" s="2"/>
      <c r="S14" s="2"/>
      <c r="T14" s="2"/>
      <c r="U14" s="2"/>
      <c r="V14" s="2"/>
      <c r="W14" s="2"/>
      <c r="X14" s="2"/>
      <c r="Y14" s="2"/>
      <c r="Z14" s="2"/>
      <c r="AA14" s="352"/>
      <c r="AB14" s="352"/>
      <c r="AC14" s="352"/>
      <c r="AD14" s="352"/>
      <c r="AE14" s="352"/>
    </row>
    <row r="15" ht="14.25" customHeight="1">
      <c r="A15" s="4" t="s">
        <v>428</v>
      </c>
      <c r="B15" s="2"/>
      <c r="C15" s="2"/>
      <c r="D15" s="2"/>
      <c r="E15" s="2"/>
      <c r="F15" s="2"/>
      <c r="G15" s="2"/>
      <c r="H15" s="2"/>
      <c r="I15" s="2"/>
      <c r="J15" s="2"/>
      <c r="K15" s="2"/>
      <c r="L15" s="2"/>
      <c r="M15" s="2"/>
      <c r="N15" s="2"/>
      <c r="O15" s="2"/>
      <c r="P15" s="2"/>
      <c r="Q15" s="2"/>
      <c r="R15" s="2"/>
      <c r="S15" s="2"/>
      <c r="T15" s="2"/>
      <c r="U15" s="2"/>
      <c r="V15" s="2"/>
      <c r="W15" s="2"/>
      <c r="X15" s="2"/>
      <c r="Y15" s="2"/>
      <c r="Z15" s="2"/>
      <c r="AA15" s="352"/>
      <c r="AB15" s="352"/>
      <c r="AC15" s="352"/>
      <c r="AD15" s="352"/>
      <c r="AE15" s="352"/>
    </row>
    <row r="16" ht="15.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ht="15.75" customHeight="1">
      <c r="E17" s="14"/>
      <c r="F17" s="15"/>
      <c r="G17" s="15"/>
      <c r="H17" s="15"/>
      <c r="I17" s="15"/>
      <c r="J17" s="15"/>
      <c r="K17" s="15"/>
      <c r="L17" s="15"/>
      <c r="M17" s="15"/>
      <c r="N17" s="15"/>
      <c r="O17" s="15"/>
      <c r="P17" s="15"/>
      <c r="Q17" s="15"/>
      <c r="R17" s="15"/>
      <c r="S17" s="15"/>
      <c r="T17" s="15"/>
      <c r="U17" s="15"/>
      <c r="V17" s="15"/>
      <c r="W17" s="15"/>
      <c r="X17" s="15"/>
      <c r="Y17" s="15"/>
      <c r="Z17" s="15"/>
    </row>
    <row r="18">
      <c r="A18" s="353"/>
      <c r="B18" s="354" t="s">
        <v>429</v>
      </c>
      <c r="O18" s="355"/>
      <c r="P18" s="356"/>
      <c r="Q18" s="353"/>
      <c r="R18" s="353"/>
      <c r="S18" s="353"/>
      <c r="T18" s="353"/>
      <c r="U18" s="353"/>
      <c r="V18" s="353"/>
      <c r="W18" s="353"/>
      <c r="X18" s="353"/>
      <c r="Y18" s="353"/>
      <c r="Z18" s="353"/>
      <c r="AA18" s="353"/>
      <c r="AB18" s="353"/>
      <c r="AC18" s="353"/>
      <c r="AD18" s="353"/>
      <c r="AE18" s="353"/>
    </row>
    <row r="19">
      <c r="A19" s="353"/>
      <c r="B19" s="354" t="s">
        <v>430</v>
      </c>
      <c r="O19" s="355"/>
      <c r="P19" s="356"/>
      <c r="Q19" s="353"/>
      <c r="R19" s="353"/>
      <c r="S19" s="353"/>
      <c r="T19" s="353"/>
      <c r="U19" s="353"/>
      <c r="V19" s="353"/>
      <c r="W19" s="353"/>
      <c r="X19" s="353"/>
      <c r="Y19" s="353"/>
      <c r="Z19" s="353"/>
      <c r="AA19" s="353"/>
      <c r="AB19" s="353"/>
      <c r="AC19" s="353"/>
      <c r="AD19" s="353"/>
      <c r="AE19" s="353"/>
    </row>
    <row r="20">
      <c r="A20" s="353"/>
      <c r="B20" s="357" t="s">
        <v>431</v>
      </c>
      <c r="O20" s="355"/>
      <c r="P20" s="356"/>
      <c r="Q20" s="353"/>
      <c r="R20" s="353"/>
      <c r="S20" s="353"/>
      <c r="T20" s="353"/>
      <c r="U20" s="353"/>
      <c r="V20" s="353"/>
      <c r="W20" s="353"/>
      <c r="X20" s="353"/>
      <c r="Y20" s="353"/>
      <c r="Z20" s="353"/>
      <c r="AA20" s="353"/>
      <c r="AB20" s="353"/>
      <c r="AC20" s="353"/>
      <c r="AD20" s="353"/>
      <c r="AE20" s="353"/>
    </row>
    <row r="21" ht="15.75" customHeight="1">
      <c r="A21" s="353"/>
      <c r="B21" s="4"/>
      <c r="C21" s="2"/>
      <c r="D21" s="358"/>
      <c r="E21" s="358"/>
      <c r="F21" s="358"/>
      <c r="G21" s="358"/>
      <c r="H21" s="358"/>
      <c r="I21" s="358"/>
      <c r="J21" s="359"/>
      <c r="K21" s="358"/>
      <c r="L21" s="359"/>
      <c r="M21" s="358"/>
      <c r="N21" s="359"/>
      <c r="O21" s="355"/>
      <c r="P21" s="356"/>
      <c r="Q21" s="353"/>
      <c r="R21" s="353"/>
      <c r="S21" s="353"/>
      <c r="T21" s="353"/>
      <c r="U21" s="353"/>
      <c r="V21" s="353"/>
      <c r="W21" s="353"/>
      <c r="X21" s="353"/>
      <c r="Y21" s="353"/>
      <c r="Z21" s="353"/>
      <c r="AA21" s="353"/>
      <c r="AB21" s="353"/>
      <c r="AC21" s="353"/>
      <c r="AD21" s="353"/>
      <c r="AE21" s="353"/>
    </row>
    <row r="22" ht="15.75" customHeight="1">
      <c r="A22" s="352"/>
      <c r="B22" s="352"/>
      <c r="C22" s="352"/>
      <c r="D22" s="360"/>
      <c r="E22" s="360"/>
      <c r="F22" s="360"/>
      <c r="G22" s="360"/>
      <c r="H22" s="360"/>
      <c r="I22" s="360"/>
      <c r="J22" s="361"/>
      <c r="K22" s="360"/>
      <c r="L22" s="361"/>
      <c r="M22" s="360"/>
      <c r="N22" s="361"/>
      <c r="O22" s="360"/>
      <c r="P22" s="361"/>
      <c r="Q22" s="352"/>
      <c r="R22" s="352"/>
      <c r="S22" s="352"/>
      <c r="T22" s="352"/>
      <c r="U22" s="352"/>
      <c r="V22" s="352"/>
      <c r="W22" s="352"/>
      <c r="X22" s="352"/>
      <c r="Y22" s="352"/>
      <c r="Z22" s="352"/>
      <c r="AA22" s="352"/>
      <c r="AB22" s="352"/>
      <c r="AC22" s="352"/>
      <c r="AD22" s="352"/>
      <c r="AE22" s="352"/>
    </row>
    <row r="23" ht="30.0" customHeight="1">
      <c r="A23" s="362"/>
      <c r="B23" s="363" t="s">
        <v>432</v>
      </c>
      <c r="C23" s="364"/>
      <c r="D23" s="365" t="s">
        <v>433</v>
      </c>
      <c r="E23" s="77"/>
      <c r="F23" s="77"/>
      <c r="G23" s="77"/>
      <c r="H23" s="77"/>
      <c r="I23" s="77"/>
      <c r="J23" s="78"/>
      <c r="K23" s="363" t="s">
        <v>434</v>
      </c>
      <c r="L23" s="364"/>
      <c r="M23" s="363" t="s">
        <v>435</v>
      </c>
      <c r="N23" s="364"/>
      <c r="O23" s="366"/>
      <c r="P23" s="366"/>
      <c r="Q23" s="366"/>
      <c r="R23" s="366"/>
      <c r="S23" s="366"/>
      <c r="T23" s="366"/>
      <c r="U23" s="366"/>
      <c r="V23" s="366"/>
      <c r="W23" s="366"/>
      <c r="X23" s="366"/>
      <c r="Y23" s="366"/>
      <c r="Z23" s="366"/>
      <c r="AA23" s="366"/>
      <c r="AB23" s="366"/>
      <c r="AC23" s="366"/>
      <c r="AD23" s="366"/>
      <c r="AE23" s="366"/>
    </row>
    <row r="24" ht="135.0" customHeight="1">
      <c r="A24" s="83"/>
      <c r="B24" s="367"/>
      <c r="C24" s="368"/>
      <c r="D24" s="369" t="s">
        <v>436</v>
      </c>
      <c r="E24" s="370" t="s">
        <v>437</v>
      </c>
      <c r="F24" s="370" t="s">
        <v>438</v>
      </c>
      <c r="G24" s="370" t="s">
        <v>439</v>
      </c>
      <c r="H24" s="370" t="s">
        <v>32</v>
      </c>
      <c r="I24" s="371" t="s">
        <v>440</v>
      </c>
      <c r="J24" s="368"/>
      <c r="K24" s="367"/>
      <c r="L24" s="368"/>
      <c r="M24" s="367"/>
      <c r="N24" s="368"/>
      <c r="O24" s="352"/>
      <c r="P24" s="352"/>
      <c r="Q24" s="372"/>
      <c r="R24" s="352"/>
      <c r="S24" s="352"/>
      <c r="T24" s="352"/>
      <c r="U24" s="352"/>
      <c r="V24" s="352"/>
      <c r="W24" s="352"/>
      <c r="X24" s="352"/>
      <c r="Y24" s="352"/>
      <c r="Z24" s="352"/>
      <c r="AA24" s="352"/>
      <c r="AB24" s="352"/>
      <c r="AC24" s="352"/>
      <c r="AD24" s="352"/>
      <c r="AE24" s="352"/>
    </row>
    <row r="25" ht="37.5" customHeight="1">
      <c r="A25" s="373"/>
      <c r="B25" s="374" t="s">
        <v>441</v>
      </c>
      <c r="C25" s="375" t="s">
        <v>442</v>
      </c>
      <c r="D25" s="374" t="s">
        <v>442</v>
      </c>
      <c r="E25" s="376" t="s">
        <v>442</v>
      </c>
      <c r="F25" s="376" t="s">
        <v>442</v>
      </c>
      <c r="G25" s="376" t="s">
        <v>442</v>
      </c>
      <c r="H25" s="376" t="s">
        <v>442</v>
      </c>
      <c r="I25" s="376" t="s">
        <v>441</v>
      </c>
      <c r="J25" s="377" t="s">
        <v>443</v>
      </c>
      <c r="K25" s="374" t="s">
        <v>441</v>
      </c>
      <c r="L25" s="375" t="s">
        <v>442</v>
      </c>
      <c r="M25" s="378" t="s">
        <v>441</v>
      </c>
      <c r="N25" s="379" t="s">
        <v>442</v>
      </c>
      <c r="O25" s="380"/>
      <c r="P25" s="380"/>
      <c r="Q25" s="380"/>
      <c r="R25" s="380"/>
      <c r="S25" s="380"/>
      <c r="T25" s="380"/>
      <c r="U25" s="380"/>
      <c r="V25" s="380"/>
      <c r="W25" s="380"/>
      <c r="X25" s="380"/>
      <c r="Y25" s="380"/>
      <c r="Z25" s="380"/>
      <c r="AA25" s="380"/>
      <c r="AB25" s="380"/>
      <c r="AC25" s="380"/>
      <c r="AD25" s="380"/>
      <c r="AE25" s="380"/>
    </row>
    <row r="26" ht="30.0" customHeight="1">
      <c r="A26" s="381" t="s">
        <v>444</v>
      </c>
      <c r="B26" s="382" t="s">
        <v>445</v>
      </c>
      <c r="C26" s="383" t="s">
        <v>446</v>
      </c>
      <c r="D26" s="382" t="s">
        <v>447</v>
      </c>
      <c r="E26" s="384" t="s">
        <v>448</v>
      </c>
      <c r="F26" s="384" t="s">
        <v>449</v>
      </c>
      <c r="G26" s="384" t="s">
        <v>450</v>
      </c>
      <c r="H26" s="384" t="s">
        <v>451</v>
      </c>
      <c r="I26" s="384" t="s">
        <v>452</v>
      </c>
      <c r="J26" s="383" t="s">
        <v>453</v>
      </c>
      <c r="K26" s="382" t="s">
        <v>454</v>
      </c>
      <c r="L26" s="383" t="s">
        <v>455</v>
      </c>
      <c r="M26" s="385" t="s">
        <v>456</v>
      </c>
      <c r="N26" s="386" t="s">
        <v>457</v>
      </c>
      <c r="O26" s="387"/>
      <c r="P26" s="387"/>
      <c r="Q26" s="388"/>
      <c r="R26" s="387"/>
      <c r="S26" s="387"/>
      <c r="T26" s="387"/>
      <c r="U26" s="387"/>
      <c r="V26" s="387"/>
      <c r="W26" s="387"/>
      <c r="X26" s="387"/>
      <c r="Y26" s="387"/>
      <c r="Z26" s="387"/>
      <c r="AA26" s="387"/>
      <c r="AB26" s="387"/>
      <c r="AC26" s="387"/>
      <c r="AD26" s="387"/>
      <c r="AE26" s="387"/>
    </row>
    <row r="27" ht="30.0" customHeight="1">
      <c r="A27" s="389" t="s">
        <v>458</v>
      </c>
      <c r="B27" s="390">
        <f t="shared" ref="B27:B29" si="1">C27/N27</f>
        <v>0.9708737864</v>
      </c>
      <c r="C27" s="391">
        <f>'Кошторис  витрат'!G195</f>
        <v>1000000</v>
      </c>
      <c r="D27" s="392">
        <v>0.0</v>
      </c>
      <c r="E27" s="393">
        <v>0.0</v>
      </c>
      <c r="F27" s="393">
        <v>0.0</v>
      </c>
      <c r="G27" s="393">
        <v>0.0</v>
      </c>
      <c r="H27" s="394">
        <v>30000.0</v>
      </c>
      <c r="I27" s="395">
        <f t="shared" ref="I27:I29" si="2">J27/N27</f>
        <v>0.02912621359</v>
      </c>
      <c r="J27" s="391">
        <f t="shared" ref="J27:J29" si="3">D27+E27+F27+G27+H27</f>
        <v>30000</v>
      </c>
      <c r="K27" s="390">
        <f t="shared" ref="K27:K29" si="4">L27/N27</f>
        <v>0</v>
      </c>
      <c r="L27" s="396">
        <f>'Кошторис  витрат'!S195</f>
        <v>0</v>
      </c>
      <c r="M27" s="397">
        <v>1.0</v>
      </c>
      <c r="N27" s="398">
        <f t="shared" ref="N27:N29" si="5">C27+J27+L27</f>
        <v>1030000</v>
      </c>
      <c r="O27" s="380"/>
      <c r="P27" s="380"/>
      <c r="Q27" s="380"/>
      <c r="R27" s="380"/>
      <c r="S27" s="380"/>
      <c r="T27" s="380"/>
      <c r="U27" s="380"/>
      <c r="V27" s="380"/>
      <c r="W27" s="380"/>
      <c r="X27" s="380"/>
      <c r="Y27" s="380"/>
      <c r="Z27" s="380"/>
      <c r="AA27" s="380"/>
      <c r="AB27" s="380"/>
      <c r="AC27" s="380"/>
      <c r="AD27" s="380"/>
      <c r="AE27" s="380"/>
    </row>
    <row r="28" ht="30.0" customHeight="1">
      <c r="A28" s="399" t="s">
        <v>459</v>
      </c>
      <c r="B28" s="400">
        <f t="shared" si="1"/>
        <v>0.9708737864</v>
      </c>
      <c r="C28" s="401">
        <f>'Кошторис  витрат'!J195</f>
        <v>1000000</v>
      </c>
      <c r="D28" s="402">
        <v>0.0</v>
      </c>
      <c r="E28" s="403">
        <v>0.0</v>
      </c>
      <c r="F28" s="403">
        <v>0.0</v>
      </c>
      <c r="G28" s="403">
        <v>0.0</v>
      </c>
      <c r="H28" s="404">
        <v>30000.0</v>
      </c>
      <c r="I28" s="405">
        <f t="shared" si="2"/>
        <v>0.02912621359</v>
      </c>
      <c r="J28" s="401">
        <f t="shared" si="3"/>
        <v>30000</v>
      </c>
      <c r="K28" s="400">
        <f t="shared" si="4"/>
        <v>0</v>
      </c>
      <c r="L28" s="406">
        <f>'Кошторис  витрат'!V195</f>
        <v>0</v>
      </c>
      <c r="M28" s="407">
        <v>1.0</v>
      </c>
      <c r="N28" s="408">
        <f t="shared" si="5"/>
        <v>1030000</v>
      </c>
      <c r="O28" s="380"/>
      <c r="P28" s="380"/>
      <c r="Q28" s="380"/>
      <c r="R28" s="380"/>
      <c r="S28" s="380"/>
      <c r="T28" s="380"/>
      <c r="U28" s="380"/>
      <c r="V28" s="380"/>
      <c r="W28" s="380"/>
      <c r="X28" s="380"/>
      <c r="Y28" s="380"/>
      <c r="Z28" s="380"/>
      <c r="AA28" s="380"/>
      <c r="AB28" s="380"/>
      <c r="AC28" s="380"/>
      <c r="AD28" s="380"/>
      <c r="AE28" s="380"/>
    </row>
    <row r="29" ht="30.0" customHeight="1">
      <c r="A29" s="409" t="s">
        <v>460</v>
      </c>
      <c r="B29" s="410">
        <f t="shared" si="1"/>
        <v>0.9638554217</v>
      </c>
      <c r="C29" s="411">
        <v>800000.0</v>
      </c>
      <c r="D29" s="412">
        <v>0.0</v>
      </c>
      <c r="E29" s="413">
        <v>0.0</v>
      </c>
      <c r="F29" s="413">
        <v>0.0</v>
      </c>
      <c r="G29" s="413">
        <v>0.0</v>
      </c>
      <c r="H29" s="413">
        <v>30000.0</v>
      </c>
      <c r="I29" s="414">
        <f t="shared" si="2"/>
        <v>0.03614457831</v>
      </c>
      <c r="J29" s="415">
        <f t="shared" si="3"/>
        <v>30000</v>
      </c>
      <c r="K29" s="410">
        <f t="shared" si="4"/>
        <v>0</v>
      </c>
      <c r="L29" s="416">
        <v>0.0</v>
      </c>
      <c r="M29" s="417">
        <f>(N29*M28)/N28</f>
        <v>0.8058252427</v>
      </c>
      <c r="N29" s="418">
        <f t="shared" si="5"/>
        <v>830000</v>
      </c>
      <c r="O29" s="380"/>
      <c r="P29" s="380"/>
      <c r="Q29" s="380"/>
      <c r="R29" s="380"/>
      <c r="S29" s="380"/>
      <c r="T29" s="380"/>
      <c r="U29" s="380"/>
      <c r="V29" s="380"/>
      <c r="W29" s="380"/>
      <c r="X29" s="380"/>
      <c r="Y29" s="380"/>
      <c r="Z29" s="380"/>
      <c r="AA29" s="380"/>
      <c r="AB29" s="380"/>
      <c r="AC29" s="380"/>
      <c r="AD29" s="380"/>
      <c r="AE29" s="380"/>
    </row>
    <row r="30" ht="30.0" customHeight="1">
      <c r="A30" s="419" t="s">
        <v>461</v>
      </c>
      <c r="B30" s="420">
        <f t="shared" ref="B30:H30" si="6">B28-B29</f>
        <v>0.007018364721</v>
      </c>
      <c r="C30" s="421">
        <f t="shared" si="6"/>
        <v>200000</v>
      </c>
      <c r="D30" s="422">
        <f t="shared" si="6"/>
        <v>0</v>
      </c>
      <c r="E30" s="423">
        <f t="shared" si="6"/>
        <v>0</v>
      </c>
      <c r="F30" s="423">
        <f t="shared" si="6"/>
        <v>0</v>
      </c>
      <c r="G30" s="423">
        <f t="shared" si="6"/>
        <v>0</v>
      </c>
      <c r="H30" s="423">
        <f t="shared" si="6"/>
        <v>0</v>
      </c>
      <c r="I30" s="424">
        <v>0.0</v>
      </c>
      <c r="J30" s="421">
        <f t="shared" ref="J30:N30" si="7">J28-J29</f>
        <v>0</v>
      </c>
      <c r="K30" s="425">
        <f t="shared" si="7"/>
        <v>0</v>
      </c>
      <c r="L30" s="426">
        <f t="shared" si="7"/>
        <v>0</v>
      </c>
      <c r="M30" s="427">
        <f t="shared" si="7"/>
        <v>0.1941747573</v>
      </c>
      <c r="N30" s="428">
        <f t="shared" si="7"/>
        <v>200000</v>
      </c>
      <c r="O30" s="380"/>
      <c r="P30" s="380"/>
      <c r="Q30" s="380"/>
      <c r="R30" s="380"/>
      <c r="S30" s="380"/>
      <c r="T30" s="380"/>
      <c r="U30" s="380"/>
      <c r="V30" s="380"/>
      <c r="W30" s="380"/>
      <c r="X30" s="380"/>
      <c r="Y30" s="380"/>
      <c r="Z30" s="380"/>
      <c r="AA30" s="380"/>
      <c r="AB30" s="380"/>
      <c r="AC30" s="380"/>
      <c r="AD30" s="380"/>
      <c r="AE30" s="380"/>
    </row>
    <row r="31" ht="9.0" customHeight="1">
      <c r="A31" s="429"/>
      <c r="B31" s="430"/>
      <c r="C31" s="431"/>
      <c r="D31" s="431"/>
      <c r="E31" s="431"/>
      <c r="F31" s="431"/>
      <c r="G31" s="431"/>
      <c r="H31" s="431"/>
      <c r="I31" s="430"/>
      <c r="J31" s="431"/>
      <c r="K31" s="430"/>
      <c r="L31" s="431"/>
      <c r="M31" s="432"/>
      <c r="N31" s="433"/>
      <c r="O31" s="380"/>
      <c r="P31" s="380"/>
      <c r="Q31" s="380"/>
      <c r="R31" s="380"/>
      <c r="S31" s="380"/>
      <c r="T31" s="380"/>
      <c r="U31" s="380"/>
      <c r="V31" s="380"/>
      <c r="W31" s="380"/>
      <c r="X31" s="380"/>
      <c r="Y31" s="380"/>
      <c r="Z31" s="380"/>
      <c r="AA31" s="380"/>
      <c r="AB31" s="380"/>
      <c r="AC31" s="380"/>
      <c r="AD31" s="380"/>
      <c r="AE31" s="380"/>
    </row>
    <row r="32" ht="9.0" customHeight="1">
      <c r="A32" s="429"/>
      <c r="B32" s="430"/>
      <c r="C32" s="431"/>
      <c r="D32" s="431"/>
      <c r="E32" s="431"/>
      <c r="F32" s="431"/>
      <c r="G32" s="431"/>
      <c r="H32" s="431"/>
      <c r="I32" s="430"/>
      <c r="J32" s="431"/>
      <c r="K32" s="430"/>
      <c r="L32" s="431"/>
      <c r="M32" s="432"/>
      <c r="N32" s="433"/>
      <c r="O32" s="380"/>
      <c r="P32" s="380"/>
      <c r="Q32" s="380"/>
      <c r="R32" s="380"/>
      <c r="S32" s="380"/>
      <c r="T32" s="380"/>
      <c r="U32" s="380"/>
      <c r="V32" s="380"/>
      <c r="W32" s="380"/>
      <c r="X32" s="380"/>
      <c r="Y32" s="380"/>
      <c r="Z32" s="380"/>
      <c r="AA32" s="380"/>
      <c r="AB32" s="380"/>
      <c r="AC32" s="380"/>
      <c r="AD32" s="380"/>
      <c r="AE32" s="380"/>
    </row>
    <row r="33" ht="9.0" customHeight="1">
      <c r="A33" s="429"/>
      <c r="B33" s="430"/>
      <c r="C33" s="431"/>
      <c r="D33" s="431"/>
      <c r="E33" s="431"/>
      <c r="F33" s="431"/>
      <c r="G33" s="431"/>
      <c r="H33" s="431"/>
      <c r="I33" s="430"/>
      <c r="J33" s="431"/>
      <c r="K33" s="430"/>
      <c r="L33" s="431"/>
      <c r="M33" s="432"/>
      <c r="N33" s="433"/>
      <c r="O33" s="380"/>
      <c r="P33" s="380"/>
      <c r="Q33" s="380"/>
      <c r="R33" s="380"/>
      <c r="S33" s="380"/>
      <c r="T33" s="380"/>
      <c r="U33" s="380"/>
      <c r="V33" s="380"/>
      <c r="W33" s="380"/>
      <c r="X33" s="380"/>
      <c r="Y33" s="380"/>
      <c r="Z33" s="380"/>
      <c r="AA33" s="380"/>
      <c r="AB33" s="380"/>
      <c r="AC33" s="380"/>
      <c r="AD33" s="380"/>
      <c r="AE33" s="380"/>
    </row>
    <row r="34" ht="9.0" customHeight="1">
      <c r="A34" s="4"/>
      <c r="B34" s="4"/>
      <c r="C34" s="4"/>
      <c r="D34" s="2"/>
      <c r="E34" s="2"/>
      <c r="F34" s="2"/>
      <c r="G34" s="2"/>
      <c r="H34" s="2"/>
      <c r="I34" s="2"/>
      <c r="J34" s="2"/>
      <c r="K34" s="2"/>
      <c r="L34" s="2"/>
      <c r="M34" s="2"/>
      <c r="N34" s="2"/>
      <c r="O34" s="2"/>
      <c r="P34" s="2"/>
      <c r="Q34" s="2"/>
      <c r="R34" s="2"/>
      <c r="S34" s="2"/>
      <c r="T34" s="2"/>
      <c r="U34" s="2"/>
      <c r="V34" s="2"/>
      <c r="W34" s="2"/>
      <c r="X34" s="2"/>
      <c r="Y34" s="2"/>
      <c r="Z34" s="2"/>
    </row>
    <row r="35" ht="15.75" customHeight="1">
      <c r="A35" s="434"/>
      <c r="B35" s="434" t="s">
        <v>462</v>
      </c>
      <c r="C35" s="435"/>
      <c r="D35" s="203"/>
      <c r="E35" s="203"/>
      <c r="F35" s="434"/>
      <c r="G35" s="436"/>
      <c r="H35" s="436"/>
      <c r="I35" s="437"/>
      <c r="J35" s="435"/>
      <c r="K35" s="203"/>
      <c r="L35" s="203"/>
      <c r="M35" s="203"/>
      <c r="N35" s="203"/>
      <c r="O35" s="434"/>
      <c r="P35" s="434"/>
      <c r="Q35" s="434"/>
      <c r="R35" s="434"/>
      <c r="S35" s="434"/>
      <c r="T35" s="434"/>
      <c r="U35" s="434"/>
      <c r="V35" s="434"/>
      <c r="W35" s="434"/>
      <c r="X35" s="434"/>
      <c r="Y35" s="434"/>
      <c r="Z35" s="434"/>
      <c r="AA35" s="434"/>
      <c r="AB35" s="434"/>
      <c r="AC35" s="434"/>
      <c r="AD35" s="434"/>
      <c r="AE35" s="434"/>
    </row>
    <row r="36" ht="15.75" customHeight="1">
      <c r="A36" s="352"/>
      <c r="B36" s="352"/>
      <c r="C36" s="352"/>
      <c r="D36" s="438" t="s">
        <v>463</v>
      </c>
      <c r="E36" s="352"/>
      <c r="F36" s="9"/>
      <c r="G36" s="439" t="s">
        <v>464</v>
      </c>
      <c r="I36" s="360"/>
      <c r="J36" s="439" t="s">
        <v>465</v>
      </c>
      <c r="O36" s="352"/>
      <c r="P36" s="352"/>
      <c r="Q36" s="352"/>
      <c r="R36" s="352"/>
      <c r="S36" s="352"/>
      <c r="T36" s="352"/>
      <c r="U36" s="352"/>
      <c r="V36" s="352"/>
      <c r="W36" s="352"/>
      <c r="X36" s="352"/>
      <c r="Y36" s="352"/>
      <c r="Z36" s="352"/>
      <c r="AA36" s="352"/>
      <c r="AB36" s="352"/>
      <c r="AC36" s="352"/>
      <c r="AD36" s="352"/>
      <c r="AE36" s="352"/>
    </row>
    <row r="37" ht="15.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ht="15.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ht="15.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ht="15.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ht="15.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ht="15.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ht="15.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ht="15.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ht="15.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ht="15.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ht="15.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ht="15.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ht="15.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ht="15.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ht="15.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ht="15.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ht="15.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ht="15.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ht="15.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
    <mergeCell ref="B23:C24"/>
    <mergeCell ref="D23:J23"/>
    <mergeCell ref="I24:J24"/>
    <mergeCell ref="C35:E35"/>
    <mergeCell ref="J35:N35"/>
    <mergeCell ref="G36:H36"/>
    <mergeCell ref="J36:N36"/>
    <mergeCell ref="K23:L24"/>
    <mergeCell ref="M23:N24"/>
    <mergeCell ref="A1:B1"/>
    <mergeCell ref="L2:N2"/>
    <mergeCell ref="L3:N3"/>
    <mergeCell ref="B18:N18"/>
    <mergeCell ref="B19:N19"/>
    <mergeCell ref="B20:N20"/>
    <mergeCell ref="A23:A25"/>
  </mergeCells>
  <printOptions/>
  <pageMargins bottom="0.75" footer="0.0" header="0.0" left="0.25" right="0.25" top="0.75"/>
  <pageSetup paperSize="9"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7030A0"/>
    <pageSetUpPr fitToPage="1"/>
  </sheetPr>
  <sheetViews>
    <sheetView workbookViewId="0"/>
  </sheetViews>
  <sheetFormatPr customHeight="1" defaultColWidth="14.43" defaultRowHeight="15.0" outlineLevelCol="1"/>
  <cols>
    <col customWidth="1" min="1" max="1" width="11.0"/>
    <col customWidth="1" min="2" max="2" width="7.86"/>
    <col customWidth="1" min="3" max="3" width="51.0"/>
    <col customWidth="1" min="4" max="4" width="12.71"/>
    <col customWidth="1" min="5" max="6" width="11.29"/>
    <col customWidth="1" min="7" max="7" width="15.29"/>
    <col customWidth="1" min="8" max="9" width="11.29"/>
    <col customWidth="1" min="10" max="10" width="15.29"/>
    <col customWidth="1" min="11" max="12" width="11.29" outlineLevel="1"/>
    <col customWidth="1" min="13" max="13" width="15.29" outlineLevel="1"/>
    <col customWidth="1" min="14" max="15" width="11.29" outlineLevel="1"/>
    <col customWidth="1" min="16" max="16" width="15.29" outlineLevel="1"/>
    <col customWidth="1" hidden="1" min="17" max="18" width="11.29" outlineLevel="1"/>
    <col customWidth="1" hidden="1" min="19" max="19" width="15.29" outlineLevel="1"/>
    <col customWidth="1" hidden="1" min="20" max="21" width="11.29" outlineLevel="1"/>
    <col customWidth="1" hidden="1" min="22" max="22" width="16.71" outlineLevel="1"/>
    <col customWidth="1" min="23" max="24" width="12.86"/>
    <col customWidth="1" min="25" max="25" width="11.0"/>
    <col customWidth="1" min="26" max="26" width="11.86"/>
    <col customWidth="1" min="27" max="27" width="11.57"/>
    <col customWidth="1" min="28" max="28" width="14.0"/>
    <col customWidth="1" min="29" max="33" width="5.14"/>
  </cols>
  <sheetData>
    <row r="1" ht="18.0" customHeight="1">
      <c r="A1" s="57" t="s">
        <v>466</v>
      </c>
      <c r="F1" s="47"/>
      <c r="G1" s="47"/>
      <c r="H1" s="47"/>
      <c r="I1" s="47"/>
      <c r="J1" s="47"/>
      <c r="K1" s="47"/>
      <c r="L1" s="47"/>
      <c r="M1" s="47"/>
      <c r="N1" s="47"/>
      <c r="O1" s="47"/>
      <c r="P1" s="47"/>
      <c r="Q1" s="47"/>
      <c r="R1" s="47"/>
      <c r="S1" s="47"/>
      <c r="T1" s="47"/>
      <c r="U1" s="47"/>
      <c r="V1" s="47"/>
      <c r="W1" s="341"/>
      <c r="X1" s="341"/>
      <c r="Y1" s="341"/>
      <c r="Z1" s="440"/>
      <c r="AA1" s="3"/>
      <c r="AB1" s="2"/>
      <c r="AC1" s="2"/>
      <c r="AD1" s="2"/>
      <c r="AE1" s="2"/>
      <c r="AF1" s="2"/>
      <c r="AG1" s="2"/>
    </row>
    <row r="2" ht="18.0" customHeight="1">
      <c r="A2" s="441" t="str">
        <f>'Фінансування'!A12</f>
        <v>Назва Грантоотримувача: Громадська організація "Всеукраїнська асоціація "Платформа сучасного танцю"</v>
      </c>
      <c r="B2" s="66"/>
      <c r="C2" s="442"/>
      <c r="D2" s="68"/>
      <c r="E2" s="61"/>
      <c r="F2" s="61"/>
      <c r="G2" s="61"/>
      <c r="H2" s="61"/>
      <c r="I2" s="61"/>
      <c r="J2" s="61"/>
      <c r="K2" s="61"/>
      <c r="L2" s="61"/>
      <c r="M2" s="61"/>
      <c r="N2" s="61"/>
      <c r="O2" s="61"/>
      <c r="P2" s="61"/>
      <c r="Q2" s="61"/>
      <c r="R2" s="61"/>
      <c r="S2" s="61"/>
      <c r="T2" s="61"/>
      <c r="U2" s="61"/>
      <c r="V2" s="61"/>
      <c r="W2" s="62"/>
      <c r="X2" s="62"/>
      <c r="Y2" s="62"/>
      <c r="Z2" s="443"/>
      <c r="AA2" s="15"/>
      <c r="AB2" s="2"/>
      <c r="AC2" s="2"/>
      <c r="AD2" s="2"/>
      <c r="AE2" s="2"/>
      <c r="AF2" s="2"/>
      <c r="AG2" s="2"/>
    </row>
    <row r="3" ht="18.0" customHeight="1">
      <c r="A3" s="63" t="str">
        <f>'Фінансування'!A13</f>
        <v>Назва проєкту: Говори Тілом</v>
      </c>
      <c r="B3" s="66"/>
      <c r="C3" s="442"/>
      <c r="D3" s="68"/>
      <c r="E3" s="61"/>
      <c r="F3" s="61"/>
      <c r="G3" s="61"/>
      <c r="H3" s="61"/>
      <c r="I3" s="61"/>
      <c r="J3" s="61"/>
      <c r="K3" s="64"/>
      <c r="L3" s="64"/>
      <c r="M3" s="64"/>
      <c r="N3" s="64"/>
      <c r="O3" s="64"/>
      <c r="P3" s="64"/>
      <c r="Q3" s="64"/>
      <c r="R3" s="64"/>
      <c r="S3" s="64"/>
      <c r="T3" s="64"/>
      <c r="U3" s="64"/>
      <c r="V3" s="64"/>
      <c r="W3" s="65"/>
      <c r="X3" s="65"/>
      <c r="Y3" s="65"/>
      <c r="Z3" s="444"/>
      <c r="AA3" s="15"/>
      <c r="AB3" s="2"/>
      <c r="AC3" s="2"/>
      <c r="AD3" s="2"/>
      <c r="AE3" s="2"/>
      <c r="AF3" s="2"/>
      <c r="AG3" s="2"/>
    </row>
    <row r="4" ht="18.0" customHeight="1">
      <c r="A4" s="63" t="str">
        <f>'Фінансування'!A14</f>
        <v>Дата початку проєкту: 28.06.2024р.</v>
      </c>
      <c r="B4" s="2"/>
      <c r="C4" s="2"/>
      <c r="D4" s="2"/>
      <c r="E4" s="2"/>
      <c r="F4" s="2"/>
      <c r="G4" s="2"/>
      <c r="H4" s="2"/>
      <c r="I4" s="2"/>
      <c r="J4" s="2"/>
      <c r="K4" s="2"/>
      <c r="L4" s="2"/>
      <c r="M4" s="2"/>
      <c r="N4" s="2"/>
      <c r="O4" s="2"/>
      <c r="P4" s="2"/>
      <c r="Q4" s="2"/>
      <c r="R4" s="2"/>
      <c r="S4" s="2"/>
      <c r="T4" s="2"/>
      <c r="U4" s="2"/>
      <c r="V4" s="2"/>
      <c r="W4" s="2"/>
      <c r="X4" s="2"/>
      <c r="Y4" s="2"/>
      <c r="Z4" s="358"/>
      <c r="AA4" s="2"/>
      <c r="AB4" s="2"/>
      <c r="AC4" s="2"/>
      <c r="AD4" s="2"/>
      <c r="AE4" s="2"/>
      <c r="AF4" s="2"/>
      <c r="AG4" s="2"/>
    </row>
    <row r="5" ht="18.0" customHeight="1">
      <c r="A5" s="63" t="str">
        <f>'Фінансування'!A15</f>
        <v>Дата завершення проєкту: 08.11.2024р.</v>
      </c>
      <c r="B5" s="2"/>
      <c r="C5" s="2"/>
      <c r="D5" s="2"/>
      <c r="E5" s="2"/>
      <c r="F5" s="2"/>
      <c r="G5" s="2"/>
      <c r="H5" s="2"/>
      <c r="I5" s="2"/>
      <c r="J5" s="2"/>
      <c r="K5" s="2"/>
      <c r="L5" s="2"/>
      <c r="M5" s="2"/>
      <c r="N5" s="2"/>
      <c r="O5" s="2"/>
      <c r="P5" s="2"/>
      <c r="Q5" s="2"/>
      <c r="R5" s="2"/>
      <c r="S5" s="2"/>
      <c r="T5" s="2"/>
      <c r="U5" s="2"/>
      <c r="V5" s="2"/>
      <c r="W5" s="2"/>
      <c r="X5" s="2"/>
      <c r="Y5" s="2"/>
      <c r="Z5" s="358"/>
      <c r="AA5" s="2"/>
      <c r="AB5" s="2"/>
      <c r="AC5" s="2"/>
      <c r="AD5" s="2"/>
      <c r="AE5" s="2"/>
      <c r="AF5" s="2"/>
      <c r="AG5" s="2"/>
    </row>
    <row r="6">
      <c r="A6" s="4"/>
      <c r="B6" s="66"/>
      <c r="C6" s="67"/>
      <c r="D6" s="68"/>
      <c r="E6" s="69"/>
      <c r="F6" s="69"/>
      <c r="G6" s="69"/>
      <c r="H6" s="69"/>
      <c r="I6" s="69"/>
      <c r="J6" s="69"/>
      <c r="K6" s="70"/>
      <c r="L6" s="70"/>
      <c r="M6" s="70"/>
      <c r="N6" s="70"/>
      <c r="O6" s="70"/>
      <c r="P6" s="70"/>
      <c r="Q6" s="70"/>
      <c r="R6" s="70"/>
      <c r="S6" s="70"/>
      <c r="T6" s="70"/>
      <c r="U6" s="70"/>
      <c r="V6" s="70"/>
      <c r="W6" s="71"/>
      <c r="X6" s="71"/>
      <c r="Y6" s="71"/>
      <c r="Z6" s="445"/>
      <c r="AA6" s="72"/>
      <c r="AB6" s="2"/>
      <c r="AC6" s="2"/>
      <c r="AD6" s="2"/>
      <c r="AE6" s="2"/>
      <c r="AF6" s="2"/>
      <c r="AG6" s="2"/>
    </row>
    <row r="7" ht="26.25" customHeight="1">
      <c r="A7" s="73" t="s">
        <v>467</v>
      </c>
      <c r="B7" s="74" t="s">
        <v>46</v>
      </c>
      <c r="C7" s="75" t="s">
        <v>47</v>
      </c>
      <c r="D7" s="75" t="s">
        <v>48</v>
      </c>
      <c r="E7" s="76" t="s">
        <v>468</v>
      </c>
      <c r="F7" s="77"/>
      <c r="G7" s="77"/>
      <c r="H7" s="77"/>
      <c r="I7" s="77"/>
      <c r="J7" s="78"/>
      <c r="K7" s="76" t="s">
        <v>50</v>
      </c>
      <c r="L7" s="77"/>
      <c r="M7" s="77"/>
      <c r="N7" s="77"/>
      <c r="O7" s="77"/>
      <c r="P7" s="78"/>
      <c r="Q7" s="76" t="s">
        <v>51</v>
      </c>
      <c r="R7" s="77"/>
      <c r="S7" s="77"/>
      <c r="T7" s="77"/>
      <c r="U7" s="77"/>
      <c r="V7" s="78"/>
      <c r="W7" s="446" t="s">
        <v>469</v>
      </c>
      <c r="X7" s="77"/>
      <c r="Y7" s="77"/>
      <c r="Z7" s="78"/>
      <c r="AA7" s="82" t="s">
        <v>470</v>
      </c>
      <c r="AB7" s="2"/>
      <c r="AC7" s="2"/>
      <c r="AD7" s="2"/>
      <c r="AE7" s="2"/>
      <c r="AF7" s="2"/>
      <c r="AG7" s="2"/>
    </row>
    <row r="8" ht="42.0" customHeight="1">
      <c r="A8" s="83"/>
      <c r="B8" s="84"/>
      <c r="C8" s="85"/>
      <c r="D8" s="85"/>
      <c r="E8" s="80" t="s">
        <v>54</v>
      </c>
      <c r="F8" s="77"/>
      <c r="G8" s="78"/>
      <c r="H8" s="80" t="s">
        <v>471</v>
      </c>
      <c r="I8" s="77"/>
      <c r="J8" s="78"/>
      <c r="K8" s="80" t="s">
        <v>54</v>
      </c>
      <c r="L8" s="77"/>
      <c r="M8" s="78"/>
      <c r="N8" s="80" t="s">
        <v>471</v>
      </c>
      <c r="O8" s="77"/>
      <c r="P8" s="78"/>
      <c r="Q8" s="80" t="s">
        <v>54</v>
      </c>
      <c r="R8" s="77"/>
      <c r="S8" s="78"/>
      <c r="T8" s="80" t="s">
        <v>471</v>
      </c>
      <c r="U8" s="77"/>
      <c r="V8" s="78"/>
      <c r="W8" s="82" t="s">
        <v>472</v>
      </c>
      <c r="X8" s="82" t="s">
        <v>473</v>
      </c>
      <c r="Y8" s="446" t="s">
        <v>474</v>
      </c>
      <c r="Z8" s="78"/>
      <c r="AA8" s="83"/>
      <c r="AB8" s="2"/>
      <c r="AC8" s="2"/>
      <c r="AD8" s="2"/>
      <c r="AE8" s="2"/>
      <c r="AF8" s="2"/>
      <c r="AG8" s="2"/>
    </row>
    <row r="9" ht="39.75" customHeight="1">
      <c r="A9" s="86"/>
      <c r="B9" s="87"/>
      <c r="C9" s="88"/>
      <c r="D9" s="88"/>
      <c r="E9" s="89" t="s">
        <v>55</v>
      </c>
      <c r="F9" s="90" t="s">
        <v>56</v>
      </c>
      <c r="G9" s="91" t="s">
        <v>475</v>
      </c>
      <c r="H9" s="89" t="s">
        <v>55</v>
      </c>
      <c r="I9" s="90" t="s">
        <v>56</v>
      </c>
      <c r="J9" s="91" t="s">
        <v>476</v>
      </c>
      <c r="K9" s="89" t="s">
        <v>55</v>
      </c>
      <c r="L9" s="90" t="s">
        <v>58</v>
      </c>
      <c r="M9" s="91" t="s">
        <v>477</v>
      </c>
      <c r="N9" s="89" t="s">
        <v>55</v>
      </c>
      <c r="O9" s="90" t="s">
        <v>58</v>
      </c>
      <c r="P9" s="91" t="s">
        <v>478</v>
      </c>
      <c r="Q9" s="89" t="s">
        <v>55</v>
      </c>
      <c r="R9" s="90" t="s">
        <v>58</v>
      </c>
      <c r="S9" s="91" t="s">
        <v>479</v>
      </c>
      <c r="T9" s="89" t="s">
        <v>55</v>
      </c>
      <c r="U9" s="90" t="s">
        <v>58</v>
      </c>
      <c r="V9" s="91" t="s">
        <v>480</v>
      </c>
      <c r="W9" s="373"/>
      <c r="X9" s="373"/>
      <c r="Y9" s="447" t="s">
        <v>481</v>
      </c>
      <c r="Z9" s="448" t="s">
        <v>441</v>
      </c>
      <c r="AA9" s="373"/>
      <c r="AB9" s="2"/>
      <c r="AC9" s="2"/>
      <c r="AD9" s="2"/>
      <c r="AE9" s="2"/>
      <c r="AF9" s="2"/>
      <c r="AG9" s="2"/>
    </row>
    <row r="10" ht="24.75" customHeight="1">
      <c r="A10" s="93">
        <v>1.0</v>
      </c>
      <c r="B10" s="93">
        <v>2.0</v>
      </c>
      <c r="C10" s="94">
        <v>3.0</v>
      </c>
      <c r="D10" s="94">
        <v>4.0</v>
      </c>
      <c r="E10" s="95">
        <v>5.0</v>
      </c>
      <c r="F10" s="95">
        <v>6.0</v>
      </c>
      <c r="G10" s="95">
        <v>7.0</v>
      </c>
      <c r="H10" s="95">
        <v>8.0</v>
      </c>
      <c r="I10" s="95">
        <v>9.0</v>
      </c>
      <c r="J10" s="95">
        <v>10.0</v>
      </c>
      <c r="K10" s="95">
        <v>11.0</v>
      </c>
      <c r="L10" s="95">
        <v>12.0</v>
      </c>
      <c r="M10" s="95">
        <v>13.0</v>
      </c>
      <c r="N10" s="95">
        <v>14.0</v>
      </c>
      <c r="O10" s="95">
        <v>15.0</v>
      </c>
      <c r="P10" s="95">
        <v>16.0</v>
      </c>
      <c r="Q10" s="95">
        <v>17.0</v>
      </c>
      <c r="R10" s="95">
        <v>18.0</v>
      </c>
      <c r="S10" s="95">
        <v>19.0</v>
      </c>
      <c r="T10" s="95">
        <v>20.0</v>
      </c>
      <c r="U10" s="95">
        <v>21.0</v>
      </c>
      <c r="V10" s="95">
        <v>22.0</v>
      </c>
      <c r="W10" s="95">
        <v>23.0</v>
      </c>
      <c r="X10" s="95">
        <v>24.0</v>
      </c>
      <c r="Y10" s="95">
        <v>25.0</v>
      </c>
      <c r="Z10" s="95">
        <v>26.0</v>
      </c>
      <c r="AA10" s="96">
        <v>27.0</v>
      </c>
      <c r="AB10" s="2"/>
      <c r="AC10" s="2"/>
      <c r="AD10" s="2"/>
      <c r="AE10" s="2"/>
      <c r="AF10" s="2"/>
      <c r="AG10" s="2"/>
    </row>
    <row r="11" ht="23.25" customHeight="1">
      <c r="A11" s="97" t="s">
        <v>482</v>
      </c>
      <c r="B11" s="98"/>
      <c r="C11" s="99" t="s">
        <v>61</v>
      </c>
      <c r="D11" s="100"/>
      <c r="E11" s="101"/>
      <c r="F11" s="101"/>
      <c r="G11" s="101"/>
      <c r="H11" s="101"/>
      <c r="I11" s="101"/>
      <c r="J11" s="101"/>
      <c r="K11" s="101"/>
      <c r="L11" s="101"/>
      <c r="M11" s="101"/>
      <c r="N11" s="101"/>
      <c r="O11" s="101"/>
      <c r="P11" s="101"/>
      <c r="Q11" s="101"/>
      <c r="R11" s="101"/>
      <c r="S11" s="101"/>
      <c r="T11" s="101"/>
      <c r="U11" s="101"/>
      <c r="V11" s="101"/>
      <c r="W11" s="102"/>
      <c r="X11" s="102"/>
      <c r="Y11" s="102"/>
      <c r="Z11" s="449"/>
      <c r="AA11" s="103"/>
      <c r="AB11" s="104"/>
      <c r="AC11" s="104"/>
      <c r="AD11" s="104"/>
      <c r="AE11" s="104"/>
      <c r="AF11" s="104"/>
      <c r="AG11" s="104"/>
    </row>
    <row r="12" ht="24.0" customHeight="1">
      <c r="A12" s="105" t="s">
        <v>62</v>
      </c>
      <c r="B12" s="106">
        <v>1.0</v>
      </c>
      <c r="C12" s="107" t="s">
        <v>483</v>
      </c>
      <c r="D12" s="108"/>
      <c r="E12" s="109"/>
      <c r="F12" s="109"/>
      <c r="G12" s="109"/>
      <c r="H12" s="109"/>
      <c r="I12" s="109"/>
      <c r="J12" s="109"/>
      <c r="K12" s="109"/>
      <c r="L12" s="109"/>
      <c r="M12" s="109"/>
      <c r="N12" s="109"/>
      <c r="O12" s="109"/>
      <c r="P12" s="109"/>
      <c r="Q12" s="109"/>
      <c r="R12" s="109"/>
      <c r="S12" s="109"/>
      <c r="T12" s="109"/>
      <c r="U12" s="109"/>
      <c r="V12" s="109"/>
      <c r="W12" s="450"/>
      <c r="X12" s="450"/>
      <c r="Y12" s="450"/>
      <c r="Z12" s="451"/>
      <c r="AA12" s="271"/>
      <c r="AB12" s="14"/>
      <c r="AC12" s="15"/>
      <c r="AD12" s="15"/>
      <c r="AE12" s="15"/>
      <c r="AF12" s="15"/>
      <c r="AG12" s="15"/>
    </row>
    <row r="13" ht="30.0" customHeight="1">
      <c r="A13" s="112" t="s">
        <v>65</v>
      </c>
      <c r="B13" s="113" t="s">
        <v>66</v>
      </c>
      <c r="C13" s="114" t="s">
        <v>67</v>
      </c>
      <c r="D13" s="115"/>
      <c r="E13" s="116">
        <f>SUM(E14:E16)</f>
        <v>0</v>
      </c>
      <c r="F13" s="117"/>
      <c r="G13" s="118">
        <f t="shared" ref="G13:H13" si="1">SUM(G14:G16)</f>
        <v>0</v>
      </c>
      <c r="H13" s="116">
        <f t="shared" si="1"/>
        <v>0</v>
      </c>
      <c r="I13" s="117"/>
      <c r="J13" s="118">
        <f t="shared" ref="J13:K13" si="2">SUM(J14:J16)</f>
        <v>0</v>
      </c>
      <c r="K13" s="116">
        <f t="shared" si="2"/>
        <v>0</v>
      </c>
      <c r="L13" s="117"/>
      <c r="M13" s="118">
        <f t="shared" ref="M13:N13" si="3">SUM(M14:M16)</f>
        <v>0</v>
      </c>
      <c r="N13" s="116">
        <f t="shared" si="3"/>
        <v>0</v>
      </c>
      <c r="O13" s="117"/>
      <c r="P13" s="118">
        <f t="shared" ref="P13:Q13" si="4">SUM(P14:P16)</f>
        <v>0</v>
      </c>
      <c r="Q13" s="116">
        <f t="shared" si="4"/>
        <v>0</v>
      </c>
      <c r="R13" s="117"/>
      <c r="S13" s="118">
        <f t="shared" ref="S13:T13" si="5">SUM(S14:S16)</f>
        <v>0</v>
      </c>
      <c r="T13" s="116">
        <f t="shared" si="5"/>
        <v>0</v>
      </c>
      <c r="U13" s="117"/>
      <c r="V13" s="452">
        <f t="shared" ref="V13:X13" si="6">SUM(V14:V16)</f>
        <v>0</v>
      </c>
      <c r="W13" s="145">
        <f t="shared" si="6"/>
        <v>0</v>
      </c>
      <c r="X13" s="146">
        <f t="shared" si="6"/>
        <v>0</v>
      </c>
      <c r="Y13" s="146">
        <f t="shared" ref="Y13:Y33" si="7">W13-X13</f>
        <v>0</v>
      </c>
      <c r="Z13" s="453">
        <v>0.0</v>
      </c>
      <c r="AA13" s="150"/>
      <c r="AB13" s="12"/>
      <c r="AC13" s="12"/>
      <c r="AD13" s="12"/>
      <c r="AE13" s="12"/>
      <c r="AF13" s="12"/>
      <c r="AG13" s="12"/>
    </row>
    <row r="14" ht="15.0" customHeight="1">
      <c r="A14" s="122" t="s">
        <v>68</v>
      </c>
      <c r="B14" s="123" t="s">
        <v>69</v>
      </c>
      <c r="C14" s="124" t="s">
        <v>484</v>
      </c>
      <c r="D14" s="125" t="s">
        <v>71</v>
      </c>
      <c r="E14" s="126">
        <v>0.0</v>
      </c>
      <c r="F14" s="127">
        <v>0.0</v>
      </c>
      <c r="G14" s="128">
        <f t="shared" ref="G14:G16" si="8">E14*F14</f>
        <v>0</v>
      </c>
      <c r="H14" s="126">
        <v>0.0</v>
      </c>
      <c r="I14" s="127">
        <v>0.0</v>
      </c>
      <c r="J14" s="128">
        <f t="shared" ref="J14:J16" si="9">H14*I14</f>
        <v>0</v>
      </c>
      <c r="K14" s="126">
        <v>0.0</v>
      </c>
      <c r="L14" s="127">
        <v>0.0</v>
      </c>
      <c r="M14" s="128">
        <f t="shared" ref="M14:M16" si="10">K14*L14</f>
        <v>0</v>
      </c>
      <c r="N14" s="126">
        <v>0.0</v>
      </c>
      <c r="O14" s="127">
        <v>0.0</v>
      </c>
      <c r="P14" s="128">
        <f t="shared" ref="P14:P16" si="11">N14*O14</f>
        <v>0</v>
      </c>
      <c r="Q14" s="126">
        <v>0.0</v>
      </c>
      <c r="R14" s="127">
        <v>0.0</v>
      </c>
      <c r="S14" s="128">
        <f t="shared" ref="S14:S16" si="12">Q14*R14</f>
        <v>0</v>
      </c>
      <c r="T14" s="126">
        <v>0.0</v>
      </c>
      <c r="U14" s="127">
        <v>0.0</v>
      </c>
      <c r="V14" s="454">
        <f t="shared" ref="V14:V16" si="13">T14*U14</f>
        <v>0</v>
      </c>
      <c r="W14" s="455">
        <f t="shared" ref="W14:W16" si="14">G14+M14+S14</f>
        <v>0</v>
      </c>
      <c r="X14" s="456">
        <f t="shared" ref="X14:X16" si="15">J14+P14+V14</f>
        <v>0</v>
      </c>
      <c r="Y14" s="456">
        <f t="shared" si="7"/>
        <v>0</v>
      </c>
      <c r="Z14" s="457">
        <v>0.0</v>
      </c>
      <c r="AA14" s="131"/>
      <c r="AB14" s="132"/>
      <c r="AC14" s="133"/>
      <c r="AD14" s="133"/>
      <c r="AE14" s="133"/>
      <c r="AF14" s="133"/>
      <c r="AG14" s="133"/>
    </row>
    <row r="15" ht="15.0" customHeight="1">
      <c r="A15" s="122" t="s">
        <v>68</v>
      </c>
      <c r="B15" s="123" t="s">
        <v>72</v>
      </c>
      <c r="C15" s="124" t="s">
        <v>484</v>
      </c>
      <c r="D15" s="125" t="s">
        <v>71</v>
      </c>
      <c r="E15" s="126">
        <v>0.0</v>
      </c>
      <c r="F15" s="127">
        <v>0.0</v>
      </c>
      <c r="G15" s="128">
        <f t="shared" si="8"/>
        <v>0</v>
      </c>
      <c r="H15" s="126">
        <v>0.0</v>
      </c>
      <c r="I15" s="127">
        <v>0.0</v>
      </c>
      <c r="J15" s="128">
        <f t="shared" si="9"/>
        <v>0</v>
      </c>
      <c r="K15" s="126">
        <v>0.0</v>
      </c>
      <c r="L15" s="127">
        <v>0.0</v>
      </c>
      <c r="M15" s="128">
        <f t="shared" si="10"/>
        <v>0</v>
      </c>
      <c r="N15" s="126">
        <v>0.0</v>
      </c>
      <c r="O15" s="127">
        <v>0.0</v>
      </c>
      <c r="P15" s="128">
        <f t="shared" si="11"/>
        <v>0</v>
      </c>
      <c r="Q15" s="126">
        <v>0.0</v>
      </c>
      <c r="R15" s="127">
        <v>0.0</v>
      </c>
      <c r="S15" s="128">
        <f t="shared" si="12"/>
        <v>0</v>
      </c>
      <c r="T15" s="126">
        <v>0.0</v>
      </c>
      <c r="U15" s="127">
        <v>0.0</v>
      </c>
      <c r="V15" s="454">
        <f t="shared" si="13"/>
        <v>0</v>
      </c>
      <c r="W15" s="455">
        <f t="shared" si="14"/>
        <v>0</v>
      </c>
      <c r="X15" s="456">
        <f t="shared" si="15"/>
        <v>0</v>
      </c>
      <c r="Y15" s="456">
        <f t="shared" si="7"/>
        <v>0</v>
      </c>
      <c r="Z15" s="457">
        <v>0.0</v>
      </c>
      <c r="AA15" s="131"/>
      <c r="AB15" s="133"/>
      <c r="AC15" s="133"/>
      <c r="AD15" s="133"/>
      <c r="AE15" s="133"/>
      <c r="AF15" s="133"/>
      <c r="AG15" s="133"/>
    </row>
    <row r="16" ht="15.0" customHeight="1">
      <c r="A16" s="134" t="s">
        <v>68</v>
      </c>
      <c r="B16" s="135" t="s">
        <v>74</v>
      </c>
      <c r="C16" s="124" t="s">
        <v>484</v>
      </c>
      <c r="D16" s="136" t="s">
        <v>71</v>
      </c>
      <c r="E16" s="126">
        <v>0.0</v>
      </c>
      <c r="F16" s="127">
        <v>0.0</v>
      </c>
      <c r="G16" s="139">
        <f t="shared" si="8"/>
        <v>0</v>
      </c>
      <c r="H16" s="126">
        <v>0.0</v>
      </c>
      <c r="I16" s="127">
        <v>0.0</v>
      </c>
      <c r="J16" s="139">
        <f t="shared" si="9"/>
        <v>0</v>
      </c>
      <c r="K16" s="126">
        <v>0.0</v>
      </c>
      <c r="L16" s="127">
        <v>0.0</v>
      </c>
      <c r="M16" s="139">
        <f t="shared" si="10"/>
        <v>0</v>
      </c>
      <c r="N16" s="126">
        <v>0.0</v>
      </c>
      <c r="O16" s="127">
        <v>0.0</v>
      </c>
      <c r="P16" s="139">
        <f t="shared" si="11"/>
        <v>0</v>
      </c>
      <c r="Q16" s="126">
        <v>0.0</v>
      </c>
      <c r="R16" s="127">
        <v>0.0</v>
      </c>
      <c r="S16" s="139">
        <f t="shared" si="12"/>
        <v>0</v>
      </c>
      <c r="T16" s="126">
        <v>0.0</v>
      </c>
      <c r="U16" s="127">
        <v>0.0</v>
      </c>
      <c r="V16" s="458">
        <f t="shared" si="13"/>
        <v>0</v>
      </c>
      <c r="W16" s="459">
        <f t="shared" si="14"/>
        <v>0</v>
      </c>
      <c r="X16" s="460">
        <f t="shared" si="15"/>
        <v>0</v>
      </c>
      <c r="Y16" s="460">
        <f t="shared" si="7"/>
        <v>0</v>
      </c>
      <c r="Z16" s="461">
        <v>0.0</v>
      </c>
      <c r="AA16" s="142"/>
      <c r="AB16" s="133"/>
      <c r="AC16" s="133"/>
      <c r="AD16" s="133"/>
      <c r="AE16" s="133"/>
      <c r="AF16" s="133"/>
      <c r="AG16" s="133"/>
    </row>
    <row r="17" ht="30.0" customHeight="1">
      <c r="A17" s="112" t="s">
        <v>65</v>
      </c>
      <c r="B17" s="113" t="s">
        <v>75</v>
      </c>
      <c r="C17" s="143" t="s">
        <v>76</v>
      </c>
      <c r="D17" s="144"/>
      <c r="E17" s="145">
        <f>SUM(E18:E20)</f>
        <v>0</v>
      </c>
      <c r="F17" s="146"/>
      <c r="G17" s="147">
        <f t="shared" ref="G17:H17" si="16">SUM(G18:G20)</f>
        <v>0</v>
      </c>
      <c r="H17" s="145">
        <f t="shared" si="16"/>
        <v>0</v>
      </c>
      <c r="I17" s="146"/>
      <c r="J17" s="147">
        <f t="shared" ref="J17:K17" si="17">SUM(J18:J20)</f>
        <v>0</v>
      </c>
      <c r="K17" s="145">
        <f t="shared" si="17"/>
        <v>0</v>
      </c>
      <c r="L17" s="146"/>
      <c r="M17" s="147">
        <f t="shared" ref="M17:N17" si="18">SUM(M18:M20)</f>
        <v>0</v>
      </c>
      <c r="N17" s="145">
        <f t="shared" si="18"/>
        <v>0</v>
      </c>
      <c r="O17" s="146"/>
      <c r="P17" s="147">
        <f t="shared" ref="P17:Q17" si="19">SUM(P18:P20)</f>
        <v>0</v>
      </c>
      <c r="Q17" s="145">
        <f t="shared" si="19"/>
        <v>0</v>
      </c>
      <c r="R17" s="146"/>
      <c r="S17" s="147">
        <f t="shared" ref="S17:T17" si="20">SUM(S18:S20)</f>
        <v>0</v>
      </c>
      <c r="T17" s="145">
        <f t="shared" si="20"/>
        <v>0</v>
      </c>
      <c r="U17" s="146"/>
      <c r="V17" s="462">
        <f t="shared" ref="V17:X17" si="21">SUM(V18:V20)</f>
        <v>0</v>
      </c>
      <c r="W17" s="145">
        <f t="shared" si="21"/>
        <v>0</v>
      </c>
      <c r="X17" s="146">
        <f t="shared" si="21"/>
        <v>0</v>
      </c>
      <c r="Y17" s="146">
        <f t="shared" si="7"/>
        <v>0</v>
      </c>
      <c r="Z17" s="453">
        <v>0.0</v>
      </c>
      <c r="AA17" s="150"/>
      <c r="AB17" s="12"/>
      <c r="AC17" s="12"/>
      <c r="AD17" s="12"/>
      <c r="AE17" s="12"/>
      <c r="AF17" s="12"/>
      <c r="AG17" s="12"/>
    </row>
    <row r="18" ht="15.0" customHeight="1">
      <c r="A18" s="122" t="s">
        <v>68</v>
      </c>
      <c r="B18" s="123" t="s">
        <v>77</v>
      </c>
      <c r="C18" s="124" t="s">
        <v>484</v>
      </c>
      <c r="D18" s="125" t="s">
        <v>71</v>
      </c>
      <c r="E18" s="126">
        <v>0.0</v>
      </c>
      <c r="F18" s="127">
        <v>0.0</v>
      </c>
      <c r="G18" s="128">
        <f t="shared" ref="G18:G20" si="22">E18*F18</f>
        <v>0</v>
      </c>
      <c r="H18" s="126">
        <v>0.0</v>
      </c>
      <c r="I18" s="127">
        <v>0.0</v>
      </c>
      <c r="J18" s="128">
        <f t="shared" ref="J18:J20" si="23">H18*I18</f>
        <v>0</v>
      </c>
      <c r="K18" s="126">
        <v>0.0</v>
      </c>
      <c r="L18" s="127">
        <v>0.0</v>
      </c>
      <c r="M18" s="128">
        <f t="shared" ref="M18:M20" si="24">K18*L18</f>
        <v>0</v>
      </c>
      <c r="N18" s="126">
        <v>0.0</v>
      </c>
      <c r="O18" s="127">
        <v>0.0</v>
      </c>
      <c r="P18" s="128">
        <f t="shared" ref="P18:P20" si="25">N18*O18</f>
        <v>0</v>
      </c>
      <c r="Q18" s="126">
        <v>0.0</v>
      </c>
      <c r="R18" s="127">
        <v>0.0</v>
      </c>
      <c r="S18" s="128">
        <f t="shared" ref="S18:S20" si="26">Q18*R18</f>
        <v>0</v>
      </c>
      <c r="T18" s="126">
        <v>0.0</v>
      </c>
      <c r="U18" s="127">
        <v>0.0</v>
      </c>
      <c r="V18" s="454">
        <f t="shared" ref="V18:V20" si="27">T18*U18</f>
        <v>0</v>
      </c>
      <c r="W18" s="455">
        <f t="shared" ref="W18:W20" si="28">G18+M18+S18</f>
        <v>0</v>
      </c>
      <c r="X18" s="456">
        <f t="shared" ref="X18:X20" si="29">J18+P18+V18</f>
        <v>0</v>
      </c>
      <c r="Y18" s="456">
        <f t="shared" si="7"/>
        <v>0</v>
      </c>
      <c r="Z18" s="457">
        <v>0.0</v>
      </c>
      <c r="AA18" s="131"/>
      <c r="AB18" s="133"/>
      <c r="AC18" s="133"/>
      <c r="AD18" s="133"/>
      <c r="AE18" s="133"/>
      <c r="AF18" s="133"/>
      <c r="AG18" s="133"/>
    </row>
    <row r="19" ht="15.0" customHeight="1">
      <c r="A19" s="122" t="s">
        <v>68</v>
      </c>
      <c r="B19" s="123" t="s">
        <v>78</v>
      </c>
      <c r="C19" s="124" t="s">
        <v>484</v>
      </c>
      <c r="D19" s="125" t="s">
        <v>71</v>
      </c>
      <c r="E19" s="126">
        <v>0.0</v>
      </c>
      <c r="F19" s="127">
        <v>0.0</v>
      </c>
      <c r="G19" s="128">
        <f t="shared" si="22"/>
        <v>0</v>
      </c>
      <c r="H19" s="126">
        <v>0.0</v>
      </c>
      <c r="I19" s="127">
        <v>0.0</v>
      </c>
      <c r="J19" s="128">
        <f t="shared" si="23"/>
        <v>0</v>
      </c>
      <c r="K19" s="126">
        <v>0.0</v>
      </c>
      <c r="L19" s="127">
        <v>0.0</v>
      </c>
      <c r="M19" s="128">
        <f t="shared" si="24"/>
        <v>0</v>
      </c>
      <c r="N19" s="126">
        <v>0.0</v>
      </c>
      <c r="O19" s="127">
        <v>0.0</v>
      </c>
      <c r="P19" s="128">
        <f t="shared" si="25"/>
        <v>0</v>
      </c>
      <c r="Q19" s="126">
        <v>0.0</v>
      </c>
      <c r="R19" s="127">
        <v>0.0</v>
      </c>
      <c r="S19" s="128">
        <f t="shared" si="26"/>
        <v>0</v>
      </c>
      <c r="T19" s="126">
        <v>0.0</v>
      </c>
      <c r="U19" s="127">
        <v>0.0</v>
      </c>
      <c r="V19" s="454">
        <f t="shared" si="27"/>
        <v>0</v>
      </c>
      <c r="W19" s="455">
        <f t="shared" si="28"/>
        <v>0</v>
      </c>
      <c r="X19" s="456">
        <f t="shared" si="29"/>
        <v>0</v>
      </c>
      <c r="Y19" s="456">
        <f t="shared" si="7"/>
        <v>0</v>
      </c>
      <c r="Z19" s="457">
        <v>0.0</v>
      </c>
      <c r="AA19" s="131"/>
      <c r="AB19" s="133"/>
      <c r="AC19" s="133"/>
      <c r="AD19" s="133"/>
      <c r="AE19" s="133"/>
      <c r="AF19" s="133"/>
      <c r="AG19" s="133"/>
    </row>
    <row r="20" ht="15.0" customHeight="1">
      <c r="A20" s="184" t="s">
        <v>68</v>
      </c>
      <c r="B20" s="135" t="s">
        <v>79</v>
      </c>
      <c r="C20" s="124" t="s">
        <v>484</v>
      </c>
      <c r="D20" s="185" t="s">
        <v>71</v>
      </c>
      <c r="E20" s="126">
        <v>0.0</v>
      </c>
      <c r="F20" s="127">
        <v>0.0</v>
      </c>
      <c r="G20" s="155">
        <f t="shared" si="22"/>
        <v>0</v>
      </c>
      <c r="H20" s="126">
        <v>0.0</v>
      </c>
      <c r="I20" s="127">
        <v>0.0</v>
      </c>
      <c r="J20" s="155">
        <f t="shared" si="23"/>
        <v>0</v>
      </c>
      <c r="K20" s="126">
        <v>0.0</v>
      </c>
      <c r="L20" s="127">
        <v>0.0</v>
      </c>
      <c r="M20" s="155">
        <f t="shared" si="24"/>
        <v>0</v>
      </c>
      <c r="N20" s="126">
        <v>0.0</v>
      </c>
      <c r="O20" s="127">
        <v>0.0</v>
      </c>
      <c r="P20" s="155">
        <f t="shared" si="25"/>
        <v>0</v>
      </c>
      <c r="Q20" s="126">
        <v>0.0</v>
      </c>
      <c r="R20" s="127">
        <v>0.0</v>
      </c>
      <c r="S20" s="155">
        <f t="shared" si="26"/>
        <v>0</v>
      </c>
      <c r="T20" s="126">
        <v>0.0</v>
      </c>
      <c r="U20" s="127">
        <v>0.0</v>
      </c>
      <c r="V20" s="463">
        <f t="shared" si="27"/>
        <v>0</v>
      </c>
      <c r="W20" s="464">
        <f t="shared" si="28"/>
        <v>0</v>
      </c>
      <c r="X20" s="465">
        <f t="shared" si="29"/>
        <v>0</v>
      </c>
      <c r="Y20" s="465">
        <f t="shared" si="7"/>
        <v>0</v>
      </c>
      <c r="Z20" s="466">
        <v>0.0</v>
      </c>
      <c r="AA20" s="156"/>
      <c r="AB20" s="133"/>
      <c r="AC20" s="133"/>
      <c r="AD20" s="133"/>
      <c r="AE20" s="133"/>
      <c r="AF20" s="133"/>
      <c r="AG20" s="133"/>
    </row>
    <row r="21" ht="24.0" customHeight="1">
      <c r="A21" s="112" t="s">
        <v>65</v>
      </c>
      <c r="B21" s="113" t="s">
        <v>80</v>
      </c>
      <c r="C21" s="151" t="s">
        <v>485</v>
      </c>
      <c r="D21" s="144"/>
      <c r="E21" s="145">
        <f>SUM(E22:E24)</f>
        <v>8</v>
      </c>
      <c r="F21" s="146"/>
      <c r="G21" s="147">
        <f t="shared" ref="G21:H21" si="30">SUM(G22:G24)</f>
        <v>12000</v>
      </c>
      <c r="H21" s="145">
        <f t="shared" si="30"/>
        <v>8</v>
      </c>
      <c r="I21" s="146"/>
      <c r="J21" s="147">
        <f t="shared" ref="J21:K21" si="31">SUM(J22:J24)</f>
        <v>12000</v>
      </c>
      <c r="K21" s="145">
        <f t="shared" si="31"/>
        <v>0</v>
      </c>
      <c r="L21" s="146"/>
      <c r="M21" s="147">
        <f t="shared" ref="M21:N21" si="32">SUM(M22:M24)</f>
        <v>0</v>
      </c>
      <c r="N21" s="145">
        <f t="shared" si="32"/>
        <v>0</v>
      </c>
      <c r="O21" s="146"/>
      <c r="P21" s="147">
        <f t="shared" ref="P21:Q21" si="33">SUM(P22:P24)</f>
        <v>0</v>
      </c>
      <c r="Q21" s="145">
        <f t="shared" si="33"/>
        <v>0</v>
      </c>
      <c r="R21" s="146"/>
      <c r="S21" s="147">
        <f t="shared" ref="S21:T21" si="34">SUM(S22:S24)</f>
        <v>0</v>
      </c>
      <c r="T21" s="145">
        <f t="shared" si="34"/>
        <v>0</v>
      </c>
      <c r="U21" s="146"/>
      <c r="V21" s="462">
        <f t="shared" ref="V21:X21" si="35">SUM(V22:V24)</f>
        <v>0</v>
      </c>
      <c r="W21" s="116">
        <f t="shared" si="35"/>
        <v>12000</v>
      </c>
      <c r="X21" s="117">
        <f t="shared" si="35"/>
        <v>12000</v>
      </c>
      <c r="Y21" s="117">
        <f t="shared" si="7"/>
        <v>0</v>
      </c>
      <c r="Z21" s="467">
        <f>Y21/W21</f>
        <v>0</v>
      </c>
      <c r="AA21" s="121"/>
      <c r="AB21" s="12"/>
      <c r="AC21" s="12"/>
      <c r="AD21" s="12"/>
      <c r="AE21" s="12"/>
      <c r="AF21" s="12"/>
      <c r="AG21" s="12"/>
    </row>
    <row r="22" ht="30.0" customHeight="1">
      <c r="A22" s="122" t="s">
        <v>68</v>
      </c>
      <c r="B22" s="123" t="s">
        <v>82</v>
      </c>
      <c r="C22" s="124" t="s">
        <v>83</v>
      </c>
      <c r="D22" s="125" t="s">
        <v>71</v>
      </c>
      <c r="E22" s="126">
        <v>4.0</v>
      </c>
      <c r="F22" s="127">
        <v>0.0</v>
      </c>
      <c r="G22" s="128">
        <f t="shared" ref="G22:G24" si="36">E22*F22</f>
        <v>0</v>
      </c>
      <c r="H22" s="126">
        <v>4.0</v>
      </c>
      <c r="I22" s="127">
        <v>0.0</v>
      </c>
      <c r="J22" s="128">
        <f t="shared" ref="J22:J24" si="37">H22*I22</f>
        <v>0</v>
      </c>
      <c r="K22" s="126">
        <v>0.0</v>
      </c>
      <c r="L22" s="127">
        <v>0.0</v>
      </c>
      <c r="M22" s="128">
        <f t="shared" ref="M22:M24" si="38">K22*L22</f>
        <v>0</v>
      </c>
      <c r="N22" s="126">
        <v>0.0</v>
      </c>
      <c r="O22" s="127">
        <v>0.0</v>
      </c>
      <c r="P22" s="128">
        <f t="shared" ref="P22:P24" si="39">N22*O22</f>
        <v>0</v>
      </c>
      <c r="Q22" s="126">
        <v>0.0</v>
      </c>
      <c r="R22" s="127">
        <v>0.0</v>
      </c>
      <c r="S22" s="128">
        <f t="shared" ref="S22:S24" si="40">Q22*R22</f>
        <v>0</v>
      </c>
      <c r="T22" s="126">
        <v>0.0</v>
      </c>
      <c r="U22" s="127">
        <v>0.0</v>
      </c>
      <c r="V22" s="454">
        <f t="shared" ref="V22:V24" si="41">T22*U22</f>
        <v>0</v>
      </c>
      <c r="W22" s="455">
        <f t="shared" ref="W22:W24" si="42">G22+M22+S22</f>
        <v>0</v>
      </c>
      <c r="X22" s="456">
        <f t="shared" ref="X22:X24" si="43">J22+P22+V22</f>
        <v>0</v>
      </c>
      <c r="Y22" s="456">
        <f t="shared" si="7"/>
        <v>0</v>
      </c>
      <c r="Z22" s="457">
        <v>0.0</v>
      </c>
      <c r="AA22" s="131"/>
      <c r="AB22" s="133"/>
      <c r="AC22" s="133"/>
      <c r="AD22" s="133"/>
      <c r="AE22" s="133"/>
      <c r="AF22" s="133"/>
      <c r="AG22" s="133"/>
    </row>
    <row r="23" ht="30.0" customHeight="1">
      <c r="A23" s="122" t="s">
        <v>68</v>
      </c>
      <c r="B23" s="123" t="s">
        <v>85</v>
      </c>
      <c r="C23" s="124" t="s">
        <v>86</v>
      </c>
      <c r="D23" s="125" t="s">
        <v>71</v>
      </c>
      <c r="E23" s="126">
        <v>4.0</v>
      </c>
      <c r="F23" s="127">
        <v>3000.0</v>
      </c>
      <c r="G23" s="128">
        <f t="shared" si="36"/>
        <v>12000</v>
      </c>
      <c r="H23" s="126">
        <v>4.0</v>
      </c>
      <c r="I23" s="127">
        <v>3000.0</v>
      </c>
      <c r="J23" s="128">
        <f t="shared" si="37"/>
        <v>12000</v>
      </c>
      <c r="K23" s="126">
        <v>0.0</v>
      </c>
      <c r="L23" s="127">
        <v>0.0</v>
      </c>
      <c r="M23" s="128">
        <f t="shared" si="38"/>
        <v>0</v>
      </c>
      <c r="N23" s="126">
        <v>0.0</v>
      </c>
      <c r="O23" s="127">
        <v>0.0</v>
      </c>
      <c r="P23" s="128">
        <f t="shared" si="39"/>
        <v>0</v>
      </c>
      <c r="Q23" s="126">
        <v>0.0</v>
      </c>
      <c r="R23" s="127">
        <v>0.0</v>
      </c>
      <c r="S23" s="128">
        <f t="shared" si="40"/>
        <v>0</v>
      </c>
      <c r="T23" s="126">
        <v>0.0</v>
      </c>
      <c r="U23" s="127">
        <v>0.0</v>
      </c>
      <c r="V23" s="454">
        <f t="shared" si="41"/>
        <v>0</v>
      </c>
      <c r="W23" s="455">
        <f t="shared" si="42"/>
        <v>12000</v>
      </c>
      <c r="X23" s="456">
        <f t="shared" si="43"/>
        <v>12000</v>
      </c>
      <c r="Y23" s="456">
        <f t="shared" si="7"/>
        <v>0</v>
      </c>
      <c r="Z23" s="457">
        <f>Y23/W23</f>
        <v>0</v>
      </c>
      <c r="AA23" s="131"/>
      <c r="AB23" s="133"/>
      <c r="AC23" s="133"/>
      <c r="AD23" s="133"/>
      <c r="AE23" s="133"/>
      <c r="AF23" s="133"/>
      <c r="AG23" s="133"/>
    </row>
    <row r="24" ht="30.0" customHeight="1">
      <c r="A24" s="134" t="s">
        <v>68</v>
      </c>
      <c r="B24" s="152" t="s">
        <v>88</v>
      </c>
      <c r="C24" s="124" t="s">
        <v>486</v>
      </c>
      <c r="D24" s="136" t="s">
        <v>71</v>
      </c>
      <c r="E24" s="126">
        <v>0.0</v>
      </c>
      <c r="F24" s="127">
        <v>0.0</v>
      </c>
      <c r="G24" s="139">
        <f t="shared" si="36"/>
        <v>0</v>
      </c>
      <c r="H24" s="126">
        <v>0.0</v>
      </c>
      <c r="I24" s="126">
        <v>0.0</v>
      </c>
      <c r="J24" s="139">
        <f t="shared" si="37"/>
        <v>0</v>
      </c>
      <c r="K24" s="126">
        <v>0.0</v>
      </c>
      <c r="L24" s="127">
        <v>0.0</v>
      </c>
      <c r="M24" s="155">
        <f t="shared" si="38"/>
        <v>0</v>
      </c>
      <c r="N24" s="126">
        <v>0.0</v>
      </c>
      <c r="O24" s="127">
        <v>0.0</v>
      </c>
      <c r="P24" s="155">
        <f t="shared" si="39"/>
        <v>0</v>
      </c>
      <c r="Q24" s="126">
        <v>0.0</v>
      </c>
      <c r="R24" s="127">
        <v>0.0</v>
      </c>
      <c r="S24" s="155">
        <f t="shared" si="40"/>
        <v>0</v>
      </c>
      <c r="T24" s="126">
        <v>0.0</v>
      </c>
      <c r="U24" s="127">
        <v>0.0</v>
      </c>
      <c r="V24" s="463">
        <f t="shared" si="41"/>
        <v>0</v>
      </c>
      <c r="W24" s="459">
        <f t="shared" si="42"/>
        <v>0</v>
      </c>
      <c r="X24" s="460">
        <f t="shared" si="43"/>
        <v>0</v>
      </c>
      <c r="Y24" s="460">
        <f t="shared" si="7"/>
        <v>0</v>
      </c>
      <c r="Z24" s="461">
        <v>0.0</v>
      </c>
      <c r="AA24" s="142"/>
      <c r="AB24" s="133"/>
      <c r="AC24" s="133"/>
      <c r="AD24" s="133"/>
      <c r="AE24" s="133"/>
      <c r="AF24" s="133"/>
      <c r="AG24" s="133"/>
    </row>
    <row r="25" ht="24.0" customHeight="1">
      <c r="A25" s="112" t="s">
        <v>62</v>
      </c>
      <c r="B25" s="157" t="s">
        <v>91</v>
      </c>
      <c r="C25" s="143" t="s">
        <v>92</v>
      </c>
      <c r="D25" s="144"/>
      <c r="E25" s="145">
        <f>SUM(E26:E28)</f>
        <v>12000</v>
      </c>
      <c r="F25" s="146"/>
      <c r="G25" s="147">
        <f t="shared" ref="G25:H25" si="44">SUM(G26:G28)</f>
        <v>2640</v>
      </c>
      <c r="H25" s="145">
        <f t="shared" si="44"/>
        <v>12000</v>
      </c>
      <c r="I25" s="146"/>
      <c r="J25" s="147">
        <f t="shared" ref="J25:K25" si="45">SUM(J26:J28)</f>
        <v>2640</v>
      </c>
      <c r="K25" s="145">
        <f t="shared" si="45"/>
        <v>0</v>
      </c>
      <c r="L25" s="146"/>
      <c r="M25" s="147">
        <f t="shared" ref="M25:N25" si="46">SUM(M26:M28)</f>
        <v>0</v>
      </c>
      <c r="N25" s="145">
        <f t="shared" si="46"/>
        <v>0</v>
      </c>
      <c r="O25" s="146"/>
      <c r="P25" s="147">
        <f t="shared" ref="P25:Q25" si="47">SUM(P26:P28)</f>
        <v>0</v>
      </c>
      <c r="Q25" s="145">
        <f t="shared" si="47"/>
        <v>0</v>
      </c>
      <c r="R25" s="146"/>
      <c r="S25" s="147">
        <f t="shared" ref="S25:T25" si="48">SUM(S26:S28)</f>
        <v>0</v>
      </c>
      <c r="T25" s="145">
        <f t="shared" si="48"/>
        <v>0</v>
      </c>
      <c r="U25" s="146"/>
      <c r="V25" s="462">
        <f t="shared" ref="V25:X25" si="49">SUM(V26:V28)</f>
        <v>0</v>
      </c>
      <c r="W25" s="145">
        <f t="shared" si="49"/>
        <v>2640</v>
      </c>
      <c r="X25" s="146">
        <f t="shared" si="49"/>
        <v>2640</v>
      </c>
      <c r="Y25" s="146">
        <f t="shared" si="7"/>
        <v>0</v>
      </c>
      <c r="Z25" s="453">
        <f>Y25/W25</f>
        <v>0</v>
      </c>
      <c r="AA25" s="150"/>
      <c r="AB25" s="15"/>
      <c r="AC25" s="15"/>
      <c r="AD25" s="15"/>
      <c r="AE25" s="15"/>
      <c r="AF25" s="15"/>
      <c r="AG25" s="15"/>
    </row>
    <row r="26" ht="24.0" customHeight="1">
      <c r="A26" s="158" t="s">
        <v>68</v>
      </c>
      <c r="B26" s="159" t="s">
        <v>93</v>
      </c>
      <c r="C26" s="124" t="s">
        <v>94</v>
      </c>
      <c r="D26" s="160"/>
      <c r="E26" s="161">
        <f>G13</f>
        <v>0</v>
      </c>
      <c r="F26" s="162">
        <v>0.22</v>
      </c>
      <c r="G26" s="163">
        <f t="shared" ref="G26:G28" si="50">E26*F26</f>
        <v>0</v>
      </c>
      <c r="H26" s="161">
        <f>J13</f>
        <v>0</v>
      </c>
      <c r="I26" s="162">
        <v>0.22</v>
      </c>
      <c r="J26" s="163">
        <f t="shared" ref="J26:J28" si="51">H26*I26</f>
        <v>0</v>
      </c>
      <c r="K26" s="161">
        <f>M13</f>
        <v>0</v>
      </c>
      <c r="L26" s="162">
        <v>0.22</v>
      </c>
      <c r="M26" s="163">
        <f t="shared" ref="M26:M28" si="52">K26*L26</f>
        <v>0</v>
      </c>
      <c r="N26" s="161">
        <f>P13</f>
        <v>0</v>
      </c>
      <c r="O26" s="162">
        <v>0.22</v>
      </c>
      <c r="P26" s="163">
        <f t="shared" ref="P26:P28" si="53">N26*O26</f>
        <v>0</v>
      </c>
      <c r="Q26" s="161">
        <f>S13</f>
        <v>0</v>
      </c>
      <c r="R26" s="162">
        <v>0.22</v>
      </c>
      <c r="S26" s="163">
        <f t="shared" ref="S26:S28" si="54">Q26*R26</f>
        <v>0</v>
      </c>
      <c r="T26" s="161">
        <f>V13</f>
        <v>0</v>
      </c>
      <c r="U26" s="162">
        <v>0.22</v>
      </c>
      <c r="V26" s="279">
        <f t="shared" ref="V26:V28" si="55">T26*U26</f>
        <v>0</v>
      </c>
      <c r="W26" s="455">
        <f t="shared" ref="W26:W28" si="56">G26+M26+S26</f>
        <v>0</v>
      </c>
      <c r="X26" s="456">
        <f t="shared" ref="X26:X28" si="57">J26+P26+V26</f>
        <v>0</v>
      </c>
      <c r="Y26" s="456">
        <f t="shared" si="7"/>
        <v>0</v>
      </c>
      <c r="Z26" s="457">
        <v>0.0</v>
      </c>
      <c r="AA26" s="468"/>
      <c r="AB26" s="132"/>
      <c r="AC26" s="133"/>
      <c r="AD26" s="133"/>
      <c r="AE26" s="133"/>
      <c r="AF26" s="133"/>
      <c r="AG26" s="133"/>
    </row>
    <row r="27" ht="24.0" customHeight="1">
      <c r="A27" s="122" t="s">
        <v>68</v>
      </c>
      <c r="B27" s="123" t="s">
        <v>95</v>
      </c>
      <c r="C27" s="124" t="s">
        <v>487</v>
      </c>
      <c r="D27" s="125"/>
      <c r="E27" s="126">
        <f>G17</f>
        <v>0</v>
      </c>
      <c r="F27" s="127">
        <v>0.22</v>
      </c>
      <c r="G27" s="128">
        <f t="shared" si="50"/>
        <v>0</v>
      </c>
      <c r="H27" s="126">
        <f>J17</f>
        <v>0</v>
      </c>
      <c r="I27" s="127">
        <v>0.22</v>
      </c>
      <c r="J27" s="128">
        <f t="shared" si="51"/>
        <v>0</v>
      </c>
      <c r="K27" s="126">
        <f>M17</f>
        <v>0</v>
      </c>
      <c r="L27" s="127">
        <v>0.22</v>
      </c>
      <c r="M27" s="128">
        <f t="shared" si="52"/>
        <v>0</v>
      </c>
      <c r="N27" s="126">
        <f>P17</f>
        <v>0</v>
      </c>
      <c r="O27" s="127">
        <v>0.22</v>
      </c>
      <c r="P27" s="128">
        <f t="shared" si="53"/>
        <v>0</v>
      </c>
      <c r="Q27" s="126">
        <f>S17</f>
        <v>0</v>
      </c>
      <c r="R27" s="127">
        <v>0.22</v>
      </c>
      <c r="S27" s="128">
        <f t="shared" si="54"/>
        <v>0</v>
      </c>
      <c r="T27" s="126">
        <f>V17</f>
        <v>0</v>
      </c>
      <c r="U27" s="127">
        <v>0.22</v>
      </c>
      <c r="V27" s="454">
        <f t="shared" si="55"/>
        <v>0</v>
      </c>
      <c r="W27" s="455">
        <f t="shared" si="56"/>
        <v>0</v>
      </c>
      <c r="X27" s="456">
        <f t="shared" si="57"/>
        <v>0</v>
      </c>
      <c r="Y27" s="456">
        <f t="shared" si="7"/>
        <v>0</v>
      </c>
      <c r="Z27" s="457">
        <v>0.0</v>
      </c>
      <c r="AA27" s="468"/>
      <c r="AB27" s="133"/>
      <c r="AC27" s="133"/>
      <c r="AD27" s="133"/>
      <c r="AE27" s="133"/>
      <c r="AF27" s="133"/>
      <c r="AG27" s="133"/>
    </row>
    <row r="28" ht="24.0" customHeight="1">
      <c r="A28" s="134" t="s">
        <v>68</v>
      </c>
      <c r="B28" s="152" t="s">
        <v>97</v>
      </c>
      <c r="C28" s="167" t="s">
        <v>485</v>
      </c>
      <c r="D28" s="136"/>
      <c r="E28" s="137">
        <f>G21</f>
        <v>12000</v>
      </c>
      <c r="F28" s="138">
        <v>0.22</v>
      </c>
      <c r="G28" s="139">
        <f t="shared" si="50"/>
        <v>2640</v>
      </c>
      <c r="H28" s="137">
        <f>J21</f>
        <v>12000</v>
      </c>
      <c r="I28" s="138">
        <v>0.22</v>
      </c>
      <c r="J28" s="139">
        <f t="shared" si="51"/>
        <v>2640</v>
      </c>
      <c r="K28" s="137">
        <f>M21</f>
        <v>0</v>
      </c>
      <c r="L28" s="138">
        <v>0.22</v>
      </c>
      <c r="M28" s="139">
        <f t="shared" si="52"/>
        <v>0</v>
      </c>
      <c r="N28" s="137">
        <f>P21</f>
        <v>0</v>
      </c>
      <c r="O28" s="138">
        <v>0.22</v>
      </c>
      <c r="P28" s="139">
        <f t="shared" si="53"/>
        <v>0</v>
      </c>
      <c r="Q28" s="137">
        <f>S21</f>
        <v>0</v>
      </c>
      <c r="R28" s="138">
        <v>0.22</v>
      </c>
      <c r="S28" s="139">
        <f t="shared" si="54"/>
        <v>0</v>
      </c>
      <c r="T28" s="137">
        <f>V21</f>
        <v>0</v>
      </c>
      <c r="U28" s="138">
        <v>0.22</v>
      </c>
      <c r="V28" s="458">
        <f t="shared" si="55"/>
        <v>0</v>
      </c>
      <c r="W28" s="464">
        <f t="shared" si="56"/>
        <v>2640</v>
      </c>
      <c r="X28" s="465">
        <f t="shared" si="57"/>
        <v>2640</v>
      </c>
      <c r="Y28" s="465">
        <f t="shared" si="7"/>
        <v>0</v>
      </c>
      <c r="Z28" s="466">
        <v>0.0</v>
      </c>
      <c r="AA28" s="469"/>
      <c r="AB28" s="133"/>
      <c r="AC28" s="133"/>
      <c r="AD28" s="133"/>
      <c r="AE28" s="133"/>
      <c r="AF28" s="133"/>
      <c r="AG28" s="133"/>
    </row>
    <row r="29" ht="30.0" customHeight="1">
      <c r="A29" s="112" t="s">
        <v>65</v>
      </c>
      <c r="B29" s="157" t="s">
        <v>98</v>
      </c>
      <c r="C29" s="143" t="s">
        <v>488</v>
      </c>
      <c r="D29" s="144"/>
      <c r="E29" s="145">
        <f>SUM(E30:E32)</f>
        <v>8</v>
      </c>
      <c r="F29" s="146"/>
      <c r="G29" s="147">
        <f t="shared" ref="G29:H29" si="58">SUM(G30:G32)</f>
        <v>70000</v>
      </c>
      <c r="H29" s="145">
        <f t="shared" si="58"/>
        <v>8</v>
      </c>
      <c r="I29" s="146"/>
      <c r="J29" s="147">
        <f t="shared" ref="J29:K29" si="59">SUM(J30:J32)</f>
        <v>70000</v>
      </c>
      <c r="K29" s="145">
        <f t="shared" si="59"/>
        <v>0</v>
      </c>
      <c r="L29" s="146"/>
      <c r="M29" s="147">
        <f t="shared" ref="M29:N29" si="60">SUM(M30:M32)</f>
        <v>0</v>
      </c>
      <c r="N29" s="145">
        <f t="shared" si="60"/>
        <v>0</v>
      </c>
      <c r="O29" s="146"/>
      <c r="P29" s="147">
        <f t="shared" ref="P29:Q29" si="61">SUM(P30:P32)</f>
        <v>0</v>
      </c>
      <c r="Q29" s="145">
        <f t="shared" si="61"/>
        <v>0</v>
      </c>
      <c r="R29" s="146"/>
      <c r="S29" s="147">
        <f t="shared" ref="S29:T29" si="62">SUM(S30:S32)</f>
        <v>0</v>
      </c>
      <c r="T29" s="145">
        <f t="shared" si="62"/>
        <v>0</v>
      </c>
      <c r="U29" s="146"/>
      <c r="V29" s="462">
        <f t="shared" ref="V29:X29" si="63">SUM(V30:V32)</f>
        <v>0</v>
      </c>
      <c r="W29" s="116">
        <f t="shared" si="63"/>
        <v>70000</v>
      </c>
      <c r="X29" s="117">
        <f t="shared" si="63"/>
        <v>70000</v>
      </c>
      <c r="Y29" s="117">
        <f t="shared" si="7"/>
        <v>0</v>
      </c>
      <c r="Z29" s="467">
        <f t="shared" ref="Z29:Z31" si="64">Y29/W29</f>
        <v>0</v>
      </c>
      <c r="AA29" s="121"/>
      <c r="AB29" s="15"/>
      <c r="AC29" s="15"/>
      <c r="AD29" s="15"/>
      <c r="AE29" s="15"/>
      <c r="AF29" s="15"/>
      <c r="AG29" s="15"/>
    </row>
    <row r="30" ht="30.0" customHeight="1">
      <c r="A30" s="122" t="s">
        <v>68</v>
      </c>
      <c r="B30" s="159" t="s">
        <v>100</v>
      </c>
      <c r="C30" s="124" t="s">
        <v>489</v>
      </c>
      <c r="D30" s="125" t="s">
        <v>71</v>
      </c>
      <c r="E30" s="126">
        <v>4.0</v>
      </c>
      <c r="F30" s="127">
        <v>5000.0</v>
      </c>
      <c r="G30" s="128">
        <f t="shared" ref="G30:G32" si="65">E30*F30</f>
        <v>20000</v>
      </c>
      <c r="H30" s="126">
        <v>4.0</v>
      </c>
      <c r="I30" s="127">
        <v>5000.0</v>
      </c>
      <c r="J30" s="128">
        <f t="shared" ref="J30:J32" si="66">H30*I30</f>
        <v>20000</v>
      </c>
      <c r="K30" s="126">
        <v>0.0</v>
      </c>
      <c r="L30" s="127">
        <v>0.0</v>
      </c>
      <c r="M30" s="128">
        <f t="shared" ref="M30:M32" si="67">K30*L30</f>
        <v>0</v>
      </c>
      <c r="N30" s="126">
        <v>0.0</v>
      </c>
      <c r="O30" s="127">
        <v>0.0</v>
      </c>
      <c r="P30" s="128">
        <f t="shared" ref="P30:P32" si="68">N30*O30</f>
        <v>0</v>
      </c>
      <c r="Q30" s="126">
        <v>0.0</v>
      </c>
      <c r="R30" s="127">
        <v>0.0</v>
      </c>
      <c r="S30" s="128">
        <f t="shared" ref="S30:S32" si="69">Q30*R30</f>
        <v>0</v>
      </c>
      <c r="T30" s="126">
        <v>0.0</v>
      </c>
      <c r="U30" s="127">
        <v>0.0</v>
      </c>
      <c r="V30" s="454">
        <f t="shared" ref="V30:V32" si="70">T30*U30</f>
        <v>0</v>
      </c>
      <c r="W30" s="455">
        <f t="shared" ref="W30:W32" si="71">G30+M30+S30</f>
        <v>20000</v>
      </c>
      <c r="X30" s="456">
        <f t="shared" ref="X30:X32" si="72">J30+P30+V30</f>
        <v>20000</v>
      </c>
      <c r="Y30" s="456">
        <f t="shared" si="7"/>
        <v>0</v>
      </c>
      <c r="Z30" s="457">
        <f t="shared" si="64"/>
        <v>0</v>
      </c>
      <c r="AA30" s="131"/>
      <c r="AB30" s="15"/>
      <c r="AC30" s="15"/>
      <c r="AD30" s="15"/>
      <c r="AE30" s="15"/>
      <c r="AF30" s="15"/>
      <c r="AG30" s="15"/>
    </row>
    <row r="31" ht="30.0" customHeight="1">
      <c r="A31" s="122" t="s">
        <v>68</v>
      </c>
      <c r="B31" s="123" t="s">
        <v>103</v>
      </c>
      <c r="C31" s="124" t="s">
        <v>490</v>
      </c>
      <c r="D31" s="125" t="s">
        <v>71</v>
      </c>
      <c r="E31" s="126">
        <v>4.0</v>
      </c>
      <c r="F31" s="127">
        <v>12500.0</v>
      </c>
      <c r="G31" s="128">
        <f t="shared" si="65"/>
        <v>50000</v>
      </c>
      <c r="H31" s="126">
        <v>4.0</v>
      </c>
      <c r="I31" s="127">
        <v>12500.0</v>
      </c>
      <c r="J31" s="128">
        <f t="shared" si="66"/>
        <v>50000</v>
      </c>
      <c r="K31" s="126">
        <v>0.0</v>
      </c>
      <c r="L31" s="127">
        <v>0.0</v>
      </c>
      <c r="M31" s="128">
        <f t="shared" si="67"/>
        <v>0</v>
      </c>
      <c r="N31" s="126">
        <v>0.0</v>
      </c>
      <c r="O31" s="127">
        <v>0.0</v>
      </c>
      <c r="P31" s="128">
        <f t="shared" si="68"/>
        <v>0</v>
      </c>
      <c r="Q31" s="126">
        <v>0.0</v>
      </c>
      <c r="R31" s="127">
        <v>0.0</v>
      </c>
      <c r="S31" s="128">
        <f t="shared" si="69"/>
        <v>0</v>
      </c>
      <c r="T31" s="126">
        <v>0.0</v>
      </c>
      <c r="U31" s="127">
        <v>0.0</v>
      </c>
      <c r="V31" s="454">
        <f t="shared" si="70"/>
        <v>0</v>
      </c>
      <c r="W31" s="455">
        <f t="shared" si="71"/>
        <v>50000</v>
      </c>
      <c r="X31" s="456">
        <f t="shared" si="72"/>
        <v>50000</v>
      </c>
      <c r="Y31" s="456">
        <f t="shared" si="7"/>
        <v>0</v>
      </c>
      <c r="Z31" s="457">
        <f t="shared" si="64"/>
        <v>0</v>
      </c>
      <c r="AA31" s="131"/>
      <c r="AB31" s="15"/>
      <c r="AC31" s="15"/>
      <c r="AD31" s="15"/>
      <c r="AE31" s="15"/>
      <c r="AF31" s="15"/>
      <c r="AG31" s="15"/>
    </row>
    <row r="32" ht="30.0" customHeight="1">
      <c r="A32" s="134" t="s">
        <v>68</v>
      </c>
      <c r="B32" s="135" t="s">
        <v>105</v>
      </c>
      <c r="C32" s="189" t="s">
        <v>486</v>
      </c>
      <c r="D32" s="136" t="s">
        <v>71</v>
      </c>
      <c r="E32" s="126">
        <v>0.0</v>
      </c>
      <c r="F32" s="127">
        <v>0.0</v>
      </c>
      <c r="G32" s="139">
        <f t="shared" si="65"/>
        <v>0</v>
      </c>
      <c r="H32" s="126">
        <v>0.0</v>
      </c>
      <c r="I32" s="126">
        <v>0.0</v>
      </c>
      <c r="J32" s="139">
        <f t="shared" si="66"/>
        <v>0</v>
      </c>
      <c r="K32" s="126">
        <v>0.0</v>
      </c>
      <c r="L32" s="127">
        <v>0.0</v>
      </c>
      <c r="M32" s="155">
        <f t="shared" si="67"/>
        <v>0</v>
      </c>
      <c r="N32" s="126">
        <v>0.0</v>
      </c>
      <c r="O32" s="127">
        <v>0.0</v>
      </c>
      <c r="P32" s="155">
        <f t="shared" si="68"/>
        <v>0</v>
      </c>
      <c r="Q32" s="126">
        <v>0.0</v>
      </c>
      <c r="R32" s="127">
        <v>0.0</v>
      </c>
      <c r="S32" s="155">
        <f t="shared" si="69"/>
        <v>0</v>
      </c>
      <c r="T32" s="126">
        <v>0.0</v>
      </c>
      <c r="U32" s="127">
        <v>0.0</v>
      </c>
      <c r="V32" s="463">
        <f t="shared" si="70"/>
        <v>0</v>
      </c>
      <c r="W32" s="459">
        <f t="shared" si="71"/>
        <v>0</v>
      </c>
      <c r="X32" s="460">
        <f t="shared" si="72"/>
        <v>0</v>
      </c>
      <c r="Y32" s="460">
        <f t="shared" si="7"/>
        <v>0</v>
      </c>
      <c r="Z32" s="461">
        <v>0.0</v>
      </c>
      <c r="AA32" s="142"/>
      <c r="AB32" s="15"/>
      <c r="AC32" s="15"/>
      <c r="AD32" s="15"/>
      <c r="AE32" s="15"/>
      <c r="AF32" s="15"/>
      <c r="AG32" s="15"/>
    </row>
    <row r="33" ht="30.0" customHeight="1">
      <c r="A33" s="168" t="s">
        <v>491</v>
      </c>
      <c r="B33" s="169"/>
      <c r="C33" s="170"/>
      <c r="D33" s="171"/>
      <c r="E33" s="172"/>
      <c r="F33" s="173"/>
      <c r="G33" s="174">
        <f>G13+G17+G21+G25+G29</f>
        <v>84640</v>
      </c>
      <c r="H33" s="173"/>
      <c r="I33" s="173"/>
      <c r="J33" s="174">
        <f>J13+J17+J21+J25+J29</f>
        <v>84640</v>
      </c>
      <c r="K33" s="172"/>
      <c r="L33" s="175"/>
      <c r="M33" s="174">
        <f>M13+M17+M21+M25+M29</f>
        <v>0</v>
      </c>
      <c r="N33" s="172"/>
      <c r="O33" s="175"/>
      <c r="P33" s="174">
        <f>P13+P17+P21+P25+P29</f>
        <v>0</v>
      </c>
      <c r="Q33" s="172"/>
      <c r="R33" s="175"/>
      <c r="S33" s="174">
        <f>S13+S17+S21+S25+S29</f>
        <v>0</v>
      </c>
      <c r="T33" s="172"/>
      <c r="U33" s="175"/>
      <c r="V33" s="235">
        <f t="shared" ref="V33:X33" si="73">V13+V17+V21+V25+V29</f>
        <v>0</v>
      </c>
      <c r="W33" s="470">
        <f t="shared" si="73"/>
        <v>84640</v>
      </c>
      <c r="X33" s="470">
        <f t="shared" si="73"/>
        <v>84640</v>
      </c>
      <c r="Y33" s="470">
        <f t="shared" si="7"/>
        <v>0</v>
      </c>
      <c r="Z33" s="471">
        <f>Y33/W33</f>
        <v>0</v>
      </c>
      <c r="AA33" s="472"/>
      <c r="AB33" s="14"/>
      <c r="AC33" s="15"/>
      <c r="AD33" s="15"/>
      <c r="AE33" s="15"/>
      <c r="AF33" s="15"/>
      <c r="AG33" s="15"/>
    </row>
    <row r="34" ht="30.0" customHeight="1">
      <c r="A34" s="180" t="s">
        <v>62</v>
      </c>
      <c r="B34" s="181">
        <v>2.0</v>
      </c>
      <c r="C34" s="182" t="s">
        <v>108</v>
      </c>
      <c r="D34" s="183"/>
      <c r="E34" s="109"/>
      <c r="F34" s="109"/>
      <c r="G34" s="109"/>
      <c r="H34" s="109"/>
      <c r="I34" s="109"/>
      <c r="J34" s="109"/>
      <c r="K34" s="109"/>
      <c r="L34" s="109"/>
      <c r="M34" s="109"/>
      <c r="N34" s="109"/>
      <c r="O34" s="109"/>
      <c r="P34" s="109"/>
      <c r="Q34" s="109"/>
      <c r="R34" s="109"/>
      <c r="S34" s="109"/>
      <c r="T34" s="109"/>
      <c r="U34" s="109"/>
      <c r="V34" s="109"/>
      <c r="W34" s="473"/>
      <c r="X34" s="110"/>
      <c r="Y34" s="474"/>
      <c r="Z34" s="475"/>
      <c r="AA34" s="111"/>
      <c r="AB34" s="15"/>
      <c r="AC34" s="15"/>
      <c r="AD34" s="15"/>
      <c r="AE34" s="15"/>
      <c r="AF34" s="15"/>
      <c r="AG34" s="15"/>
    </row>
    <row r="35" ht="30.0" customHeight="1">
      <c r="A35" s="112" t="s">
        <v>65</v>
      </c>
      <c r="B35" s="157" t="s">
        <v>109</v>
      </c>
      <c r="C35" s="114" t="s">
        <v>110</v>
      </c>
      <c r="D35" s="115"/>
      <c r="E35" s="116">
        <f>SUM(E36:E38)</f>
        <v>0</v>
      </c>
      <c r="F35" s="117"/>
      <c r="G35" s="118">
        <f t="shared" ref="G35:H35" si="74">SUM(G36:G38)</f>
        <v>0</v>
      </c>
      <c r="H35" s="116">
        <f t="shared" si="74"/>
        <v>0</v>
      </c>
      <c r="I35" s="117"/>
      <c r="J35" s="118">
        <f t="shared" ref="J35:K35" si="75">SUM(J36:J38)</f>
        <v>0</v>
      </c>
      <c r="K35" s="116">
        <f t="shared" si="75"/>
        <v>0</v>
      </c>
      <c r="L35" s="117"/>
      <c r="M35" s="118">
        <f t="shared" ref="M35:N35" si="76">SUM(M36:M38)</f>
        <v>0</v>
      </c>
      <c r="N35" s="116">
        <f t="shared" si="76"/>
        <v>0</v>
      </c>
      <c r="O35" s="117"/>
      <c r="P35" s="118">
        <f t="shared" ref="P35:Q35" si="77">SUM(P36:P38)</f>
        <v>0</v>
      </c>
      <c r="Q35" s="116">
        <f t="shared" si="77"/>
        <v>0</v>
      </c>
      <c r="R35" s="117"/>
      <c r="S35" s="118">
        <f t="shared" ref="S35:T35" si="78">SUM(S36:S38)</f>
        <v>0</v>
      </c>
      <c r="T35" s="116">
        <f t="shared" si="78"/>
        <v>0</v>
      </c>
      <c r="U35" s="117"/>
      <c r="V35" s="452">
        <f t="shared" ref="V35:X35" si="79">SUM(V36:V38)</f>
        <v>0</v>
      </c>
      <c r="W35" s="145">
        <f t="shared" si="79"/>
        <v>0</v>
      </c>
      <c r="X35" s="146">
        <f t="shared" si="79"/>
        <v>0</v>
      </c>
      <c r="Y35" s="146">
        <f t="shared" ref="Y35:Y47" si="80">W35-X35</f>
        <v>0</v>
      </c>
      <c r="Z35" s="453">
        <v>0.0</v>
      </c>
      <c r="AA35" s="150"/>
      <c r="AB35" s="8"/>
      <c r="AC35" s="12"/>
      <c r="AD35" s="12"/>
      <c r="AE35" s="12"/>
      <c r="AF35" s="12"/>
      <c r="AG35" s="12"/>
    </row>
    <row r="36" ht="30.0" customHeight="1">
      <c r="A36" s="122" t="s">
        <v>68</v>
      </c>
      <c r="B36" s="123" t="s">
        <v>111</v>
      </c>
      <c r="C36" s="124" t="s">
        <v>112</v>
      </c>
      <c r="D36" s="125" t="s">
        <v>113</v>
      </c>
      <c r="E36" s="126">
        <v>0.0</v>
      </c>
      <c r="F36" s="127">
        <v>0.0</v>
      </c>
      <c r="G36" s="128">
        <f t="shared" ref="G36:G38" si="81">E36*F36</f>
        <v>0</v>
      </c>
      <c r="H36" s="126">
        <v>0.0</v>
      </c>
      <c r="I36" s="126">
        <v>0.0</v>
      </c>
      <c r="J36" s="128">
        <f t="shared" ref="J36:J38" si="82">H36*I36</f>
        <v>0</v>
      </c>
      <c r="K36" s="126">
        <v>0.0</v>
      </c>
      <c r="L36" s="127">
        <v>0.0</v>
      </c>
      <c r="M36" s="128">
        <f t="shared" ref="M36:M38" si="83">K36*L36</f>
        <v>0</v>
      </c>
      <c r="N36" s="126">
        <v>0.0</v>
      </c>
      <c r="O36" s="127">
        <v>0.0</v>
      </c>
      <c r="P36" s="128">
        <f t="shared" ref="P36:P38" si="84">N36*O36</f>
        <v>0</v>
      </c>
      <c r="Q36" s="126">
        <v>0.0</v>
      </c>
      <c r="R36" s="127">
        <v>0.0</v>
      </c>
      <c r="S36" s="128">
        <f t="shared" ref="S36:S38" si="85">Q36*R36</f>
        <v>0</v>
      </c>
      <c r="T36" s="126">
        <v>0.0</v>
      </c>
      <c r="U36" s="127">
        <v>0.0</v>
      </c>
      <c r="V36" s="454">
        <f t="shared" ref="V36:V38" si="86">T36*U36</f>
        <v>0</v>
      </c>
      <c r="W36" s="455">
        <f t="shared" ref="W36:W38" si="87">G36+M36+S36</f>
        <v>0</v>
      </c>
      <c r="X36" s="456">
        <f t="shared" ref="X36:X38" si="88">J36+P36+V36</f>
        <v>0</v>
      </c>
      <c r="Y36" s="456">
        <f t="shared" si="80"/>
        <v>0</v>
      </c>
      <c r="Z36" s="457">
        <v>0.0</v>
      </c>
      <c r="AA36" s="131"/>
      <c r="AB36" s="133"/>
      <c r="AC36" s="133"/>
      <c r="AD36" s="133"/>
      <c r="AE36" s="133"/>
      <c r="AF36" s="133"/>
      <c r="AG36" s="133"/>
    </row>
    <row r="37" ht="30.0" customHeight="1">
      <c r="A37" s="122" t="s">
        <v>68</v>
      </c>
      <c r="B37" s="123" t="s">
        <v>114</v>
      </c>
      <c r="C37" s="124" t="s">
        <v>112</v>
      </c>
      <c r="D37" s="125" t="s">
        <v>113</v>
      </c>
      <c r="E37" s="126">
        <v>0.0</v>
      </c>
      <c r="F37" s="127">
        <v>0.0</v>
      </c>
      <c r="G37" s="128">
        <f t="shared" si="81"/>
        <v>0</v>
      </c>
      <c r="H37" s="126">
        <v>0.0</v>
      </c>
      <c r="I37" s="126">
        <v>0.0</v>
      </c>
      <c r="J37" s="128">
        <f t="shared" si="82"/>
        <v>0</v>
      </c>
      <c r="K37" s="126">
        <v>0.0</v>
      </c>
      <c r="L37" s="127">
        <v>0.0</v>
      </c>
      <c r="M37" s="128">
        <f t="shared" si="83"/>
        <v>0</v>
      </c>
      <c r="N37" s="126">
        <v>0.0</v>
      </c>
      <c r="O37" s="127">
        <v>0.0</v>
      </c>
      <c r="P37" s="128">
        <f t="shared" si="84"/>
        <v>0</v>
      </c>
      <c r="Q37" s="126">
        <v>0.0</v>
      </c>
      <c r="R37" s="127">
        <v>0.0</v>
      </c>
      <c r="S37" s="128">
        <f t="shared" si="85"/>
        <v>0</v>
      </c>
      <c r="T37" s="126">
        <v>0.0</v>
      </c>
      <c r="U37" s="127">
        <v>0.0</v>
      </c>
      <c r="V37" s="454">
        <f t="shared" si="86"/>
        <v>0</v>
      </c>
      <c r="W37" s="455">
        <f t="shared" si="87"/>
        <v>0</v>
      </c>
      <c r="X37" s="456">
        <f t="shared" si="88"/>
        <v>0</v>
      </c>
      <c r="Y37" s="456">
        <f t="shared" si="80"/>
        <v>0</v>
      </c>
      <c r="Z37" s="457">
        <v>0.0</v>
      </c>
      <c r="AA37" s="131"/>
      <c r="AB37" s="133"/>
      <c r="AC37" s="133"/>
      <c r="AD37" s="133"/>
      <c r="AE37" s="133"/>
      <c r="AF37" s="133"/>
      <c r="AG37" s="133"/>
    </row>
    <row r="38" ht="30.0" customHeight="1">
      <c r="A38" s="184" t="s">
        <v>68</v>
      </c>
      <c r="B38" s="152" t="s">
        <v>115</v>
      </c>
      <c r="C38" s="124" t="s">
        <v>112</v>
      </c>
      <c r="D38" s="185" t="s">
        <v>113</v>
      </c>
      <c r="E38" s="126">
        <v>0.0</v>
      </c>
      <c r="F38" s="127">
        <v>0.0</v>
      </c>
      <c r="G38" s="155">
        <f t="shared" si="81"/>
        <v>0</v>
      </c>
      <c r="H38" s="126">
        <v>0.0</v>
      </c>
      <c r="I38" s="126">
        <v>0.0</v>
      </c>
      <c r="J38" s="155">
        <f t="shared" si="82"/>
        <v>0</v>
      </c>
      <c r="K38" s="126">
        <v>0.0</v>
      </c>
      <c r="L38" s="127">
        <v>0.0</v>
      </c>
      <c r="M38" s="155">
        <f t="shared" si="83"/>
        <v>0</v>
      </c>
      <c r="N38" s="126">
        <v>0.0</v>
      </c>
      <c r="O38" s="127">
        <v>0.0</v>
      </c>
      <c r="P38" s="155">
        <f t="shared" si="84"/>
        <v>0</v>
      </c>
      <c r="Q38" s="126">
        <v>0.0</v>
      </c>
      <c r="R38" s="127">
        <v>0.0</v>
      </c>
      <c r="S38" s="155">
        <f t="shared" si="85"/>
        <v>0</v>
      </c>
      <c r="T38" s="126">
        <v>0.0</v>
      </c>
      <c r="U38" s="127">
        <v>0.0</v>
      </c>
      <c r="V38" s="463">
        <f t="shared" si="86"/>
        <v>0</v>
      </c>
      <c r="W38" s="464">
        <f t="shared" si="87"/>
        <v>0</v>
      </c>
      <c r="X38" s="465">
        <f t="shared" si="88"/>
        <v>0</v>
      </c>
      <c r="Y38" s="465">
        <f t="shared" si="80"/>
        <v>0</v>
      </c>
      <c r="Z38" s="466">
        <v>0.0</v>
      </c>
      <c r="AA38" s="156"/>
      <c r="AB38" s="133"/>
      <c r="AC38" s="133"/>
      <c r="AD38" s="133"/>
      <c r="AE38" s="133"/>
      <c r="AF38" s="133"/>
      <c r="AG38" s="133"/>
    </row>
    <row r="39" ht="24.0" customHeight="1">
      <c r="A39" s="112" t="s">
        <v>65</v>
      </c>
      <c r="B39" s="157" t="s">
        <v>116</v>
      </c>
      <c r="C39" s="151" t="s">
        <v>117</v>
      </c>
      <c r="D39" s="144"/>
      <c r="E39" s="145">
        <f>SUM(E40:E42)</f>
        <v>0</v>
      </c>
      <c r="F39" s="146"/>
      <c r="G39" s="147">
        <f t="shared" ref="G39:H39" si="89">SUM(G40:G42)</f>
        <v>0</v>
      </c>
      <c r="H39" s="145">
        <f t="shared" si="89"/>
        <v>0</v>
      </c>
      <c r="I39" s="146"/>
      <c r="J39" s="147">
        <f t="shared" ref="J39:K39" si="90">SUM(J40:J42)</f>
        <v>0</v>
      </c>
      <c r="K39" s="145">
        <f t="shared" si="90"/>
        <v>0</v>
      </c>
      <c r="L39" s="146"/>
      <c r="M39" s="147">
        <f t="shared" ref="M39:N39" si="91">SUM(M40:M42)</f>
        <v>0</v>
      </c>
      <c r="N39" s="145">
        <f t="shared" si="91"/>
        <v>0</v>
      </c>
      <c r="O39" s="146"/>
      <c r="P39" s="147">
        <f t="shared" ref="P39:Q39" si="92">SUM(P40:P42)</f>
        <v>0</v>
      </c>
      <c r="Q39" s="145">
        <f t="shared" si="92"/>
        <v>0</v>
      </c>
      <c r="R39" s="146"/>
      <c r="S39" s="147">
        <f t="shared" ref="S39:T39" si="93">SUM(S40:S42)</f>
        <v>0</v>
      </c>
      <c r="T39" s="145">
        <f t="shared" si="93"/>
        <v>0</v>
      </c>
      <c r="U39" s="146"/>
      <c r="V39" s="462">
        <f t="shared" ref="V39:X39" si="94">SUM(V40:V42)</f>
        <v>0</v>
      </c>
      <c r="W39" s="116">
        <f t="shared" si="94"/>
        <v>0</v>
      </c>
      <c r="X39" s="117">
        <f t="shared" si="94"/>
        <v>0</v>
      </c>
      <c r="Y39" s="117">
        <f t="shared" si="80"/>
        <v>0</v>
      </c>
      <c r="Z39" s="467">
        <v>0.0</v>
      </c>
      <c r="AA39" s="121"/>
      <c r="AB39" s="12"/>
      <c r="AC39" s="12"/>
      <c r="AD39" s="12"/>
      <c r="AE39" s="12"/>
      <c r="AF39" s="12"/>
      <c r="AG39" s="12"/>
    </row>
    <row r="40" ht="30.0" customHeight="1">
      <c r="A40" s="122" t="s">
        <v>68</v>
      </c>
      <c r="B40" s="123" t="s">
        <v>118</v>
      </c>
      <c r="C40" s="124" t="s">
        <v>119</v>
      </c>
      <c r="D40" s="125" t="s">
        <v>120</v>
      </c>
      <c r="E40" s="126">
        <v>0.0</v>
      </c>
      <c r="F40" s="127">
        <v>0.0</v>
      </c>
      <c r="G40" s="128">
        <f t="shared" ref="G40:G42" si="95">E40*F40</f>
        <v>0</v>
      </c>
      <c r="H40" s="126">
        <v>0.0</v>
      </c>
      <c r="I40" s="126">
        <v>0.0</v>
      </c>
      <c r="J40" s="128">
        <f t="shared" ref="J40:J42" si="96">H40*I40</f>
        <v>0</v>
      </c>
      <c r="K40" s="126">
        <v>0.0</v>
      </c>
      <c r="L40" s="127">
        <v>0.0</v>
      </c>
      <c r="M40" s="128">
        <f t="shared" ref="M40:M42" si="97">K40*L40</f>
        <v>0</v>
      </c>
      <c r="N40" s="126">
        <v>0.0</v>
      </c>
      <c r="O40" s="127">
        <v>0.0</v>
      </c>
      <c r="P40" s="128">
        <f t="shared" ref="P40:P42" si="98">N40*O40</f>
        <v>0</v>
      </c>
      <c r="Q40" s="126">
        <v>0.0</v>
      </c>
      <c r="R40" s="127">
        <v>0.0</v>
      </c>
      <c r="S40" s="128">
        <f t="shared" ref="S40:S42" si="99">Q40*R40</f>
        <v>0</v>
      </c>
      <c r="T40" s="126">
        <v>0.0</v>
      </c>
      <c r="U40" s="127">
        <v>0.0</v>
      </c>
      <c r="V40" s="454">
        <f t="shared" ref="V40:V42" si="100">T40*U40</f>
        <v>0</v>
      </c>
      <c r="W40" s="455">
        <f t="shared" ref="W40:W42" si="101">G40+M40+S40</f>
        <v>0</v>
      </c>
      <c r="X40" s="456">
        <f t="shared" ref="X40:X42" si="102">J40+P40+V40</f>
        <v>0</v>
      </c>
      <c r="Y40" s="456">
        <f t="shared" si="80"/>
        <v>0</v>
      </c>
      <c r="Z40" s="457">
        <v>0.0</v>
      </c>
      <c r="AA40" s="131"/>
      <c r="AB40" s="133"/>
      <c r="AC40" s="133"/>
      <c r="AD40" s="133"/>
      <c r="AE40" s="133"/>
      <c r="AF40" s="133"/>
      <c r="AG40" s="133"/>
    </row>
    <row r="41" ht="30.0" customHeight="1">
      <c r="A41" s="122" t="s">
        <v>68</v>
      </c>
      <c r="B41" s="123" t="s">
        <v>121</v>
      </c>
      <c r="C41" s="187" t="s">
        <v>119</v>
      </c>
      <c r="D41" s="125" t="s">
        <v>120</v>
      </c>
      <c r="E41" s="126">
        <v>0.0</v>
      </c>
      <c r="F41" s="127">
        <v>0.0</v>
      </c>
      <c r="G41" s="128">
        <f t="shared" si="95"/>
        <v>0</v>
      </c>
      <c r="H41" s="126">
        <v>0.0</v>
      </c>
      <c r="I41" s="126">
        <v>0.0</v>
      </c>
      <c r="J41" s="128">
        <f t="shared" si="96"/>
        <v>0</v>
      </c>
      <c r="K41" s="126">
        <v>0.0</v>
      </c>
      <c r="L41" s="127">
        <v>0.0</v>
      </c>
      <c r="M41" s="128">
        <f t="shared" si="97"/>
        <v>0</v>
      </c>
      <c r="N41" s="126">
        <v>0.0</v>
      </c>
      <c r="O41" s="127">
        <v>0.0</v>
      </c>
      <c r="P41" s="128">
        <f t="shared" si="98"/>
        <v>0</v>
      </c>
      <c r="Q41" s="126">
        <v>0.0</v>
      </c>
      <c r="R41" s="127">
        <v>0.0</v>
      </c>
      <c r="S41" s="128">
        <f t="shared" si="99"/>
        <v>0</v>
      </c>
      <c r="T41" s="126">
        <v>0.0</v>
      </c>
      <c r="U41" s="127">
        <v>0.0</v>
      </c>
      <c r="V41" s="454">
        <f t="shared" si="100"/>
        <v>0</v>
      </c>
      <c r="W41" s="455">
        <f t="shared" si="101"/>
        <v>0</v>
      </c>
      <c r="X41" s="456">
        <f t="shared" si="102"/>
        <v>0</v>
      </c>
      <c r="Y41" s="456">
        <f t="shared" si="80"/>
        <v>0</v>
      </c>
      <c r="Z41" s="457">
        <v>0.0</v>
      </c>
      <c r="AA41" s="131"/>
      <c r="AB41" s="133"/>
      <c r="AC41" s="133"/>
      <c r="AD41" s="133"/>
      <c r="AE41" s="133"/>
      <c r="AF41" s="133"/>
      <c r="AG41" s="133"/>
    </row>
    <row r="42" ht="30.0" customHeight="1">
      <c r="A42" s="184" t="s">
        <v>68</v>
      </c>
      <c r="B42" s="152" t="s">
        <v>122</v>
      </c>
      <c r="C42" s="188" t="s">
        <v>119</v>
      </c>
      <c r="D42" s="185" t="s">
        <v>120</v>
      </c>
      <c r="E42" s="126">
        <v>0.0</v>
      </c>
      <c r="F42" s="127">
        <v>0.0</v>
      </c>
      <c r="G42" s="155">
        <f t="shared" si="95"/>
        <v>0</v>
      </c>
      <c r="H42" s="126">
        <v>0.0</v>
      </c>
      <c r="I42" s="126">
        <v>0.0</v>
      </c>
      <c r="J42" s="155">
        <f t="shared" si="96"/>
        <v>0</v>
      </c>
      <c r="K42" s="126">
        <v>0.0</v>
      </c>
      <c r="L42" s="127">
        <v>0.0</v>
      </c>
      <c r="M42" s="155">
        <f t="shared" si="97"/>
        <v>0</v>
      </c>
      <c r="N42" s="126">
        <v>0.0</v>
      </c>
      <c r="O42" s="127">
        <v>0.0</v>
      </c>
      <c r="P42" s="155">
        <f t="shared" si="98"/>
        <v>0</v>
      </c>
      <c r="Q42" s="126">
        <v>0.0</v>
      </c>
      <c r="R42" s="127">
        <v>0.0</v>
      </c>
      <c r="S42" s="155">
        <f t="shared" si="99"/>
        <v>0</v>
      </c>
      <c r="T42" s="126">
        <v>0.0</v>
      </c>
      <c r="U42" s="127">
        <v>0.0</v>
      </c>
      <c r="V42" s="463">
        <f t="shared" si="100"/>
        <v>0</v>
      </c>
      <c r="W42" s="459">
        <f t="shared" si="101"/>
        <v>0</v>
      </c>
      <c r="X42" s="460">
        <f t="shared" si="102"/>
        <v>0</v>
      </c>
      <c r="Y42" s="460">
        <f t="shared" si="80"/>
        <v>0</v>
      </c>
      <c r="Z42" s="461">
        <v>0.0</v>
      </c>
      <c r="AA42" s="142"/>
      <c r="AB42" s="133"/>
      <c r="AC42" s="133"/>
      <c r="AD42" s="133"/>
      <c r="AE42" s="133"/>
      <c r="AF42" s="133"/>
      <c r="AG42" s="133"/>
    </row>
    <row r="43" ht="24.0" customHeight="1">
      <c r="A43" s="112" t="s">
        <v>65</v>
      </c>
      <c r="B43" s="157" t="s">
        <v>123</v>
      </c>
      <c r="C43" s="151" t="s">
        <v>124</v>
      </c>
      <c r="D43" s="144"/>
      <c r="E43" s="145">
        <f>SUM(E44:E46)</f>
        <v>0</v>
      </c>
      <c r="F43" s="146"/>
      <c r="G43" s="147">
        <f t="shared" ref="G43:H43" si="103">SUM(G44:G46)</f>
        <v>0</v>
      </c>
      <c r="H43" s="145">
        <f t="shared" si="103"/>
        <v>0</v>
      </c>
      <c r="I43" s="146"/>
      <c r="J43" s="147">
        <f t="shared" ref="J43:K43" si="104">SUM(J44:J46)</f>
        <v>0</v>
      </c>
      <c r="K43" s="145">
        <f t="shared" si="104"/>
        <v>0</v>
      </c>
      <c r="L43" s="146"/>
      <c r="M43" s="147">
        <f t="shared" ref="M43:N43" si="105">SUM(M44:M46)</f>
        <v>0</v>
      </c>
      <c r="N43" s="145">
        <f t="shared" si="105"/>
        <v>0</v>
      </c>
      <c r="O43" s="146"/>
      <c r="P43" s="147">
        <f t="shared" ref="P43:Q43" si="106">SUM(P44:P46)</f>
        <v>0</v>
      </c>
      <c r="Q43" s="145">
        <f t="shared" si="106"/>
        <v>0</v>
      </c>
      <c r="R43" s="146"/>
      <c r="S43" s="147">
        <f t="shared" ref="S43:T43" si="107">SUM(S44:S46)</f>
        <v>0</v>
      </c>
      <c r="T43" s="145">
        <f t="shared" si="107"/>
        <v>0</v>
      </c>
      <c r="U43" s="146"/>
      <c r="V43" s="462">
        <f t="shared" ref="V43:X43" si="108">SUM(V44:V46)</f>
        <v>0</v>
      </c>
      <c r="W43" s="145">
        <f t="shared" si="108"/>
        <v>0</v>
      </c>
      <c r="X43" s="146">
        <f t="shared" si="108"/>
        <v>0</v>
      </c>
      <c r="Y43" s="146">
        <f t="shared" si="80"/>
        <v>0</v>
      </c>
      <c r="Z43" s="453">
        <v>0.0</v>
      </c>
      <c r="AA43" s="150"/>
      <c r="AB43" s="12"/>
      <c r="AC43" s="12"/>
      <c r="AD43" s="12"/>
      <c r="AE43" s="12"/>
      <c r="AF43" s="12"/>
      <c r="AG43" s="12"/>
    </row>
    <row r="44" ht="15.0" customHeight="1">
      <c r="A44" s="122" t="s">
        <v>68</v>
      </c>
      <c r="B44" s="123" t="s">
        <v>125</v>
      </c>
      <c r="C44" s="124" t="s">
        <v>126</v>
      </c>
      <c r="D44" s="125" t="s">
        <v>120</v>
      </c>
      <c r="E44" s="126">
        <v>0.0</v>
      </c>
      <c r="F44" s="127">
        <v>0.0</v>
      </c>
      <c r="G44" s="128">
        <f t="shared" ref="G44:G46" si="109">E44*F44</f>
        <v>0</v>
      </c>
      <c r="H44" s="126">
        <v>0.0</v>
      </c>
      <c r="I44" s="126">
        <v>0.0</v>
      </c>
      <c r="J44" s="128">
        <f t="shared" ref="J44:J46" si="110">H44*I44</f>
        <v>0</v>
      </c>
      <c r="K44" s="126">
        <v>0.0</v>
      </c>
      <c r="L44" s="127">
        <v>0.0</v>
      </c>
      <c r="M44" s="128">
        <f t="shared" ref="M44:M46" si="111">K44*L44</f>
        <v>0</v>
      </c>
      <c r="N44" s="126">
        <v>0.0</v>
      </c>
      <c r="O44" s="127">
        <v>0.0</v>
      </c>
      <c r="P44" s="128">
        <f t="shared" ref="P44:P46" si="112">N44*O44</f>
        <v>0</v>
      </c>
      <c r="Q44" s="126">
        <v>0.0</v>
      </c>
      <c r="R44" s="127">
        <v>0.0</v>
      </c>
      <c r="S44" s="128">
        <f t="shared" ref="S44:S46" si="113">Q44*R44</f>
        <v>0</v>
      </c>
      <c r="T44" s="126">
        <v>0.0</v>
      </c>
      <c r="U44" s="127">
        <v>0.0</v>
      </c>
      <c r="V44" s="454">
        <f t="shared" ref="V44:V46" si="114">T44*U44</f>
        <v>0</v>
      </c>
      <c r="W44" s="455">
        <f t="shared" ref="W44:W46" si="115">G44+M44+S44</f>
        <v>0</v>
      </c>
      <c r="X44" s="456">
        <f t="shared" ref="X44:X46" si="116">J44+P44+V44</f>
        <v>0</v>
      </c>
      <c r="Y44" s="456">
        <f t="shared" si="80"/>
        <v>0</v>
      </c>
      <c r="Z44" s="457">
        <v>0.0</v>
      </c>
      <c r="AA44" s="131"/>
      <c r="AB44" s="132"/>
      <c r="AC44" s="133"/>
      <c r="AD44" s="133"/>
      <c r="AE44" s="133"/>
      <c r="AF44" s="133"/>
      <c r="AG44" s="133"/>
    </row>
    <row r="45" ht="15.0" customHeight="1">
      <c r="A45" s="122" t="s">
        <v>68</v>
      </c>
      <c r="B45" s="123" t="s">
        <v>127</v>
      </c>
      <c r="C45" s="124" t="s">
        <v>128</v>
      </c>
      <c r="D45" s="125" t="s">
        <v>120</v>
      </c>
      <c r="E45" s="126">
        <v>0.0</v>
      </c>
      <c r="F45" s="127">
        <v>0.0</v>
      </c>
      <c r="G45" s="128">
        <f t="shared" si="109"/>
        <v>0</v>
      </c>
      <c r="H45" s="126">
        <v>0.0</v>
      </c>
      <c r="I45" s="126">
        <v>0.0</v>
      </c>
      <c r="J45" s="128">
        <f t="shared" si="110"/>
        <v>0</v>
      </c>
      <c r="K45" s="126">
        <v>0.0</v>
      </c>
      <c r="L45" s="127">
        <v>0.0</v>
      </c>
      <c r="M45" s="128">
        <f t="shared" si="111"/>
        <v>0</v>
      </c>
      <c r="N45" s="126">
        <v>0.0</v>
      </c>
      <c r="O45" s="127">
        <v>0.0</v>
      </c>
      <c r="P45" s="128">
        <f t="shared" si="112"/>
        <v>0</v>
      </c>
      <c r="Q45" s="126">
        <v>0.0</v>
      </c>
      <c r="R45" s="127">
        <v>0.0</v>
      </c>
      <c r="S45" s="128">
        <f t="shared" si="113"/>
        <v>0</v>
      </c>
      <c r="T45" s="126">
        <v>0.0</v>
      </c>
      <c r="U45" s="127">
        <v>0.0</v>
      </c>
      <c r="V45" s="454">
        <f t="shared" si="114"/>
        <v>0</v>
      </c>
      <c r="W45" s="455">
        <f t="shared" si="115"/>
        <v>0</v>
      </c>
      <c r="X45" s="456">
        <f t="shared" si="116"/>
        <v>0</v>
      </c>
      <c r="Y45" s="456">
        <f t="shared" si="80"/>
        <v>0</v>
      </c>
      <c r="Z45" s="457">
        <v>0.0</v>
      </c>
      <c r="AA45" s="131"/>
      <c r="AB45" s="133"/>
      <c r="AC45" s="133"/>
      <c r="AD45" s="133"/>
      <c r="AE45" s="133"/>
      <c r="AF45" s="133"/>
      <c r="AG45" s="133"/>
    </row>
    <row r="46" ht="15.0" customHeight="1">
      <c r="A46" s="134" t="s">
        <v>68</v>
      </c>
      <c r="B46" s="135" t="s">
        <v>129</v>
      </c>
      <c r="C46" s="189" t="s">
        <v>126</v>
      </c>
      <c r="D46" s="136" t="s">
        <v>120</v>
      </c>
      <c r="E46" s="126">
        <v>0.0</v>
      </c>
      <c r="F46" s="127">
        <v>0.0</v>
      </c>
      <c r="G46" s="155">
        <f t="shared" si="109"/>
        <v>0</v>
      </c>
      <c r="H46" s="126">
        <v>0.0</v>
      </c>
      <c r="I46" s="126">
        <v>0.0</v>
      </c>
      <c r="J46" s="155">
        <f t="shared" si="110"/>
        <v>0</v>
      </c>
      <c r="K46" s="126">
        <v>0.0</v>
      </c>
      <c r="L46" s="127">
        <v>0.0</v>
      </c>
      <c r="M46" s="155">
        <f t="shared" si="111"/>
        <v>0</v>
      </c>
      <c r="N46" s="126">
        <v>0.0</v>
      </c>
      <c r="O46" s="127">
        <v>0.0</v>
      </c>
      <c r="P46" s="155">
        <f t="shared" si="112"/>
        <v>0</v>
      </c>
      <c r="Q46" s="126">
        <v>0.0</v>
      </c>
      <c r="R46" s="127">
        <v>0.0</v>
      </c>
      <c r="S46" s="155">
        <f t="shared" si="113"/>
        <v>0</v>
      </c>
      <c r="T46" s="126">
        <v>0.0</v>
      </c>
      <c r="U46" s="127">
        <v>0.0</v>
      </c>
      <c r="V46" s="463">
        <f t="shared" si="114"/>
        <v>0</v>
      </c>
      <c r="W46" s="464">
        <f t="shared" si="115"/>
        <v>0</v>
      </c>
      <c r="X46" s="465">
        <f t="shared" si="116"/>
        <v>0</v>
      </c>
      <c r="Y46" s="465">
        <f t="shared" si="80"/>
        <v>0</v>
      </c>
      <c r="Z46" s="466">
        <v>0.0</v>
      </c>
      <c r="AA46" s="156"/>
      <c r="AB46" s="133"/>
      <c r="AC46" s="133"/>
      <c r="AD46" s="133"/>
      <c r="AE46" s="133"/>
      <c r="AF46" s="133"/>
      <c r="AG46" s="133"/>
    </row>
    <row r="47" ht="24.0" customHeight="1">
      <c r="A47" s="168" t="s">
        <v>492</v>
      </c>
      <c r="B47" s="169"/>
      <c r="C47" s="170"/>
      <c r="D47" s="171"/>
      <c r="E47" s="175">
        <f>E43+E39+E35</f>
        <v>0</v>
      </c>
      <c r="F47" s="190"/>
      <c r="G47" s="174">
        <f t="shared" ref="G47:H47" si="117">G43+G39+G35</f>
        <v>0</v>
      </c>
      <c r="H47" s="175">
        <f t="shared" si="117"/>
        <v>0</v>
      </c>
      <c r="I47" s="190"/>
      <c r="J47" s="174">
        <f t="shared" ref="J47:K47" si="118">J43+J39+J35</f>
        <v>0</v>
      </c>
      <c r="K47" s="192">
        <f t="shared" si="118"/>
        <v>0</v>
      </c>
      <c r="L47" s="190"/>
      <c r="M47" s="174">
        <f t="shared" ref="M47:N47" si="119">M43+M39+M35</f>
        <v>0</v>
      </c>
      <c r="N47" s="192">
        <f t="shared" si="119"/>
        <v>0</v>
      </c>
      <c r="O47" s="190"/>
      <c r="P47" s="174">
        <f t="shared" ref="P47:Q47" si="120">P43+P39+P35</f>
        <v>0</v>
      </c>
      <c r="Q47" s="192">
        <f t="shared" si="120"/>
        <v>0</v>
      </c>
      <c r="R47" s="190"/>
      <c r="S47" s="174">
        <f t="shared" ref="S47:T47" si="121">S43+S39+S35</f>
        <v>0</v>
      </c>
      <c r="T47" s="192">
        <f t="shared" si="121"/>
        <v>0</v>
      </c>
      <c r="U47" s="190"/>
      <c r="V47" s="235">
        <f t="shared" ref="V47:X47" si="122">V43+V39+V35</f>
        <v>0</v>
      </c>
      <c r="W47" s="470">
        <f t="shared" si="122"/>
        <v>0</v>
      </c>
      <c r="X47" s="476">
        <f t="shared" si="122"/>
        <v>0</v>
      </c>
      <c r="Y47" s="476">
        <f t="shared" si="80"/>
        <v>0</v>
      </c>
      <c r="Z47" s="471">
        <v>0.0</v>
      </c>
      <c r="AA47" s="477"/>
      <c r="AB47" s="15"/>
      <c r="AC47" s="15"/>
      <c r="AD47" s="15"/>
      <c r="AE47" s="15"/>
      <c r="AF47" s="15"/>
      <c r="AG47" s="15"/>
    </row>
    <row r="48" ht="24.0" customHeight="1">
      <c r="A48" s="180" t="s">
        <v>62</v>
      </c>
      <c r="B48" s="181">
        <v>3.0</v>
      </c>
      <c r="C48" s="182" t="s">
        <v>131</v>
      </c>
      <c r="D48" s="183"/>
      <c r="E48" s="109"/>
      <c r="F48" s="109"/>
      <c r="G48" s="109"/>
      <c r="H48" s="109"/>
      <c r="I48" s="109"/>
      <c r="J48" s="109"/>
      <c r="K48" s="109"/>
      <c r="L48" s="109"/>
      <c r="M48" s="109"/>
      <c r="N48" s="109"/>
      <c r="O48" s="109"/>
      <c r="P48" s="109"/>
      <c r="Q48" s="109"/>
      <c r="R48" s="109"/>
      <c r="S48" s="109"/>
      <c r="T48" s="109"/>
      <c r="U48" s="109"/>
      <c r="V48" s="109"/>
      <c r="W48" s="473"/>
      <c r="X48" s="110"/>
      <c r="Y48" s="474"/>
      <c r="Z48" s="475"/>
      <c r="AA48" s="111"/>
      <c r="AB48" s="15"/>
      <c r="AC48" s="15"/>
      <c r="AD48" s="15"/>
      <c r="AE48" s="15"/>
      <c r="AF48" s="15"/>
      <c r="AG48" s="15"/>
    </row>
    <row r="49" ht="45.0" customHeight="1">
      <c r="A49" s="112" t="s">
        <v>65</v>
      </c>
      <c r="B49" s="157" t="s">
        <v>132</v>
      </c>
      <c r="C49" s="114" t="s">
        <v>493</v>
      </c>
      <c r="D49" s="115"/>
      <c r="E49" s="116">
        <f>SUM(E50:E52)</f>
        <v>0</v>
      </c>
      <c r="F49" s="117"/>
      <c r="G49" s="118">
        <f t="shared" ref="G49:H49" si="123">SUM(G50:G52)</f>
        <v>0</v>
      </c>
      <c r="H49" s="116">
        <f t="shared" si="123"/>
        <v>0</v>
      </c>
      <c r="I49" s="117"/>
      <c r="J49" s="118">
        <f t="shared" ref="J49:K49" si="124">SUM(J50:J52)</f>
        <v>0</v>
      </c>
      <c r="K49" s="116">
        <f t="shared" si="124"/>
        <v>0</v>
      </c>
      <c r="L49" s="117"/>
      <c r="M49" s="118">
        <f t="shared" ref="M49:N49" si="125">SUM(M50:M52)</f>
        <v>0</v>
      </c>
      <c r="N49" s="116">
        <f t="shared" si="125"/>
        <v>0</v>
      </c>
      <c r="O49" s="117"/>
      <c r="P49" s="118">
        <f t="shared" ref="P49:Q49" si="126">SUM(P50:P52)</f>
        <v>0</v>
      </c>
      <c r="Q49" s="116">
        <f t="shared" si="126"/>
        <v>0</v>
      </c>
      <c r="R49" s="117"/>
      <c r="S49" s="118">
        <f t="shared" ref="S49:T49" si="127">SUM(S50:S52)</f>
        <v>0</v>
      </c>
      <c r="T49" s="116">
        <f t="shared" si="127"/>
        <v>0</v>
      </c>
      <c r="U49" s="117"/>
      <c r="V49" s="452">
        <f t="shared" ref="V49:X49" si="128">SUM(V50:V52)</f>
        <v>0</v>
      </c>
      <c r="W49" s="145">
        <f t="shared" si="128"/>
        <v>0</v>
      </c>
      <c r="X49" s="146">
        <f t="shared" si="128"/>
        <v>0</v>
      </c>
      <c r="Y49" s="146">
        <f t="shared" ref="Y49:Y56" si="129">W49-X49</f>
        <v>0</v>
      </c>
      <c r="Z49" s="453">
        <v>0.0</v>
      </c>
      <c r="AA49" s="150"/>
      <c r="AB49" s="12"/>
      <c r="AC49" s="12"/>
      <c r="AD49" s="12"/>
      <c r="AE49" s="12"/>
      <c r="AF49" s="12"/>
      <c r="AG49" s="12"/>
    </row>
    <row r="50" ht="30.0" customHeight="1">
      <c r="A50" s="122" t="s">
        <v>68</v>
      </c>
      <c r="B50" s="123" t="s">
        <v>134</v>
      </c>
      <c r="C50" s="187" t="s">
        <v>135</v>
      </c>
      <c r="D50" s="125" t="s">
        <v>113</v>
      </c>
      <c r="E50" s="126">
        <v>0.0</v>
      </c>
      <c r="F50" s="127">
        <v>0.0</v>
      </c>
      <c r="G50" s="128">
        <f t="shared" ref="G50:G52" si="130">E50*F50</f>
        <v>0</v>
      </c>
      <c r="H50" s="126">
        <v>0.0</v>
      </c>
      <c r="I50" s="126">
        <v>0.0</v>
      </c>
      <c r="J50" s="128">
        <f t="shared" ref="J50:J52" si="131">H50*I50</f>
        <v>0</v>
      </c>
      <c r="K50" s="126">
        <v>0.0</v>
      </c>
      <c r="L50" s="127">
        <v>0.0</v>
      </c>
      <c r="M50" s="128">
        <f t="shared" ref="M50:M52" si="132">K50*L50</f>
        <v>0</v>
      </c>
      <c r="N50" s="126">
        <v>0.0</v>
      </c>
      <c r="O50" s="127">
        <v>0.0</v>
      </c>
      <c r="P50" s="128">
        <f t="shared" ref="P50:P52" si="133">N50*O50</f>
        <v>0</v>
      </c>
      <c r="Q50" s="126">
        <v>0.0</v>
      </c>
      <c r="R50" s="127">
        <v>0.0</v>
      </c>
      <c r="S50" s="128">
        <f t="shared" ref="S50:S52" si="134">Q50*R50</f>
        <v>0</v>
      </c>
      <c r="T50" s="126">
        <v>0.0</v>
      </c>
      <c r="U50" s="127">
        <v>0.0</v>
      </c>
      <c r="V50" s="454">
        <f t="shared" ref="V50:V52" si="135">T50*U50</f>
        <v>0</v>
      </c>
      <c r="W50" s="455">
        <f t="shared" ref="W50:W52" si="136">G50+M50+S50</f>
        <v>0</v>
      </c>
      <c r="X50" s="456">
        <f t="shared" ref="X50:X52" si="137">J50+P50+V50</f>
        <v>0</v>
      </c>
      <c r="Y50" s="456">
        <f t="shared" si="129"/>
        <v>0</v>
      </c>
      <c r="Z50" s="457">
        <v>0.0</v>
      </c>
      <c r="AA50" s="131"/>
      <c r="AB50" s="133"/>
      <c r="AC50" s="133"/>
      <c r="AD50" s="133"/>
      <c r="AE50" s="133"/>
      <c r="AF50" s="133"/>
      <c r="AG50" s="133"/>
    </row>
    <row r="51" ht="30.0" customHeight="1">
      <c r="A51" s="122" t="s">
        <v>68</v>
      </c>
      <c r="B51" s="123" t="s">
        <v>136</v>
      </c>
      <c r="C51" s="187" t="s">
        <v>137</v>
      </c>
      <c r="D51" s="125" t="s">
        <v>113</v>
      </c>
      <c r="E51" s="126">
        <v>0.0</v>
      </c>
      <c r="F51" s="127">
        <v>0.0</v>
      </c>
      <c r="G51" s="128">
        <f t="shared" si="130"/>
        <v>0</v>
      </c>
      <c r="H51" s="126">
        <v>0.0</v>
      </c>
      <c r="I51" s="126">
        <v>0.0</v>
      </c>
      <c r="J51" s="128">
        <f t="shared" si="131"/>
        <v>0</v>
      </c>
      <c r="K51" s="126">
        <v>0.0</v>
      </c>
      <c r="L51" s="127">
        <v>0.0</v>
      </c>
      <c r="M51" s="128">
        <f t="shared" si="132"/>
        <v>0</v>
      </c>
      <c r="N51" s="126">
        <v>0.0</v>
      </c>
      <c r="O51" s="127">
        <v>0.0</v>
      </c>
      <c r="P51" s="128">
        <f t="shared" si="133"/>
        <v>0</v>
      </c>
      <c r="Q51" s="126">
        <v>0.0</v>
      </c>
      <c r="R51" s="127">
        <v>0.0</v>
      </c>
      <c r="S51" s="128">
        <f t="shared" si="134"/>
        <v>0</v>
      </c>
      <c r="T51" s="126">
        <v>0.0</v>
      </c>
      <c r="U51" s="127">
        <v>0.0</v>
      </c>
      <c r="V51" s="454">
        <f t="shared" si="135"/>
        <v>0</v>
      </c>
      <c r="W51" s="455">
        <f t="shared" si="136"/>
        <v>0</v>
      </c>
      <c r="X51" s="456">
        <f t="shared" si="137"/>
        <v>0</v>
      </c>
      <c r="Y51" s="456">
        <f t="shared" si="129"/>
        <v>0</v>
      </c>
      <c r="Z51" s="457">
        <v>0.0</v>
      </c>
      <c r="AA51" s="131"/>
      <c r="AB51" s="133"/>
      <c r="AC51" s="133"/>
      <c r="AD51" s="133"/>
      <c r="AE51" s="133"/>
      <c r="AF51" s="133"/>
      <c r="AG51" s="133"/>
    </row>
    <row r="52" ht="30.0" customHeight="1">
      <c r="A52" s="134" t="s">
        <v>68</v>
      </c>
      <c r="B52" s="135" t="s">
        <v>138</v>
      </c>
      <c r="C52" s="167" t="s">
        <v>139</v>
      </c>
      <c r="D52" s="136" t="s">
        <v>113</v>
      </c>
      <c r="E52" s="126">
        <v>0.0</v>
      </c>
      <c r="F52" s="127">
        <v>0.0</v>
      </c>
      <c r="G52" s="139">
        <f t="shared" si="130"/>
        <v>0</v>
      </c>
      <c r="H52" s="126">
        <v>0.0</v>
      </c>
      <c r="I52" s="126">
        <v>0.0</v>
      </c>
      <c r="J52" s="139">
        <f t="shared" si="131"/>
        <v>0</v>
      </c>
      <c r="K52" s="126">
        <v>0.0</v>
      </c>
      <c r="L52" s="127">
        <v>0.0</v>
      </c>
      <c r="M52" s="139">
        <f t="shared" si="132"/>
        <v>0</v>
      </c>
      <c r="N52" s="126">
        <v>0.0</v>
      </c>
      <c r="O52" s="127">
        <v>0.0</v>
      </c>
      <c r="P52" s="139">
        <f t="shared" si="133"/>
        <v>0</v>
      </c>
      <c r="Q52" s="126">
        <v>0.0</v>
      </c>
      <c r="R52" s="127">
        <v>0.0</v>
      </c>
      <c r="S52" s="139">
        <f t="shared" si="134"/>
        <v>0</v>
      </c>
      <c r="T52" s="126">
        <v>0.0</v>
      </c>
      <c r="U52" s="127">
        <v>0.0</v>
      </c>
      <c r="V52" s="458">
        <f t="shared" si="135"/>
        <v>0</v>
      </c>
      <c r="W52" s="464">
        <f t="shared" si="136"/>
        <v>0</v>
      </c>
      <c r="X52" s="465">
        <f t="shared" si="137"/>
        <v>0</v>
      </c>
      <c r="Y52" s="465">
        <f t="shared" si="129"/>
        <v>0</v>
      </c>
      <c r="Z52" s="466">
        <v>0.0</v>
      </c>
      <c r="AA52" s="156"/>
      <c r="AB52" s="133"/>
      <c r="AC52" s="133"/>
      <c r="AD52" s="133"/>
      <c r="AE52" s="133"/>
      <c r="AF52" s="133"/>
      <c r="AG52" s="133"/>
    </row>
    <row r="53" ht="47.25" customHeight="1">
      <c r="A53" s="112" t="s">
        <v>65</v>
      </c>
      <c r="B53" s="157" t="s">
        <v>140</v>
      </c>
      <c r="C53" s="143" t="s">
        <v>494</v>
      </c>
      <c r="D53" s="144"/>
      <c r="E53" s="145"/>
      <c r="F53" s="146"/>
      <c r="G53" s="147"/>
      <c r="H53" s="145"/>
      <c r="I53" s="146"/>
      <c r="J53" s="147"/>
      <c r="K53" s="145">
        <f>SUM(K54:K55)</f>
        <v>0</v>
      </c>
      <c r="L53" s="146"/>
      <c r="M53" s="147">
        <f t="shared" ref="M53:N53" si="138">SUM(M54:M55)</f>
        <v>0</v>
      </c>
      <c r="N53" s="145">
        <f t="shared" si="138"/>
        <v>0</v>
      </c>
      <c r="O53" s="146"/>
      <c r="P53" s="147">
        <f t="shared" ref="P53:Q53" si="139">SUM(P54:P55)</f>
        <v>0</v>
      </c>
      <c r="Q53" s="145">
        <f t="shared" si="139"/>
        <v>0</v>
      </c>
      <c r="R53" s="146"/>
      <c r="S53" s="147">
        <f t="shared" ref="S53:T53" si="140">SUM(S54:S55)</f>
        <v>0</v>
      </c>
      <c r="T53" s="145">
        <f t="shared" si="140"/>
        <v>0</v>
      </c>
      <c r="U53" s="146"/>
      <c r="V53" s="462">
        <f t="shared" ref="V53:X53" si="141">SUM(V54:V55)</f>
        <v>0</v>
      </c>
      <c r="W53" s="116">
        <f t="shared" si="141"/>
        <v>0</v>
      </c>
      <c r="X53" s="117">
        <f t="shared" si="141"/>
        <v>0</v>
      </c>
      <c r="Y53" s="117">
        <f t="shared" si="129"/>
        <v>0</v>
      </c>
      <c r="Z53" s="467">
        <v>0.0</v>
      </c>
      <c r="AA53" s="121"/>
      <c r="AB53" s="12"/>
      <c r="AC53" s="12"/>
      <c r="AD53" s="12"/>
      <c r="AE53" s="12"/>
      <c r="AF53" s="12"/>
      <c r="AG53" s="12"/>
    </row>
    <row r="54" ht="27.75" customHeight="1">
      <c r="A54" s="122" t="s">
        <v>68</v>
      </c>
      <c r="B54" s="123" t="s">
        <v>142</v>
      </c>
      <c r="C54" s="187" t="s">
        <v>495</v>
      </c>
      <c r="D54" s="125" t="s">
        <v>144</v>
      </c>
      <c r="E54" s="478" t="s">
        <v>145</v>
      </c>
      <c r="F54" s="199"/>
      <c r="G54" s="200"/>
      <c r="H54" s="478" t="s">
        <v>145</v>
      </c>
      <c r="I54" s="199"/>
      <c r="J54" s="200"/>
      <c r="K54" s="126">
        <v>0.0</v>
      </c>
      <c r="L54" s="127">
        <v>0.0</v>
      </c>
      <c r="M54" s="128">
        <f t="shared" ref="M54:M55" si="142">K54*L54</f>
        <v>0</v>
      </c>
      <c r="N54" s="126">
        <v>0.0</v>
      </c>
      <c r="O54" s="127">
        <v>0.0</v>
      </c>
      <c r="P54" s="128">
        <f t="shared" ref="P54:P55" si="143">N54*O54</f>
        <v>0</v>
      </c>
      <c r="Q54" s="126">
        <v>0.0</v>
      </c>
      <c r="R54" s="127">
        <v>0.0</v>
      </c>
      <c r="S54" s="128">
        <f t="shared" ref="S54:S55" si="144">Q54*R54</f>
        <v>0</v>
      </c>
      <c r="T54" s="126">
        <v>0.0</v>
      </c>
      <c r="U54" s="127">
        <v>0.0</v>
      </c>
      <c r="V54" s="454">
        <f t="shared" ref="V54:V55" si="145">T54*U54</f>
        <v>0</v>
      </c>
      <c r="W54" s="455">
        <f t="shared" ref="W54:W55" si="146">G54+M54+S54</f>
        <v>0</v>
      </c>
      <c r="X54" s="456">
        <f t="shared" ref="X54:X55" si="147">J54+P54+V54</f>
        <v>0</v>
      </c>
      <c r="Y54" s="456">
        <f t="shared" si="129"/>
        <v>0</v>
      </c>
      <c r="Z54" s="457">
        <v>0.0</v>
      </c>
      <c r="AA54" s="131"/>
      <c r="AB54" s="133"/>
      <c r="AC54" s="133"/>
      <c r="AD54" s="133"/>
      <c r="AE54" s="133"/>
      <c r="AF54" s="133"/>
      <c r="AG54" s="133"/>
    </row>
    <row r="55" ht="24.0" customHeight="1">
      <c r="A55" s="134" t="s">
        <v>68</v>
      </c>
      <c r="B55" s="135" t="s">
        <v>146</v>
      </c>
      <c r="C55" s="167" t="s">
        <v>496</v>
      </c>
      <c r="D55" s="136" t="s">
        <v>144</v>
      </c>
      <c r="E55" s="367"/>
      <c r="F55" s="351"/>
      <c r="G55" s="368"/>
      <c r="H55" s="367"/>
      <c r="I55" s="351"/>
      <c r="J55" s="368"/>
      <c r="K55" s="153">
        <v>0.0</v>
      </c>
      <c r="L55" s="154">
        <v>0.0</v>
      </c>
      <c r="M55" s="155">
        <f t="shared" si="142"/>
        <v>0</v>
      </c>
      <c r="N55" s="153">
        <v>0.0</v>
      </c>
      <c r="O55" s="154">
        <v>0.0</v>
      </c>
      <c r="P55" s="155">
        <f t="shared" si="143"/>
        <v>0</v>
      </c>
      <c r="Q55" s="153">
        <v>0.0</v>
      </c>
      <c r="R55" s="154">
        <v>0.0</v>
      </c>
      <c r="S55" s="155">
        <f t="shared" si="144"/>
        <v>0</v>
      </c>
      <c r="T55" s="153">
        <v>0.0</v>
      </c>
      <c r="U55" s="154">
        <v>0.0</v>
      </c>
      <c r="V55" s="463">
        <f t="shared" si="145"/>
        <v>0</v>
      </c>
      <c r="W55" s="455">
        <f t="shared" si="146"/>
        <v>0</v>
      </c>
      <c r="X55" s="456">
        <f t="shared" si="147"/>
        <v>0</v>
      </c>
      <c r="Y55" s="456">
        <f t="shared" si="129"/>
        <v>0</v>
      </c>
      <c r="Z55" s="457">
        <v>0.0</v>
      </c>
      <c r="AA55" s="131"/>
      <c r="AB55" s="133"/>
      <c r="AC55" s="133"/>
      <c r="AD55" s="133"/>
      <c r="AE55" s="133"/>
      <c r="AF55" s="133"/>
      <c r="AG55" s="133"/>
    </row>
    <row r="56" ht="24.0" customHeight="1">
      <c r="A56" s="168" t="s">
        <v>497</v>
      </c>
      <c r="B56" s="169"/>
      <c r="C56" s="170"/>
      <c r="D56" s="171"/>
      <c r="E56" s="175">
        <f>E49</f>
        <v>0</v>
      </c>
      <c r="F56" s="190"/>
      <c r="G56" s="174">
        <f t="shared" ref="G56:H56" si="148">G49</f>
        <v>0</v>
      </c>
      <c r="H56" s="175">
        <f t="shared" si="148"/>
        <v>0</v>
      </c>
      <c r="I56" s="190"/>
      <c r="J56" s="174">
        <f>J49</f>
        <v>0</v>
      </c>
      <c r="K56" s="192">
        <f>K53+K49</f>
        <v>0</v>
      </c>
      <c r="L56" s="190"/>
      <c r="M56" s="174">
        <f t="shared" ref="M56:N56" si="149">M53+M49</f>
        <v>0</v>
      </c>
      <c r="N56" s="192">
        <f t="shared" si="149"/>
        <v>0</v>
      </c>
      <c r="O56" s="190"/>
      <c r="P56" s="174">
        <f t="shared" ref="P56:Q56" si="150">P53+P49</f>
        <v>0</v>
      </c>
      <c r="Q56" s="192">
        <f t="shared" si="150"/>
        <v>0</v>
      </c>
      <c r="R56" s="190"/>
      <c r="S56" s="174">
        <f t="shared" ref="S56:T56" si="151">S53+S49</f>
        <v>0</v>
      </c>
      <c r="T56" s="192">
        <f t="shared" si="151"/>
        <v>0</v>
      </c>
      <c r="U56" s="190"/>
      <c r="V56" s="235">
        <f t="shared" ref="V56:X56" si="152">V53+V49</f>
        <v>0</v>
      </c>
      <c r="W56" s="479">
        <f t="shared" si="152"/>
        <v>0</v>
      </c>
      <c r="X56" s="480">
        <f t="shared" si="152"/>
        <v>0</v>
      </c>
      <c r="Y56" s="480">
        <f t="shared" si="129"/>
        <v>0</v>
      </c>
      <c r="Z56" s="481">
        <v>0.0</v>
      </c>
      <c r="AA56" s="482"/>
      <c r="AB56" s="133"/>
      <c r="AC56" s="133"/>
      <c r="AD56" s="133"/>
      <c r="AE56" s="15"/>
      <c r="AF56" s="15"/>
      <c r="AG56" s="15"/>
    </row>
    <row r="57" ht="24.0" customHeight="1">
      <c r="A57" s="180" t="s">
        <v>62</v>
      </c>
      <c r="B57" s="181">
        <v>4.0</v>
      </c>
      <c r="C57" s="182" t="s">
        <v>149</v>
      </c>
      <c r="D57" s="183"/>
      <c r="E57" s="109"/>
      <c r="F57" s="109"/>
      <c r="G57" s="109"/>
      <c r="H57" s="109"/>
      <c r="I57" s="109"/>
      <c r="J57" s="109"/>
      <c r="K57" s="109"/>
      <c r="L57" s="109"/>
      <c r="M57" s="109"/>
      <c r="N57" s="109"/>
      <c r="O57" s="109"/>
      <c r="P57" s="109"/>
      <c r="Q57" s="109"/>
      <c r="R57" s="109"/>
      <c r="S57" s="109"/>
      <c r="T57" s="109"/>
      <c r="U57" s="109"/>
      <c r="V57" s="109"/>
      <c r="W57" s="473"/>
      <c r="X57" s="110"/>
      <c r="Y57" s="474"/>
      <c r="Z57" s="475"/>
      <c r="AA57" s="111"/>
      <c r="AB57" s="15"/>
      <c r="AC57" s="15"/>
      <c r="AD57" s="15"/>
      <c r="AE57" s="15"/>
      <c r="AF57" s="15"/>
      <c r="AG57" s="15"/>
    </row>
    <row r="58" ht="24.0" customHeight="1">
      <c r="A58" s="112" t="s">
        <v>65</v>
      </c>
      <c r="B58" s="157" t="s">
        <v>150</v>
      </c>
      <c r="C58" s="210" t="s">
        <v>151</v>
      </c>
      <c r="D58" s="115"/>
      <c r="E58" s="116">
        <f>SUM(E59:E61)</f>
        <v>42</v>
      </c>
      <c r="F58" s="117"/>
      <c r="G58" s="118">
        <f t="shared" ref="G58:H58" si="153">SUM(G59:G61)</f>
        <v>38200.56</v>
      </c>
      <c r="H58" s="116">
        <f t="shared" si="153"/>
        <v>46</v>
      </c>
      <c r="I58" s="117"/>
      <c r="J58" s="118">
        <f t="shared" ref="J58:K58" si="154">SUM(J59:J61)</f>
        <v>41600</v>
      </c>
      <c r="K58" s="116">
        <f t="shared" si="154"/>
        <v>0</v>
      </c>
      <c r="L58" s="117"/>
      <c r="M58" s="118">
        <f t="shared" ref="M58:N58" si="155">SUM(M59:M61)</f>
        <v>0</v>
      </c>
      <c r="N58" s="116">
        <f t="shared" si="155"/>
        <v>0</v>
      </c>
      <c r="O58" s="117"/>
      <c r="P58" s="118">
        <f t="shared" ref="P58:Q58" si="156">SUM(P59:P61)</f>
        <v>0</v>
      </c>
      <c r="Q58" s="116">
        <f t="shared" si="156"/>
        <v>0</v>
      </c>
      <c r="R58" s="117"/>
      <c r="S58" s="118">
        <f t="shared" ref="S58:T58" si="157">SUM(S59:S61)</f>
        <v>0</v>
      </c>
      <c r="T58" s="116">
        <f t="shared" si="157"/>
        <v>0</v>
      </c>
      <c r="U58" s="117"/>
      <c r="V58" s="452">
        <f t="shared" ref="V58:X58" si="158">SUM(V59:V61)</f>
        <v>0</v>
      </c>
      <c r="W58" s="145">
        <f t="shared" si="158"/>
        <v>38200.56</v>
      </c>
      <c r="X58" s="146">
        <f t="shared" si="158"/>
        <v>41600</v>
      </c>
      <c r="Y58" s="146">
        <f t="shared" ref="Y58:Y78" si="159">W58-X58</f>
        <v>-3399.44</v>
      </c>
      <c r="Z58" s="453">
        <f t="shared" ref="Z58:Z61" si="160">Y58/W58</f>
        <v>-0.08898927136</v>
      </c>
      <c r="AA58" s="150"/>
      <c r="AB58" s="12"/>
      <c r="AC58" s="12"/>
      <c r="AD58" s="12"/>
      <c r="AE58" s="12"/>
      <c r="AF58" s="12"/>
      <c r="AG58" s="12"/>
    </row>
    <row r="59" ht="39.0" customHeight="1">
      <c r="A59" s="122" t="s">
        <v>68</v>
      </c>
      <c r="B59" s="123" t="s">
        <v>152</v>
      </c>
      <c r="C59" s="187" t="s">
        <v>498</v>
      </c>
      <c r="D59" s="211" t="s">
        <v>154</v>
      </c>
      <c r="E59" s="212">
        <v>36.0</v>
      </c>
      <c r="F59" s="213">
        <v>850.0</v>
      </c>
      <c r="G59" s="214">
        <f t="shared" ref="G59:G61" si="161">E59*F59</f>
        <v>30600</v>
      </c>
      <c r="H59" s="212">
        <v>40.0</v>
      </c>
      <c r="I59" s="213">
        <v>850.0</v>
      </c>
      <c r="J59" s="214">
        <f>H59*I59</f>
        <v>34000</v>
      </c>
      <c r="K59" s="126">
        <v>0.0</v>
      </c>
      <c r="L59" s="127">
        <v>0.0</v>
      </c>
      <c r="M59" s="128">
        <f t="shared" ref="M59:M61" si="162">K59*L59</f>
        <v>0</v>
      </c>
      <c r="N59" s="126">
        <v>0.0</v>
      </c>
      <c r="O59" s="127">
        <v>0.0</v>
      </c>
      <c r="P59" s="128">
        <f t="shared" ref="P59:P61" si="163">N59*O59</f>
        <v>0</v>
      </c>
      <c r="Q59" s="126">
        <v>0.0</v>
      </c>
      <c r="R59" s="127">
        <v>0.0</v>
      </c>
      <c r="S59" s="128">
        <f t="shared" ref="S59:S61" si="164">Q59*R59</f>
        <v>0</v>
      </c>
      <c r="T59" s="126">
        <v>0.0</v>
      </c>
      <c r="U59" s="127">
        <v>0.0</v>
      </c>
      <c r="V59" s="454">
        <f t="shared" ref="V59:V61" si="165">T59*U59</f>
        <v>0</v>
      </c>
      <c r="W59" s="455">
        <f t="shared" ref="W59:W61" si="166">G59+M59+S59</f>
        <v>30600</v>
      </c>
      <c r="X59" s="456">
        <f t="shared" ref="X59:X61" si="167">J59+P59+V59</f>
        <v>34000</v>
      </c>
      <c r="Y59" s="456">
        <f t="shared" si="159"/>
        <v>-3400</v>
      </c>
      <c r="Z59" s="457">
        <f t="shared" si="160"/>
        <v>-0.1111111111</v>
      </c>
      <c r="AA59" s="131"/>
      <c r="AB59" s="133"/>
      <c r="AC59" s="133"/>
      <c r="AD59" s="133"/>
      <c r="AE59" s="133"/>
      <c r="AF59" s="133"/>
      <c r="AG59" s="133"/>
    </row>
    <row r="60" ht="40.5" customHeight="1">
      <c r="A60" s="122" t="s">
        <v>68</v>
      </c>
      <c r="B60" s="123" t="s">
        <v>156</v>
      </c>
      <c r="C60" s="187" t="s">
        <v>499</v>
      </c>
      <c r="D60" s="211" t="s">
        <v>154</v>
      </c>
      <c r="E60" s="212">
        <v>3.0</v>
      </c>
      <c r="F60" s="213">
        <v>1333.52</v>
      </c>
      <c r="G60" s="214">
        <f t="shared" si="161"/>
        <v>4000.56</v>
      </c>
      <c r="H60" s="212">
        <v>3.0</v>
      </c>
      <c r="I60" s="213">
        <v>1333.34</v>
      </c>
      <c r="J60" s="214">
        <v>4000.0</v>
      </c>
      <c r="K60" s="126">
        <v>0.0</v>
      </c>
      <c r="L60" s="127">
        <v>0.0</v>
      </c>
      <c r="M60" s="128">
        <f t="shared" si="162"/>
        <v>0</v>
      </c>
      <c r="N60" s="126">
        <v>0.0</v>
      </c>
      <c r="O60" s="127">
        <v>0.0</v>
      </c>
      <c r="P60" s="128">
        <f t="shared" si="163"/>
        <v>0</v>
      </c>
      <c r="Q60" s="126">
        <v>0.0</v>
      </c>
      <c r="R60" s="127">
        <v>0.0</v>
      </c>
      <c r="S60" s="128">
        <f t="shared" si="164"/>
        <v>0</v>
      </c>
      <c r="T60" s="126">
        <v>0.0</v>
      </c>
      <c r="U60" s="127">
        <v>0.0</v>
      </c>
      <c r="V60" s="454">
        <f t="shared" si="165"/>
        <v>0</v>
      </c>
      <c r="W60" s="455">
        <f t="shared" si="166"/>
        <v>4000.56</v>
      </c>
      <c r="X60" s="456">
        <f t="shared" si="167"/>
        <v>4000</v>
      </c>
      <c r="Y60" s="456">
        <f t="shared" si="159"/>
        <v>0.56</v>
      </c>
      <c r="Z60" s="457">
        <f t="shared" si="160"/>
        <v>0.0001399804027</v>
      </c>
      <c r="AA60" s="131"/>
      <c r="AB60" s="133"/>
      <c r="AC60" s="133"/>
      <c r="AD60" s="133"/>
      <c r="AE60" s="133"/>
      <c r="AF60" s="133"/>
      <c r="AG60" s="133"/>
    </row>
    <row r="61" ht="54.75" customHeight="1">
      <c r="A61" s="184" t="s">
        <v>68</v>
      </c>
      <c r="B61" s="135" t="s">
        <v>159</v>
      </c>
      <c r="C61" s="167" t="s">
        <v>500</v>
      </c>
      <c r="D61" s="211" t="s">
        <v>154</v>
      </c>
      <c r="E61" s="483">
        <v>3.0</v>
      </c>
      <c r="F61" s="484">
        <v>1200.0</v>
      </c>
      <c r="G61" s="485">
        <f t="shared" si="161"/>
        <v>3600</v>
      </c>
      <c r="H61" s="483">
        <v>3.0</v>
      </c>
      <c r="I61" s="484">
        <v>1200.0</v>
      </c>
      <c r="J61" s="485">
        <f>H61*I61</f>
        <v>3600</v>
      </c>
      <c r="K61" s="126">
        <v>0.0</v>
      </c>
      <c r="L61" s="127">
        <v>0.0</v>
      </c>
      <c r="M61" s="139">
        <f t="shared" si="162"/>
        <v>0</v>
      </c>
      <c r="N61" s="126">
        <v>0.0</v>
      </c>
      <c r="O61" s="127">
        <v>0.0</v>
      </c>
      <c r="P61" s="139">
        <f t="shared" si="163"/>
        <v>0</v>
      </c>
      <c r="Q61" s="126">
        <v>0.0</v>
      </c>
      <c r="R61" s="127">
        <v>0.0</v>
      </c>
      <c r="S61" s="139">
        <f t="shared" si="164"/>
        <v>0</v>
      </c>
      <c r="T61" s="126">
        <v>0.0</v>
      </c>
      <c r="U61" s="127">
        <v>0.0</v>
      </c>
      <c r="V61" s="458">
        <f t="shared" si="165"/>
        <v>0</v>
      </c>
      <c r="W61" s="464">
        <f t="shared" si="166"/>
        <v>3600</v>
      </c>
      <c r="X61" s="465">
        <f t="shared" si="167"/>
        <v>3600</v>
      </c>
      <c r="Y61" s="465">
        <f t="shared" si="159"/>
        <v>0</v>
      </c>
      <c r="Z61" s="466">
        <f t="shared" si="160"/>
        <v>0</v>
      </c>
      <c r="AA61" s="156"/>
      <c r="AB61" s="133"/>
      <c r="AC61" s="133"/>
      <c r="AD61" s="133"/>
      <c r="AE61" s="133"/>
      <c r="AF61" s="133"/>
      <c r="AG61" s="133"/>
    </row>
    <row r="62" ht="24.0" customHeight="1">
      <c r="A62" s="112" t="s">
        <v>65</v>
      </c>
      <c r="B62" s="157" t="s">
        <v>165</v>
      </c>
      <c r="C62" s="151" t="s">
        <v>166</v>
      </c>
      <c r="D62" s="144"/>
      <c r="E62" s="145">
        <f>SUM(E63:E65)</f>
        <v>0</v>
      </c>
      <c r="F62" s="146"/>
      <c r="G62" s="147">
        <f t="shared" ref="G62:H62" si="168">SUM(G63:G65)</f>
        <v>0</v>
      </c>
      <c r="H62" s="145">
        <f t="shared" si="168"/>
        <v>0</v>
      </c>
      <c r="I62" s="146"/>
      <c r="J62" s="147">
        <f t="shared" ref="J62:K62" si="169">SUM(J63:J65)</f>
        <v>0</v>
      </c>
      <c r="K62" s="145">
        <f t="shared" si="169"/>
        <v>0</v>
      </c>
      <c r="L62" s="146"/>
      <c r="M62" s="147">
        <f t="shared" ref="M62:N62" si="170">SUM(M63:M65)</f>
        <v>0</v>
      </c>
      <c r="N62" s="145">
        <f t="shared" si="170"/>
        <v>0</v>
      </c>
      <c r="O62" s="146"/>
      <c r="P62" s="147">
        <f t="shared" ref="P62:Q62" si="171">SUM(P63:P65)</f>
        <v>0</v>
      </c>
      <c r="Q62" s="145">
        <f t="shared" si="171"/>
        <v>0</v>
      </c>
      <c r="R62" s="146"/>
      <c r="S62" s="147">
        <f t="shared" ref="S62:T62" si="172">SUM(S63:S65)</f>
        <v>0</v>
      </c>
      <c r="T62" s="145">
        <f t="shared" si="172"/>
        <v>0</v>
      </c>
      <c r="U62" s="146"/>
      <c r="V62" s="462">
        <f t="shared" ref="V62:X62" si="173">SUM(V63:V65)</f>
        <v>0</v>
      </c>
      <c r="W62" s="116">
        <f t="shared" si="173"/>
        <v>0</v>
      </c>
      <c r="X62" s="117">
        <f t="shared" si="173"/>
        <v>0</v>
      </c>
      <c r="Y62" s="117">
        <f t="shared" si="159"/>
        <v>0</v>
      </c>
      <c r="Z62" s="467">
        <v>0.0</v>
      </c>
      <c r="AA62" s="121"/>
      <c r="AB62" s="12"/>
      <c r="AC62" s="12"/>
      <c r="AD62" s="12"/>
      <c r="AE62" s="12"/>
      <c r="AF62" s="12"/>
      <c r="AG62" s="12"/>
    </row>
    <row r="63" ht="30.0" customHeight="1">
      <c r="A63" s="122" t="s">
        <v>68</v>
      </c>
      <c r="B63" s="123" t="s">
        <v>167</v>
      </c>
      <c r="C63" s="215" t="s">
        <v>168</v>
      </c>
      <c r="D63" s="216" t="s">
        <v>169</v>
      </c>
      <c r="E63" s="126">
        <v>0.0</v>
      </c>
      <c r="F63" s="127">
        <v>0.0</v>
      </c>
      <c r="G63" s="128">
        <f t="shared" ref="G63:G65" si="174">E63*F63</f>
        <v>0</v>
      </c>
      <c r="H63" s="126">
        <v>0.0</v>
      </c>
      <c r="I63" s="126">
        <v>0.0</v>
      </c>
      <c r="J63" s="128">
        <f t="shared" ref="J63:J65" si="175">H63*I63</f>
        <v>0</v>
      </c>
      <c r="K63" s="126">
        <v>0.0</v>
      </c>
      <c r="L63" s="127">
        <v>0.0</v>
      </c>
      <c r="M63" s="128">
        <f t="shared" ref="M63:M65" si="176">K63*L63</f>
        <v>0</v>
      </c>
      <c r="N63" s="126">
        <v>0.0</v>
      </c>
      <c r="O63" s="127">
        <v>0.0</v>
      </c>
      <c r="P63" s="128">
        <f t="shared" ref="P63:P65" si="177">N63*O63</f>
        <v>0</v>
      </c>
      <c r="Q63" s="126">
        <v>0.0</v>
      </c>
      <c r="R63" s="127">
        <v>0.0</v>
      </c>
      <c r="S63" s="128">
        <f t="shared" ref="S63:S65" si="178">Q63*R63</f>
        <v>0</v>
      </c>
      <c r="T63" s="126">
        <v>0.0</v>
      </c>
      <c r="U63" s="127">
        <v>0.0</v>
      </c>
      <c r="V63" s="454">
        <f t="shared" ref="V63:V65" si="179">T63*U63</f>
        <v>0</v>
      </c>
      <c r="W63" s="455">
        <f t="shared" ref="W63:W65" si="180">G63+M63+S63</f>
        <v>0</v>
      </c>
      <c r="X63" s="456">
        <f t="shared" ref="X63:X65" si="181">J63+P63+V63</f>
        <v>0</v>
      </c>
      <c r="Y63" s="456">
        <f t="shared" si="159"/>
        <v>0</v>
      </c>
      <c r="Z63" s="457">
        <v>0.0</v>
      </c>
      <c r="AA63" s="131"/>
      <c r="AB63" s="133"/>
      <c r="AC63" s="133"/>
      <c r="AD63" s="133"/>
      <c r="AE63" s="133"/>
      <c r="AF63" s="133"/>
      <c r="AG63" s="133"/>
    </row>
    <row r="64" ht="30.0" customHeight="1">
      <c r="A64" s="122" t="s">
        <v>68</v>
      </c>
      <c r="B64" s="123" t="s">
        <v>170</v>
      </c>
      <c r="C64" s="215" t="s">
        <v>135</v>
      </c>
      <c r="D64" s="216" t="s">
        <v>169</v>
      </c>
      <c r="E64" s="126">
        <v>0.0</v>
      </c>
      <c r="F64" s="127">
        <v>0.0</v>
      </c>
      <c r="G64" s="128">
        <f t="shared" si="174"/>
        <v>0</v>
      </c>
      <c r="H64" s="126">
        <v>0.0</v>
      </c>
      <c r="I64" s="126">
        <v>0.0</v>
      </c>
      <c r="J64" s="128">
        <f t="shared" si="175"/>
        <v>0</v>
      </c>
      <c r="K64" s="126">
        <v>0.0</v>
      </c>
      <c r="L64" s="127">
        <v>0.0</v>
      </c>
      <c r="M64" s="128">
        <f t="shared" si="176"/>
        <v>0</v>
      </c>
      <c r="N64" s="126">
        <v>0.0</v>
      </c>
      <c r="O64" s="127">
        <v>0.0</v>
      </c>
      <c r="P64" s="128">
        <f t="shared" si="177"/>
        <v>0</v>
      </c>
      <c r="Q64" s="126">
        <v>0.0</v>
      </c>
      <c r="R64" s="127">
        <v>0.0</v>
      </c>
      <c r="S64" s="128">
        <f t="shared" si="178"/>
        <v>0</v>
      </c>
      <c r="T64" s="126">
        <v>0.0</v>
      </c>
      <c r="U64" s="127">
        <v>0.0</v>
      </c>
      <c r="V64" s="454">
        <f t="shared" si="179"/>
        <v>0</v>
      </c>
      <c r="W64" s="455">
        <f t="shared" si="180"/>
        <v>0</v>
      </c>
      <c r="X64" s="456">
        <f t="shared" si="181"/>
        <v>0</v>
      </c>
      <c r="Y64" s="456">
        <f t="shared" si="159"/>
        <v>0</v>
      </c>
      <c r="Z64" s="457">
        <v>0.0</v>
      </c>
      <c r="AA64" s="131"/>
      <c r="AB64" s="133"/>
      <c r="AC64" s="133"/>
      <c r="AD64" s="133"/>
      <c r="AE64" s="133"/>
      <c r="AF64" s="133"/>
      <c r="AG64" s="133"/>
    </row>
    <row r="65" ht="30.0" customHeight="1">
      <c r="A65" s="134" t="s">
        <v>68</v>
      </c>
      <c r="B65" s="152" t="s">
        <v>171</v>
      </c>
      <c r="C65" s="217" t="s">
        <v>137</v>
      </c>
      <c r="D65" s="216" t="s">
        <v>169</v>
      </c>
      <c r="E65" s="126">
        <v>0.0</v>
      </c>
      <c r="F65" s="127">
        <v>0.0</v>
      </c>
      <c r="G65" s="139">
        <f t="shared" si="174"/>
        <v>0</v>
      </c>
      <c r="H65" s="126">
        <v>0.0</v>
      </c>
      <c r="I65" s="126">
        <v>0.0</v>
      </c>
      <c r="J65" s="139">
        <f t="shared" si="175"/>
        <v>0</v>
      </c>
      <c r="K65" s="126">
        <v>0.0</v>
      </c>
      <c r="L65" s="127">
        <v>0.0</v>
      </c>
      <c r="M65" s="139">
        <f t="shared" si="176"/>
        <v>0</v>
      </c>
      <c r="N65" s="126">
        <v>0.0</v>
      </c>
      <c r="O65" s="127">
        <v>0.0</v>
      </c>
      <c r="P65" s="139">
        <f t="shared" si="177"/>
        <v>0</v>
      </c>
      <c r="Q65" s="126">
        <v>0.0</v>
      </c>
      <c r="R65" s="127">
        <v>0.0</v>
      </c>
      <c r="S65" s="139">
        <f t="shared" si="178"/>
        <v>0</v>
      </c>
      <c r="T65" s="126">
        <v>0.0</v>
      </c>
      <c r="U65" s="127">
        <v>0.0</v>
      </c>
      <c r="V65" s="458">
        <f t="shared" si="179"/>
        <v>0</v>
      </c>
      <c r="W65" s="459">
        <f t="shared" si="180"/>
        <v>0</v>
      </c>
      <c r="X65" s="460">
        <f t="shared" si="181"/>
        <v>0</v>
      </c>
      <c r="Y65" s="460">
        <f t="shared" si="159"/>
        <v>0</v>
      </c>
      <c r="Z65" s="461">
        <v>0.0</v>
      </c>
      <c r="AA65" s="142"/>
      <c r="AB65" s="133"/>
      <c r="AC65" s="133"/>
      <c r="AD65" s="133"/>
      <c r="AE65" s="133"/>
      <c r="AF65" s="133"/>
      <c r="AG65" s="133"/>
    </row>
    <row r="66" ht="24.0" customHeight="1">
      <c r="A66" s="112" t="s">
        <v>65</v>
      </c>
      <c r="B66" s="157" t="s">
        <v>172</v>
      </c>
      <c r="C66" s="151" t="s">
        <v>173</v>
      </c>
      <c r="D66" s="144"/>
      <c r="E66" s="145">
        <f>SUM(E67:E69)</f>
        <v>0</v>
      </c>
      <c r="F66" s="146"/>
      <c r="G66" s="147">
        <f t="shared" ref="G66:H66" si="182">SUM(G67:G69)</f>
        <v>0</v>
      </c>
      <c r="H66" s="145">
        <f t="shared" si="182"/>
        <v>0</v>
      </c>
      <c r="I66" s="146"/>
      <c r="J66" s="147">
        <f t="shared" ref="J66:K66" si="183">SUM(J67:J69)</f>
        <v>0</v>
      </c>
      <c r="K66" s="145">
        <f t="shared" si="183"/>
        <v>0</v>
      </c>
      <c r="L66" s="146"/>
      <c r="M66" s="147">
        <f t="shared" ref="M66:N66" si="184">SUM(M67:M69)</f>
        <v>0</v>
      </c>
      <c r="N66" s="145">
        <f t="shared" si="184"/>
        <v>0</v>
      </c>
      <c r="O66" s="146"/>
      <c r="P66" s="147">
        <f t="shared" ref="P66:Q66" si="185">SUM(P67:P69)</f>
        <v>0</v>
      </c>
      <c r="Q66" s="145">
        <f t="shared" si="185"/>
        <v>0</v>
      </c>
      <c r="R66" s="146"/>
      <c r="S66" s="147">
        <f t="shared" ref="S66:T66" si="186">SUM(S67:S69)</f>
        <v>0</v>
      </c>
      <c r="T66" s="145">
        <f t="shared" si="186"/>
        <v>0</v>
      </c>
      <c r="U66" s="146"/>
      <c r="V66" s="462">
        <f t="shared" ref="V66:X66" si="187">SUM(V67:V69)</f>
        <v>0</v>
      </c>
      <c r="W66" s="145">
        <f t="shared" si="187"/>
        <v>0</v>
      </c>
      <c r="X66" s="146">
        <f t="shared" si="187"/>
        <v>0</v>
      </c>
      <c r="Y66" s="146">
        <f t="shared" si="159"/>
        <v>0</v>
      </c>
      <c r="Z66" s="453">
        <v>0.0</v>
      </c>
      <c r="AA66" s="150"/>
      <c r="AB66" s="12"/>
      <c r="AC66" s="12"/>
      <c r="AD66" s="12"/>
      <c r="AE66" s="12"/>
      <c r="AF66" s="12"/>
      <c r="AG66" s="12"/>
    </row>
    <row r="67" ht="30.0" customHeight="1">
      <c r="A67" s="122" t="s">
        <v>68</v>
      </c>
      <c r="B67" s="123" t="s">
        <v>174</v>
      </c>
      <c r="C67" s="215" t="s">
        <v>175</v>
      </c>
      <c r="D67" s="216" t="s">
        <v>176</v>
      </c>
      <c r="E67" s="126">
        <v>0.0</v>
      </c>
      <c r="F67" s="127">
        <v>0.0</v>
      </c>
      <c r="G67" s="128">
        <f t="shared" ref="G67:G69" si="188">E67*F67</f>
        <v>0</v>
      </c>
      <c r="H67" s="126">
        <v>0.0</v>
      </c>
      <c r="I67" s="126">
        <v>0.0</v>
      </c>
      <c r="J67" s="128">
        <f t="shared" ref="J67:J69" si="189">H67*I67</f>
        <v>0</v>
      </c>
      <c r="K67" s="126">
        <v>0.0</v>
      </c>
      <c r="L67" s="127">
        <v>0.0</v>
      </c>
      <c r="M67" s="128">
        <f t="shared" ref="M67:M69" si="190">K67*L67</f>
        <v>0</v>
      </c>
      <c r="N67" s="126">
        <v>0.0</v>
      </c>
      <c r="O67" s="127">
        <v>0.0</v>
      </c>
      <c r="P67" s="128">
        <f t="shared" ref="P67:P69" si="191">N67*O67</f>
        <v>0</v>
      </c>
      <c r="Q67" s="126">
        <v>0.0</v>
      </c>
      <c r="R67" s="127">
        <v>0.0</v>
      </c>
      <c r="S67" s="128">
        <f t="shared" ref="S67:S69" si="192">Q67*R67</f>
        <v>0</v>
      </c>
      <c r="T67" s="126">
        <v>0.0</v>
      </c>
      <c r="U67" s="127">
        <v>0.0</v>
      </c>
      <c r="V67" s="454">
        <f t="shared" ref="V67:V69" si="193">T67*U67</f>
        <v>0</v>
      </c>
      <c r="W67" s="455">
        <f t="shared" ref="W67:W69" si="194">G67+M67+S67</f>
        <v>0</v>
      </c>
      <c r="X67" s="456">
        <f t="shared" ref="X67:X69" si="195">J67+P67+V67</f>
        <v>0</v>
      </c>
      <c r="Y67" s="456">
        <f t="shared" si="159"/>
        <v>0</v>
      </c>
      <c r="Z67" s="457">
        <v>0.0</v>
      </c>
      <c r="AA67" s="131"/>
      <c r="AB67" s="133"/>
      <c r="AC67" s="133"/>
      <c r="AD67" s="133"/>
      <c r="AE67" s="133"/>
      <c r="AF67" s="133"/>
      <c r="AG67" s="133"/>
    </row>
    <row r="68" ht="30.0" customHeight="1">
      <c r="A68" s="122" t="s">
        <v>68</v>
      </c>
      <c r="B68" s="123" t="s">
        <v>177</v>
      </c>
      <c r="C68" s="215" t="s">
        <v>178</v>
      </c>
      <c r="D68" s="216" t="s">
        <v>176</v>
      </c>
      <c r="E68" s="126">
        <v>0.0</v>
      </c>
      <c r="F68" s="127">
        <v>0.0</v>
      </c>
      <c r="G68" s="128">
        <f t="shared" si="188"/>
        <v>0</v>
      </c>
      <c r="H68" s="126">
        <v>0.0</v>
      </c>
      <c r="I68" s="126">
        <v>0.0</v>
      </c>
      <c r="J68" s="128">
        <f t="shared" si="189"/>
        <v>0</v>
      </c>
      <c r="K68" s="126">
        <v>0.0</v>
      </c>
      <c r="L68" s="127">
        <v>0.0</v>
      </c>
      <c r="M68" s="128">
        <f t="shared" si="190"/>
        <v>0</v>
      </c>
      <c r="N68" s="126">
        <v>0.0</v>
      </c>
      <c r="O68" s="127">
        <v>0.0</v>
      </c>
      <c r="P68" s="128">
        <f t="shared" si="191"/>
        <v>0</v>
      </c>
      <c r="Q68" s="126">
        <v>0.0</v>
      </c>
      <c r="R68" s="127">
        <v>0.0</v>
      </c>
      <c r="S68" s="128">
        <f t="shared" si="192"/>
        <v>0</v>
      </c>
      <c r="T68" s="126">
        <v>0.0</v>
      </c>
      <c r="U68" s="127">
        <v>0.0</v>
      </c>
      <c r="V68" s="454">
        <f t="shared" si="193"/>
        <v>0</v>
      </c>
      <c r="W68" s="455">
        <f t="shared" si="194"/>
        <v>0</v>
      </c>
      <c r="X68" s="456">
        <f t="shared" si="195"/>
        <v>0</v>
      </c>
      <c r="Y68" s="456">
        <f t="shared" si="159"/>
        <v>0</v>
      </c>
      <c r="Z68" s="457">
        <v>0.0</v>
      </c>
      <c r="AA68" s="131"/>
      <c r="AB68" s="133"/>
      <c r="AC68" s="133"/>
      <c r="AD68" s="133"/>
      <c r="AE68" s="133"/>
      <c r="AF68" s="133"/>
      <c r="AG68" s="133"/>
    </row>
    <row r="69" ht="30.0" customHeight="1">
      <c r="A69" s="134" t="s">
        <v>68</v>
      </c>
      <c r="B69" s="152" t="s">
        <v>179</v>
      </c>
      <c r="C69" s="217" t="s">
        <v>180</v>
      </c>
      <c r="D69" s="218" t="s">
        <v>176</v>
      </c>
      <c r="E69" s="126">
        <v>0.0</v>
      </c>
      <c r="F69" s="127">
        <v>0.0</v>
      </c>
      <c r="G69" s="139">
        <f t="shared" si="188"/>
        <v>0</v>
      </c>
      <c r="H69" s="126">
        <v>0.0</v>
      </c>
      <c r="I69" s="126">
        <v>0.0</v>
      </c>
      <c r="J69" s="139">
        <f t="shared" si="189"/>
        <v>0</v>
      </c>
      <c r="K69" s="126">
        <v>0.0</v>
      </c>
      <c r="L69" s="127">
        <v>0.0</v>
      </c>
      <c r="M69" s="139">
        <f t="shared" si="190"/>
        <v>0</v>
      </c>
      <c r="N69" s="126">
        <v>0.0</v>
      </c>
      <c r="O69" s="127">
        <v>0.0</v>
      </c>
      <c r="P69" s="139">
        <f t="shared" si="191"/>
        <v>0</v>
      </c>
      <c r="Q69" s="126">
        <v>0.0</v>
      </c>
      <c r="R69" s="127">
        <v>0.0</v>
      </c>
      <c r="S69" s="139">
        <f t="shared" si="192"/>
        <v>0</v>
      </c>
      <c r="T69" s="126">
        <v>0.0</v>
      </c>
      <c r="U69" s="127">
        <v>0.0</v>
      </c>
      <c r="V69" s="458">
        <f t="shared" si="193"/>
        <v>0</v>
      </c>
      <c r="W69" s="464">
        <f t="shared" si="194"/>
        <v>0</v>
      </c>
      <c r="X69" s="465">
        <f t="shared" si="195"/>
        <v>0</v>
      </c>
      <c r="Y69" s="465">
        <f t="shared" si="159"/>
        <v>0</v>
      </c>
      <c r="Z69" s="466">
        <v>0.0</v>
      </c>
      <c r="AA69" s="156"/>
      <c r="AB69" s="133"/>
      <c r="AC69" s="133"/>
      <c r="AD69" s="133"/>
      <c r="AE69" s="133"/>
      <c r="AF69" s="133"/>
      <c r="AG69" s="133"/>
    </row>
    <row r="70" ht="24.0" customHeight="1">
      <c r="A70" s="112" t="s">
        <v>65</v>
      </c>
      <c r="B70" s="157" t="s">
        <v>181</v>
      </c>
      <c r="C70" s="151" t="s">
        <v>182</v>
      </c>
      <c r="D70" s="144"/>
      <c r="E70" s="145">
        <f>SUM(E71:E73)</f>
        <v>0</v>
      </c>
      <c r="F70" s="146"/>
      <c r="G70" s="147">
        <f t="shared" ref="G70:H70" si="196">SUM(G71:G73)</f>
        <v>0</v>
      </c>
      <c r="H70" s="145">
        <f t="shared" si="196"/>
        <v>0</v>
      </c>
      <c r="I70" s="146"/>
      <c r="J70" s="147">
        <f t="shared" ref="J70:K70" si="197">SUM(J71:J73)</f>
        <v>0</v>
      </c>
      <c r="K70" s="145">
        <f t="shared" si="197"/>
        <v>0</v>
      </c>
      <c r="L70" s="146"/>
      <c r="M70" s="147">
        <f t="shared" ref="M70:N70" si="198">SUM(M71:M73)</f>
        <v>0</v>
      </c>
      <c r="N70" s="145">
        <f t="shared" si="198"/>
        <v>0</v>
      </c>
      <c r="O70" s="146"/>
      <c r="P70" s="147">
        <f t="shared" ref="P70:Q70" si="199">SUM(P71:P73)</f>
        <v>0</v>
      </c>
      <c r="Q70" s="145">
        <f t="shared" si="199"/>
        <v>0</v>
      </c>
      <c r="R70" s="146"/>
      <c r="S70" s="147">
        <f t="shared" ref="S70:T70" si="200">SUM(S71:S73)</f>
        <v>0</v>
      </c>
      <c r="T70" s="145">
        <f t="shared" si="200"/>
        <v>0</v>
      </c>
      <c r="U70" s="146"/>
      <c r="V70" s="462">
        <f t="shared" ref="V70:X70" si="201">SUM(V71:V73)</f>
        <v>0</v>
      </c>
      <c r="W70" s="116">
        <f t="shared" si="201"/>
        <v>0</v>
      </c>
      <c r="X70" s="117">
        <f t="shared" si="201"/>
        <v>0</v>
      </c>
      <c r="Y70" s="117">
        <f t="shared" si="159"/>
        <v>0</v>
      </c>
      <c r="Z70" s="467">
        <v>0.0</v>
      </c>
      <c r="AA70" s="121"/>
      <c r="AB70" s="12"/>
      <c r="AC70" s="12"/>
      <c r="AD70" s="12"/>
      <c r="AE70" s="12"/>
      <c r="AF70" s="12"/>
      <c r="AG70" s="12"/>
    </row>
    <row r="71" ht="15.0" customHeight="1">
      <c r="A71" s="122" t="s">
        <v>68</v>
      </c>
      <c r="B71" s="123" t="s">
        <v>183</v>
      </c>
      <c r="C71" s="187" t="s">
        <v>184</v>
      </c>
      <c r="D71" s="216" t="s">
        <v>113</v>
      </c>
      <c r="E71" s="126">
        <v>0.0</v>
      </c>
      <c r="F71" s="127">
        <v>0.0</v>
      </c>
      <c r="G71" s="128">
        <f t="shared" ref="G71:G73" si="202">E71*F71</f>
        <v>0</v>
      </c>
      <c r="H71" s="126">
        <v>0.0</v>
      </c>
      <c r="I71" s="126">
        <v>0.0</v>
      </c>
      <c r="J71" s="128">
        <f t="shared" ref="J71:J73" si="203">H71*I71</f>
        <v>0</v>
      </c>
      <c r="K71" s="126">
        <v>0.0</v>
      </c>
      <c r="L71" s="127">
        <v>0.0</v>
      </c>
      <c r="M71" s="128">
        <f t="shared" ref="M71:M73" si="204">K71*L71</f>
        <v>0</v>
      </c>
      <c r="N71" s="126">
        <v>0.0</v>
      </c>
      <c r="O71" s="127">
        <v>0.0</v>
      </c>
      <c r="P71" s="128">
        <f t="shared" ref="P71:P73" si="205">N71*O71</f>
        <v>0</v>
      </c>
      <c r="Q71" s="126">
        <v>0.0</v>
      </c>
      <c r="R71" s="127">
        <v>0.0</v>
      </c>
      <c r="S71" s="128">
        <f t="shared" ref="S71:S73" si="206">Q71*R71</f>
        <v>0</v>
      </c>
      <c r="T71" s="126">
        <v>0.0</v>
      </c>
      <c r="U71" s="127">
        <v>0.0</v>
      </c>
      <c r="V71" s="454">
        <f t="shared" ref="V71:V73" si="207">T71*U71</f>
        <v>0</v>
      </c>
      <c r="W71" s="455">
        <f t="shared" ref="W71:W73" si="208">G71+M71+S71</f>
        <v>0</v>
      </c>
      <c r="X71" s="456">
        <f t="shared" ref="X71:X73" si="209">J71+P71+V71</f>
        <v>0</v>
      </c>
      <c r="Y71" s="456">
        <f t="shared" si="159"/>
        <v>0</v>
      </c>
      <c r="Z71" s="457">
        <v>0.0</v>
      </c>
      <c r="AA71" s="131"/>
      <c r="AB71" s="133"/>
      <c r="AC71" s="133"/>
      <c r="AD71" s="133"/>
      <c r="AE71" s="133"/>
      <c r="AF71" s="133"/>
      <c r="AG71" s="133"/>
    </row>
    <row r="72" ht="15.0" customHeight="1">
      <c r="A72" s="122" t="s">
        <v>68</v>
      </c>
      <c r="B72" s="123" t="s">
        <v>185</v>
      </c>
      <c r="C72" s="187" t="s">
        <v>184</v>
      </c>
      <c r="D72" s="216" t="s">
        <v>113</v>
      </c>
      <c r="E72" s="126">
        <v>0.0</v>
      </c>
      <c r="F72" s="127">
        <v>0.0</v>
      </c>
      <c r="G72" s="128">
        <f t="shared" si="202"/>
        <v>0</v>
      </c>
      <c r="H72" s="126">
        <v>0.0</v>
      </c>
      <c r="I72" s="126">
        <v>0.0</v>
      </c>
      <c r="J72" s="128">
        <f t="shared" si="203"/>
        <v>0</v>
      </c>
      <c r="K72" s="126">
        <v>0.0</v>
      </c>
      <c r="L72" s="127">
        <v>0.0</v>
      </c>
      <c r="M72" s="128">
        <f t="shared" si="204"/>
        <v>0</v>
      </c>
      <c r="N72" s="126">
        <v>0.0</v>
      </c>
      <c r="O72" s="127">
        <v>0.0</v>
      </c>
      <c r="P72" s="128">
        <f t="shared" si="205"/>
        <v>0</v>
      </c>
      <c r="Q72" s="126">
        <v>0.0</v>
      </c>
      <c r="R72" s="127">
        <v>0.0</v>
      </c>
      <c r="S72" s="128">
        <f t="shared" si="206"/>
        <v>0</v>
      </c>
      <c r="T72" s="126">
        <v>0.0</v>
      </c>
      <c r="U72" s="127">
        <v>0.0</v>
      </c>
      <c r="V72" s="454">
        <f t="shared" si="207"/>
        <v>0</v>
      </c>
      <c r="W72" s="455">
        <f t="shared" si="208"/>
        <v>0</v>
      </c>
      <c r="X72" s="456">
        <f t="shared" si="209"/>
        <v>0</v>
      </c>
      <c r="Y72" s="456">
        <f t="shared" si="159"/>
        <v>0</v>
      </c>
      <c r="Z72" s="457">
        <v>0.0</v>
      </c>
      <c r="AA72" s="131"/>
      <c r="AB72" s="133"/>
      <c r="AC72" s="133"/>
      <c r="AD72" s="133"/>
      <c r="AE72" s="133"/>
      <c r="AF72" s="133"/>
      <c r="AG72" s="133"/>
    </row>
    <row r="73" ht="15.0" customHeight="1">
      <c r="A73" s="134" t="s">
        <v>68</v>
      </c>
      <c r="B73" s="135" t="s">
        <v>186</v>
      </c>
      <c r="C73" s="167" t="s">
        <v>184</v>
      </c>
      <c r="D73" s="218" t="s">
        <v>113</v>
      </c>
      <c r="E73" s="126">
        <v>0.0</v>
      </c>
      <c r="F73" s="127">
        <v>0.0</v>
      </c>
      <c r="G73" s="139">
        <f t="shared" si="202"/>
        <v>0</v>
      </c>
      <c r="H73" s="126">
        <v>0.0</v>
      </c>
      <c r="I73" s="126">
        <v>0.0</v>
      </c>
      <c r="J73" s="139">
        <f t="shared" si="203"/>
        <v>0</v>
      </c>
      <c r="K73" s="126">
        <v>0.0</v>
      </c>
      <c r="L73" s="127">
        <v>0.0</v>
      </c>
      <c r="M73" s="139">
        <f t="shared" si="204"/>
        <v>0</v>
      </c>
      <c r="N73" s="126">
        <v>0.0</v>
      </c>
      <c r="O73" s="127">
        <v>0.0</v>
      </c>
      <c r="P73" s="139">
        <f t="shared" si="205"/>
        <v>0</v>
      </c>
      <c r="Q73" s="126">
        <v>0.0</v>
      </c>
      <c r="R73" s="127">
        <v>0.0</v>
      </c>
      <c r="S73" s="139">
        <f t="shared" si="206"/>
        <v>0</v>
      </c>
      <c r="T73" s="126">
        <v>0.0</v>
      </c>
      <c r="U73" s="127">
        <v>0.0</v>
      </c>
      <c r="V73" s="458">
        <f t="shared" si="207"/>
        <v>0</v>
      </c>
      <c r="W73" s="459">
        <f t="shared" si="208"/>
        <v>0</v>
      </c>
      <c r="X73" s="460">
        <f t="shared" si="209"/>
        <v>0</v>
      </c>
      <c r="Y73" s="460">
        <f t="shared" si="159"/>
        <v>0</v>
      </c>
      <c r="Z73" s="461">
        <v>0.0</v>
      </c>
      <c r="AA73" s="142"/>
      <c r="AB73" s="133"/>
      <c r="AC73" s="133"/>
      <c r="AD73" s="133"/>
      <c r="AE73" s="133"/>
      <c r="AF73" s="133"/>
      <c r="AG73" s="133"/>
    </row>
    <row r="74" ht="24.0" customHeight="1">
      <c r="A74" s="112" t="s">
        <v>65</v>
      </c>
      <c r="B74" s="157" t="s">
        <v>187</v>
      </c>
      <c r="C74" s="151" t="s">
        <v>188</v>
      </c>
      <c r="D74" s="144"/>
      <c r="E74" s="145">
        <f>SUM(E75:E77)</f>
        <v>0</v>
      </c>
      <c r="F74" s="146"/>
      <c r="G74" s="147">
        <f t="shared" ref="G74:H74" si="210">SUM(G75:G77)</f>
        <v>0</v>
      </c>
      <c r="H74" s="145">
        <f t="shared" si="210"/>
        <v>0</v>
      </c>
      <c r="I74" s="146"/>
      <c r="J74" s="147">
        <f t="shared" ref="J74:K74" si="211">SUM(J75:J77)</f>
        <v>0</v>
      </c>
      <c r="K74" s="145">
        <f t="shared" si="211"/>
        <v>0</v>
      </c>
      <c r="L74" s="146"/>
      <c r="M74" s="147">
        <f t="shared" ref="M74:N74" si="212">SUM(M75:M77)</f>
        <v>0</v>
      </c>
      <c r="N74" s="145">
        <f t="shared" si="212"/>
        <v>0</v>
      </c>
      <c r="O74" s="146"/>
      <c r="P74" s="147">
        <f t="shared" ref="P74:Q74" si="213">SUM(P75:P77)</f>
        <v>0</v>
      </c>
      <c r="Q74" s="145">
        <f t="shared" si="213"/>
        <v>0</v>
      </c>
      <c r="R74" s="146"/>
      <c r="S74" s="147">
        <f t="shared" ref="S74:T74" si="214">SUM(S75:S77)</f>
        <v>0</v>
      </c>
      <c r="T74" s="145">
        <f t="shared" si="214"/>
        <v>0</v>
      </c>
      <c r="U74" s="146"/>
      <c r="V74" s="462">
        <f t="shared" ref="V74:X74" si="215">SUM(V75:V77)</f>
        <v>0</v>
      </c>
      <c r="W74" s="145">
        <f t="shared" si="215"/>
        <v>0</v>
      </c>
      <c r="X74" s="146">
        <f t="shared" si="215"/>
        <v>0</v>
      </c>
      <c r="Y74" s="146">
        <f t="shared" si="159"/>
        <v>0</v>
      </c>
      <c r="Z74" s="453">
        <v>0.0</v>
      </c>
      <c r="AA74" s="150"/>
      <c r="AB74" s="12"/>
      <c r="AC74" s="12"/>
      <c r="AD74" s="12"/>
      <c r="AE74" s="12"/>
      <c r="AF74" s="12"/>
      <c r="AG74" s="12"/>
    </row>
    <row r="75" ht="15.0" customHeight="1">
      <c r="A75" s="122" t="s">
        <v>68</v>
      </c>
      <c r="B75" s="123" t="s">
        <v>189</v>
      </c>
      <c r="C75" s="187" t="s">
        <v>184</v>
      </c>
      <c r="D75" s="216" t="s">
        <v>113</v>
      </c>
      <c r="E75" s="126">
        <v>0.0</v>
      </c>
      <c r="F75" s="127">
        <v>0.0</v>
      </c>
      <c r="G75" s="128">
        <f t="shared" ref="G75:G77" si="216">E75*F75</f>
        <v>0</v>
      </c>
      <c r="H75" s="126">
        <v>0.0</v>
      </c>
      <c r="I75" s="126">
        <v>0.0</v>
      </c>
      <c r="J75" s="128">
        <f t="shared" ref="J75:J77" si="217">H75*I75</f>
        <v>0</v>
      </c>
      <c r="K75" s="126">
        <v>0.0</v>
      </c>
      <c r="L75" s="127">
        <v>0.0</v>
      </c>
      <c r="M75" s="128">
        <f t="shared" ref="M75:M77" si="218">K75*L75</f>
        <v>0</v>
      </c>
      <c r="N75" s="126">
        <v>0.0</v>
      </c>
      <c r="O75" s="127">
        <v>0.0</v>
      </c>
      <c r="P75" s="128">
        <f t="shared" ref="P75:P77" si="219">N75*O75</f>
        <v>0</v>
      </c>
      <c r="Q75" s="126">
        <v>0.0</v>
      </c>
      <c r="R75" s="127">
        <v>0.0</v>
      </c>
      <c r="S75" s="128">
        <f t="shared" ref="S75:S77" si="220">Q75*R75</f>
        <v>0</v>
      </c>
      <c r="T75" s="126">
        <v>0.0</v>
      </c>
      <c r="U75" s="127">
        <v>0.0</v>
      </c>
      <c r="V75" s="454">
        <f t="shared" ref="V75:V77" si="221">T75*U75</f>
        <v>0</v>
      </c>
      <c r="W75" s="455">
        <f t="shared" ref="W75:W77" si="222">G75+M75+S75</f>
        <v>0</v>
      </c>
      <c r="X75" s="456">
        <f t="shared" ref="X75:X77" si="223">J75+P75+V75</f>
        <v>0</v>
      </c>
      <c r="Y75" s="456">
        <f t="shared" si="159"/>
        <v>0</v>
      </c>
      <c r="Z75" s="457">
        <v>0.0</v>
      </c>
      <c r="AA75" s="131"/>
      <c r="AB75" s="133"/>
      <c r="AC75" s="133"/>
      <c r="AD75" s="133"/>
      <c r="AE75" s="133"/>
      <c r="AF75" s="133"/>
      <c r="AG75" s="133"/>
    </row>
    <row r="76" ht="15.0" customHeight="1">
      <c r="A76" s="122" t="s">
        <v>68</v>
      </c>
      <c r="B76" s="123" t="s">
        <v>190</v>
      </c>
      <c r="C76" s="187" t="s">
        <v>184</v>
      </c>
      <c r="D76" s="216" t="s">
        <v>113</v>
      </c>
      <c r="E76" s="126">
        <v>0.0</v>
      </c>
      <c r="F76" s="127">
        <v>0.0</v>
      </c>
      <c r="G76" s="128">
        <f t="shared" si="216"/>
        <v>0</v>
      </c>
      <c r="H76" s="126">
        <v>0.0</v>
      </c>
      <c r="I76" s="126">
        <v>0.0</v>
      </c>
      <c r="J76" s="128">
        <f t="shared" si="217"/>
        <v>0</v>
      </c>
      <c r="K76" s="126">
        <v>0.0</v>
      </c>
      <c r="L76" s="127">
        <v>0.0</v>
      </c>
      <c r="M76" s="128">
        <f t="shared" si="218"/>
        <v>0</v>
      </c>
      <c r="N76" s="126">
        <v>0.0</v>
      </c>
      <c r="O76" s="127">
        <v>0.0</v>
      </c>
      <c r="P76" s="128">
        <f t="shared" si="219"/>
        <v>0</v>
      </c>
      <c r="Q76" s="126">
        <v>0.0</v>
      </c>
      <c r="R76" s="127">
        <v>0.0</v>
      </c>
      <c r="S76" s="128">
        <f t="shared" si="220"/>
        <v>0</v>
      </c>
      <c r="T76" s="126">
        <v>0.0</v>
      </c>
      <c r="U76" s="127">
        <v>0.0</v>
      </c>
      <c r="V76" s="454">
        <f t="shared" si="221"/>
        <v>0</v>
      </c>
      <c r="W76" s="455">
        <f t="shared" si="222"/>
        <v>0</v>
      </c>
      <c r="X76" s="456">
        <f t="shared" si="223"/>
        <v>0</v>
      </c>
      <c r="Y76" s="456">
        <f t="shared" si="159"/>
        <v>0</v>
      </c>
      <c r="Z76" s="457">
        <v>0.0</v>
      </c>
      <c r="AA76" s="131"/>
      <c r="AB76" s="133"/>
      <c r="AC76" s="133"/>
      <c r="AD76" s="133"/>
      <c r="AE76" s="133"/>
      <c r="AF76" s="133"/>
      <c r="AG76" s="133"/>
    </row>
    <row r="77" ht="15.0" customHeight="1">
      <c r="A77" s="134" t="s">
        <v>68</v>
      </c>
      <c r="B77" s="152" t="s">
        <v>191</v>
      </c>
      <c r="C77" s="167" t="s">
        <v>184</v>
      </c>
      <c r="D77" s="218" t="s">
        <v>113</v>
      </c>
      <c r="E77" s="126">
        <v>0.0</v>
      </c>
      <c r="F77" s="127">
        <v>0.0</v>
      </c>
      <c r="G77" s="139">
        <f t="shared" si="216"/>
        <v>0</v>
      </c>
      <c r="H77" s="126">
        <v>0.0</v>
      </c>
      <c r="I77" s="126">
        <v>0.0</v>
      </c>
      <c r="J77" s="139">
        <f t="shared" si="217"/>
        <v>0</v>
      </c>
      <c r="K77" s="126">
        <v>0.0</v>
      </c>
      <c r="L77" s="127">
        <v>0.0</v>
      </c>
      <c r="M77" s="139">
        <f t="shared" si="218"/>
        <v>0</v>
      </c>
      <c r="N77" s="126">
        <v>0.0</v>
      </c>
      <c r="O77" s="127">
        <v>0.0</v>
      </c>
      <c r="P77" s="139">
        <f t="shared" si="219"/>
        <v>0</v>
      </c>
      <c r="Q77" s="126">
        <v>0.0</v>
      </c>
      <c r="R77" s="127">
        <v>0.0</v>
      </c>
      <c r="S77" s="139">
        <f t="shared" si="220"/>
        <v>0</v>
      </c>
      <c r="T77" s="126">
        <v>0.0</v>
      </c>
      <c r="U77" s="127">
        <v>0.0</v>
      </c>
      <c r="V77" s="458">
        <f t="shared" si="221"/>
        <v>0</v>
      </c>
      <c r="W77" s="464">
        <f t="shared" si="222"/>
        <v>0</v>
      </c>
      <c r="X77" s="465">
        <f t="shared" si="223"/>
        <v>0</v>
      </c>
      <c r="Y77" s="465">
        <f t="shared" si="159"/>
        <v>0</v>
      </c>
      <c r="Z77" s="466">
        <v>0.0</v>
      </c>
      <c r="AA77" s="156"/>
      <c r="AB77" s="133"/>
      <c r="AC77" s="133"/>
      <c r="AD77" s="133"/>
      <c r="AE77" s="133"/>
      <c r="AF77" s="133"/>
      <c r="AG77" s="133"/>
    </row>
    <row r="78" ht="24.0" customHeight="1">
      <c r="A78" s="168" t="s">
        <v>501</v>
      </c>
      <c r="B78" s="169"/>
      <c r="C78" s="170"/>
      <c r="D78" s="171"/>
      <c r="E78" s="175">
        <f>E74+E70+E66+E62+E58</f>
        <v>42</v>
      </c>
      <c r="F78" s="190"/>
      <c r="G78" s="174">
        <f t="shared" ref="G78:H78" si="224">G74+G70+G66+G62+G58</f>
        <v>38200.56</v>
      </c>
      <c r="H78" s="175">
        <f t="shared" si="224"/>
        <v>46</v>
      </c>
      <c r="I78" s="190"/>
      <c r="J78" s="174">
        <f t="shared" ref="J78:K78" si="225">J74+J70+J66+J62+J58</f>
        <v>41600</v>
      </c>
      <c r="K78" s="192">
        <f t="shared" si="225"/>
        <v>0</v>
      </c>
      <c r="L78" s="190"/>
      <c r="M78" s="174">
        <f t="shared" ref="M78:N78" si="226">M74+M70+M66+M62+M58</f>
        <v>0</v>
      </c>
      <c r="N78" s="192">
        <f t="shared" si="226"/>
        <v>0</v>
      </c>
      <c r="O78" s="190"/>
      <c r="P78" s="174">
        <f t="shared" ref="P78:Q78" si="227">P74+P70+P66+P62+P58</f>
        <v>0</v>
      </c>
      <c r="Q78" s="192">
        <f t="shared" si="227"/>
        <v>0</v>
      </c>
      <c r="R78" s="190"/>
      <c r="S78" s="174">
        <f t="shared" ref="S78:T78" si="228">S74+S70+S66+S62+S58</f>
        <v>0</v>
      </c>
      <c r="T78" s="192">
        <f t="shared" si="228"/>
        <v>0</v>
      </c>
      <c r="U78" s="190"/>
      <c r="V78" s="235">
        <f t="shared" ref="V78:X78" si="229">V74+V70+V66+V62+V58</f>
        <v>0</v>
      </c>
      <c r="W78" s="486">
        <f t="shared" si="229"/>
        <v>38200.56</v>
      </c>
      <c r="X78" s="487">
        <f t="shared" si="229"/>
        <v>41600</v>
      </c>
      <c r="Y78" s="488">
        <f t="shared" si="159"/>
        <v>-3399.44</v>
      </c>
      <c r="Z78" s="489">
        <f>Y78/W78</f>
        <v>-0.08898927136</v>
      </c>
      <c r="AA78" s="490"/>
      <c r="AB78" s="15"/>
      <c r="AC78" s="15"/>
      <c r="AD78" s="15"/>
      <c r="AE78" s="15"/>
      <c r="AF78" s="15"/>
      <c r="AG78" s="15"/>
    </row>
    <row r="79" ht="24.0" customHeight="1">
      <c r="A79" s="219" t="s">
        <v>62</v>
      </c>
      <c r="B79" s="220">
        <v>5.0</v>
      </c>
      <c r="C79" s="221" t="s">
        <v>502</v>
      </c>
      <c r="D79" s="108"/>
      <c r="E79" s="109"/>
      <c r="F79" s="109"/>
      <c r="G79" s="109"/>
      <c r="H79" s="109"/>
      <c r="I79" s="109"/>
      <c r="J79" s="109"/>
      <c r="K79" s="109"/>
      <c r="L79" s="109"/>
      <c r="M79" s="109"/>
      <c r="N79" s="109"/>
      <c r="O79" s="109"/>
      <c r="P79" s="109"/>
      <c r="Q79" s="109"/>
      <c r="R79" s="109"/>
      <c r="S79" s="109"/>
      <c r="T79" s="109"/>
      <c r="U79" s="109"/>
      <c r="V79" s="109"/>
      <c r="W79" s="473"/>
      <c r="X79" s="110"/>
      <c r="Y79" s="474"/>
      <c r="Z79" s="475"/>
      <c r="AA79" s="111"/>
      <c r="AB79" s="15"/>
      <c r="AC79" s="15"/>
      <c r="AD79" s="15"/>
      <c r="AE79" s="15"/>
      <c r="AF79" s="15"/>
      <c r="AG79" s="15"/>
    </row>
    <row r="80" ht="24.0" customHeight="1">
      <c r="A80" s="112" t="s">
        <v>65</v>
      </c>
      <c r="B80" s="157" t="s">
        <v>194</v>
      </c>
      <c r="C80" s="143" t="s">
        <v>195</v>
      </c>
      <c r="D80" s="144"/>
      <c r="E80" s="145">
        <f>SUM(E81:E83)</f>
        <v>0</v>
      </c>
      <c r="F80" s="146"/>
      <c r="G80" s="147">
        <f t="shared" ref="G80:H80" si="230">SUM(G81:G83)</f>
        <v>0</v>
      </c>
      <c r="H80" s="145">
        <f t="shared" si="230"/>
        <v>0</v>
      </c>
      <c r="I80" s="146"/>
      <c r="J80" s="147">
        <f t="shared" ref="J80:K80" si="231">SUM(J81:J83)</f>
        <v>0</v>
      </c>
      <c r="K80" s="145">
        <f t="shared" si="231"/>
        <v>0</v>
      </c>
      <c r="L80" s="146"/>
      <c r="M80" s="147">
        <f t="shared" ref="M80:N80" si="232">SUM(M81:M83)</f>
        <v>0</v>
      </c>
      <c r="N80" s="145">
        <f t="shared" si="232"/>
        <v>0</v>
      </c>
      <c r="O80" s="146"/>
      <c r="P80" s="147">
        <f t="shared" ref="P80:Q80" si="233">SUM(P81:P83)</f>
        <v>0</v>
      </c>
      <c r="Q80" s="145">
        <f t="shared" si="233"/>
        <v>0</v>
      </c>
      <c r="R80" s="146"/>
      <c r="S80" s="147">
        <f t="shared" ref="S80:T80" si="234">SUM(S81:S83)</f>
        <v>0</v>
      </c>
      <c r="T80" s="145">
        <f t="shared" si="234"/>
        <v>0</v>
      </c>
      <c r="U80" s="146"/>
      <c r="V80" s="462">
        <f t="shared" ref="V80:X80" si="235">SUM(V81:V83)</f>
        <v>0</v>
      </c>
      <c r="W80" s="116">
        <f t="shared" si="235"/>
        <v>0</v>
      </c>
      <c r="X80" s="117">
        <f t="shared" si="235"/>
        <v>0</v>
      </c>
      <c r="Y80" s="117">
        <f t="shared" ref="Y80:Y92" si="236">W80-X80</f>
        <v>0</v>
      </c>
      <c r="Z80" s="467">
        <v>0.0</v>
      </c>
      <c r="AA80" s="121"/>
      <c r="AB80" s="133"/>
      <c r="AC80" s="133"/>
      <c r="AD80" s="133"/>
      <c r="AE80" s="133"/>
      <c r="AF80" s="133"/>
      <c r="AG80" s="133"/>
    </row>
    <row r="81" ht="15.0" customHeight="1">
      <c r="A81" s="122" t="s">
        <v>68</v>
      </c>
      <c r="B81" s="123" t="s">
        <v>196</v>
      </c>
      <c r="C81" s="222" t="s">
        <v>197</v>
      </c>
      <c r="D81" s="216" t="s">
        <v>198</v>
      </c>
      <c r="E81" s="126">
        <v>0.0</v>
      </c>
      <c r="F81" s="127">
        <v>0.0</v>
      </c>
      <c r="G81" s="128">
        <f t="shared" ref="G81:G83" si="237">E81*F81</f>
        <v>0</v>
      </c>
      <c r="H81" s="126">
        <v>0.0</v>
      </c>
      <c r="I81" s="127">
        <v>0.0</v>
      </c>
      <c r="J81" s="128">
        <f t="shared" ref="J81:J83" si="238">H81*I81</f>
        <v>0</v>
      </c>
      <c r="K81" s="126">
        <v>0.0</v>
      </c>
      <c r="L81" s="127">
        <v>0.0</v>
      </c>
      <c r="M81" s="128">
        <f t="shared" ref="M81:M83" si="239">K81*L81</f>
        <v>0</v>
      </c>
      <c r="N81" s="126">
        <v>0.0</v>
      </c>
      <c r="O81" s="127">
        <v>0.0</v>
      </c>
      <c r="P81" s="128">
        <f t="shared" ref="P81:P83" si="240">N81*O81</f>
        <v>0</v>
      </c>
      <c r="Q81" s="126">
        <v>0.0</v>
      </c>
      <c r="R81" s="127">
        <v>0.0</v>
      </c>
      <c r="S81" s="128">
        <f t="shared" ref="S81:S83" si="241">Q81*R81</f>
        <v>0</v>
      </c>
      <c r="T81" s="126">
        <v>0.0</v>
      </c>
      <c r="U81" s="127">
        <v>0.0</v>
      </c>
      <c r="V81" s="454">
        <f t="shared" ref="V81:V83" si="242">T81*U81</f>
        <v>0</v>
      </c>
      <c r="W81" s="455">
        <f t="shared" ref="W81:W83" si="243">G81+M81+S81</f>
        <v>0</v>
      </c>
      <c r="X81" s="456">
        <f t="shared" ref="X81:X83" si="244">J81+P81+V81</f>
        <v>0</v>
      </c>
      <c r="Y81" s="456">
        <f t="shared" si="236"/>
        <v>0</v>
      </c>
      <c r="Z81" s="457">
        <v>0.0</v>
      </c>
      <c r="AA81" s="131"/>
      <c r="AB81" s="133"/>
      <c r="AC81" s="133"/>
      <c r="AD81" s="133"/>
      <c r="AE81" s="133"/>
      <c r="AF81" s="133"/>
      <c r="AG81" s="133"/>
    </row>
    <row r="82" ht="15.0" customHeight="1">
      <c r="A82" s="122" t="s">
        <v>68</v>
      </c>
      <c r="B82" s="123" t="s">
        <v>199</v>
      </c>
      <c r="C82" s="222" t="s">
        <v>197</v>
      </c>
      <c r="D82" s="216" t="s">
        <v>198</v>
      </c>
      <c r="E82" s="126">
        <v>0.0</v>
      </c>
      <c r="F82" s="127">
        <v>0.0</v>
      </c>
      <c r="G82" s="128">
        <f t="shared" si="237"/>
        <v>0</v>
      </c>
      <c r="H82" s="126">
        <v>0.0</v>
      </c>
      <c r="I82" s="127">
        <v>0.0</v>
      </c>
      <c r="J82" s="128">
        <f t="shared" si="238"/>
        <v>0</v>
      </c>
      <c r="K82" s="126">
        <v>0.0</v>
      </c>
      <c r="L82" s="127">
        <v>0.0</v>
      </c>
      <c r="M82" s="128">
        <f t="shared" si="239"/>
        <v>0</v>
      </c>
      <c r="N82" s="126">
        <v>0.0</v>
      </c>
      <c r="O82" s="127">
        <v>0.0</v>
      </c>
      <c r="P82" s="128">
        <f t="shared" si="240"/>
        <v>0</v>
      </c>
      <c r="Q82" s="126">
        <v>0.0</v>
      </c>
      <c r="R82" s="127">
        <v>0.0</v>
      </c>
      <c r="S82" s="128">
        <f t="shared" si="241"/>
        <v>0</v>
      </c>
      <c r="T82" s="126">
        <v>0.0</v>
      </c>
      <c r="U82" s="127">
        <v>0.0</v>
      </c>
      <c r="V82" s="454">
        <f t="shared" si="242"/>
        <v>0</v>
      </c>
      <c r="W82" s="455">
        <f t="shared" si="243"/>
        <v>0</v>
      </c>
      <c r="X82" s="456">
        <f t="shared" si="244"/>
        <v>0</v>
      </c>
      <c r="Y82" s="456">
        <f t="shared" si="236"/>
        <v>0</v>
      </c>
      <c r="Z82" s="457">
        <v>0.0</v>
      </c>
      <c r="AA82" s="131"/>
      <c r="AB82" s="133"/>
      <c r="AC82" s="133"/>
      <c r="AD82" s="133"/>
      <c r="AE82" s="133"/>
      <c r="AF82" s="133"/>
      <c r="AG82" s="133"/>
    </row>
    <row r="83" ht="15.0" customHeight="1">
      <c r="A83" s="134" t="s">
        <v>68</v>
      </c>
      <c r="B83" s="135" t="s">
        <v>200</v>
      </c>
      <c r="C83" s="222" t="s">
        <v>197</v>
      </c>
      <c r="D83" s="218" t="s">
        <v>198</v>
      </c>
      <c r="E83" s="126">
        <v>0.0</v>
      </c>
      <c r="F83" s="127">
        <v>0.0</v>
      </c>
      <c r="G83" s="139">
        <f t="shared" si="237"/>
        <v>0</v>
      </c>
      <c r="H83" s="137">
        <v>0.0</v>
      </c>
      <c r="I83" s="138">
        <v>0.0</v>
      </c>
      <c r="J83" s="139">
        <f t="shared" si="238"/>
        <v>0</v>
      </c>
      <c r="K83" s="126">
        <v>0.0</v>
      </c>
      <c r="L83" s="127">
        <v>0.0</v>
      </c>
      <c r="M83" s="139">
        <f t="shared" si="239"/>
        <v>0</v>
      </c>
      <c r="N83" s="126">
        <v>0.0</v>
      </c>
      <c r="O83" s="127">
        <v>0.0</v>
      </c>
      <c r="P83" s="139">
        <f t="shared" si="240"/>
        <v>0</v>
      </c>
      <c r="Q83" s="126">
        <v>0.0</v>
      </c>
      <c r="R83" s="127">
        <v>0.0</v>
      </c>
      <c r="S83" s="139">
        <f t="shared" si="241"/>
        <v>0</v>
      </c>
      <c r="T83" s="126">
        <v>0.0</v>
      </c>
      <c r="U83" s="127">
        <v>0.0</v>
      </c>
      <c r="V83" s="458">
        <f t="shared" si="242"/>
        <v>0</v>
      </c>
      <c r="W83" s="459">
        <f t="shared" si="243"/>
        <v>0</v>
      </c>
      <c r="X83" s="460">
        <f t="shared" si="244"/>
        <v>0</v>
      </c>
      <c r="Y83" s="460">
        <f t="shared" si="236"/>
        <v>0</v>
      </c>
      <c r="Z83" s="461">
        <v>0.0</v>
      </c>
      <c r="AA83" s="142"/>
      <c r="AB83" s="133"/>
      <c r="AC83" s="133"/>
      <c r="AD83" s="133"/>
      <c r="AE83" s="133"/>
      <c r="AF83" s="133"/>
      <c r="AG83" s="133"/>
    </row>
    <row r="84" ht="24.0" customHeight="1">
      <c r="A84" s="112" t="s">
        <v>65</v>
      </c>
      <c r="B84" s="157" t="s">
        <v>201</v>
      </c>
      <c r="C84" s="143" t="s">
        <v>202</v>
      </c>
      <c r="D84" s="223"/>
      <c r="E84" s="224">
        <f>SUM(E85:E87)</f>
        <v>0</v>
      </c>
      <c r="F84" s="146"/>
      <c r="G84" s="147">
        <f t="shared" ref="G84:H84" si="245">SUM(G85:G87)</f>
        <v>0</v>
      </c>
      <c r="H84" s="224">
        <f t="shared" si="245"/>
        <v>0</v>
      </c>
      <c r="I84" s="146"/>
      <c r="J84" s="147">
        <f t="shared" ref="J84:K84" si="246">SUM(J85:J87)</f>
        <v>0</v>
      </c>
      <c r="K84" s="224">
        <f t="shared" si="246"/>
        <v>0</v>
      </c>
      <c r="L84" s="146"/>
      <c r="M84" s="147">
        <f t="shared" ref="M84:N84" si="247">SUM(M85:M87)</f>
        <v>0</v>
      </c>
      <c r="N84" s="224">
        <f t="shared" si="247"/>
        <v>0</v>
      </c>
      <c r="O84" s="146"/>
      <c r="P84" s="147">
        <f t="shared" ref="P84:Q84" si="248">SUM(P85:P87)</f>
        <v>0</v>
      </c>
      <c r="Q84" s="224">
        <f t="shared" si="248"/>
        <v>0</v>
      </c>
      <c r="R84" s="146"/>
      <c r="S84" s="147">
        <f t="shared" ref="S84:T84" si="249">SUM(S85:S87)</f>
        <v>0</v>
      </c>
      <c r="T84" s="224">
        <f t="shared" si="249"/>
        <v>0</v>
      </c>
      <c r="U84" s="146"/>
      <c r="V84" s="462">
        <f t="shared" ref="V84:X84" si="250">SUM(V85:V87)</f>
        <v>0</v>
      </c>
      <c r="W84" s="145">
        <f t="shared" si="250"/>
        <v>0</v>
      </c>
      <c r="X84" s="146">
        <f t="shared" si="250"/>
        <v>0</v>
      </c>
      <c r="Y84" s="146">
        <f t="shared" si="236"/>
        <v>0</v>
      </c>
      <c r="Z84" s="453">
        <v>0.0</v>
      </c>
      <c r="AA84" s="150"/>
      <c r="AB84" s="133"/>
      <c r="AC84" s="133"/>
      <c r="AD84" s="133"/>
      <c r="AE84" s="133"/>
      <c r="AF84" s="133"/>
      <c r="AG84" s="133"/>
    </row>
    <row r="85" ht="30.0" customHeight="1">
      <c r="A85" s="122" t="s">
        <v>68</v>
      </c>
      <c r="B85" s="123" t="s">
        <v>203</v>
      </c>
      <c r="C85" s="222" t="s">
        <v>503</v>
      </c>
      <c r="D85" s="225" t="s">
        <v>113</v>
      </c>
      <c r="E85" s="126">
        <v>0.0</v>
      </c>
      <c r="F85" s="127">
        <v>0.0</v>
      </c>
      <c r="G85" s="128">
        <f t="shared" ref="G85:G87" si="251">E85*F85</f>
        <v>0</v>
      </c>
      <c r="H85" s="126">
        <v>0.0</v>
      </c>
      <c r="I85" s="127">
        <v>0.0</v>
      </c>
      <c r="J85" s="128">
        <f t="shared" ref="J85:J87" si="252">H85*I85</f>
        <v>0</v>
      </c>
      <c r="K85" s="126">
        <v>0.0</v>
      </c>
      <c r="L85" s="127">
        <v>0.0</v>
      </c>
      <c r="M85" s="128">
        <f t="shared" ref="M85:M87" si="253">K85*L85</f>
        <v>0</v>
      </c>
      <c r="N85" s="126">
        <v>0.0</v>
      </c>
      <c r="O85" s="127">
        <v>0.0</v>
      </c>
      <c r="P85" s="128">
        <f t="shared" ref="P85:P87" si="254">N85*O85</f>
        <v>0</v>
      </c>
      <c r="Q85" s="126">
        <v>0.0</v>
      </c>
      <c r="R85" s="127">
        <v>0.0</v>
      </c>
      <c r="S85" s="128">
        <f t="shared" ref="S85:S87" si="255">Q85*R85</f>
        <v>0</v>
      </c>
      <c r="T85" s="126">
        <v>0.0</v>
      </c>
      <c r="U85" s="127">
        <v>0.0</v>
      </c>
      <c r="V85" s="454">
        <f t="shared" ref="V85:V87" si="256">T85*U85</f>
        <v>0</v>
      </c>
      <c r="W85" s="455">
        <f t="shared" ref="W85:W87" si="257">G85+M85+S85</f>
        <v>0</v>
      </c>
      <c r="X85" s="456">
        <f t="shared" ref="X85:X87" si="258">J85+P85+V85</f>
        <v>0</v>
      </c>
      <c r="Y85" s="456">
        <f t="shared" si="236"/>
        <v>0</v>
      </c>
      <c r="Z85" s="457">
        <v>0.0</v>
      </c>
      <c r="AA85" s="131"/>
      <c r="AB85" s="133"/>
      <c r="AC85" s="133"/>
      <c r="AD85" s="133"/>
      <c r="AE85" s="133"/>
      <c r="AF85" s="133"/>
      <c r="AG85" s="133"/>
    </row>
    <row r="86" ht="30.0" customHeight="1">
      <c r="A86" s="122" t="s">
        <v>68</v>
      </c>
      <c r="B86" s="123" t="s">
        <v>206</v>
      </c>
      <c r="C86" s="187" t="s">
        <v>503</v>
      </c>
      <c r="D86" s="216" t="s">
        <v>113</v>
      </c>
      <c r="E86" s="126">
        <v>0.0</v>
      </c>
      <c r="F86" s="127">
        <v>0.0</v>
      </c>
      <c r="G86" s="128">
        <f t="shared" si="251"/>
        <v>0</v>
      </c>
      <c r="H86" s="126">
        <v>0.0</v>
      </c>
      <c r="I86" s="127">
        <v>0.0</v>
      </c>
      <c r="J86" s="128">
        <f t="shared" si="252"/>
        <v>0</v>
      </c>
      <c r="K86" s="126">
        <v>0.0</v>
      </c>
      <c r="L86" s="127">
        <v>0.0</v>
      </c>
      <c r="M86" s="128">
        <f t="shared" si="253"/>
        <v>0</v>
      </c>
      <c r="N86" s="126">
        <v>0.0</v>
      </c>
      <c r="O86" s="127">
        <v>0.0</v>
      </c>
      <c r="P86" s="128">
        <f t="shared" si="254"/>
        <v>0</v>
      </c>
      <c r="Q86" s="126">
        <v>0.0</v>
      </c>
      <c r="R86" s="127">
        <v>0.0</v>
      </c>
      <c r="S86" s="128">
        <f t="shared" si="255"/>
        <v>0</v>
      </c>
      <c r="T86" s="126">
        <v>0.0</v>
      </c>
      <c r="U86" s="127">
        <v>0.0</v>
      </c>
      <c r="V86" s="454">
        <f t="shared" si="256"/>
        <v>0</v>
      </c>
      <c r="W86" s="455">
        <f t="shared" si="257"/>
        <v>0</v>
      </c>
      <c r="X86" s="456">
        <f t="shared" si="258"/>
        <v>0</v>
      </c>
      <c r="Y86" s="456">
        <f t="shared" si="236"/>
        <v>0</v>
      </c>
      <c r="Z86" s="457">
        <v>0.0</v>
      </c>
      <c r="AA86" s="131"/>
      <c r="AB86" s="133"/>
      <c r="AC86" s="133"/>
      <c r="AD86" s="133"/>
      <c r="AE86" s="133"/>
      <c r="AF86" s="133"/>
      <c r="AG86" s="133"/>
    </row>
    <row r="87" ht="30.0" customHeight="1">
      <c r="A87" s="134" t="s">
        <v>68</v>
      </c>
      <c r="B87" s="135" t="s">
        <v>208</v>
      </c>
      <c r="C87" s="167" t="s">
        <v>503</v>
      </c>
      <c r="D87" s="218" t="s">
        <v>113</v>
      </c>
      <c r="E87" s="126">
        <v>0.0</v>
      </c>
      <c r="F87" s="127">
        <v>0.0</v>
      </c>
      <c r="G87" s="139">
        <f t="shared" si="251"/>
        <v>0</v>
      </c>
      <c r="H87" s="137">
        <v>0.0</v>
      </c>
      <c r="I87" s="138">
        <v>0.0</v>
      </c>
      <c r="J87" s="139">
        <f t="shared" si="252"/>
        <v>0</v>
      </c>
      <c r="K87" s="126">
        <v>0.0</v>
      </c>
      <c r="L87" s="127">
        <v>0.0</v>
      </c>
      <c r="M87" s="139">
        <f t="shared" si="253"/>
        <v>0</v>
      </c>
      <c r="N87" s="126">
        <v>0.0</v>
      </c>
      <c r="O87" s="127">
        <v>0.0</v>
      </c>
      <c r="P87" s="139">
        <f t="shared" si="254"/>
        <v>0</v>
      </c>
      <c r="Q87" s="126">
        <v>0.0</v>
      </c>
      <c r="R87" s="127">
        <v>0.0</v>
      </c>
      <c r="S87" s="139">
        <f t="shared" si="255"/>
        <v>0</v>
      </c>
      <c r="T87" s="126">
        <v>0.0</v>
      </c>
      <c r="U87" s="127">
        <v>0.0</v>
      </c>
      <c r="V87" s="458">
        <f t="shared" si="256"/>
        <v>0</v>
      </c>
      <c r="W87" s="464">
        <f t="shared" si="257"/>
        <v>0</v>
      </c>
      <c r="X87" s="465">
        <f t="shared" si="258"/>
        <v>0</v>
      </c>
      <c r="Y87" s="465">
        <f t="shared" si="236"/>
        <v>0</v>
      </c>
      <c r="Z87" s="466">
        <v>0.0</v>
      </c>
      <c r="AA87" s="156"/>
      <c r="AB87" s="133"/>
      <c r="AC87" s="133"/>
      <c r="AD87" s="133"/>
      <c r="AE87" s="133"/>
      <c r="AF87" s="133"/>
      <c r="AG87" s="133"/>
    </row>
    <row r="88" ht="30.0" customHeight="1">
      <c r="A88" s="112" t="s">
        <v>65</v>
      </c>
      <c r="B88" s="157" t="s">
        <v>216</v>
      </c>
      <c r="C88" s="229" t="s">
        <v>217</v>
      </c>
      <c r="D88" s="230"/>
      <c r="E88" s="224">
        <f>SUM(E89:E91)</f>
        <v>0</v>
      </c>
      <c r="F88" s="146"/>
      <c r="G88" s="147">
        <f t="shared" ref="G88:H88" si="259">SUM(G89:G91)</f>
        <v>0</v>
      </c>
      <c r="H88" s="224">
        <f t="shared" si="259"/>
        <v>0</v>
      </c>
      <c r="I88" s="146"/>
      <c r="J88" s="147">
        <f t="shared" ref="J88:K88" si="260">SUM(J89:J91)</f>
        <v>0</v>
      </c>
      <c r="K88" s="224">
        <f t="shared" si="260"/>
        <v>0</v>
      </c>
      <c r="L88" s="146"/>
      <c r="M88" s="147">
        <f t="shared" ref="M88:N88" si="261">SUM(M89:M91)</f>
        <v>0</v>
      </c>
      <c r="N88" s="224">
        <f t="shared" si="261"/>
        <v>0</v>
      </c>
      <c r="O88" s="146"/>
      <c r="P88" s="147">
        <f t="shared" ref="P88:Q88" si="262">SUM(P89:P91)</f>
        <v>0</v>
      </c>
      <c r="Q88" s="224">
        <f t="shared" si="262"/>
        <v>0</v>
      </c>
      <c r="R88" s="146"/>
      <c r="S88" s="147">
        <f t="shared" ref="S88:T88" si="263">SUM(S89:S91)</f>
        <v>0</v>
      </c>
      <c r="T88" s="224">
        <f t="shared" si="263"/>
        <v>0</v>
      </c>
      <c r="U88" s="146"/>
      <c r="V88" s="462">
        <f t="shared" ref="V88:X88" si="264">SUM(V89:V91)</f>
        <v>0</v>
      </c>
      <c r="W88" s="116">
        <f t="shared" si="264"/>
        <v>0</v>
      </c>
      <c r="X88" s="117">
        <f t="shared" si="264"/>
        <v>0</v>
      </c>
      <c r="Y88" s="117">
        <f t="shared" si="236"/>
        <v>0</v>
      </c>
      <c r="Z88" s="467">
        <v>0.0</v>
      </c>
      <c r="AA88" s="121"/>
      <c r="AB88" s="133"/>
      <c r="AC88" s="133"/>
      <c r="AD88" s="133"/>
      <c r="AE88" s="133"/>
      <c r="AF88" s="133"/>
      <c r="AG88" s="133"/>
    </row>
    <row r="89" ht="30.0" customHeight="1">
      <c r="A89" s="122" t="s">
        <v>68</v>
      </c>
      <c r="B89" s="123" t="s">
        <v>218</v>
      </c>
      <c r="C89" s="231" t="s">
        <v>119</v>
      </c>
      <c r="D89" s="232" t="s">
        <v>120</v>
      </c>
      <c r="E89" s="126">
        <v>0.0</v>
      </c>
      <c r="F89" s="127">
        <v>0.0</v>
      </c>
      <c r="G89" s="128">
        <f t="shared" ref="G89:G91" si="265">E89*F89</f>
        <v>0</v>
      </c>
      <c r="H89" s="126">
        <v>0.0</v>
      </c>
      <c r="I89" s="127">
        <v>0.0</v>
      </c>
      <c r="J89" s="128">
        <f t="shared" ref="J89:J91" si="266">H89*I89</f>
        <v>0</v>
      </c>
      <c r="K89" s="126">
        <v>0.0</v>
      </c>
      <c r="L89" s="127">
        <v>0.0</v>
      </c>
      <c r="M89" s="128">
        <f t="shared" ref="M89:M91" si="267">K89*L89</f>
        <v>0</v>
      </c>
      <c r="N89" s="126">
        <v>0.0</v>
      </c>
      <c r="O89" s="127">
        <v>0.0</v>
      </c>
      <c r="P89" s="128">
        <f t="shared" ref="P89:P91" si="268">N89*O89</f>
        <v>0</v>
      </c>
      <c r="Q89" s="126">
        <v>0.0</v>
      </c>
      <c r="R89" s="127">
        <v>0.0</v>
      </c>
      <c r="S89" s="128">
        <f t="shared" ref="S89:S91" si="269">Q89*R89</f>
        <v>0</v>
      </c>
      <c r="T89" s="126">
        <v>0.0</v>
      </c>
      <c r="U89" s="127">
        <v>0.0</v>
      </c>
      <c r="V89" s="454">
        <f t="shared" ref="V89:V91" si="270">T89*U89</f>
        <v>0</v>
      </c>
      <c r="W89" s="455">
        <f t="shared" ref="W89:W91" si="271">G89+M89+S89</f>
        <v>0</v>
      </c>
      <c r="X89" s="456">
        <f t="shared" ref="X89:X91" si="272">J89+P89+V89</f>
        <v>0</v>
      </c>
      <c r="Y89" s="456">
        <f t="shared" si="236"/>
        <v>0</v>
      </c>
      <c r="Z89" s="457">
        <v>0.0</v>
      </c>
      <c r="AA89" s="131"/>
      <c r="AB89" s="132"/>
      <c r="AC89" s="133"/>
      <c r="AD89" s="133"/>
      <c r="AE89" s="133"/>
      <c r="AF89" s="133"/>
      <c r="AG89" s="133"/>
    </row>
    <row r="90" ht="30.0" customHeight="1">
      <c r="A90" s="122" t="s">
        <v>68</v>
      </c>
      <c r="B90" s="123" t="s">
        <v>219</v>
      </c>
      <c r="C90" s="231" t="s">
        <v>119</v>
      </c>
      <c r="D90" s="232" t="s">
        <v>120</v>
      </c>
      <c r="E90" s="126">
        <v>0.0</v>
      </c>
      <c r="F90" s="127">
        <v>0.0</v>
      </c>
      <c r="G90" s="128">
        <f t="shared" si="265"/>
        <v>0</v>
      </c>
      <c r="H90" s="126">
        <v>0.0</v>
      </c>
      <c r="I90" s="127">
        <v>0.0</v>
      </c>
      <c r="J90" s="128">
        <f t="shared" si="266"/>
        <v>0</v>
      </c>
      <c r="K90" s="126">
        <v>0.0</v>
      </c>
      <c r="L90" s="127">
        <v>0.0</v>
      </c>
      <c r="M90" s="128">
        <f t="shared" si="267"/>
        <v>0</v>
      </c>
      <c r="N90" s="126">
        <v>0.0</v>
      </c>
      <c r="O90" s="127">
        <v>0.0</v>
      </c>
      <c r="P90" s="128">
        <f t="shared" si="268"/>
        <v>0</v>
      </c>
      <c r="Q90" s="126">
        <v>0.0</v>
      </c>
      <c r="R90" s="127">
        <v>0.0</v>
      </c>
      <c r="S90" s="128">
        <f t="shared" si="269"/>
        <v>0</v>
      </c>
      <c r="T90" s="126">
        <v>0.0</v>
      </c>
      <c r="U90" s="127">
        <v>0.0</v>
      </c>
      <c r="V90" s="454">
        <f t="shared" si="270"/>
        <v>0</v>
      </c>
      <c r="W90" s="455">
        <f t="shared" si="271"/>
        <v>0</v>
      </c>
      <c r="X90" s="456">
        <f t="shared" si="272"/>
        <v>0</v>
      </c>
      <c r="Y90" s="456">
        <f t="shared" si="236"/>
        <v>0</v>
      </c>
      <c r="Z90" s="457">
        <v>0.0</v>
      </c>
      <c r="AA90" s="131"/>
      <c r="AB90" s="133"/>
      <c r="AC90" s="133"/>
      <c r="AD90" s="133"/>
      <c r="AE90" s="133"/>
      <c r="AF90" s="133"/>
      <c r="AG90" s="133"/>
    </row>
    <row r="91" ht="30.0" customHeight="1">
      <c r="A91" s="134" t="s">
        <v>68</v>
      </c>
      <c r="B91" s="135" t="s">
        <v>220</v>
      </c>
      <c r="C91" s="233" t="s">
        <v>119</v>
      </c>
      <c r="D91" s="232" t="s">
        <v>120</v>
      </c>
      <c r="E91" s="126">
        <v>0.0</v>
      </c>
      <c r="F91" s="127">
        <v>0.0</v>
      </c>
      <c r="G91" s="155">
        <f t="shared" si="265"/>
        <v>0</v>
      </c>
      <c r="H91" s="153">
        <v>0.0</v>
      </c>
      <c r="I91" s="154">
        <v>0.0</v>
      </c>
      <c r="J91" s="155">
        <f t="shared" si="266"/>
        <v>0</v>
      </c>
      <c r="K91" s="126">
        <v>0.0</v>
      </c>
      <c r="L91" s="127">
        <v>0.0</v>
      </c>
      <c r="M91" s="155">
        <f t="shared" si="267"/>
        <v>0</v>
      </c>
      <c r="N91" s="126">
        <v>0.0</v>
      </c>
      <c r="O91" s="127">
        <v>0.0</v>
      </c>
      <c r="P91" s="155">
        <f t="shared" si="268"/>
        <v>0</v>
      </c>
      <c r="Q91" s="126">
        <v>0.0</v>
      </c>
      <c r="R91" s="127">
        <v>0.0</v>
      </c>
      <c r="S91" s="155">
        <f t="shared" si="269"/>
        <v>0</v>
      </c>
      <c r="T91" s="126">
        <v>0.0</v>
      </c>
      <c r="U91" s="127">
        <v>0.0</v>
      </c>
      <c r="V91" s="463">
        <f t="shared" si="270"/>
        <v>0</v>
      </c>
      <c r="W91" s="459">
        <f t="shared" si="271"/>
        <v>0</v>
      </c>
      <c r="X91" s="460">
        <f t="shared" si="272"/>
        <v>0</v>
      </c>
      <c r="Y91" s="460">
        <f t="shared" si="236"/>
        <v>0</v>
      </c>
      <c r="Z91" s="461">
        <v>0.0</v>
      </c>
      <c r="AA91" s="142"/>
      <c r="AB91" s="133"/>
      <c r="AC91" s="133"/>
      <c r="AD91" s="133"/>
      <c r="AE91" s="133"/>
      <c r="AF91" s="133"/>
      <c r="AG91" s="133"/>
    </row>
    <row r="92" ht="39.75" customHeight="1">
      <c r="A92" s="234" t="s">
        <v>504</v>
      </c>
      <c r="B92" s="77"/>
      <c r="C92" s="77"/>
      <c r="D92" s="78"/>
      <c r="E92" s="190"/>
      <c r="F92" s="190"/>
      <c r="G92" s="174">
        <f>G80+G84+G88</f>
        <v>0</v>
      </c>
      <c r="H92" s="190"/>
      <c r="I92" s="190"/>
      <c r="J92" s="174">
        <f>J80+J84+J88</f>
        <v>0</v>
      </c>
      <c r="K92" s="190"/>
      <c r="L92" s="190"/>
      <c r="M92" s="174">
        <f>M80+M84+M88</f>
        <v>0</v>
      </c>
      <c r="N92" s="190"/>
      <c r="O92" s="190"/>
      <c r="P92" s="174">
        <f>P80+P84+P88</f>
        <v>0</v>
      </c>
      <c r="Q92" s="190"/>
      <c r="R92" s="190"/>
      <c r="S92" s="174">
        <f>S80+S84+S88</f>
        <v>0</v>
      </c>
      <c r="T92" s="190"/>
      <c r="U92" s="190"/>
      <c r="V92" s="235">
        <f t="shared" ref="V92:X92" si="273">V80+V84+V88</f>
        <v>0</v>
      </c>
      <c r="W92" s="470">
        <f t="shared" si="273"/>
        <v>0</v>
      </c>
      <c r="X92" s="470">
        <f t="shared" si="273"/>
        <v>0</v>
      </c>
      <c r="Y92" s="476">
        <f t="shared" si="236"/>
        <v>0</v>
      </c>
      <c r="Z92" s="471">
        <v>0.0</v>
      </c>
      <c r="AA92" s="472"/>
      <c r="AB92" s="352"/>
      <c r="AC92" s="15"/>
      <c r="AD92" s="15"/>
      <c r="AE92" s="15"/>
      <c r="AF92" s="15"/>
      <c r="AG92" s="15"/>
    </row>
    <row r="93" ht="24.0" customHeight="1">
      <c r="A93" s="180" t="s">
        <v>62</v>
      </c>
      <c r="B93" s="181">
        <v>6.0</v>
      </c>
      <c r="C93" s="182" t="s">
        <v>222</v>
      </c>
      <c r="D93" s="183"/>
      <c r="E93" s="109"/>
      <c r="F93" s="109"/>
      <c r="G93" s="109"/>
      <c r="H93" s="109"/>
      <c r="I93" s="109"/>
      <c r="J93" s="109"/>
      <c r="K93" s="109"/>
      <c r="L93" s="109"/>
      <c r="M93" s="109"/>
      <c r="N93" s="109"/>
      <c r="O93" s="109"/>
      <c r="P93" s="109"/>
      <c r="Q93" s="109"/>
      <c r="R93" s="109"/>
      <c r="S93" s="109"/>
      <c r="T93" s="109"/>
      <c r="U93" s="109"/>
      <c r="V93" s="109"/>
      <c r="W93" s="473"/>
      <c r="X93" s="110"/>
      <c r="Y93" s="474"/>
      <c r="Z93" s="475"/>
      <c r="AA93" s="111"/>
      <c r="AB93" s="15"/>
      <c r="AC93" s="15"/>
      <c r="AD93" s="15"/>
      <c r="AE93" s="15"/>
      <c r="AF93" s="15"/>
      <c r="AG93" s="15"/>
    </row>
    <row r="94" ht="24.0" customHeight="1">
      <c r="A94" s="112" t="s">
        <v>65</v>
      </c>
      <c r="B94" s="157" t="s">
        <v>223</v>
      </c>
      <c r="C94" s="236" t="s">
        <v>224</v>
      </c>
      <c r="D94" s="115"/>
      <c r="E94" s="116">
        <f>SUM(E95:E97)</f>
        <v>0</v>
      </c>
      <c r="F94" s="117"/>
      <c r="G94" s="118">
        <f t="shared" ref="G94:H94" si="274">SUM(G95:G97)</f>
        <v>0</v>
      </c>
      <c r="H94" s="116">
        <f t="shared" si="274"/>
        <v>0</v>
      </c>
      <c r="I94" s="117"/>
      <c r="J94" s="118">
        <f t="shared" ref="J94:K94" si="275">SUM(J95:J97)</f>
        <v>0</v>
      </c>
      <c r="K94" s="116">
        <f t="shared" si="275"/>
        <v>0</v>
      </c>
      <c r="L94" s="117"/>
      <c r="M94" s="118">
        <f t="shared" ref="M94:N94" si="276">SUM(M95:M97)</f>
        <v>0</v>
      </c>
      <c r="N94" s="116">
        <f t="shared" si="276"/>
        <v>0</v>
      </c>
      <c r="O94" s="117"/>
      <c r="P94" s="118">
        <f t="shared" ref="P94:Q94" si="277">SUM(P95:P97)</f>
        <v>0</v>
      </c>
      <c r="Q94" s="116">
        <f t="shared" si="277"/>
        <v>0</v>
      </c>
      <c r="R94" s="117"/>
      <c r="S94" s="118">
        <f t="shared" ref="S94:T94" si="278">SUM(S95:S97)</f>
        <v>0</v>
      </c>
      <c r="T94" s="116">
        <f t="shared" si="278"/>
        <v>0</v>
      </c>
      <c r="U94" s="117"/>
      <c r="V94" s="452">
        <f t="shared" ref="V94:X94" si="279">SUM(V95:V97)</f>
        <v>0</v>
      </c>
      <c r="W94" s="145">
        <f t="shared" si="279"/>
        <v>0</v>
      </c>
      <c r="X94" s="146">
        <f t="shared" si="279"/>
        <v>0</v>
      </c>
      <c r="Y94" s="146">
        <f t="shared" ref="Y94:Y106" si="280">W94-X94</f>
        <v>0</v>
      </c>
      <c r="Z94" s="491">
        <v>0.0</v>
      </c>
      <c r="AA94" s="150"/>
      <c r="AB94" s="12"/>
      <c r="AC94" s="12"/>
      <c r="AD94" s="12"/>
      <c r="AE94" s="12"/>
      <c r="AF94" s="12"/>
      <c r="AG94" s="12"/>
    </row>
    <row r="95" ht="15.0" customHeight="1">
      <c r="A95" s="122" t="s">
        <v>68</v>
      </c>
      <c r="B95" s="123" t="s">
        <v>225</v>
      </c>
      <c r="C95" s="187" t="s">
        <v>226</v>
      </c>
      <c r="D95" s="125" t="s">
        <v>113</v>
      </c>
      <c r="E95" s="126">
        <v>0.0</v>
      </c>
      <c r="F95" s="127">
        <v>0.0</v>
      </c>
      <c r="G95" s="128">
        <f t="shared" ref="G95:G97" si="281">E95*F95</f>
        <v>0</v>
      </c>
      <c r="H95" s="126">
        <v>0.0</v>
      </c>
      <c r="I95" s="127">
        <v>0.0</v>
      </c>
      <c r="J95" s="128">
        <f t="shared" ref="J95:J97" si="282">H95*I95</f>
        <v>0</v>
      </c>
      <c r="K95" s="126">
        <v>0.0</v>
      </c>
      <c r="L95" s="127">
        <v>0.0</v>
      </c>
      <c r="M95" s="128">
        <f t="shared" ref="M95:M97" si="283">K95*L95</f>
        <v>0</v>
      </c>
      <c r="N95" s="126">
        <v>0.0</v>
      </c>
      <c r="O95" s="127">
        <v>0.0</v>
      </c>
      <c r="P95" s="128">
        <f t="shared" ref="P95:P97" si="284">N95*O95</f>
        <v>0</v>
      </c>
      <c r="Q95" s="126">
        <v>0.0</v>
      </c>
      <c r="R95" s="127">
        <v>0.0</v>
      </c>
      <c r="S95" s="128">
        <f t="shared" ref="S95:S97" si="285">Q95*R95</f>
        <v>0</v>
      </c>
      <c r="T95" s="126">
        <v>0.0</v>
      </c>
      <c r="U95" s="127">
        <v>0.0</v>
      </c>
      <c r="V95" s="454">
        <f t="shared" ref="V95:V97" si="286">T95*U95</f>
        <v>0</v>
      </c>
      <c r="W95" s="455">
        <f t="shared" ref="W95:W97" si="287">G95+M95+S95</f>
        <v>0</v>
      </c>
      <c r="X95" s="456">
        <f t="shared" ref="X95:X97" si="288">J95+P95+V95</f>
        <v>0</v>
      </c>
      <c r="Y95" s="456">
        <f t="shared" si="280"/>
        <v>0</v>
      </c>
      <c r="Z95" s="457">
        <v>0.0</v>
      </c>
      <c r="AA95" s="131"/>
      <c r="AB95" s="133"/>
      <c r="AC95" s="133"/>
      <c r="AD95" s="133"/>
      <c r="AE95" s="133"/>
      <c r="AF95" s="133"/>
      <c r="AG95" s="133"/>
    </row>
    <row r="96" ht="15.0" customHeight="1">
      <c r="A96" s="122" t="s">
        <v>68</v>
      </c>
      <c r="B96" s="123" t="s">
        <v>227</v>
      </c>
      <c r="C96" s="187" t="s">
        <v>226</v>
      </c>
      <c r="D96" s="125" t="s">
        <v>113</v>
      </c>
      <c r="E96" s="126">
        <v>0.0</v>
      </c>
      <c r="F96" s="127">
        <v>0.0</v>
      </c>
      <c r="G96" s="128">
        <f t="shared" si="281"/>
        <v>0</v>
      </c>
      <c r="H96" s="126">
        <v>0.0</v>
      </c>
      <c r="I96" s="127">
        <v>0.0</v>
      </c>
      <c r="J96" s="128">
        <f t="shared" si="282"/>
        <v>0</v>
      </c>
      <c r="K96" s="126">
        <v>0.0</v>
      </c>
      <c r="L96" s="127">
        <v>0.0</v>
      </c>
      <c r="M96" s="128">
        <f t="shared" si="283"/>
        <v>0</v>
      </c>
      <c r="N96" s="126">
        <v>0.0</v>
      </c>
      <c r="O96" s="127">
        <v>0.0</v>
      </c>
      <c r="P96" s="128">
        <f t="shared" si="284"/>
        <v>0</v>
      </c>
      <c r="Q96" s="126">
        <v>0.0</v>
      </c>
      <c r="R96" s="127">
        <v>0.0</v>
      </c>
      <c r="S96" s="128">
        <f t="shared" si="285"/>
        <v>0</v>
      </c>
      <c r="T96" s="126">
        <v>0.0</v>
      </c>
      <c r="U96" s="127">
        <v>0.0</v>
      </c>
      <c r="V96" s="454">
        <f t="shared" si="286"/>
        <v>0</v>
      </c>
      <c r="W96" s="455">
        <f t="shared" si="287"/>
        <v>0</v>
      </c>
      <c r="X96" s="456">
        <f t="shared" si="288"/>
        <v>0</v>
      </c>
      <c r="Y96" s="456">
        <f t="shared" si="280"/>
        <v>0</v>
      </c>
      <c r="Z96" s="457">
        <v>0.0</v>
      </c>
      <c r="AA96" s="131"/>
      <c r="AB96" s="133"/>
      <c r="AC96" s="133"/>
      <c r="AD96" s="133"/>
      <c r="AE96" s="133"/>
      <c r="AF96" s="133"/>
      <c r="AG96" s="133"/>
    </row>
    <row r="97" ht="15.0" customHeight="1">
      <c r="A97" s="134" t="s">
        <v>68</v>
      </c>
      <c r="B97" s="135" t="s">
        <v>228</v>
      </c>
      <c r="C97" s="167" t="s">
        <v>226</v>
      </c>
      <c r="D97" s="136" t="s">
        <v>113</v>
      </c>
      <c r="E97" s="126">
        <v>0.0</v>
      </c>
      <c r="F97" s="127">
        <v>0.0</v>
      </c>
      <c r="G97" s="139">
        <f t="shared" si="281"/>
        <v>0</v>
      </c>
      <c r="H97" s="137">
        <v>0.0</v>
      </c>
      <c r="I97" s="138">
        <v>0.0</v>
      </c>
      <c r="J97" s="139">
        <f t="shared" si="282"/>
        <v>0</v>
      </c>
      <c r="K97" s="126">
        <v>0.0</v>
      </c>
      <c r="L97" s="127">
        <v>0.0</v>
      </c>
      <c r="M97" s="139">
        <f t="shared" si="283"/>
        <v>0</v>
      </c>
      <c r="N97" s="126">
        <v>0.0</v>
      </c>
      <c r="O97" s="127">
        <v>0.0</v>
      </c>
      <c r="P97" s="139">
        <f t="shared" si="284"/>
        <v>0</v>
      </c>
      <c r="Q97" s="126">
        <v>0.0</v>
      </c>
      <c r="R97" s="127">
        <v>0.0</v>
      </c>
      <c r="S97" s="139">
        <f t="shared" si="285"/>
        <v>0</v>
      </c>
      <c r="T97" s="126">
        <v>0.0</v>
      </c>
      <c r="U97" s="127">
        <v>0.0</v>
      </c>
      <c r="V97" s="458">
        <f t="shared" si="286"/>
        <v>0</v>
      </c>
      <c r="W97" s="464">
        <f t="shared" si="287"/>
        <v>0</v>
      </c>
      <c r="X97" s="465">
        <f t="shared" si="288"/>
        <v>0</v>
      </c>
      <c r="Y97" s="465">
        <f t="shared" si="280"/>
        <v>0</v>
      </c>
      <c r="Z97" s="466">
        <v>0.0</v>
      </c>
      <c r="AA97" s="156"/>
      <c r="AB97" s="133"/>
      <c r="AC97" s="133"/>
      <c r="AD97" s="133"/>
      <c r="AE97" s="133"/>
      <c r="AF97" s="133"/>
      <c r="AG97" s="133"/>
    </row>
    <row r="98" ht="24.0" customHeight="1">
      <c r="A98" s="112" t="s">
        <v>62</v>
      </c>
      <c r="B98" s="157" t="s">
        <v>229</v>
      </c>
      <c r="C98" s="237" t="s">
        <v>230</v>
      </c>
      <c r="D98" s="144"/>
      <c r="E98" s="145">
        <f>SUM(E99:E101)</f>
        <v>0</v>
      </c>
      <c r="F98" s="146"/>
      <c r="G98" s="147">
        <f t="shared" ref="G98:H98" si="289">SUM(G99:G101)</f>
        <v>0</v>
      </c>
      <c r="H98" s="145">
        <f t="shared" si="289"/>
        <v>0</v>
      </c>
      <c r="I98" s="146"/>
      <c r="J98" s="147">
        <f t="shared" ref="J98:K98" si="290">SUM(J99:J101)</f>
        <v>0</v>
      </c>
      <c r="K98" s="145">
        <f t="shared" si="290"/>
        <v>0</v>
      </c>
      <c r="L98" s="146"/>
      <c r="M98" s="147">
        <f t="shared" ref="M98:N98" si="291">SUM(M99:M101)</f>
        <v>0</v>
      </c>
      <c r="N98" s="145">
        <f t="shared" si="291"/>
        <v>0</v>
      </c>
      <c r="O98" s="146"/>
      <c r="P98" s="147">
        <f t="shared" ref="P98:Q98" si="292">SUM(P99:P101)</f>
        <v>0</v>
      </c>
      <c r="Q98" s="145">
        <f t="shared" si="292"/>
        <v>0</v>
      </c>
      <c r="R98" s="146"/>
      <c r="S98" s="147">
        <f t="shared" ref="S98:T98" si="293">SUM(S99:S101)</f>
        <v>0</v>
      </c>
      <c r="T98" s="145">
        <f t="shared" si="293"/>
        <v>0</v>
      </c>
      <c r="U98" s="146"/>
      <c r="V98" s="462">
        <f t="shared" ref="V98:X98" si="294">SUM(V99:V101)</f>
        <v>0</v>
      </c>
      <c r="W98" s="116">
        <f t="shared" si="294"/>
        <v>0</v>
      </c>
      <c r="X98" s="117">
        <f t="shared" si="294"/>
        <v>0</v>
      </c>
      <c r="Y98" s="117">
        <f t="shared" si="280"/>
        <v>0</v>
      </c>
      <c r="Z98" s="467">
        <v>0.0</v>
      </c>
      <c r="AA98" s="121"/>
      <c r="AB98" s="12"/>
      <c r="AC98" s="12"/>
      <c r="AD98" s="12"/>
      <c r="AE98" s="12"/>
      <c r="AF98" s="12"/>
      <c r="AG98" s="12"/>
    </row>
    <row r="99" ht="24.0" customHeight="1">
      <c r="A99" s="122" t="s">
        <v>68</v>
      </c>
      <c r="B99" s="123" t="s">
        <v>231</v>
      </c>
      <c r="C99" s="187" t="s">
        <v>226</v>
      </c>
      <c r="D99" s="125" t="s">
        <v>113</v>
      </c>
      <c r="E99" s="126">
        <v>0.0</v>
      </c>
      <c r="F99" s="127">
        <v>0.0</v>
      </c>
      <c r="G99" s="128">
        <f t="shared" ref="G99:G101" si="295">E99*F99</f>
        <v>0</v>
      </c>
      <c r="H99" s="126">
        <v>0.0</v>
      </c>
      <c r="I99" s="127">
        <v>0.0</v>
      </c>
      <c r="J99" s="128">
        <f t="shared" ref="J99:J101" si="296">H99*I99</f>
        <v>0</v>
      </c>
      <c r="K99" s="126">
        <v>0.0</v>
      </c>
      <c r="L99" s="127">
        <v>0.0</v>
      </c>
      <c r="M99" s="128">
        <f t="shared" ref="M99:M101" si="297">K99*L99</f>
        <v>0</v>
      </c>
      <c r="N99" s="126">
        <v>0.0</v>
      </c>
      <c r="O99" s="127">
        <v>0.0</v>
      </c>
      <c r="P99" s="128">
        <f t="shared" ref="P99:P101" si="298">N99*O99</f>
        <v>0</v>
      </c>
      <c r="Q99" s="126">
        <v>0.0</v>
      </c>
      <c r="R99" s="127">
        <v>0.0</v>
      </c>
      <c r="S99" s="128">
        <f t="shared" ref="S99:S101" si="299">Q99*R99</f>
        <v>0</v>
      </c>
      <c r="T99" s="126">
        <v>0.0</v>
      </c>
      <c r="U99" s="127">
        <v>0.0</v>
      </c>
      <c r="V99" s="454">
        <f t="shared" ref="V99:V101" si="300">T99*U99</f>
        <v>0</v>
      </c>
      <c r="W99" s="455">
        <f t="shared" ref="W99:W101" si="301">G99+M99+S99</f>
        <v>0</v>
      </c>
      <c r="X99" s="456">
        <f t="shared" ref="X99:X101" si="302">J99+P99+V99</f>
        <v>0</v>
      </c>
      <c r="Y99" s="456">
        <f t="shared" si="280"/>
        <v>0</v>
      </c>
      <c r="Z99" s="457">
        <v>0.0</v>
      </c>
      <c r="AA99" s="131"/>
      <c r="AB99" s="133"/>
      <c r="AC99" s="133"/>
      <c r="AD99" s="133"/>
      <c r="AE99" s="133"/>
      <c r="AF99" s="133"/>
      <c r="AG99" s="133"/>
    </row>
    <row r="100" ht="24.0" customHeight="1">
      <c r="A100" s="122" t="s">
        <v>68</v>
      </c>
      <c r="B100" s="123" t="s">
        <v>232</v>
      </c>
      <c r="C100" s="187" t="s">
        <v>226</v>
      </c>
      <c r="D100" s="125" t="s">
        <v>113</v>
      </c>
      <c r="E100" s="126">
        <v>0.0</v>
      </c>
      <c r="F100" s="127">
        <v>0.0</v>
      </c>
      <c r="G100" s="128">
        <f t="shared" si="295"/>
        <v>0</v>
      </c>
      <c r="H100" s="126">
        <v>0.0</v>
      </c>
      <c r="I100" s="127">
        <v>0.0</v>
      </c>
      <c r="J100" s="128">
        <f t="shared" si="296"/>
        <v>0</v>
      </c>
      <c r="K100" s="126">
        <v>0.0</v>
      </c>
      <c r="L100" s="127">
        <v>0.0</v>
      </c>
      <c r="M100" s="128">
        <f t="shared" si="297"/>
        <v>0</v>
      </c>
      <c r="N100" s="126">
        <v>0.0</v>
      </c>
      <c r="O100" s="127">
        <v>0.0</v>
      </c>
      <c r="P100" s="128">
        <f t="shared" si="298"/>
        <v>0</v>
      </c>
      <c r="Q100" s="126">
        <v>0.0</v>
      </c>
      <c r="R100" s="127">
        <v>0.0</v>
      </c>
      <c r="S100" s="128">
        <f t="shared" si="299"/>
        <v>0</v>
      </c>
      <c r="T100" s="126">
        <v>0.0</v>
      </c>
      <c r="U100" s="127">
        <v>0.0</v>
      </c>
      <c r="V100" s="454">
        <f t="shared" si="300"/>
        <v>0</v>
      </c>
      <c r="W100" s="455">
        <f t="shared" si="301"/>
        <v>0</v>
      </c>
      <c r="X100" s="456">
        <f t="shared" si="302"/>
        <v>0</v>
      </c>
      <c r="Y100" s="456">
        <f t="shared" si="280"/>
        <v>0</v>
      </c>
      <c r="Z100" s="457">
        <v>0.0</v>
      </c>
      <c r="AA100" s="131"/>
      <c r="AB100" s="133"/>
      <c r="AC100" s="133"/>
      <c r="AD100" s="133"/>
      <c r="AE100" s="133"/>
      <c r="AF100" s="133"/>
      <c r="AG100" s="133"/>
    </row>
    <row r="101" ht="24.0" customHeight="1">
      <c r="A101" s="134" t="s">
        <v>68</v>
      </c>
      <c r="B101" s="135" t="s">
        <v>233</v>
      </c>
      <c r="C101" s="167" t="s">
        <v>226</v>
      </c>
      <c r="D101" s="136" t="s">
        <v>113</v>
      </c>
      <c r="E101" s="126">
        <v>0.0</v>
      </c>
      <c r="F101" s="127">
        <v>0.0</v>
      </c>
      <c r="G101" s="139">
        <f t="shared" si="295"/>
        <v>0</v>
      </c>
      <c r="H101" s="137">
        <v>0.0</v>
      </c>
      <c r="I101" s="138">
        <v>0.0</v>
      </c>
      <c r="J101" s="139">
        <f t="shared" si="296"/>
        <v>0</v>
      </c>
      <c r="K101" s="126">
        <v>0.0</v>
      </c>
      <c r="L101" s="127">
        <v>0.0</v>
      </c>
      <c r="M101" s="139">
        <f t="shared" si="297"/>
        <v>0</v>
      </c>
      <c r="N101" s="126">
        <v>0.0</v>
      </c>
      <c r="O101" s="127">
        <v>0.0</v>
      </c>
      <c r="P101" s="139">
        <f t="shared" si="298"/>
        <v>0</v>
      </c>
      <c r="Q101" s="126">
        <v>0.0</v>
      </c>
      <c r="R101" s="127">
        <v>0.0</v>
      </c>
      <c r="S101" s="139">
        <f t="shared" si="299"/>
        <v>0</v>
      </c>
      <c r="T101" s="126">
        <v>0.0</v>
      </c>
      <c r="U101" s="127">
        <v>0.0</v>
      </c>
      <c r="V101" s="458">
        <f t="shared" si="300"/>
        <v>0</v>
      </c>
      <c r="W101" s="459">
        <f t="shared" si="301"/>
        <v>0</v>
      </c>
      <c r="X101" s="460">
        <f t="shared" si="302"/>
        <v>0</v>
      </c>
      <c r="Y101" s="460">
        <f t="shared" si="280"/>
        <v>0</v>
      </c>
      <c r="Z101" s="461">
        <v>0.0</v>
      </c>
      <c r="AA101" s="142"/>
      <c r="AB101" s="133"/>
      <c r="AC101" s="133"/>
      <c r="AD101" s="133"/>
      <c r="AE101" s="133"/>
      <c r="AF101" s="133"/>
      <c r="AG101" s="133"/>
    </row>
    <row r="102" ht="24.0" customHeight="1">
      <c r="A102" s="112" t="s">
        <v>62</v>
      </c>
      <c r="B102" s="157" t="s">
        <v>234</v>
      </c>
      <c r="C102" s="237" t="s">
        <v>235</v>
      </c>
      <c r="D102" s="144"/>
      <c r="E102" s="145">
        <f>SUM(E103:E105)</f>
        <v>0</v>
      </c>
      <c r="F102" s="146"/>
      <c r="G102" s="147">
        <f t="shared" ref="G102:H102" si="303">SUM(G103:G105)</f>
        <v>0</v>
      </c>
      <c r="H102" s="145">
        <f t="shared" si="303"/>
        <v>0</v>
      </c>
      <c r="I102" s="146"/>
      <c r="J102" s="147">
        <f t="shared" ref="J102:K102" si="304">SUM(J103:J105)</f>
        <v>0</v>
      </c>
      <c r="K102" s="145">
        <f t="shared" si="304"/>
        <v>0</v>
      </c>
      <c r="L102" s="146"/>
      <c r="M102" s="147">
        <f t="shared" ref="M102:N102" si="305">SUM(M103:M105)</f>
        <v>0</v>
      </c>
      <c r="N102" s="145">
        <f t="shared" si="305"/>
        <v>0</v>
      </c>
      <c r="O102" s="146"/>
      <c r="P102" s="147">
        <f t="shared" ref="P102:Q102" si="306">SUM(P103:P105)</f>
        <v>0</v>
      </c>
      <c r="Q102" s="145">
        <f t="shared" si="306"/>
        <v>0</v>
      </c>
      <c r="R102" s="146"/>
      <c r="S102" s="147">
        <f t="shared" ref="S102:T102" si="307">SUM(S103:S105)</f>
        <v>0</v>
      </c>
      <c r="T102" s="145">
        <f t="shared" si="307"/>
        <v>0</v>
      </c>
      <c r="U102" s="146"/>
      <c r="V102" s="462">
        <f t="shared" ref="V102:X102" si="308">SUM(V103:V105)</f>
        <v>0</v>
      </c>
      <c r="W102" s="145">
        <f t="shared" si="308"/>
        <v>0</v>
      </c>
      <c r="X102" s="146">
        <f t="shared" si="308"/>
        <v>0</v>
      </c>
      <c r="Y102" s="146">
        <f t="shared" si="280"/>
        <v>0</v>
      </c>
      <c r="Z102" s="453">
        <v>0.0</v>
      </c>
      <c r="AA102" s="150"/>
      <c r="AB102" s="12"/>
      <c r="AC102" s="12"/>
      <c r="AD102" s="12"/>
      <c r="AE102" s="12"/>
      <c r="AF102" s="12"/>
      <c r="AG102" s="12"/>
    </row>
    <row r="103" ht="24.0" customHeight="1">
      <c r="A103" s="122" t="s">
        <v>68</v>
      </c>
      <c r="B103" s="123" t="s">
        <v>236</v>
      </c>
      <c r="C103" s="187" t="s">
        <v>226</v>
      </c>
      <c r="D103" s="125" t="s">
        <v>113</v>
      </c>
      <c r="E103" s="126">
        <v>0.0</v>
      </c>
      <c r="F103" s="127">
        <v>0.0</v>
      </c>
      <c r="G103" s="128">
        <f t="shared" ref="G103:G105" si="309">E103*F103</f>
        <v>0</v>
      </c>
      <c r="H103" s="126">
        <v>0.0</v>
      </c>
      <c r="I103" s="127">
        <v>0.0</v>
      </c>
      <c r="J103" s="128">
        <f t="shared" ref="J103:J105" si="310">H103*I103</f>
        <v>0</v>
      </c>
      <c r="K103" s="126">
        <v>0.0</v>
      </c>
      <c r="L103" s="127">
        <v>0.0</v>
      </c>
      <c r="M103" s="128">
        <f t="shared" ref="M103:M105" si="311">K103*L103</f>
        <v>0</v>
      </c>
      <c r="N103" s="126">
        <v>0.0</v>
      </c>
      <c r="O103" s="127">
        <v>0.0</v>
      </c>
      <c r="P103" s="128">
        <f t="shared" ref="P103:P105" si="312">N103*O103</f>
        <v>0</v>
      </c>
      <c r="Q103" s="126">
        <v>0.0</v>
      </c>
      <c r="R103" s="127">
        <v>0.0</v>
      </c>
      <c r="S103" s="128">
        <f t="shared" ref="S103:S105" si="313">Q103*R103</f>
        <v>0</v>
      </c>
      <c r="T103" s="126">
        <v>0.0</v>
      </c>
      <c r="U103" s="127">
        <v>0.0</v>
      </c>
      <c r="V103" s="454">
        <f t="shared" ref="V103:V105" si="314">T103*U103</f>
        <v>0</v>
      </c>
      <c r="W103" s="455">
        <f t="shared" ref="W103:W105" si="315">G103+M103+S103</f>
        <v>0</v>
      </c>
      <c r="X103" s="456">
        <f t="shared" ref="X103:X105" si="316">J103+P103+V103</f>
        <v>0</v>
      </c>
      <c r="Y103" s="456">
        <f t="shared" si="280"/>
        <v>0</v>
      </c>
      <c r="Z103" s="457">
        <v>0.0</v>
      </c>
      <c r="AA103" s="131"/>
      <c r="AB103" s="133"/>
      <c r="AC103" s="133"/>
      <c r="AD103" s="133"/>
      <c r="AE103" s="133"/>
      <c r="AF103" s="133"/>
      <c r="AG103" s="133"/>
    </row>
    <row r="104" ht="24.0" customHeight="1">
      <c r="A104" s="122" t="s">
        <v>68</v>
      </c>
      <c r="B104" s="123" t="s">
        <v>237</v>
      </c>
      <c r="C104" s="187" t="s">
        <v>226</v>
      </c>
      <c r="D104" s="125" t="s">
        <v>113</v>
      </c>
      <c r="E104" s="126">
        <v>0.0</v>
      </c>
      <c r="F104" s="127">
        <v>0.0</v>
      </c>
      <c r="G104" s="128">
        <f t="shared" si="309"/>
        <v>0</v>
      </c>
      <c r="H104" s="126">
        <v>0.0</v>
      </c>
      <c r="I104" s="127">
        <v>0.0</v>
      </c>
      <c r="J104" s="128">
        <f t="shared" si="310"/>
        <v>0</v>
      </c>
      <c r="K104" s="126">
        <v>0.0</v>
      </c>
      <c r="L104" s="127">
        <v>0.0</v>
      </c>
      <c r="M104" s="128">
        <f t="shared" si="311"/>
        <v>0</v>
      </c>
      <c r="N104" s="126">
        <v>0.0</v>
      </c>
      <c r="O104" s="127">
        <v>0.0</v>
      </c>
      <c r="P104" s="128">
        <f t="shared" si="312"/>
        <v>0</v>
      </c>
      <c r="Q104" s="126">
        <v>0.0</v>
      </c>
      <c r="R104" s="127">
        <v>0.0</v>
      </c>
      <c r="S104" s="128">
        <f t="shared" si="313"/>
        <v>0</v>
      </c>
      <c r="T104" s="126">
        <v>0.0</v>
      </c>
      <c r="U104" s="127">
        <v>0.0</v>
      </c>
      <c r="V104" s="454">
        <f t="shared" si="314"/>
        <v>0</v>
      </c>
      <c r="W104" s="455">
        <f t="shared" si="315"/>
        <v>0</v>
      </c>
      <c r="X104" s="456">
        <f t="shared" si="316"/>
        <v>0</v>
      </c>
      <c r="Y104" s="456">
        <f t="shared" si="280"/>
        <v>0</v>
      </c>
      <c r="Z104" s="457">
        <v>0.0</v>
      </c>
      <c r="AA104" s="131"/>
      <c r="AB104" s="133"/>
      <c r="AC104" s="133"/>
      <c r="AD104" s="133"/>
      <c r="AE104" s="133"/>
      <c r="AF104" s="133"/>
      <c r="AG104" s="133"/>
    </row>
    <row r="105" ht="24.0" customHeight="1">
      <c r="A105" s="134" t="s">
        <v>68</v>
      </c>
      <c r="B105" s="135" t="s">
        <v>238</v>
      </c>
      <c r="C105" s="167" t="s">
        <v>226</v>
      </c>
      <c r="D105" s="136" t="s">
        <v>113</v>
      </c>
      <c r="E105" s="126">
        <v>0.0</v>
      </c>
      <c r="F105" s="127">
        <v>0.0</v>
      </c>
      <c r="G105" s="155">
        <f t="shared" si="309"/>
        <v>0</v>
      </c>
      <c r="H105" s="153">
        <v>0.0</v>
      </c>
      <c r="I105" s="154">
        <v>0.0</v>
      </c>
      <c r="J105" s="155">
        <f t="shared" si="310"/>
        <v>0</v>
      </c>
      <c r="K105" s="126">
        <v>0.0</v>
      </c>
      <c r="L105" s="127">
        <v>0.0</v>
      </c>
      <c r="M105" s="155">
        <f t="shared" si="311"/>
        <v>0</v>
      </c>
      <c r="N105" s="126">
        <v>0.0</v>
      </c>
      <c r="O105" s="127">
        <v>0.0</v>
      </c>
      <c r="P105" s="155">
        <f t="shared" si="312"/>
        <v>0</v>
      </c>
      <c r="Q105" s="126">
        <v>0.0</v>
      </c>
      <c r="R105" s="127">
        <v>0.0</v>
      </c>
      <c r="S105" s="155">
        <f t="shared" si="313"/>
        <v>0</v>
      </c>
      <c r="T105" s="126">
        <v>0.0</v>
      </c>
      <c r="U105" s="127">
        <v>0.0</v>
      </c>
      <c r="V105" s="463">
        <f t="shared" si="314"/>
        <v>0</v>
      </c>
      <c r="W105" s="464">
        <f t="shared" si="315"/>
        <v>0</v>
      </c>
      <c r="X105" s="465">
        <f t="shared" si="316"/>
        <v>0</v>
      </c>
      <c r="Y105" s="465">
        <f t="shared" si="280"/>
        <v>0</v>
      </c>
      <c r="Z105" s="466">
        <v>0.0</v>
      </c>
      <c r="AA105" s="156"/>
      <c r="AB105" s="133"/>
      <c r="AC105" s="133"/>
      <c r="AD105" s="133"/>
      <c r="AE105" s="133"/>
      <c r="AF105" s="133"/>
      <c r="AG105" s="133"/>
    </row>
    <row r="106" ht="24.0" customHeight="1">
      <c r="A106" s="168" t="s">
        <v>505</v>
      </c>
      <c r="B106" s="169"/>
      <c r="C106" s="170"/>
      <c r="D106" s="171"/>
      <c r="E106" s="175">
        <f>E102+E98+E94</f>
        <v>0</v>
      </c>
      <c r="F106" s="190"/>
      <c r="G106" s="174">
        <f t="shared" ref="G106:H106" si="317">G102+G98+G94</f>
        <v>0</v>
      </c>
      <c r="H106" s="175">
        <f t="shared" si="317"/>
        <v>0</v>
      </c>
      <c r="I106" s="190"/>
      <c r="J106" s="174">
        <f t="shared" ref="J106:K106" si="318">J102+J98+J94</f>
        <v>0</v>
      </c>
      <c r="K106" s="192">
        <f t="shared" si="318"/>
        <v>0</v>
      </c>
      <c r="L106" s="190"/>
      <c r="M106" s="174">
        <f t="shared" ref="M106:N106" si="319">M102+M98+M94</f>
        <v>0</v>
      </c>
      <c r="N106" s="192">
        <f t="shared" si="319"/>
        <v>0</v>
      </c>
      <c r="O106" s="190"/>
      <c r="P106" s="174">
        <f t="shared" ref="P106:Q106" si="320">P102+P98+P94</f>
        <v>0</v>
      </c>
      <c r="Q106" s="192">
        <f t="shared" si="320"/>
        <v>0</v>
      </c>
      <c r="R106" s="190"/>
      <c r="S106" s="174">
        <f t="shared" ref="S106:T106" si="321">S102+S98+S94</f>
        <v>0</v>
      </c>
      <c r="T106" s="192">
        <f t="shared" si="321"/>
        <v>0</v>
      </c>
      <c r="U106" s="190"/>
      <c r="V106" s="235">
        <f t="shared" ref="V106:X106" si="322">V102+V98+V94</f>
        <v>0</v>
      </c>
      <c r="W106" s="470">
        <f t="shared" si="322"/>
        <v>0</v>
      </c>
      <c r="X106" s="470">
        <f t="shared" si="322"/>
        <v>0</v>
      </c>
      <c r="Y106" s="476">
        <f t="shared" si="280"/>
        <v>0</v>
      </c>
      <c r="Z106" s="471">
        <v>0.0</v>
      </c>
      <c r="AA106" s="472"/>
      <c r="AB106" s="15"/>
      <c r="AC106" s="15"/>
      <c r="AD106" s="15"/>
      <c r="AE106" s="15"/>
      <c r="AF106" s="15"/>
      <c r="AG106" s="15"/>
    </row>
    <row r="107" ht="24.0" customHeight="1">
      <c r="A107" s="180" t="s">
        <v>62</v>
      </c>
      <c r="B107" s="220">
        <v>7.0</v>
      </c>
      <c r="C107" s="182" t="s">
        <v>240</v>
      </c>
      <c r="D107" s="183"/>
      <c r="E107" s="109"/>
      <c r="F107" s="109"/>
      <c r="G107" s="109"/>
      <c r="H107" s="109"/>
      <c r="I107" s="109"/>
      <c r="J107" s="109"/>
      <c r="K107" s="109"/>
      <c r="L107" s="109"/>
      <c r="M107" s="109"/>
      <c r="N107" s="109"/>
      <c r="O107" s="109"/>
      <c r="P107" s="109"/>
      <c r="Q107" s="109"/>
      <c r="R107" s="109"/>
      <c r="S107" s="109"/>
      <c r="T107" s="109"/>
      <c r="U107" s="109"/>
      <c r="V107" s="109"/>
      <c r="W107" s="473"/>
      <c r="X107" s="110"/>
      <c r="Y107" s="474"/>
      <c r="Z107" s="475"/>
      <c r="AA107" s="111"/>
      <c r="AB107" s="15"/>
      <c r="AC107" s="15"/>
      <c r="AD107" s="15"/>
      <c r="AE107" s="15"/>
      <c r="AF107" s="15"/>
      <c r="AG107" s="15"/>
    </row>
    <row r="108" ht="24.0" customHeight="1">
      <c r="A108" s="122" t="s">
        <v>68</v>
      </c>
      <c r="B108" s="123" t="s">
        <v>241</v>
      </c>
      <c r="C108" s="187" t="s">
        <v>242</v>
      </c>
      <c r="D108" s="125" t="s">
        <v>113</v>
      </c>
      <c r="E108" s="126">
        <v>35.0</v>
      </c>
      <c r="F108" s="127">
        <v>100.0</v>
      </c>
      <c r="G108" s="128">
        <f t="shared" ref="G108:G124" si="323">E108*F108</f>
        <v>3500</v>
      </c>
      <c r="H108" s="126">
        <v>37.0</v>
      </c>
      <c r="I108" s="127">
        <v>100.0</v>
      </c>
      <c r="J108" s="128">
        <f t="shared" ref="J108:J124" si="324">H108*I108</f>
        <v>3700</v>
      </c>
      <c r="K108" s="126">
        <v>0.0</v>
      </c>
      <c r="L108" s="127">
        <v>0.0</v>
      </c>
      <c r="M108" s="454">
        <f t="shared" ref="M108:M124" si="325">K108*L108</f>
        <v>0</v>
      </c>
      <c r="N108" s="126">
        <v>0.0</v>
      </c>
      <c r="O108" s="127">
        <v>0.0</v>
      </c>
      <c r="P108" s="454">
        <f t="shared" ref="P108:P124" si="326">N108*O108</f>
        <v>0</v>
      </c>
      <c r="Q108" s="126">
        <v>0.0</v>
      </c>
      <c r="R108" s="127">
        <v>0.0</v>
      </c>
      <c r="S108" s="454">
        <f t="shared" ref="S108:S124" si="327">Q108*R108</f>
        <v>0</v>
      </c>
      <c r="T108" s="126">
        <v>0.0</v>
      </c>
      <c r="U108" s="127">
        <v>0.0</v>
      </c>
      <c r="V108" s="454">
        <f t="shared" ref="V108:V124" si="328">T108*U108</f>
        <v>0</v>
      </c>
      <c r="W108" s="492">
        <f t="shared" ref="W108:W124" si="329">G108+M108+S108</f>
        <v>3500</v>
      </c>
      <c r="X108" s="493">
        <f t="shared" ref="X108:X124" si="330">J108+P108+V108</f>
        <v>3700</v>
      </c>
      <c r="Y108" s="493">
        <f t="shared" ref="Y108:Y125" si="331">W108-X108</f>
        <v>-200</v>
      </c>
      <c r="Z108" s="457">
        <f t="shared" ref="Z108:Z114" si="332">Y108/W108</f>
        <v>-0.05714285714</v>
      </c>
      <c r="AA108" s="166"/>
      <c r="AB108" s="133"/>
      <c r="AC108" s="133"/>
      <c r="AD108" s="133"/>
      <c r="AE108" s="133"/>
      <c r="AF108" s="133"/>
      <c r="AG108" s="133"/>
    </row>
    <row r="109" ht="30.0" customHeight="1">
      <c r="A109" s="122" t="s">
        <v>68</v>
      </c>
      <c r="B109" s="123" t="s">
        <v>244</v>
      </c>
      <c r="C109" s="187" t="s">
        <v>245</v>
      </c>
      <c r="D109" s="125" t="s">
        <v>113</v>
      </c>
      <c r="E109" s="126">
        <v>35.0</v>
      </c>
      <c r="F109" s="127">
        <v>100.0</v>
      </c>
      <c r="G109" s="128">
        <f t="shared" si="323"/>
        <v>3500</v>
      </c>
      <c r="H109" s="126">
        <v>37.0</v>
      </c>
      <c r="I109" s="127">
        <v>100.0</v>
      </c>
      <c r="J109" s="128">
        <f t="shared" si="324"/>
        <v>3700</v>
      </c>
      <c r="K109" s="126">
        <v>0.0</v>
      </c>
      <c r="L109" s="127">
        <v>0.0</v>
      </c>
      <c r="M109" s="454">
        <f t="shared" si="325"/>
        <v>0</v>
      </c>
      <c r="N109" s="126">
        <v>0.0</v>
      </c>
      <c r="O109" s="127">
        <v>0.0</v>
      </c>
      <c r="P109" s="454">
        <f t="shared" si="326"/>
        <v>0</v>
      </c>
      <c r="Q109" s="126">
        <v>0.0</v>
      </c>
      <c r="R109" s="127">
        <v>0.0</v>
      </c>
      <c r="S109" s="454">
        <f t="shared" si="327"/>
        <v>0</v>
      </c>
      <c r="T109" s="126">
        <v>0.0</v>
      </c>
      <c r="U109" s="127">
        <v>0.0</v>
      </c>
      <c r="V109" s="454">
        <f t="shared" si="328"/>
        <v>0</v>
      </c>
      <c r="W109" s="455">
        <f t="shared" si="329"/>
        <v>3500</v>
      </c>
      <c r="X109" s="456">
        <f t="shared" si="330"/>
        <v>3700</v>
      </c>
      <c r="Y109" s="456">
        <f t="shared" si="331"/>
        <v>-200</v>
      </c>
      <c r="Z109" s="457">
        <f t="shared" si="332"/>
        <v>-0.05714285714</v>
      </c>
      <c r="AA109" s="131"/>
      <c r="AB109" s="133"/>
      <c r="AC109" s="133"/>
      <c r="AD109" s="133"/>
      <c r="AE109" s="133"/>
      <c r="AF109" s="133"/>
      <c r="AG109" s="133"/>
    </row>
    <row r="110" ht="30.0" customHeight="1">
      <c r="A110" s="122" t="s">
        <v>68</v>
      </c>
      <c r="B110" s="123" t="s">
        <v>247</v>
      </c>
      <c r="C110" s="187" t="s">
        <v>248</v>
      </c>
      <c r="D110" s="125" t="s">
        <v>113</v>
      </c>
      <c r="E110" s="126">
        <v>10.0</v>
      </c>
      <c r="F110" s="127">
        <v>100.0</v>
      </c>
      <c r="G110" s="128">
        <f t="shared" si="323"/>
        <v>1000</v>
      </c>
      <c r="H110" s="126">
        <v>10.0</v>
      </c>
      <c r="I110" s="127">
        <v>100.0</v>
      </c>
      <c r="J110" s="128">
        <f t="shared" si="324"/>
        <v>1000</v>
      </c>
      <c r="K110" s="126">
        <v>0.0</v>
      </c>
      <c r="L110" s="127">
        <v>0.0</v>
      </c>
      <c r="M110" s="454">
        <f t="shared" si="325"/>
        <v>0</v>
      </c>
      <c r="N110" s="126">
        <v>0.0</v>
      </c>
      <c r="O110" s="127">
        <v>0.0</v>
      </c>
      <c r="P110" s="454">
        <f t="shared" si="326"/>
        <v>0</v>
      </c>
      <c r="Q110" s="126">
        <v>0.0</v>
      </c>
      <c r="R110" s="127">
        <v>0.0</v>
      </c>
      <c r="S110" s="454">
        <f t="shared" si="327"/>
        <v>0</v>
      </c>
      <c r="T110" s="126">
        <v>0.0</v>
      </c>
      <c r="U110" s="127">
        <v>0.0</v>
      </c>
      <c r="V110" s="454">
        <f t="shared" si="328"/>
        <v>0</v>
      </c>
      <c r="W110" s="455">
        <f t="shared" si="329"/>
        <v>1000</v>
      </c>
      <c r="X110" s="456">
        <f t="shared" si="330"/>
        <v>1000</v>
      </c>
      <c r="Y110" s="456">
        <f t="shared" si="331"/>
        <v>0</v>
      </c>
      <c r="Z110" s="457">
        <f t="shared" si="332"/>
        <v>0</v>
      </c>
      <c r="AA110" s="131"/>
      <c r="AB110" s="133"/>
      <c r="AC110" s="133"/>
      <c r="AD110" s="133"/>
      <c r="AE110" s="133"/>
      <c r="AF110" s="133"/>
      <c r="AG110" s="133"/>
    </row>
    <row r="111" ht="24.0" customHeight="1">
      <c r="A111" s="122" t="s">
        <v>68</v>
      </c>
      <c r="B111" s="123" t="s">
        <v>250</v>
      </c>
      <c r="C111" s="187" t="s">
        <v>251</v>
      </c>
      <c r="D111" s="125" t="s">
        <v>113</v>
      </c>
      <c r="E111" s="126">
        <v>10.0</v>
      </c>
      <c r="F111" s="127">
        <v>800.0</v>
      </c>
      <c r="G111" s="128">
        <f t="shared" si="323"/>
        <v>8000</v>
      </c>
      <c r="H111" s="126">
        <v>4.0</v>
      </c>
      <c r="I111" s="127">
        <v>800.0</v>
      </c>
      <c r="J111" s="128">
        <f t="shared" si="324"/>
        <v>3200</v>
      </c>
      <c r="K111" s="126">
        <v>0.0</v>
      </c>
      <c r="L111" s="127">
        <v>0.0</v>
      </c>
      <c r="M111" s="454">
        <f t="shared" si="325"/>
        <v>0</v>
      </c>
      <c r="N111" s="126">
        <v>0.0</v>
      </c>
      <c r="O111" s="127">
        <v>0.0</v>
      </c>
      <c r="P111" s="454">
        <f t="shared" si="326"/>
        <v>0</v>
      </c>
      <c r="Q111" s="126">
        <v>0.0</v>
      </c>
      <c r="R111" s="127">
        <v>0.0</v>
      </c>
      <c r="S111" s="454">
        <f t="shared" si="327"/>
        <v>0</v>
      </c>
      <c r="T111" s="126">
        <v>0.0</v>
      </c>
      <c r="U111" s="127">
        <v>0.0</v>
      </c>
      <c r="V111" s="454">
        <f t="shared" si="328"/>
        <v>0</v>
      </c>
      <c r="W111" s="455">
        <f t="shared" si="329"/>
        <v>8000</v>
      </c>
      <c r="X111" s="456">
        <f t="shared" si="330"/>
        <v>3200</v>
      </c>
      <c r="Y111" s="456">
        <f t="shared" si="331"/>
        <v>4800</v>
      </c>
      <c r="Z111" s="457">
        <f t="shared" si="332"/>
        <v>0.6</v>
      </c>
      <c r="AA111" s="131"/>
      <c r="AB111" s="133"/>
      <c r="AC111" s="133"/>
      <c r="AD111" s="133"/>
      <c r="AE111" s="133"/>
      <c r="AF111" s="133"/>
      <c r="AG111" s="133"/>
    </row>
    <row r="112" ht="30.0" customHeight="1">
      <c r="A112" s="122" t="s">
        <v>68</v>
      </c>
      <c r="B112" s="123" t="s">
        <v>253</v>
      </c>
      <c r="C112" s="187" t="s">
        <v>506</v>
      </c>
      <c r="D112" s="125" t="s">
        <v>113</v>
      </c>
      <c r="E112" s="126">
        <v>40.0</v>
      </c>
      <c r="F112" s="127">
        <v>200.0</v>
      </c>
      <c r="G112" s="128">
        <f t="shared" si="323"/>
        <v>8000</v>
      </c>
      <c r="H112" s="126">
        <v>48.0</v>
      </c>
      <c r="I112" s="127">
        <v>200.0</v>
      </c>
      <c r="J112" s="128">
        <f t="shared" si="324"/>
        <v>9600</v>
      </c>
      <c r="K112" s="126">
        <v>0.0</v>
      </c>
      <c r="L112" s="127">
        <v>0.0</v>
      </c>
      <c r="M112" s="454">
        <f t="shared" si="325"/>
        <v>0</v>
      </c>
      <c r="N112" s="126">
        <v>0.0</v>
      </c>
      <c r="O112" s="127">
        <v>0.0</v>
      </c>
      <c r="P112" s="454">
        <f t="shared" si="326"/>
        <v>0</v>
      </c>
      <c r="Q112" s="126">
        <v>0.0</v>
      </c>
      <c r="R112" s="127">
        <v>0.0</v>
      </c>
      <c r="S112" s="454">
        <f t="shared" si="327"/>
        <v>0</v>
      </c>
      <c r="T112" s="126">
        <v>0.0</v>
      </c>
      <c r="U112" s="127">
        <v>0.0</v>
      </c>
      <c r="V112" s="454">
        <f t="shared" si="328"/>
        <v>0</v>
      </c>
      <c r="W112" s="455">
        <f t="shared" si="329"/>
        <v>8000</v>
      </c>
      <c r="X112" s="456">
        <f t="shared" si="330"/>
        <v>9600</v>
      </c>
      <c r="Y112" s="456">
        <f t="shared" si="331"/>
        <v>-1600</v>
      </c>
      <c r="Z112" s="457">
        <f t="shared" si="332"/>
        <v>-0.2</v>
      </c>
      <c r="AA112" s="131"/>
      <c r="AB112" s="133"/>
      <c r="AC112" s="133"/>
      <c r="AD112" s="133"/>
      <c r="AE112" s="133"/>
      <c r="AF112" s="133"/>
      <c r="AG112" s="133"/>
    </row>
    <row r="113" ht="24.0" customHeight="1">
      <c r="A113" s="122" t="s">
        <v>68</v>
      </c>
      <c r="B113" s="123" t="s">
        <v>256</v>
      </c>
      <c r="C113" s="187" t="s">
        <v>257</v>
      </c>
      <c r="D113" s="125" t="s">
        <v>113</v>
      </c>
      <c r="E113" s="126">
        <v>2.0</v>
      </c>
      <c r="F113" s="127">
        <v>300.0</v>
      </c>
      <c r="G113" s="128">
        <f t="shared" si="323"/>
        <v>600</v>
      </c>
      <c r="H113" s="126">
        <v>2.0</v>
      </c>
      <c r="I113" s="127">
        <v>300.0</v>
      </c>
      <c r="J113" s="128">
        <f t="shared" si="324"/>
        <v>600</v>
      </c>
      <c r="K113" s="126">
        <v>0.0</v>
      </c>
      <c r="L113" s="127">
        <v>0.0</v>
      </c>
      <c r="M113" s="454">
        <f t="shared" si="325"/>
        <v>0</v>
      </c>
      <c r="N113" s="126">
        <v>0.0</v>
      </c>
      <c r="O113" s="127">
        <v>0.0</v>
      </c>
      <c r="P113" s="454">
        <f t="shared" si="326"/>
        <v>0</v>
      </c>
      <c r="Q113" s="126">
        <v>0.0</v>
      </c>
      <c r="R113" s="127">
        <v>0.0</v>
      </c>
      <c r="S113" s="454">
        <f t="shared" si="327"/>
        <v>0</v>
      </c>
      <c r="T113" s="126">
        <v>0.0</v>
      </c>
      <c r="U113" s="127">
        <v>0.0</v>
      </c>
      <c r="V113" s="454">
        <f t="shared" si="328"/>
        <v>0</v>
      </c>
      <c r="W113" s="455">
        <f t="shared" si="329"/>
        <v>600</v>
      </c>
      <c r="X113" s="456">
        <f t="shared" si="330"/>
        <v>600</v>
      </c>
      <c r="Y113" s="456">
        <f t="shared" si="331"/>
        <v>0</v>
      </c>
      <c r="Z113" s="457">
        <f t="shared" si="332"/>
        <v>0</v>
      </c>
      <c r="AA113" s="131"/>
      <c r="AB113" s="133"/>
      <c r="AC113" s="133"/>
      <c r="AD113" s="133"/>
      <c r="AE113" s="133"/>
      <c r="AF113" s="133"/>
      <c r="AG113" s="133"/>
    </row>
    <row r="114" ht="30.0" customHeight="1">
      <c r="A114" s="122" t="s">
        <v>68</v>
      </c>
      <c r="B114" s="123" t="s">
        <v>259</v>
      </c>
      <c r="C114" s="187" t="s">
        <v>260</v>
      </c>
      <c r="D114" s="125" t="s">
        <v>113</v>
      </c>
      <c r="E114" s="126">
        <v>2.0</v>
      </c>
      <c r="F114" s="127">
        <v>100.0</v>
      </c>
      <c r="G114" s="128">
        <f t="shared" si="323"/>
        <v>200</v>
      </c>
      <c r="H114" s="126">
        <v>2.0</v>
      </c>
      <c r="I114" s="127">
        <v>100.0</v>
      </c>
      <c r="J114" s="128">
        <f t="shared" si="324"/>
        <v>200</v>
      </c>
      <c r="K114" s="126">
        <v>0.0</v>
      </c>
      <c r="L114" s="127">
        <v>0.0</v>
      </c>
      <c r="M114" s="454">
        <f t="shared" si="325"/>
        <v>0</v>
      </c>
      <c r="N114" s="126">
        <v>0.0</v>
      </c>
      <c r="O114" s="127">
        <v>0.0</v>
      </c>
      <c r="P114" s="454">
        <f t="shared" si="326"/>
        <v>0</v>
      </c>
      <c r="Q114" s="126">
        <v>0.0</v>
      </c>
      <c r="R114" s="127">
        <v>0.0</v>
      </c>
      <c r="S114" s="454">
        <f t="shared" si="327"/>
        <v>0</v>
      </c>
      <c r="T114" s="126">
        <v>0.0</v>
      </c>
      <c r="U114" s="127">
        <v>0.0</v>
      </c>
      <c r="V114" s="454">
        <f t="shared" si="328"/>
        <v>0</v>
      </c>
      <c r="W114" s="455">
        <f t="shared" si="329"/>
        <v>200</v>
      </c>
      <c r="X114" s="456">
        <f t="shared" si="330"/>
        <v>200</v>
      </c>
      <c r="Y114" s="456">
        <f t="shared" si="331"/>
        <v>0</v>
      </c>
      <c r="Z114" s="457">
        <f t="shared" si="332"/>
        <v>0</v>
      </c>
      <c r="AA114" s="131"/>
      <c r="AB114" s="133"/>
      <c r="AC114" s="133"/>
      <c r="AD114" s="133"/>
      <c r="AE114" s="133"/>
      <c r="AF114" s="133"/>
      <c r="AG114" s="133"/>
    </row>
    <row r="115" ht="24.0" customHeight="1">
      <c r="A115" s="122" t="s">
        <v>68</v>
      </c>
      <c r="B115" s="123" t="s">
        <v>262</v>
      </c>
      <c r="C115" s="187" t="s">
        <v>263</v>
      </c>
      <c r="D115" s="125" t="s">
        <v>113</v>
      </c>
      <c r="E115" s="126">
        <v>0.0</v>
      </c>
      <c r="F115" s="127">
        <v>0.0</v>
      </c>
      <c r="G115" s="128">
        <f t="shared" si="323"/>
        <v>0</v>
      </c>
      <c r="H115" s="126">
        <v>0.0</v>
      </c>
      <c r="I115" s="127">
        <v>0.0</v>
      </c>
      <c r="J115" s="128">
        <f t="shared" si="324"/>
        <v>0</v>
      </c>
      <c r="K115" s="126">
        <v>0.0</v>
      </c>
      <c r="L115" s="127">
        <v>0.0</v>
      </c>
      <c r="M115" s="454">
        <f t="shared" si="325"/>
        <v>0</v>
      </c>
      <c r="N115" s="126">
        <v>0.0</v>
      </c>
      <c r="O115" s="127">
        <v>0.0</v>
      </c>
      <c r="P115" s="454">
        <f t="shared" si="326"/>
        <v>0</v>
      </c>
      <c r="Q115" s="126">
        <v>0.0</v>
      </c>
      <c r="R115" s="127">
        <v>0.0</v>
      </c>
      <c r="S115" s="454">
        <f t="shared" si="327"/>
        <v>0</v>
      </c>
      <c r="T115" s="126">
        <v>0.0</v>
      </c>
      <c r="U115" s="127">
        <v>0.0</v>
      </c>
      <c r="V115" s="454">
        <f t="shared" si="328"/>
        <v>0</v>
      </c>
      <c r="W115" s="455">
        <f t="shared" si="329"/>
        <v>0</v>
      </c>
      <c r="X115" s="456">
        <f t="shared" si="330"/>
        <v>0</v>
      </c>
      <c r="Y115" s="456">
        <f t="shared" si="331"/>
        <v>0</v>
      </c>
      <c r="Z115" s="457">
        <v>0.0</v>
      </c>
      <c r="AA115" s="131"/>
      <c r="AB115" s="133"/>
      <c r="AC115" s="133"/>
      <c r="AD115" s="133"/>
      <c r="AE115" s="133"/>
      <c r="AF115" s="133"/>
      <c r="AG115" s="133"/>
    </row>
    <row r="116" ht="24.0" customHeight="1">
      <c r="A116" s="122" t="s">
        <v>68</v>
      </c>
      <c r="B116" s="123" t="s">
        <v>264</v>
      </c>
      <c r="C116" s="167" t="s">
        <v>265</v>
      </c>
      <c r="D116" s="125" t="s">
        <v>113</v>
      </c>
      <c r="E116" s="137">
        <v>0.0</v>
      </c>
      <c r="F116" s="138">
        <v>0.0</v>
      </c>
      <c r="G116" s="128">
        <f t="shared" si="323"/>
        <v>0</v>
      </c>
      <c r="H116" s="137">
        <v>0.0</v>
      </c>
      <c r="I116" s="138">
        <v>0.0</v>
      </c>
      <c r="J116" s="128">
        <f t="shared" si="324"/>
        <v>0</v>
      </c>
      <c r="K116" s="126">
        <v>0.0</v>
      </c>
      <c r="L116" s="127">
        <v>0.0</v>
      </c>
      <c r="M116" s="454">
        <f t="shared" si="325"/>
        <v>0</v>
      </c>
      <c r="N116" s="126">
        <v>0.0</v>
      </c>
      <c r="O116" s="127">
        <v>0.0</v>
      </c>
      <c r="P116" s="454">
        <f t="shared" si="326"/>
        <v>0</v>
      </c>
      <c r="Q116" s="126">
        <v>0.0</v>
      </c>
      <c r="R116" s="127">
        <v>0.0</v>
      </c>
      <c r="S116" s="454">
        <f t="shared" si="327"/>
        <v>0</v>
      </c>
      <c r="T116" s="126">
        <v>0.0</v>
      </c>
      <c r="U116" s="127">
        <v>0.0</v>
      </c>
      <c r="V116" s="454">
        <f t="shared" si="328"/>
        <v>0</v>
      </c>
      <c r="W116" s="455">
        <f t="shared" si="329"/>
        <v>0</v>
      </c>
      <c r="X116" s="456">
        <f t="shared" si="330"/>
        <v>0</v>
      </c>
      <c r="Y116" s="456">
        <f t="shared" si="331"/>
        <v>0</v>
      </c>
      <c r="Z116" s="457">
        <v>0.0</v>
      </c>
      <c r="AA116" s="131"/>
      <c r="AB116" s="133"/>
      <c r="AC116" s="133"/>
      <c r="AD116" s="133"/>
      <c r="AE116" s="133"/>
      <c r="AF116" s="133"/>
      <c r="AG116" s="133"/>
    </row>
    <row r="117" ht="24.0" customHeight="1">
      <c r="A117" s="122" t="s">
        <v>68</v>
      </c>
      <c r="B117" s="123" t="s">
        <v>267</v>
      </c>
      <c r="C117" s="167" t="s">
        <v>268</v>
      </c>
      <c r="D117" s="125" t="s">
        <v>113</v>
      </c>
      <c r="E117" s="137">
        <v>0.0</v>
      </c>
      <c r="F117" s="138">
        <v>0.0</v>
      </c>
      <c r="G117" s="128">
        <f t="shared" si="323"/>
        <v>0</v>
      </c>
      <c r="H117" s="137">
        <v>0.0</v>
      </c>
      <c r="I117" s="138">
        <v>0.0</v>
      </c>
      <c r="J117" s="128">
        <f t="shared" si="324"/>
        <v>0</v>
      </c>
      <c r="K117" s="126">
        <v>0.0</v>
      </c>
      <c r="L117" s="127">
        <v>0.0</v>
      </c>
      <c r="M117" s="454">
        <f t="shared" si="325"/>
        <v>0</v>
      </c>
      <c r="N117" s="126">
        <v>0.0</v>
      </c>
      <c r="O117" s="127">
        <v>0.0</v>
      </c>
      <c r="P117" s="454">
        <f t="shared" si="326"/>
        <v>0</v>
      </c>
      <c r="Q117" s="126">
        <v>0.0</v>
      </c>
      <c r="R117" s="127">
        <v>0.0</v>
      </c>
      <c r="S117" s="454">
        <f t="shared" si="327"/>
        <v>0</v>
      </c>
      <c r="T117" s="126">
        <v>0.0</v>
      </c>
      <c r="U117" s="127">
        <v>0.0</v>
      </c>
      <c r="V117" s="454">
        <f t="shared" si="328"/>
        <v>0</v>
      </c>
      <c r="W117" s="455">
        <f t="shared" si="329"/>
        <v>0</v>
      </c>
      <c r="X117" s="456">
        <f t="shared" si="330"/>
        <v>0</v>
      </c>
      <c r="Y117" s="456">
        <f t="shared" si="331"/>
        <v>0</v>
      </c>
      <c r="Z117" s="457">
        <v>0.0</v>
      </c>
      <c r="AA117" s="131"/>
      <c r="AB117" s="133"/>
      <c r="AC117" s="133"/>
      <c r="AD117" s="133"/>
      <c r="AE117" s="133"/>
      <c r="AF117" s="133"/>
      <c r="AG117" s="133"/>
    </row>
    <row r="118" ht="24.0" customHeight="1">
      <c r="A118" s="122" t="s">
        <v>68</v>
      </c>
      <c r="B118" s="123" t="s">
        <v>269</v>
      </c>
      <c r="C118" s="167" t="s">
        <v>270</v>
      </c>
      <c r="D118" s="125" t="s">
        <v>113</v>
      </c>
      <c r="E118" s="137">
        <v>20.0</v>
      </c>
      <c r="F118" s="138">
        <v>30.0</v>
      </c>
      <c r="G118" s="128">
        <f t="shared" si="323"/>
        <v>600</v>
      </c>
      <c r="H118" s="137">
        <v>18.0</v>
      </c>
      <c r="I118" s="138">
        <v>20.0</v>
      </c>
      <c r="J118" s="128">
        <f t="shared" si="324"/>
        <v>360</v>
      </c>
      <c r="K118" s="126">
        <v>0.0</v>
      </c>
      <c r="L118" s="127">
        <v>0.0</v>
      </c>
      <c r="M118" s="454">
        <f t="shared" si="325"/>
        <v>0</v>
      </c>
      <c r="N118" s="126">
        <v>0.0</v>
      </c>
      <c r="O118" s="127">
        <v>0.0</v>
      </c>
      <c r="P118" s="454">
        <f t="shared" si="326"/>
        <v>0</v>
      </c>
      <c r="Q118" s="126">
        <v>0.0</v>
      </c>
      <c r="R118" s="127">
        <v>0.0</v>
      </c>
      <c r="S118" s="454">
        <f t="shared" si="327"/>
        <v>0</v>
      </c>
      <c r="T118" s="126">
        <v>0.0</v>
      </c>
      <c r="U118" s="127">
        <v>0.0</v>
      </c>
      <c r="V118" s="454">
        <f t="shared" si="328"/>
        <v>0</v>
      </c>
      <c r="W118" s="455">
        <f t="shared" si="329"/>
        <v>600</v>
      </c>
      <c r="X118" s="456">
        <f t="shared" si="330"/>
        <v>360</v>
      </c>
      <c r="Y118" s="456">
        <f t="shared" si="331"/>
        <v>240</v>
      </c>
      <c r="Z118" s="457">
        <f>Y118/W118</f>
        <v>0.4</v>
      </c>
      <c r="AA118" s="131"/>
      <c r="AB118" s="133"/>
      <c r="AC118" s="133"/>
      <c r="AD118" s="133"/>
      <c r="AE118" s="133"/>
      <c r="AF118" s="133"/>
      <c r="AG118" s="133"/>
    </row>
    <row r="119" ht="24.0" customHeight="1">
      <c r="A119" s="122" t="s">
        <v>68</v>
      </c>
      <c r="B119" s="123" t="s">
        <v>271</v>
      </c>
      <c r="C119" s="167" t="s">
        <v>272</v>
      </c>
      <c r="D119" s="125" t="s">
        <v>113</v>
      </c>
      <c r="E119" s="137">
        <v>0.0</v>
      </c>
      <c r="F119" s="138">
        <v>0.0</v>
      </c>
      <c r="G119" s="128">
        <f t="shared" si="323"/>
        <v>0</v>
      </c>
      <c r="H119" s="137">
        <v>0.0</v>
      </c>
      <c r="I119" s="138">
        <v>0.0</v>
      </c>
      <c r="J119" s="128">
        <f t="shared" si="324"/>
        <v>0</v>
      </c>
      <c r="K119" s="126">
        <v>0.0</v>
      </c>
      <c r="L119" s="127">
        <v>0.0</v>
      </c>
      <c r="M119" s="454">
        <f t="shared" si="325"/>
        <v>0</v>
      </c>
      <c r="N119" s="126">
        <v>0.0</v>
      </c>
      <c r="O119" s="127">
        <v>0.0</v>
      </c>
      <c r="P119" s="454">
        <f t="shared" si="326"/>
        <v>0</v>
      </c>
      <c r="Q119" s="126">
        <v>0.0</v>
      </c>
      <c r="R119" s="127">
        <v>0.0</v>
      </c>
      <c r="S119" s="454">
        <f t="shared" si="327"/>
        <v>0</v>
      </c>
      <c r="T119" s="126">
        <v>0.0</v>
      </c>
      <c r="U119" s="127">
        <v>0.0</v>
      </c>
      <c r="V119" s="454">
        <f t="shared" si="328"/>
        <v>0</v>
      </c>
      <c r="W119" s="455">
        <f t="shared" si="329"/>
        <v>0</v>
      </c>
      <c r="X119" s="456">
        <f t="shared" si="330"/>
        <v>0</v>
      </c>
      <c r="Y119" s="456">
        <f t="shared" si="331"/>
        <v>0</v>
      </c>
      <c r="Z119" s="457">
        <v>0.0</v>
      </c>
      <c r="AA119" s="131"/>
      <c r="AB119" s="133"/>
      <c r="AC119" s="133"/>
      <c r="AD119" s="133"/>
      <c r="AE119" s="133"/>
      <c r="AF119" s="133"/>
      <c r="AG119" s="133"/>
    </row>
    <row r="120" ht="24.0" customHeight="1">
      <c r="A120" s="122" t="s">
        <v>68</v>
      </c>
      <c r="B120" s="123" t="s">
        <v>273</v>
      </c>
      <c r="C120" s="167" t="s">
        <v>507</v>
      </c>
      <c r="D120" s="125" t="s">
        <v>113</v>
      </c>
      <c r="E120" s="137">
        <v>4.0</v>
      </c>
      <c r="F120" s="138">
        <v>2039.5</v>
      </c>
      <c r="G120" s="128">
        <f t="shared" si="323"/>
        <v>8158</v>
      </c>
      <c r="H120" s="137">
        <v>4.0</v>
      </c>
      <c r="I120" s="138">
        <v>2030.0</v>
      </c>
      <c r="J120" s="128">
        <f t="shared" si="324"/>
        <v>8120</v>
      </c>
      <c r="K120" s="126">
        <v>0.0</v>
      </c>
      <c r="L120" s="127">
        <v>0.0</v>
      </c>
      <c r="M120" s="454">
        <f t="shared" si="325"/>
        <v>0</v>
      </c>
      <c r="N120" s="126">
        <v>0.0</v>
      </c>
      <c r="O120" s="127">
        <v>0.0</v>
      </c>
      <c r="P120" s="454">
        <f t="shared" si="326"/>
        <v>0</v>
      </c>
      <c r="Q120" s="126">
        <v>0.0</v>
      </c>
      <c r="R120" s="127">
        <v>0.0</v>
      </c>
      <c r="S120" s="454">
        <f t="shared" si="327"/>
        <v>0</v>
      </c>
      <c r="T120" s="126">
        <v>0.0</v>
      </c>
      <c r="U120" s="127">
        <v>0.0</v>
      </c>
      <c r="V120" s="454">
        <f t="shared" si="328"/>
        <v>0</v>
      </c>
      <c r="W120" s="455">
        <f t="shared" si="329"/>
        <v>8158</v>
      </c>
      <c r="X120" s="456">
        <f t="shared" si="330"/>
        <v>8120</v>
      </c>
      <c r="Y120" s="456">
        <f t="shared" si="331"/>
        <v>38</v>
      </c>
      <c r="Z120" s="457">
        <f t="shared" ref="Z120:Z121" si="333">Y120/W120</f>
        <v>0.004658004413</v>
      </c>
      <c r="AA120" s="131"/>
      <c r="AB120" s="133"/>
      <c r="AC120" s="133"/>
      <c r="AD120" s="133"/>
      <c r="AE120" s="133"/>
      <c r="AF120" s="133"/>
      <c r="AG120" s="133"/>
    </row>
    <row r="121" ht="30.0" customHeight="1">
      <c r="A121" s="122" t="s">
        <v>68</v>
      </c>
      <c r="B121" s="123" t="s">
        <v>275</v>
      </c>
      <c r="C121" s="167" t="s">
        <v>276</v>
      </c>
      <c r="D121" s="125" t="s">
        <v>113</v>
      </c>
      <c r="E121" s="137">
        <v>700.0</v>
      </c>
      <c r="F121" s="138">
        <v>1.5</v>
      </c>
      <c r="G121" s="128">
        <f t="shared" si="323"/>
        <v>1050</v>
      </c>
      <c r="H121" s="137">
        <v>1050.0</v>
      </c>
      <c r="I121" s="138">
        <v>1.5</v>
      </c>
      <c r="J121" s="128">
        <f t="shared" si="324"/>
        <v>1575</v>
      </c>
      <c r="K121" s="126">
        <v>0.0</v>
      </c>
      <c r="L121" s="127">
        <v>0.0</v>
      </c>
      <c r="M121" s="454">
        <f t="shared" si="325"/>
        <v>0</v>
      </c>
      <c r="N121" s="126">
        <v>0.0</v>
      </c>
      <c r="O121" s="127">
        <v>0.0</v>
      </c>
      <c r="P121" s="454">
        <f t="shared" si="326"/>
        <v>0</v>
      </c>
      <c r="Q121" s="126">
        <v>0.0</v>
      </c>
      <c r="R121" s="127">
        <v>0.0</v>
      </c>
      <c r="S121" s="454">
        <f t="shared" si="327"/>
        <v>0</v>
      </c>
      <c r="T121" s="126">
        <v>0.0</v>
      </c>
      <c r="U121" s="127">
        <v>0.0</v>
      </c>
      <c r="V121" s="454">
        <f t="shared" si="328"/>
        <v>0</v>
      </c>
      <c r="W121" s="455">
        <f t="shared" si="329"/>
        <v>1050</v>
      </c>
      <c r="X121" s="456">
        <f t="shared" si="330"/>
        <v>1575</v>
      </c>
      <c r="Y121" s="456">
        <f t="shared" si="331"/>
        <v>-525</v>
      </c>
      <c r="Z121" s="457">
        <f t="shared" si="333"/>
        <v>-0.5</v>
      </c>
      <c r="AA121" s="131"/>
      <c r="AB121" s="133"/>
      <c r="AC121" s="133"/>
      <c r="AD121" s="133"/>
      <c r="AE121" s="133"/>
      <c r="AF121" s="133"/>
      <c r="AG121" s="133"/>
    </row>
    <row r="122" ht="24.0" customHeight="1">
      <c r="A122" s="134" t="s">
        <v>68</v>
      </c>
      <c r="B122" s="123" t="s">
        <v>277</v>
      </c>
      <c r="C122" s="167" t="s">
        <v>278</v>
      </c>
      <c r="D122" s="125" t="s">
        <v>113</v>
      </c>
      <c r="E122" s="126">
        <v>0.0</v>
      </c>
      <c r="F122" s="127">
        <v>0.0</v>
      </c>
      <c r="G122" s="128">
        <f t="shared" si="323"/>
        <v>0</v>
      </c>
      <c r="H122" s="137">
        <v>0.0</v>
      </c>
      <c r="I122" s="138">
        <v>0.0</v>
      </c>
      <c r="J122" s="128">
        <f t="shared" si="324"/>
        <v>0</v>
      </c>
      <c r="K122" s="126">
        <v>0.0</v>
      </c>
      <c r="L122" s="127">
        <v>0.0</v>
      </c>
      <c r="M122" s="454">
        <f t="shared" si="325"/>
        <v>0</v>
      </c>
      <c r="N122" s="126">
        <v>0.0</v>
      </c>
      <c r="O122" s="127">
        <v>0.0</v>
      </c>
      <c r="P122" s="454">
        <f t="shared" si="326"/>
        <v>0</v>
      </c>
      <c r="Q122" s="126">
        <v>0.0</v>
      </c>
      <c r="R122" s="127">
        <v>0.0</v>
      </c>
      <c r="S122" s="454">
        <f t="shared" si="327"/>
        <v>0</v>
      </c>
      <c r="T122" s="126">
        <v>0.0</v>
      </c>
      <c r="U122" s="127">
        <v>0.0</v>
      </c>
      <c r="V122" s="454">
        <f t="shared" si="328"/>
        <v>0</v>
      </c>
      <c r="W122" s="455">
        <f t="shared" si="329"/>
        <v>0</v>
      </c>
      <c r="X122" s="456">
        <f t="shared" si="330"/>
        <v>0</v>
      </c>
      <c r="Y122" s="456">
        <f t="shared" si="331"/>
        <v>0</v>
      </c>
      <c r="Z122" s="457">
        <v>0.0</v>
      </c>
      <c r="AA122" s="131"/>
      <c r="AB122" s="133"/>
      <c r="AC122" s="133"/>
      <c r="AD122" s="133"/>
      <c r="AE122" s="133"/>
      <c r="AF122" s="133"/>
      <c r="AG122" s="133"/>
    </row>
    <row r="123" ht="24.0" customHeight="1">
      <c r="A123" s="134" t="s">
        <v>68</v>
      </c>
      <c r="B123" s="123" t="s">
        <v>279</v>
      </c>
      <c r="C123" s="167" t="s">
        <v>280</v>
      </c>
      <c r="D123" s="136" t="s">
        <v>113</v>
      </c>
      <c r="E123" s="126">
        <v>0.0</v>
      </c>
      <c r="F123" s="127">
        <v>0.0</v>
      </c>
      <c r="G123" s="128">
        <f t="shared" si="323"/>
        <v>0</v>
      </c>
      <c r="H123" s="126">
        <v>0.0</v>
      </c>
      <c r="I123" s="127">
        <v>0.0</v>
      </c>
      <c r="J123" s="128">
        <f t="shared" si="324"/>
        <v>0</v>
      </c>
      <c r="K123" s="126">
        <v>0.0</v>
      </c>
      <c r="L123" s="127">
        <v>0.0</v>
      </c>
      <c r="M123" s="454">
        <f t="shared" si="325"/>
        <v>0</v>
      </c>
      <c r="N123" s="126">
        <v>0.0</v>
      </c>
      <c r="O123" s="127">
        <v>0.0</v>
      </c>
      <c r="P123" s="454">
        <f t="shared" si="326"/>
        <v>0</v>
      </c>
      <c r="Q123" s="126">
        <v>0.0</v>
      </c>
      <c r="R123" s="127">
        <v>0.0</v>
      </c>
      <c r="S123" s="454">
        <f t="shared" si="327"/>
        <v>0</v>
      </c>
      <c r="T123" s="126">
        <v>0.0</v>
      </c>
      <c r="U123" s="127">
        <v>0.0</v>
      </c>
      <c r="V123" s="454">
        <f t="shared" si="328"/>
        <v>0</v>
      </c>
      <c r="W123" s="455">
        <f t="shared" si="329"/>
        <v>0</v>
      </c>
      <c r="X123" s="456">
        <f t="shared" si="330"/>
        <v>0</v>
      </c>
      <c r="Y123" s="456">
        <f t="shared" si="331"/>
        <v>0</v>
      </c>
      <c r="Z123" s="457">
        <v>0.0</v>
      </c>
      <c r="AA123" s="131"/>
      <c r="AB123" s="133"/>
      <c r="AC123" s="133"/>
      <c r="AD123" s="133"/>
      <c r="AE123" s="133"/>
      <c r="AF123" s="133"/>
      <c r="AG123" s="133"/>
    </row>
    <row r="124" ht="30.0" customHeight="1">
      <c r="A124" s="134" t="s">
        <v>68</v>
      </c>
      <c r="B124" s="123" t="s">
        <v>281</v>
      </c>
      <c r="C124" s="243" t="s">
        <v>508</v>
      </c>
      <c r="D124" s="136"/>
      <c r="E124" s="137">
        <v>0.0</v>
      </c>
      <c r="F124" s="138">
        <v>0.22</v>
      </c>
      <c r="G124" s="139">
        <f t="shared" si="323"/>
        <v>0</v>
      </c>
      <c r="H124" s="137">
        <v>0.0</v>
      </c>
      <c r="I124" s="138">
        <v>0.22</v>
      </c>
      <c r="J124" s="139">
        <f t="shared" si="324"/>
        <v>0</v>
      </c>
      <c r="K124" s="137">
        <v>0.0</v>
      </c>
      <c r="L124" s="138">
        <v>0.22</v>
      </c>
      <c r="M124" s="454">
        <f t="shared" si="325"/>
        <v>0</v>
      </c>
      <c r="N124" s="137">
        <v>0.0</v>
      </c>
      <c r="O124" s="138">
        <v>0.22</v>
      </c>
      <c r="P124" s="458">
        <f t="shared" si="326"/>
        <v>0</v>
      </c>
      <c r="Q124" s="137">
        <v>0.0</v>
      </c>
      <c r="R124" s="138">
        <v>0.22</v>
      </c>
      <c r="S124" s="458">
        <f t="shared" si="327"/>
        <v>0</v>
      </c>
      <c r="T124" s="137">
        <v>0.0</v>
      </c>
      <c r="U124" s="138">
        <v>0.22</v>
      </c>
      <c r="V124" s="458">
        <f t="shared" si="328"/>
        <v>0</v>
      </c>
      <c r="W124" s="455">
        <f t="shared" si="329"/>
        <v>0</v>
      </c>
      <c r="X124" s="456">
        <f t="shared" si="330"/>
        <v>0</v>
      </c>
      <c r="Y124" s="456">
        <f t="shared" si="331"/>
        <v>0</v>
      </c>
      <c r="Z124" s="457">
        <v>0.0</v>
      </c>
      <c r="AA124" s="131"/>
      <c r="AB124" s="15"/>
      <c r="AC124" s="15"/>
      <c r="AD124" s="15"/>
      <c r="AE124" s="15"/>
      <c r="AF124" s="15"/>
      <c r="AG124" s="15"/>
    </row>
    <row r="125" ht="24.0" customHeight="1">
      <c r="A125" s="168" t="s">
        <v>509</v>
      </c>
      <c r="B125" s="494"/>
      <c r="C125" s="170"/>
      <c r="D125" s="171"/>
      <c r="E125" s="175">
        <f>SUM(E108:E124)</f>
        <v>858</v>
      </c>
      <c r="F125" s="190"/>
      <c r="G125" s="174">
        <f t="shared" ref="G125:H125" si="334">SUM(G108:G124)</f>
        <v>34608</v>
      </c>
      <c r="H125" s="175">
        <f t="shared" si="334"/>
        <v>1212</v>
      </c>
      <c r="I125" s="190"/>
      <c r="J125" s="174">
        <f>SUM(J108:J124)</f>
        <v>32055</v>
      </c>
      <c r="K125" s="192">
        <f>SUM(K108:K123)</f>
        <v>0</v>
      </c>
      <c r="L125" s="190"/>
      <c r="M125" s="174">
        <f>SUM(M108:M124)</f>
        <v>0</v>
      </c>
      <c r="N125" s="192">
        <f>SUM(N108:N123)</f>
        <v>0</v>
      </c>
      <c r="O125" s="190"/>
      <c r="P125" s="174">
        <f>SUM(P108:P124)</f>
        <v>0</v>
      </c>
      <c r="Q125" s="192">
        <f>SUM(Q108:Q123)</f>
        <v>0</v>
      </c>
      <c r="R125" s="190"/>
      <c r="S125" s="174">
        <f t="shared" ref="S125:T125" si="335">SUM(S108:S124)</f>
        <v>0</v>
      </c>
      <c r="T125" s="192">
        <f t="shared" si="335"/>
        <v>0</v>
      </c>
      <c r="U125" s="190"/>
      <c r="V125" s="235">
        <f t="shared" ref="V125:X125" si="336">SUM(V108:V124)</f>
        <v>0</v>
      </c>
      <c r="W125" s="470">
        <f t="shared" si="336"/>
        <v>34608</v>
      </c>
      <c r="X125" s="470">
        <f t="shared" si="336"/>
        <v>32055</v>
      </c>
      <c r="Y125" s="476">
        <f t="shared" si="331"/>
        <v>2553</v>
      </c>
      <c r="Z125" s="471">
        <f>Y125/W125</f>
        <v>0.07376907074</v>
      </c>
      <c r="AA125" s="472"/>
      <c r="AB125" s="15"/>
      <c r="AC125" s="15"/>
      <c r="AD125" s="15"/>
      <c r="AE125" s="15"/>
      <c r="AF125" s="15"/>
      <c r="AG125" s="15"/>
    </row>
    <row r="126" ht="24.0" customHeight="1">
      <c r="A126" s="180" t="s">
        <v>62</v>
      </c>
      <c r="B126" s="220">
        <v>8.0</v>
      </c>
      <c r="C126" s="244" t="s">
        <v>284</v>
      </c>
      <c r="D126" s="183"/>
      <c r="E126" s="109"/>
      <c r="F126" s="109"/>
      <c r="G126" s="109"/>
      <c r="H126" s="109"/>
      <c r="I126" s="109"/>
      <c r="J126" s="109"/>
      <c r="K126" s="109"/>
      <c r="L126" s="109"/>
      <c r="M126" s="109"/>
      <c r="N126" s="109"/>
      <c r="O126" s="109"/>
      <c r="P126" s="109"/>
      <c r="Q126" s="109"/>
      <c r="R126" s="109"/>
      <c r="S126" s="109"/>
      <c r="T126" s="109"/>
      <c r="U126" s="109"/>
      <c r="V126" s="109"/>
      <c r="W126" s="473"/>
      <c r="X126" s="110"/>
      <c r="Y126" s="474"/>
      <c r="Z126" s="475"/>
      <c r="AA126" s="111"/>
      <c r="AB126" s="12"/>
      <c r="AC126" s="12"/>
      <c r="AD126" s="12"/>
      <c r="AE126" s="12"/>
      <c r="AF126" s="12"/>
      <c r="AG126" s="12"/>
    </row>
    <row r="127" ht="24.0" customHeight="1">
      <c r="A127" s="122" t="s">
        <v>68</v>
      </c>
      <c r="B127" s="123" t="s">
        <v>285</v>
      </c>
      <c r="C127" s="187" t="s">
        <v>286</v>
      </c>
      <c r="D127" s="125" t="s">
        <v>287</v>
      </c>
      <c r="E127" s="126">
        <v>0.0</v>
      </c>
      <c r="F127" s="127">
        <v>0.0</v>
      </c>
      <c r="G127" s="128">
        <f t="shared" ref="G127:G132" si="337">E127*F127</f>
        <v>0</v>
      </c>
      <c r="H127" s="126">
        <v>0.0</v>
      </c>
      <c r="I127" s="127">
        <v>0.0</v>
      </c>
      <c r="J127" s="128">
        <f t="shared" ref="J127:J132" si="338">H127*I127</f>
        <v>0</v>
      </c>
      <c r="K127" s="126">
        <v>0.0</v>
      </c>
      <c r="L127" s="127">
        <v>0.0</v>
      </c>
      <c r="M127" s="454">
        <f t="shared" ref="M127:M132" si="339">K127*L127</f>
        <v>0</v>
      </c>
      <c r="N127" s="126">
        <v>0.0</v>
      </c>
      <c r="O127" s="127">
        <v>0.0</v>
      </c>
      <c r="P127" s="454">
        <f t="shared" ref="P127:P132" si="340">N127*O127</f>
        <v>0</v>
      </c>
      <c r="Q127" s="126">
        <v>0.0</v>
      </c>
      <c r="R127" s="127">
        <v>0.0</v>
      </c>
      <c r="S127" s="454">
        <f t="shared" ref="S127:S132" si="341">Q127*R127</f>
        <v>0</v>
      </c>
      <c r="T127" s="126">
        <v>0.0</v>
      </c>
      <c r="U127" s="127">
        <v>0.0</v>
      </c>
      <c r="V127" s="454">
        <f t="shared" ref="V127:V132" si="342">T127*U127</f>
        <v>0</v>
      </c>
      <c r="W127" s="455">
        <f t="shared" ref="W127:W132" si="343">G127+M127+S127</f>
        <v>0</v>
      </c>
      <c r="X127" s="456">
        <f t="shared" ref="X127:X132" si="344">J127+P127+V127</f>
        <v>0</v>
      </c>
      <c r="Y127" s="456">
        <f t="shared" ref="Y127:Y133" si="345">W127-X127</f>
        <v>0</v>
      </c>
      <c r="Z127" s="457">
        <v>0.0</v>
      </c>
      <c r="AA127" s="131"/>
      <c r="AB127" s="133"/>
      <c r="AC127" s="133"/>
      <c r="AD127" s="133"/>
      <c r="AE127" s="133"/>
      <c r="AF127" s="133"/>
      <c r="AG127" s="133"/>
    </row>
    <row r="128" ht="24.0" customHeight="1">
      <c r="A128" s="122" t="s">
        <v>68</v>
      </c>
      <c r="B128" s="123" t="s">
        <v>288</v>
      </c>
      <c r="C128" s="187" t="s">
        <v>289</v>
      </c>
      <c r="D128" s="125" t="s">
        <v>287</v>
      </c>
      <c r="E128" s="126">
        <v>0.0</v>
      </c>
      <c r="F128" s="127">
        <v>0.0</v>
      </c>
      <c r="G128" s="128">
        <f t="shared" si="337"/>
        <v>0</v>
      </c>
      <c r="H128" s="126">
        <v>0.0</v>
      </c>
      <c r="I128" s="127">
        <v>0.0</v>
      </c>
      <c r="J128" s="128">
        <f t="shared" si="338"/>
        <v>0</v>
      </c>
      <c r="K128" s="126">
        <v>0.0</v>
      </c>
      <c r="L128" s="127">
        <v>0.0</v>
      </c>
      <c r="M128" s="454">
        <f t="shared" si="339"/>
        <v>0</v>
      </c>
      <c r="N128" s="126">
        <v>0.0</v>
      </c>
      <c r="O128" s="127">
        <v>0.0</v>
      </c>
      <c r="P128" s="454">
        <f t="shared" si="340"/>
        <v>0</v>
      </c>
      <c r="Q128" s="126">
        <v>0.0</v>
      </c>
      <c r="R128" s="127">
        <v>0.0</v>
      </c>
      <c r="S128" s="454">
        <f t="shared" si="341"/>
        <v>0</v>
      </c>
      <c r="T128" s="126">
        <v>0.0</v>
      </c>
      <c r="U128" s="127">
        <v>0.0</v>
      </c>
      <c r="V128" s="454">
        <f t="shared" si="342"/>
        <v>0</v>
      </c>
      <c r="W128" s="455">
        <f t="shared" si="343"/>
        <v>0</v>
      </c>
      <c r="X128" s="456">
        <f t="shared" si="344"/>
        <v>0</v>
      </c>
      <c r="Y128" s="456">
        <f t="shared" si="345"/>
        <v>0</v>
      </c>
      <c r="Z128" s="457">
        <v>0.0</v>
      </c>
      <c r="AA128" s="131"/>
      <c r="AB128" s="133"/>
      <c r="AC128" s="133"/>
      <c r="AD128" s="133"/>
      <c r="AE128" s="133"/>
      <c r="AF128" s="133"/>
      <c r="AG128" s="133"/>
    </row>
    <row r="129" ht="24.0" customHeight="1">
      <c r="A129" s="122" t="s">
        <v>68</v>
      </c>
      <c r="B129" s="123" t="s">
        <v>290</v>
      </c>
      <c r="C129" s="187" t="s">
        <v>291</v>
      </c>
      <c r="D129" s="125" t="s">
        <v>292</v>
      </c>
      <c r="E129" s="126">
        <v>0.0</v>
      </c>
      <c r="F129" s="127">
        <v>0.0</v>
      </c>
      <c r="G129" s="128">
        <f t="shared" si="337"/>
        <v>0</v>
      </c>
      <c r="H129" s="248">
        <v>0.0</v>
      </c>
      <c r="I129" s="249">
        <v>0.0</v>
      </c>
      <c r="J129" s="128">
        <f t="shared" si="338"/>
        <v>0</v>
      </c>
      <c r="K129" s="126">
        <v>0.0</v>
      </c>
      <c r="L129" s="127">
        <v>0.0</v>
      </c>
      <c r="M129" s="454">
        <f t="shared" si="339"/>
        <v>0</v>
      </c>
      <c r="N129" s="126">
        <v>0.0</v>
      </c>
      <c r="O129" s="127">
        <v>0.0</v>
      </c>
      <c r="P129" s="454">
        <f t="shared" si="340"/>
        <v>0</v>
      </c>
      <c r="Q129" s="126">
        <v>0.0</v>
      </c>
      <c r="R129" s="127">
        <v>0.0</v>
      </c>
      <c r="S129" s="454">
        <f t="shared" si="341"/>
        <v>0</v>
      </c>
      <c r="T129" s="126">
        <v>0.0</v>
      </c>
      <c r="U129" s="127">
        <v>0.0</v>
      </c>
      <c r="V129" s="454">
        <f t="shared" si="342"/>
        <v>0</v>
      </c>
      <c r="W129" s="455">
        <f t="shared" si="343"/>
        <v>0</v>
      </c>
      <c r="X129" s="456">
        <f t="shared" si="344"/>
        <v>0</v>
      </c>
      <c r="Y129" s="456">
        <f t="shared" si="345"/>
        <v>0</v>
      </c>
      <c r="Z129" s="457">
        <v>0.0</v>
      </c>
      <c r="AA129" s="131"/>
      <c r="AB129" s="133"/>
      <c r="AC129" s="133"/>
      <c r="AD129" s="133"/>
      <c r="AE129" s="133"/>
      <c r="AF129" s="133"/>
      <c r="AG129" s="133"/>
    </row>
    <row r="130" ht="24.0" customHeight="1">
      <c r="A130" s="122" t="s">
        <v>68</v>
      </c>
      <c r="B130" s="123" t="s">
        <v>293</v>
      </c>
      <c r="C130" s="187" t="s">
        <v>294</v>
      </c>
      <c r="D130" s="125" t="s">
        <v>292</v>
      </c>
      <c r="E130" s="126">
        <v>0.0</v>
      </c>
      <c r="F130" s="127">
        <v>0.0</v>
      </c>
      <c r="G130" s="128">
        <f t="shared" si="337"/>
        <v>0</v>
      </c>
      <c r="H130" s="126">
        <v>0.0</v>
      </c>
      <c r="I130" s="127">
        <v>0.0</v>
      </c>
      <c r="J130" s="128">
        <f t="shared" si="338"/>
        <v>0</v>
      </c>
      <c r="K130" s="126">
        <v>0.0</v>
      </c>
      <c r="L130" s="127">
        <v>0.0</v>
      </c>
      <c r="M130" s="454">
        <f t="shared" si="339"/>
        <v>0</v>
      </c>
      <c r="N130" s="126">
        <v>0.0</v>
      </c>
      <c r="O130" s="127">
        <v>0.0</v>
      </c>
      <c r="P130" s="454">
        <f t="shared" si="340"/>
        <v>0</v>
      </c>
      <c r="Q130" s="126">
        <v>0.0</v>
      </c>
      <c r="R130" s="127">
        <v>0.0</v>
      </c>
      <c r="S130" s="454">
        <f t="shared" si="341"/>
        <v>0</v>
      </c>
      <c r="T130" s="126">
        <v>0.0</v>
      </c>
      <c r="U130" s="127">
        <v>0.0</v>
      </c>
      <c r="V130" s="454">
        <f t="shared" si="342"/>
        <v>0</v>
      </c>
      <c r="W130" s="455">
        <f t="shared" si="343"/>
        <v>0</v>
      </c>
      <c r="X130" s="456">
        <f t="shared" si="344"/>
        <v>0</v>
      </c>
      <c r="Y130" s="456">
        <f t="shared" si="345"/>
        <v>0</v>
      </c>
      <c r="Z130" s="457">
        <v>0.0</v>
      </c>
      <c r="AA130" s="131"/>
      <c r="AB130" s="133"/>
      <c r="AC130" s="133"/>
      <c r="AD130" s="133"/>
      <c r="AE130" s="133"/>
      <c r="AF130" s="133"/>
      <c r="AG130" s="133"/>
    </row>
    <row r="131" ht="24.0" customHeight="1">
      <c r="A131" s="122" t="s">
        <v>68</v>
      </c>
      <c r="B131" s="123" t="s">
        <v>295</v>
      </c>
      <c r="C131" s="187" t="s">
        <v>296</v>
      </c>
      <c r="D131" s="125" t="s">
        <v>292</v>
      </c>
      <c r="E131" s="126">
        <v>0.0</v>
      </c>
      <c r="F131" s="127">
        <v>0.0</v>
      </c>
      <c r="G131" s="128">
        <f t="shared" si="337"/>
        <v>0</v>
      </c>
      <c r="H131" s="126">
        <v>0.0</v>
      </c>
      <c r="I131" s="127">
        <v>0.0</v>
      </c>
      <c r="J131" s="128">
        <f t="shared" si="338"/>
        <v>0</v>
      </c>
      <c r="K131" s="126">
        <v>0.0</v>
      </c>
      <c r="L131" s="127">
        <v>0.0</v>
      </c>
      <c r="M131" s="454">
        <f t="shared" si="339"/>
        <v>0</v>
      </c>
      <c r="N131" s="126">
        <v>0.0</v>
      </c>
      <c r="O131" s="127">
        <v>0.0</v>
      </c>
      <c r="P131" s="454">
        <f t="shared" si="340"/>
        <v>0</v>
      </c>
      <c r="Q131" s="126">
        <v>0.0</v>
      </c>
      <c r="R131" s="127">
        <v>0.0</v>
      </c>
      <c r="S131" s="454">
        <f t="shared" si="341"/>
        <v>0</v>
      </c>
      <c r="T131" s="126">
        <v>0.0</v>
      </c>
      <c r="U131" s="127">
        <v>0.0</v>
      </c>
      <c r="V131" s="454">
        <f t="shared" si="342"/>
        <v>0</v>
      </c>
      <c r="W131" s="455">
        <f t="shared" si="343"/>
        <v>0</v>
      </c>
      <c r="X131" s="456">
        <f t="shared" si="344"/>
        <v>0</v>
      </c>
      <c r="Y131" s="456">
        <f t="shared" si="345"/>
        <v>0</v>
      </c>
      <c r="Z131" s="457">
        <v>0.0</v>
      </c>
      <c r="AA131" s="131"/>
      <c r="AB131" s="133"/>
      <c r="AC131" s="133"/>
      <c r="AD131" s="133"/>
      <c r="AE131" s="133"/>
      <c r="AF131" s="133"/>
      <c r="AG131" s="133"/>
    </row>
    <row r="132" ht="30.0" customHeight="1">
      <c r="A132" s="134" t="s">
        <v>68</v>
      </c>
      <c r="B132" s="152" t="s">
        <v>297</v>
      </c>
      <c r="C132" s="189" t="s">
        <v>510</v>
      </c>
      <c r="D132" s="136"/>
      <c r="E132" s="137">
        <v>0.0</v>
      </c>
      <c r="F132" s="138">
        <v>0.22</v>
      </c>
      <c r="G132" s="139">
        <f t="shared" si="337"/>
        <v>0</v>
      </c>
      <c r="H132" s="137">
        <v>0.0</v>
      </c>
      <c r="I132" s="138">
        <v>0.22</v>
      </c>
      <c r="J132" s="139">
        <f t="shared" si="338"/>
        <v>0</v>
      </c>
      <c r="K132" s="137">
        <v>0.0</v>
      </c>
      <c r="L132" s="138">
        <v>0.22</v>
      </c>
      <c r="M132" s="139">
        <f t="shared" si="339"/>
        <v>0</v>
      </c>
      <c r="N132" s="137">
        <v>0.0</v>
      </c>
      <c r="O132" s="138">
        <v>0.22</v>
      </c>
      <c r="P132" s="139">
        <f t="shared" si="340"/>
        <v>0</v>
      </c>
      <c r="Q132" s="137">
        <v>0.0</v>
      </c>
      <c r="R132" s="138">
        <v>0.22</v>
      </c>
      <c r="S132" s="139">
        <f t="shared" si="341"/>
        <v>0</v>
      </c>
      <c r="T132" s="137">
        <v>0.0</v>
      </c>
      <c r="U132" s="138">
        <v>0.22</v>
      </c>
      <c r="V132" s="458">
        <f t="shared" si="342"/>
        <v>0</v>
      </c>
      <c r="W132" s="455">
        <f t="shared" si="343"/>
        <v>0</v>
      </c>
      <c r="X132" s="456">
        <f t="shared" si="344"/>
        <v>0</v>
      </c>
      <c r="Y132" s="456">
        <f t="shared" si="345"/>
        <v>0</v>
      </c>
      <c r="Z132" s="457">
        <v>0.0</v>
      </c>
      <c r="AA132" s="131"/>
      <c r="AB132" s="15"/>
      <c r="AC132" s="15"/>
      <c r="AD132" s="15"/>
      <c r="AE132" s="15"/>
      <c r="AF132" s="15"/>
      <c r="AG132" s="15"/>
    </row>
    <row r="133" ht="30.0" customHeight="1">
      <c r="A133" s="168" t="s">
        <v>511</v>
      </c>
      <c r="B133" s="270"/>
      <c r="C133" s="170"/>
      <c r="D133" s="171"/>
      <c r="E133" s="175">
        <f>SUM(E127:E132)</f>
        <v>0</v>
      </c>
      <c r="F133" s="190"/>
      <c r="G133" s="175">
        <f t="shared" ref="G133:H133" si="346">SUM(G127:G132)</f>
        <v>0</v>
      </c>
      <c r="H133" s="175">
        <f t="shared" si="346"/>
        <v>0</v>
      </c>
      <c r="I133" s="190"/>
      <c r="J133" s="175">
        <f t="shared" ref="J133:K133" si="347">SUM(J127:J132)</f>
        <v>0</v>
      </c>
      <c r="K133" s="175">
        <f t="shared" si="347"/>
        <v>0</v>
      </c>
      <c r="L133" s="190"/>
      <c r="M133" s="175">
        <f>SUM(M127:M132)</f>
        <v>0</v>
      </c>
      <c r="N133" s="175">
        <f>SUM(N127:N131)</f>
        <v>0</v>
      </c>
      <c r="O133" s="190"/>
      <c r="P133" s="175">
        <f>SUM(P127:P132)</f>
        <v>0</v>
      </c>
      <c r="Q133" s="175">
        <f>SUM(Q127:Q131)</f>
        <v>0</v>
      </c>
      <c r="R133" s="190"/>
      <c r="S133" s="175">
        <f>SUM(S127:S132)</f>
        <v>0</v>
      </c>
      <c r="T133" s="175">
        <f>SUM(T127:T131)</f>
        <v>0</v>
      </c>
      <c r="U133" s="190"/>
      <c r="V133" s="191">
        <f t="shared" ref="V133:X133" si="348">SUM(V127:V132)</f>
        <v>0</v>
      </c>
      <c r="W133" s="495">
        <f t="shared" si="348"/>
        <v>0</v>
      </c>
      <c r="X133" s="496">
        <f t="shared" si="348"/>
        <v>0</v>
      </c>
      <c r="Y133" s="496">
        <f t="shared" si="345"/>
        <v>0</v>
      </c>
      <c r="Z133" s="497">
        <v>0.0</v>
      </c>
      <c r="AA133" s="482"/>
      <c r="AB133" s="15"/>
      <c r="AC133" s="15"/>
      <c r="AD133" s="15"/>
      <c r="AE133" s="15"/>
      <c r="AF133" s="15"/>
      <c r="AG133" s="15"/>
    </row>
    <row r="134" ht="30.0" customHeight="1">
      <c r="A134" s="180" t="s">
        <v>62</v>
      </c>
      <c r="B134" s="181">
        <v>9.0</v>
      </c>
      <c r="C134" s="182" t="s">
        <v>300</v>
      </c>
      <c r="D134" s="183"/>
      <c r="E134" s="109"/>
      <c r="F134" s="109"/>
      <c r="G134" s="109"/>
      <c r="H134" s="238"/>
      <c r="I134" s="238"/>
      <c r="J134" s="238"/>
      <c r="K134" s="109"/>
      <c r="L134" s="109"/>
      <c r="M134" s="109"/>
      <c r="N134" s="109"/>
      <c r="O134" s="109"/>
      <c r="P134" s="109"/>
      <c r="Q134" s="109"/>
      <c r="R134" s="109"/>
      <c r="S134" s="109"/>
      <c r="T134" s="109"/>
      <c r="U134" s="109"/>
      <c r="V134" s="109"/>
      <c r="W134" s="473"/>
      <c r="X134" s="110"/>
      <c r="Y134" s="474"/>
      <c r="Z134" s="475"/>
      <c r="AA134" s="111"/>
      <c r="AB134" s="15"/>
      <c r="AC134" s="15"/>
      <c r="AD134" s="15"/>
      <c r="AE134" s="15"/>
      <c r="AF134" s="15"/>
      <c r="AG134" s="15"/>
    </row>
    <row r="135" ht="30.0" customHeight="1">
      <c r="A135" s="255" t="s">
        <v>68</v>
      </c>
      <c r="B135" s="498">
        <v>43839.0</v>
      </c>
      <c r="C135" s="499" t="s">
        <v>512</v>
      </c>
      <c r="D135" s="274" t="s">
        <v>144</v>
      </c>
      <c r="E135" s="241">
        <v>19.0</v>
      </c>
      <c r="F135" s="240">
        <v>1500.0</v>
      </c>
      <c r="G135" s="500">
        <f t="shared" ref="G135:G147" si="349">E135*F135</f>
        <v>28500</v>
      </c>
      <c r="H135" s="239">
        <v>19.0</v>
      </c>
      <c r="I135" s="240">
        <v>1500.0</v>
      </c>
      <c r="J135" s="242">
        <f t="shared" ref="J135:J147" si="350">H135*I135</f>
        <v>28500</v>
      </c>
      <c r="K135" s="126">
        <v>0.0</v>
      </c>
      <c r="L135" s="127">
        <v>0.0</v>
      </c>
      <c r="M135" s="454">
        <f t="shared" ref="M135:M147" si="351">K135*L135</f>
        <v>0</v>
      </c>
      <c r="N135" s="126">
        <v>0.0</v>
      </c>
      <c r="O135" s="127">
        <v>0.0</v>
      </c>
      <c r="P135" s="454">
        <f t="shared" ref="P135:P147" si="352">N135*O135</f>
        <v>0</v>
      </c>
      <c r="Q135" s="126">
        <v>0.0</v>
      </c>
      <c r="R135" s="127">
        <v>0.0</v>
      </c>
      <c r="S135" s="454">
        <f t="shared" ref="S135:S147" si="353">Q135*R135</f>
        <v>0</v>
      </c>
      <c r="T135" s="126">
        <v>0.0</v>
      </c>
      <c r="U135" s="127">
        <v>0.0</v>
      </c>
      <c r="V135" s="454">
        <f t="shared" ref="V135:V147" si="354">T135*U135</f>
        <v>0</v>
      </c>
      <c r="W135" s="455">
        <f t="shared" ref="W135:W147" si="355">G135+M135+S135</f>
        <v>28500</v>
      </c>
      <c r="X135" s="456">
        <f t="shared" ref="X135:X147" si="356">J135+P135+V135</f>
        <v>28500</v>
      </c>
      <c r="Y135" s="456">
        <f t="shared" ref="Y135:Y148" si="357">W135-X135</f>
        <v>0</v>
      </c>
      <c r="Z135" s="457">
        <f t="shared" ref="Z135:Z140" si="358">Y135/W135</f>
        <v>0</v>
      </c>
      <c r="AA135" s="131"/>
      <c r="AB135" s="132"/>
      <c r="AC135" s="133"/>
      <c r="AD135" s="133"/>
      <c r="AE135" s="133"/>
      <c r="AF135" s="133"/>
      <c r="AG135" s="133"/>
    </row>
    <row r="136" ht="30.0" customHeight="1">
      <c r="A136" s="122" t="s">
        <v>68</v>
      </c>
      <c r="B136" s="272">
        <v>43870.0</v>
      </c>
      <c r="C136" s="187" t="s">
        <v>513</v>
      </c>
      <c r="D136" s="258" t="s">
        <v>144</v>
      </c>
      <c r="E136" s="201">
        <v>13.0</v>
      </c>
      <c r="F136" s="127">
        <v>2000.0</v>
      </c>
      <c r="G136" s="454">
        <f t="shared" si="349"/>
        <v>26000</v>
      </c>
      <c r="H136" s="126">
        <v>13.0</v>
      </c>
      <c r="I136" s="127">
        <v>2000.0</v>
      </c>
      <c r="J136" s="128">
        <f t="shared" si="350"/>
        <v>26000</v>
      </c>
      <c r="K136" s="126">
        <v>0.0</v>
      </c>
      <c r="L136" s="127">
        <v>0.0</v>
      </c>
      <c r="M136" s="454">
        <f t="shared" si="351"/>
        <v>0</v>
      </c>
      <c r="N136" s="126">
        <v>0.0</v>
      </c>
      <c r="O136" s="127">
        <v>0.0</v>
      </c>
      <c r="P136" s="454">
        <f t="shared" si="352"/>
        <v>0</v>
      </c>
      <c r="Q136" s="126">
        <v>0.0</v>
      </c>
      <c r="R136" s="127">
        <v>0.0</v>
      </c>
      <c r="S136" s="454">
        <f t="shared" si="353"/>
        <v>0</v>
      </c>
      <c r="T136" s="126">
        <v>0.0</v>
      </c>
      <c r="U136" s="127">
        <v>0.0</v>
      </c>
      <c r="V136" s="454">
        <f t="shared" si="354"/>
        <v>0</v>
      </c>
      <c r="W136" s="455">
        <f t="shared" si="355"/>
        <v>26000</v>
      </c>
      <c r="X136" s="456">
        <f t="shared" si="356"/>
        <v>26000</v>
      </c>
      <c r="Y136" s="456">
        <f t="shared" si="357"/>
        <v>0</v>
      </c>
      <c r="Z136" s="457">
        <f t="shared" si="358"/>
        <v>0</v>
      </c>
      <c r="AA136" s="131"/>
      <c r="AB136" s="133"/>
      <c r="AC136" s="133"/>
      <c r="AD136" s="133"/>
      <c r="AE136" s="133"/>
      <c r="AF136" s="133"/>
      <c r="AG136" s="133"/>
    </row>
    <row r="137" ht="30.0" customHeight="1">
      <c r="A137" s="122" t="s">
        <v>68</v>
      </c>
      <c r="B137" s="272">
        <v>43899.0</v>
      </c>
      <c r="C137" s="187" t="s">
        <v>514</v>
      </c>
      <c r="D137" s="258" t="s">
        <v>144</v>
      </c>
      <c r="E137" s="201">
        <v>10.0</v>
      </c>
      <c r="F137" s="127">
        <v>8850.0</v>
      </c>
      <c r="G137" s="454">
        <f t="shared" si="349"/>
        <v>88500</v>
      </c>
      <c r="H137" s="126">
        <v>10.0</v>
      </c>
      <c r="I137" s="127">
        <v>8850.0</v>
      </c>
      <c r="J137" s="128">
        <f t="shared" si="350"/>
        <v>88500</v>
      </c>
      <c r="K137" s="126">
        <v>0.0</v>
      </c>
      <c r="L137" s="127">
        <v>0.0</v>
      </c>
      <c r="M137" s="454">
        <f t="shared" si="351"/>
        <v>0</v>
      </c>
      <c r="N137" s="126">
        <v>0.0</v>
      </c>
      <c r="O137" s="127">
        <v>0.0</v>
      </c>
      <c r="P137" s="454">
        <f t="shared" si="352"/>
        <v>0</v>
      </c>
      <c r="Q137" s="126">
        <v>0.0</v>
      </c>
      <c r="R137" s="127">
        <v>0.0</v>
      </c>
      <c r="S137" s="454">
        <f t="shared" si="353"/>
        <v>0</v>
      </c>
      <c r="T137" s="126">
        <v>0.0</v>
      </c>
      <c r="U137" s="127">
        <v>0.0</v>
      </c>
      <c r="V137" s="454">
        <f t="shared" si="354"/>
        <v>0</v>
      </c>
      <c r="W137" s="455">
        <f t="shared" si="355"/>
        <v>88500</v>
      </c>
      <c r="X137" s="456">
        <f t="shared" si="356"/>
        <v>88500</v>
      </c>
      <c r="Y137" s="456">
        <f t="shared" si="357"/>
        <v>0</v>
      </c>
      <c r="Z137" s="457">
        <f t="shared" si="358"/>
        <v>0</v>
      </c>
      <c r="AA137" s="131"/>
      <c r="AB137" s="133"/>
      <c r="AC137" s="133"/>
      <c r="AD137" s="133"/>
      <c r="AE137" s="133"/>
      <c r="AF137" s="133"/>
      <c r="AG137" s="133"/>
    </row>
    <row r="138">
      <c r="A138" s="122" t="s">
        <v>68</v>
      </c>
      <c r="B138" s="272">
        <v>43930.0</v>
      </c>
      <c r="C138" s="187" t="s">
        <v>309</v>
      </c>
      <c r="D138" s="258" t="s">
        <v>310</v>
      </c>
      <c r="E138" s="201">
        <v>2.0</v>
      </c>
      <c r="F138" s="127">
        <v>3750.0</v>
      </c>
      <c r="G138" s="454">
        <f t="shared" si="349"/>
        <v>7500</v>
      </c>
      <c r="H138" s="126">
        <v>2.0</v>
      </c>
      <c r="I138" s="127">
        <v>3875.0</v>
      </c>
      <c r="J138" s="128">
        <f t="shared" si="350"/>
        <v>7750</v>
      </c>
      <c r="K138" s="126">
        <v>0.0</v>
      </c>
      <c r="L138" s="127">
        <v>0.0</v>
      </c>
      <c r="M138" s="454">
        <f t="shared" si="351"/>
        <v>0</v>
      </c>
      <c r="N138" s="126">
        <v>0.0</v>
      </c>
      <c r="O138" s="127">
        <v>0.0</v>
      </c>
      <c r="P138" s="454">
        <f t="shared" si="352"/>
        <v>0</v>
      </c>
      <c r="Q138" s="126">
        <v>0.0</v>
      </c>
      <c r="R138" s="127">
        <v>0.0</v>
      </c>
      <c r="S138" s="454">
        <f t="shared" si="353"/>
        <v>0</v>
      </c>
      <c r="T138" s="126">
        <v>0.0</v>
      </c>
      <c r="U138" s="127">
        <v>0.0</v>
      </c>
      <c r="V138" s="454">
        <f t="shared" si="354"/>
        <v>0</v>
      </c>
      <c r="W138" s="455">
        <f t="shared" si="355"/>
        <v>7500</v>
      </c>
      <c r="X138" s="456">
        <f t="shared" si="356"/>
        <v>7750</v>
      </c>
      <c r="Y138" s="456">
        <f t="shared" si="357"/>
        <v>-250</v>
      </c>
      <c r="Z138" s="457">
        <f t="shared" si="358"/>
        <v>-0.03333333333</v>
      </c>
      <c r="AA138" s="131"/>
      <c r="AB138" s="133"/>
      <c r="AC138" s="133"/>
      <c r="AD138" s="133"/>
      <c r="AE138" s="133"/>
      <c r="AF138" s="133"/>
      <c r="AG138" s="133"/>
    </row>
    <row r="139">
      <c r="A139" s="122" t="s">
        <v>68</v>
      </c>
      <c r="B139" s="272">
        <v>43960.0</v>
      </c>
      <c r="C139" s="167" t="s">
        <v>313</v>
      </c>
      <c r="D139" s="265" t="s">
        <v>310</v>
      </c>
      <c r="E139" s="266">
        <v>3.0</v>
      </c>
      <c r="F139" s="138">
        <v>5000.0</v>
      </c>
      <c r="G139" s="454">
        <f t="shared" si="349"/>
        <v>15000</v>
      </c>
      <c r="H139" s="126">
        <v>3.0</v>
      </c>
      <c r="I139" s="127">
        <v>5000.0</v>
      </c>
      <c r="J139" s="128">
        <f t="shared" si="350"/>
        <v>15000</v>
      </c>
      <c r="K139" s="126">
        <v>0.0</v>
      </c>
      <c r="L139" s="127">
        <v>0.0</v>
      </c>
      <c r="M139" s="454">
        <f t="shared" si="351"/>
        <v>0</v>
      </c>
      <c r="N139" s="126">
        <v>0.0</v>
      </c>
      <c r="O139" s="127">
        <v>0.0</v>
      </c>
      <c r="P139" s="454">
        <f t="shared" si="352"/>
        <v>0</v>
      </c>
      <c r="Q139" s="126">
        <v>0.0</v>
      </c>
      <c r="R139" s="127">
        <v>0.0</v>
      </c>
      <c r="S139" s="454">
        <f t="shared" si="353"/>
        <v>0</v>
      </c>
      <c r="T139" s="126">
        <v>0.0</v>
      </c>
      <c r="U139" s="127">
        <v>0.0</v>
      </c>
      <c r="V139" s="454">
        <f t="shared" si="354"/>
        <v>0</v>
      </c>
      <c r="W139" s="455">
        <f t="shared" si="355"/>
        <v>15000</v>
      </c>
      <c r="X139" s="456">
        <f t="shared" si="356"/>
        <v>15000</v>
      </c>
      <c r="Y139" s="456">
        <f t="shared" si="357"/>
        <v>0</v>
      </c>
      <c r="Z139" s="457">
        <f t="shared" si="358"/>
        <v>0</v>
      </c>
      <c r="AA139" s="131"/>
      <c r="AB139" s="133"/>
      <c r="AC139" s="133"/>
      <c r="AD139" s="133"/>
      <c r="AE139" s="133"/>
      <c r="AF139" s="133"/>
      <c r="AG139" s="133"/>
    </row>
    <row r="140">
      <c r="A140" s="122" t="s">
        <v>68</v>
      </c>
      <c r="B140" s="272">
        <v>43991.0</v>
      </c>
      <c r="C140" s="167" t="s">
        <v>515</v>
      </c>
      <c r="D140" s="265" t="s">
        <v>310</v>
      </c>
      <c r="E140" s="266">
        <v>5.0</v>
      </c>
      <c r="F140" s="138">
        <v>4500.0</v>
      </c>
      <c r="G140" s="454">
        <f t="shared" si="349"/>
        <v>22500</v>
      </c>
      <c r="H140" s="126">
        <v>5.0</v>
      </c>
      <c r="I140" s="127">
        <v>4750.0</v>
      </c>
      <c r="J140" s="128">
        <f t="shared" si="350"/>
        <v>23750</v>
      </c>
      <c r="K140" s="126">
        <v>0.0</v>
      </c>
      <c r="L140" s="127">
        <v>0.0</v>
      </c>
      <c r="M140" s="454">
        <f t="shared" si="351"/>
        <v>0</v>
      </c>
      <c r="N140" s="126">
        <v>0.0</v>
      </c>
      <c r="O140" s="127">
        <v>0.0</v>
      </c>
      <c r="P140" s="454">
        <f t="shared" si="352"/>
        <v>0</v>
      </c>
      <c r="Q140" s="126">
        <v>0.0</v>
      </c>
      <c r="R140" s="127">
        <v>0.0</v>
      </c>
      <c r="S140" s="454">
        <f t="shared" si="353"/>
        <v>0</v>
      </c>
      <c r="T140" s="126">
        <v>0.0</v>
      </c>
      <c r="U140" s="127">
        <v>0.0</v>
      </c>
      <c r="V140" s="454">
        <f t="shared" si="354"/>
        <v>0</v>
      </c>
      <c r="W140" s="455">
        <f t="shared" si="355"/>
        <v>22500</v>
      </c>
      <c r="X140" s="456">
        <f t="shared" si="356"/>
        <v>23750</v>
      </c>
      <c r="Y140" s="456">
        <f t="shared" si="357"/>
        <v>-1250</v>
      </c>
      <c r="Z140" s="457">
        <f t="shared" si="358"/>
        <v>-0.05555555556</v>
      </c>
      <c r="AA140" s="131"/>
      <c r="AB140" s="133"/>
      <c r="AC140" s="133"/>
      <c r="AD140" s="133"/>
      <c r="AE140" s="133"/>
      <c r="AF140" s="133"/>
      <c r="AG140" s="133"/>
    </row>
    <row r="141">
      <c r="A141" s="122" t="s">
        <v>68</v>
      </c>
      <c r="B141" s="272">
        <v>44021.0</v>
      </c>
      <c r="C141" s="167" t="s">
        <v>317</v>
      </c>
      <c r="D141" s="265" t="s">
        <v>310</v>
      </c>
      <c r="E141" s="266">
        <v>0.0</v>
      </c>
      <c r="F141" s="138">
        <v>0.0</v>
      </c>
      <c r="G141" s="454">
        <f t="shared" si="349"/>
        <v>0</v>
      </c>
      <c r="H141" s="126">
        <v>0.0</v>
      </c>
      <c r="I141" s="127">
        <v>0.0</v>
      </c>
      <c r="J141" s="128">
        <f t="shared" si="350"/>
        <v>0</v>
      </c>
      <c r="K141" s="126">
        <v>0.0</v>
      </c>
      <c r="L141" s="127">
        <v>0.0</v>
      </c>
      <c r="M141" s="454">
        <f t="shared" si="351"/>
        <v>0</v>
      </c>
      <c r="N141" s="126">
        <v>0.0</v>
      </c>
      <c r="O141" s="127">
        <v>0.0</v>
      </c>
      <c r="P141" s="454">
        <f t="shared" si="352"/>
        <v>0</v>
      </c>
      <c r="Q141" s="126">
        <v>0.0</v>
      </c>
      <c r="R141" s="127">
        <v>0.0</v>
      </c>
      <c r="S141" s="454">
        <f t="shared" si="353"/>
        <v>0</v>
      </c>
      <c r="T141" s="126">
        <v>0.0</v>
      </c>
      <c r="U141" s="127">
        <v>0.0</v>
      </c>
      <c r="V141" s="454">
        <f t="shared" si="354"/>
        <v>0</v>
      </c>
      <c r="W141" s="455">
        <f t="shared" si="355"/>
        <v>0</v>
      </c>
      <c r="X141" s="456">
        <f t="shared" si="356"/>
        <v>0</v>
      </c>
      <c r="Y141" s="456">
        <f t="shared" si="357"/>
        <v>0</v>
      </c>
      <c r="Z141" s="457">
        <v>0.0</v>
      </c>
      <c r="AA141" s="131"/>
      <c r="AB141" s="133"/>
      <c r="AC141" s="133"/>
      <c r="AD141" s="133"/>
      <c r="AE141" s="133"/>
      <c r="AF141" s="133"/>
      <c r="AG141" s="133"/>
    </row>
    <row r="142" ht="30.0" customHeight="1">
      <c r="A142" s="122" t="s">
        <v>68</v>
      </c>
      <c r="B142" s="272">
        <v>44052.0</v>
      </c>
      <c r="C142" s="167" t="s">
        <v>319</v>
      </c>
      <c r="D142" s="265" t="s">
        <v>71</v>
      </c>
      <c r="E142" s="266">
        <v>4.0</v>
      </c>
      <c r="F142" s="138">
        <v>14000.0</v>
      </c>
      <c r="G142" s="454">
        <f t="shared" si="349"/>
        <v>56000</v>
      </c>
      <c r="H142" s="126">
        <v>4.0</v>
      </c>
      <c r="I142" s="127">
        <v>14000.0</v>
      </c>
      <c r="J142" s="128">
        <f t="shared" si="350"/>
        <v>56000</v>
      </c>
      <c r="K142" s="126">
        <v>0.0</v>
      </c>
      <c r="L142" s="127">
        <v>0.0</v>
      </c>
      <c r="M142" s="454">
        <f t="shared" si="351"/>
        <v>0</v>
      </c>
      <c r="N142" s="126">
        <v>0.0</v>
      </c>
      <c r="O142" s="127">
        <v>0.0</v>
      </c>
      <c r="P142" s="454">
        <f t="shared" si="352"/>
        <v>0</v>
      </c>
      <c r="Q142" s="126">
        <v>0.0</v>
      </c>
      <c r="R142" s="127">
        <v>0.0</v>
      </c>
      <c r="S142" s="454">
        <f t="shared" si="353"/>
        <v>0</v>
      </c>
      <c r="T142" s="126">
        <v>0.0</v>
      </c>
      <c r="U142" s="127">
        <v>0.0</v>
      </c>
      <c r="V142" s="454">
        <f t="shared" si="354"/>
        <v>0</v>
      </c>
      <c r="W142" s="455">
        <f t="shared" si="355"/>
        <v>56000</v>
      </c>
      <c r="X142" s="456">
        <f t="shared" si="356"/>
        <v>56000</v>
      </c>
      <c r="Y142" s="456">
        <f t="shared" si="357"/>
        <v>0</v>
      </c>
      <c r="Z142" s="457">
        <f t="shared" ref="Z142:Z145" si="359">Y142/W142</f>
        <v>0</v>
      </c>
      <c r="AA142" s="131"/>
      <c r="AB142" s="133"/>
      <c r="AC142" s="133"/>
      <c r="AD142" s="133"/>
      <c r="AE142" s="133"/>
      <c r="AF142" s="133"/>
      <c r="AG142" s="133"/>
    </row>
    <row r="143" ht="24.0" customHeight="1">
      <c r="A143" s="122" t="s">
        <v>68</v>
      </c>
      <c r="B143" s="272">
        <v>44083.0</v>
      </c>
      <c r="C143" s="167" t="s">
        <v>322</v>
      </c>
      <c r="D143" s="265" t="s">
        <v>71</v>
      </c>
      <c r="E143" s="266">
        <v>4.0</v>
      </c>
      <c r="F143" s="138">
        <v>7000.0</v>
      </c>
      <c r="G143" s="454">
        <f t="shared" si="349"/>
        <v>28000</v>
      </c>
      <c r="H143" s="126">
        <v>4.0</v>
      </c>
      <c r="I143" s="127">
        <v>7000.0</v>
      </c>
      <c r="J143" s="128">
        <f t="shared" si="350"/>
        <v>28000</v>
      </c>
      <c r="K143" s="126">
        <v>0.0</v>
      </c>
      <c r="L143" s="127">
        <v>0.0</v>
      </c>
      <c r="M143" s="454">
        <f t="shared" si="351"/>
        <v>0</v>
      </c>
      <c r="N143" s="126">
        <v>0.0</v>
      </c>
      <c r="O143" s="127">
        <v>0.0</v>
      </c>
      <c r="P143" s="454">
        <f t="shared" si="352"/>
        <v>0</v>
      </c>
      <c r="Q143" s="126">
        <v>0.0</v>
      </c>
      <c r="R143" s="127">
        <v>0.0</v>
      </c>
      <c r="S143" s="454">
        <f t="shared" si="353"/>
        <v>0</v>
      </c>
      <c r="T143" s="126">
        <v>0.0</v>
      </c>
      <c r="U143" s="127">
        <v>0.0</v>
      </c>
      <c r="V143" s="454">
        <f t="shared" si="354"/>
        <v>0</v>
      </c>
      <c r="W143" s="455">
        <f t="shared" si="355"/>
        <v>28000</v>
      </c>
      <c r="X143" s="456">
        <f t="shared" si="356"/>
        <v>28000</v>
      </c>
      <c r="Y143" s="456">
        <f t="shared" si="357"/>
        <v>0</v>
      </c>
      <c r="Z143" s="457">
        <f t="shared" si="359"/>
        <v>0</v>
      </c>
      <c r="AA143" s="131"/>
      <c r="AB143" s="133"/>
      <c r="AC143" s="133"/>
      <c r="AD143" s="133"/>
      <c r="AE143" s="133"/>
      <c r="AF143" s="133"/>
      <c r="AG143" s="133"/>
    </row>
    <row r="144">
      <c r="A144" s="122" t="s">
        <v>68</v>
      </c>
      <c r="B144" s="272">
        <v>44113.0</v>
      </c>
      <c r="C144" s="167" t="s">
        <v>516</v>
      </c>
      <c r="D144" s="265" t="s">
        <v>144</v>
      </c>
      <c r="E144" s="266">
        <v>21.0</v>
      </c>
      <c r="F144" s="138">
        <v>3000.0</v>
      </c>
      <c r="G144" s="454">
        <f t="shared" si="349"/>
        <v>63000</v>
      </c>
      <c r="H144" s="126">
        <v>21.0</v>
      </c>
      <c r="I144" s="127">
        <v>3000.0</v>
      </c>
      <c r="J144" s="128">
        <f t="shared" si="350"/>
        <v>63000</v>
      </c>
      <c r="K144" s="126">
        <v>0.0</v>
      </c>
      <c r="L144" s="127">
        <v>0.0</v>
      </c>
      <c r="M144" s="454">
        <f t="shared" si="351"/>
        <v>0</v>
      </c>
      <c r="N144" s="126">
        <v>0.0</v>
      </c>
      <c r="O144" s="127">
        <v>0.0</v>
      </c>
      <c r="P144" s="454">
        <f t="shared" si="352"/>
        <v>0</v>
      </c>
      <c r="Q144" s="126">
        <v>0.0</v>
      </c>
      <c r="R144" s="127">
        <v>0.0</v>
      </c>
      <c r="S144" s="454">
        <f t="shared" si="353"/>
        <v>0</v>
      </c>
      <c r="T144" s="126">
        <v>0.0</v>
      </c>
      <c r="U144" s="127">
        <v>0.0</v>
      </c>
      <c r="V144" s="454">
        <f t="shared" si="354"/>
        <v>0</v>
      </c>
      <c r="W144" s="455">
        <f t="shared" si="355"/>
        <v>63000</v>
      </c>
      <c r="X144" s="456">
        <f t="shared" si="356"/>
        <v>63000</v>
      </c>
      <c r="Y144" s="456">
        <f t="shared" si="357"/>
        <v>0</v>
      </c>
      <c r="Z144" s="457">
        <f t="shared" si="359"/>
        <v>0</v>
      </c>
      <c r="AA144" s="131"/>
      <c r="AB144" s="133"/>
      <c r="AC144" s="133"/>
      <c r="AD144" s="133"/>
      <c r="AE144" s="133"/>
      <c r="AF144" s="133"/>
      <c r="AG144" s="133"/>
    </row>
    <row r="145">
      <c r="A145" s="122" t="s">
        <v>68</v>
      </c>
      <c r="B145" s="272">
        <v>44144.0</v>
      </c>
      <c r="C145" s="167" t="s">
        <v>326</v>
      </c>
      <c r="D145" s="265" t="s">
        <v>144</v>
      </c>
      <c r="E145" s="266">
        <v>10.0</v>
      </c>
      <c r="F145" s="138">
        <v>3000.0</v>
      </c>
      <c r="G145" s="454">
        <f t="shared" si="349"/>
        <v>30000</v>
      </c>
      <c r="H145" s="126">
        <v>10.0</v>
      </c>
      <c r="I145" s="127">
        <v>3000.0</v>
      </c>
      <c r="J145" s="128">
        <f t="shared" si="350"/>
        <v>30000</v>
      </c>
      <c r="K145" s="126">
        <v>0.0</v>
      </c>
      <c r="L145" s="127">
        <v>0.0</v>
      </c>
      <c r="M145" s="454">
        <f t="shared" si="351"/>
        <v>0</v>
      </c>
      <c r="N145" s="126">
        <v>0.0</v>
      </c>
      <c r="O145" s="127">
        <v>0.0</v>
      </c>
      <c r="P145" s="454">
        <f t="shared" si="352"/>
        <v>0</v>
      </c>
      <c r="Q145" s="126">
        <v>0.0</v>
      </c>
      <c r="R145" s="127">
        <v>0.0</v>
      </c>
      <c r="S145" s="454">
        <f t="shared" si="353"/>
        <v>0</v>
      </c>
      <c r="T145" s="126">
        <v>0.0</v>
      </c>
      <c r="U145" s="127">
        <v>0.0</v>
      </c>
      <c r="V145" s="454">
        <f t="shared" si="354"/>
        <v>0</v>
      </c>
      <c r="W145" s="455">
        <f t="shared" si="355"/>
        <v>30000</v>
      </c>
      <c r="X145" s="456">
        <f t="shared" si="356"/>
        <v>30000</v>
      </c>
      <c r="Y145" s="456">
        <f t="shared" si="357"/>
        <v>0</v>
      </c>
      <c r="Z145" s="457">
        <f t="shared" si="359"/>
        <v>0</v>
      </c>
      <c r="AA145" s="131"/>
      <c r="AB145" s="133"/>
      <c r="AC145" s="133"/>
      <c r="AD145" s="133"/>
      <c r="AE145" s="133"/>
      <c r="AF145" s="133"/>
      <c r="AG145" s="133"/>
    </row>
    <row r="146" ht="24.0" customHeight="1">
      <c r="A146" s="134" t="s">
        <v>68</v>
      </c>
      <c r="B146" s="272">
        <v>44174.0</v>
      </c>
      <c r="C146" s="167" t="s">
        <v>327</v>
      </c>
      <c r="D146" s="265"/>
      <c r="E146" s="126">
        <v>0.0</v>
      </c>
      <c r="F146" s="127">
        <v>0.0</v>
      </c>
      <c r="G146" s="458">
        <f t="shared" si="349"/>
        <v>0</v>
      </c>
      <c r="H146" s="126">
        <v>0.0</v>
      </c>
      <c r="I146" s="127">
        <v>0.0</v>
      </c>
      <c r="J146" s="128">
        <f t="shared" si="350"/>
        <v>0</v>
      </c>
      <c r="K146" s="126">
        <v>0.0</v>
      </c>
      <c r="L146" s="127">
        <v>0.0</v>
      </c>
      <c r="M146" s="454">
        <f t="shared" si="351"/>
        <v>0</v>
      </c>
      <c r="N146" s="126">
        <v>0.0</v>
      </c>
      <c r="O146" s="127">
        <v>0.0</v>
      </c>
      <c r="P146" s="454">
        <f t="shared" si="352"/>
        <v>0</v>
      </c>
      <c r="Q146" s="126">
        <v>0.0</v>
      </c>
      <c r="R146" s="127">
        <v>0.0</v>
      </c>
      <c r="S146" s="454">
        <f t="shared" si="353"/>
        <v>0</v>
      </c>
      <c r="T146" s="126">
        <v>0.0</v>
      </c>
      <c r="U146" s="127">
        <v>0.0</v>
      </c>
      <c r="V146" s="454">
        <f t="shared" si="354"/>
        <v>0</v>
      </c>
      <c r="W146" s="455">
        <f t="shared" si="355"/>
        <v>0</v>
      </c>
      <c r="X146" s="456">
        <f t="shared" si="356"/>
        <v>0</v>
      </c>
      <c r="Y146" s="456">
        <f t="shared" si="357"/>
        <v>0</v>
      </c>
      <c r="Z146" s="457">
        <v>0.0</v>
      </c>
      <c r="AA146" s="131"/>
      <c r="AB146" s="133"/>
      <c r="AC146" s="133"/>
      <c r="AD146" s="133"/>
      <c r="AE146" s="133"/>
      <c r="AF146" s="133"/>
      <c r="AG146" s="133"/>
    </row>
    <row r="147" ht="30.0" customHeight="1">
      <c r="A147" s="134" t="s">
        <v>68</v>
      </c>
      <c r="B147" s="501" t="s">
        <v>328</v>
      </c>
      <c r="C147" s="243" t="s">
        <v>517</v>
      </c>
      <c r="D147" s="185"/>
      <c r="E147" s="137">
        <f>G145</f>
        <v>30000</v>
      </c>
      <c r="F147" s="138">
        <v>0.22</v>
      </c>
      <c r="G147" s="458">
        <f t="shared" si="349"/>
        <v>6600</v>
      </c>
      <c r="H147" s="137">
        <f>J145</f>
        <v>30000</v>
      </c>
      <c r="I147" s="138">
        <v>0.22</v>
      </c>
      <c r="J147" s="139">
        <f t="shared" si="350"/>
        <v>6600</v>
      </c>
      <c r="K147" s="137">
        <v>0.0</v>
      </c>
      <c r="L147" s="138">
        <v>0.22</v>
      </c>
      <c r="M147" s="139">
        <f t="shared" si="351"/>
        <v>0</v>
      </c>
      <c r="N147" s="137">
        <v>0.0</v>
      </c>
      <c r="O147" s="138">
        <v>0.22</v>
      </c>
      <c r="P147" s="139">
        <f t="shared" si="352"/>
        <v>0</v>
      </c>
      <c r="Q147" s="137">
        <v>0.0</v>
      </c>
      <c r="R147" s="138">
        <v>0.22</v>
      </c>
      <c r="S147" s="139">
        <f t="shared" si="353"/>
        <v>0</v>
      </c>
      <c r="T147" s="137">
        <v>0.0</v>
      </c>
      <c r="U147" s="138">
        <v>0.22</v>
      </c>
      <c r="V147" s="458">
        <f t="shared" si="354"/>
        <v>0</v>
      </c>
      <c r="W147" s="455">
        <f t="shared" si="355"/>
        <v>6600</v>
      </c>
      <c r="X147" s="456">
        <f t="shared" si="356"/>
        <v>6600</v>
      </c>
      <c r="Y147" s="456">
        <f t="shared" si="357"/>
        <v>0</v>
      </c>
      <c r="Z147" s="457">
        <f t="shared" ref="Z147:Z148" si="361">Y147/W147</f>
        <v>0</v>
      </c>
      <c r="AA147" s="131"/>
      <c r="AB147" s="15"/>
      <c r="AC147" s="15"/>
      <c r="AD147" s="15"/>
      <c r="AE147" s="15"/>
      <c r="AF147" s="15"/>
      <c r="AG147" s="15"/>
    </row>
    <row r="148" ht="24.0" customHeight="1">
      <c r="A148" s="168" t="s">
        <v>518</v>
      </c>
      <c r="B148" s="169"/>
      <c r="C148" s="170"/>
      <c r="D148" s="171"/>
      <c r="E148" s="175">
        <f>SUM(E135:E146)</f>
        <v>91</v>
      </c>
      <c r="F148" s="190"/>
      <c r="G148" s="235">
        <f>SUM(G135:G147)</f>
        <v>371600</v>
      </c>
      <c r="H148" s="502">
        <f>SUM(H135:H146)</f>
        <v>91</v>
      </c>
      <c r="I148" s="173"/>
      <c r="J148" s="319">
        <f>SUM(J135:J147)</f>
        <v>373100</v>
      </c>
      <c r="K148" s="175">
        <f>SUM(K135:K146)</f>
        <v>0</v>
      </c>
      <c r="L148" s="190"/>
      <c r="M148" s="174">
        <f>SUM(M135:M147)</f>
        <v>0</v>
      </c>
      <c r="N148" s="192">
        <f>SUM(N135:N146)</f>
        <v>0</v>
      </c>
      <c r="O148" s="190"/>
      <c r="P148" s="174">
        <f>SUM(P135:P147)</f>
        <v>0</v>
      </c>
      <c r="Q148" s="192">
        <f>SUM(Q135:Q146)</f>
        <v>0</v>
      </c>
      <c r="R148" s="190"/>
      <c r="S148" s="174">
        <f>SUM(S135:S147)</f>
        <v>0</v>
      </c>
      <c r="T148" s="192">
        <f>SUM(T135:T146)</f>
        <v>0</v>
      </c>
      <c r="U148" s="190"/>
      <c r="V148" s="235">
        <f t="shared" ref="V148:X148" si="360">SUM(V135:V147)</f>
        <v>0</v>
      </c>
      <c r="W148" s="470">
        <f t="shared" si="360"/>
        <v>371600</v>
      </c>
      <c r="X148" s="470">
        <f t="shared" si="360"/>
        <v>373100</v>
      </c>
      <c r="Y148" s="476">
        <f t="shared" si="357"/>
        <v>-1500</v>
      </c>
      <c r="Z148" s="471">
        <f t="shared" si="361"/>
        <v>-0.004036598493</v>
      </c>
      <c r="AA148" s="472"/>
      <c r="AB148" s="15"/>
      <c r="AC148" s="15"/>
      <c r="AD148" s="15"/>
      <c r="AE148" s="15"/>
      <c r="AF148" s="15"/>
      <c r="AG148" s="15"/>
    </row>
    <row r="149" ht="24.0" customHeight="1">
      <c r="A149" s="180" t="s">
        <v>62</v>
      </c>
      <c r="B149" s="220">
        <v>10.0</v>
      </c>
      <c r="C149" s="244" t="s">
        <v>519</v>
      </c>
      <c r="D149" s="183"/>
      <c r="E149" s="109"/>
      <c r="F149" s="109"/>
      <c r="G149" s="109"/>
      <c r="H149" s="503"/>
      <c r="I149" s="503"/>
      <c r="J149" s="503"/>
      <c r="K149" s="109"/>
      <c r="L149" s="109"/>
      <c r="M149" s="109"/>
      <c r="N149" s="109"/>
      <c r="O149" s="109"/>
      <c r="P149" s="109"/>
      <c r="Q149" s="109"/>
      <c r="R149" s="109"/>
      <c r="S149" s="109"/>
      <c r="T149" s="109"/>
      <c r="U149" s="109"/>
      <c r="V149" s="109"/>
      <c r="W149" s="473"/>
      <c r="X149" s="110"/>
      <c r="Y149" s="474"/>
      <c r="Z149" s="475"/>
      <c r="AA149" s="111"/>
      <c r="AB149" s="15"/>
      <c r="AC149" s="15"/>
      <c r="AD149" s="15"/>
      <c r="AE149" s="15"/>
      <c r="AF149" s="15"/>
      <c r="AG149" s="15"/>
    </row>
    <row r="150">
      <c r="A150" s="122" t="s">
        <v>68</v>
      </c>
      <c r="B150" s="272">
        <v>43840.0</v>
      </c>
      <c r="C150" s="289" t="s">
        <v>520</v>
      </c>
      <c r="D150" s="274" t="s">
        <v>144</v>
      </c>
      <c r="E150" s="275">
        <v>40.0</v>
      </c>
      <c r="F150" s="162">
        <v>4000.0</v>
      </c>
      <c r="G150" s="163">
        <f t="shared" ref="G150:G155" si="362">E150*F150</f>
        <v>160000</v>
      </c>
      <c r="H150" s="275">
        <v>37.0</v>
      </c>
      <c r="I150" s="162">
        <v>4000.0</v>
      </c>
      <c r="J150" s="163">
        <f t="shared" ref="J150:J155" si="363">H150*I150</f>
        <v>148000</v>
      </c>
      <c r="K150" s="126">
        <v>0.0</v>
      </c>
      <c r="L150" s="127">
        <v>0.0</v>
      </c>
      <c r="M150" s="454">
        <f t="shared" ref="M150:M155" si="364">K150*L150</f>
        <v>0</v>
      </c>
      <c r="N150" s="126">
        <v>0.0</v>
      </c>
      <c r="O150" s="127">
        <v>0.0</v>
      </c>
      <c r="P150" s="454">
        <f t="shared" ref="P150:P155" si="365">N150*O150</f>
        <v>0</v>
      </c>
      <c r="Q150" s="126">
        <v>0.0</v>
      </c>
      <c r="R150" s="127">
        <v>0.0</v>
      </c>
      <c r="S150" s="454">
        <f t="shared" ref="S150:S155" si="366">Q150*R150</f>
        <v>0</v>
      </c>
      <c r="T150" s="126">
        <v>0.0</v>
      </c>
      <c r="U150" s="127">
        <v>0.0</v>
      </c>
      <c r="V150" s="454">
        <f t="shared" ref="V150:V155" si="367">T150*U150</f>
        <v>0</v>
      </c>
      <c r="W150" s="455">
        <f t="shared" ref="W150:W155" si="368">G150+M150+S150</f>
        <v>160000</v>
      </c>
      <c r="X150" s="456">
        <f t="shared" ref="X150:X155" si="369">J150+P150+V150</f>
        <v>148000</v>
      </c>
      <c r="Y150" s="456">
        <f t="shared" ref="Y150:Y156" si="370">W150-X150</f>
        <v>12000</v>
      </c>
      <c r="Z150" s="457">
        <f t="shared" ref="Z150:Z153" si="371">Y150/W150</f>
        <v>0.075</v>
      </c>
      <c r="AA150" s="131"/>
      <c r="AB150" s="133"/>
      <c r="AC150" s="133"/>
      <c r="AD150" s="133"/>
      <c r="AE150" s="133"/>
      <c r="AF150" s="133"/>
      <c r="AG150" s="133"/>
    </row>
    <row r="151">
      <c r="A151" s="122" t="s">
        <v>68</v>
      </c>
      <c r="B151" s="272">
        <v>43871.0</v>
      </c>
      <c r="C151" s="289" t="s">
        <v>521</v>
      </c>
      <c r="D151" s="258" t="s">
        <v>144</v>
      </c>
      <c r="E151" s="201">
        <v>1.0</v>
      </c>
      <c r="F151" s="127">
        <v>8000.0</v>
      </c>
      <c r="G151" s="128">
        <f t="shared" si="362"/>
        <v>8000</v>
      </c>
      <c r="H151" s="201">
        <v>1.0</v>
      </c>
      <c r="I151" s="127">
        <v>8000.0</v>
      </c>
      <c r="J151" s="128">
        <f t="shared" si="363"/>
        <v>8000</v>
      </c>
      <c r="K151" s="126">
        <v>0.0</v>
      </c>
      <c r="L151" s="127">
        <v>0.0</v>
      </c>
      <c r="M151" s="454">
        <f t="shared" si="364"/>
        <v>0</v>
      </c>
      <c r="N151" s="126">
        <v>0.0</v>
      </c>
      <c r="O151" s="127">
        <v>0.0</v>
      </c>
      <c r="P151" s="454">
        <f t="shared" si="365"/>
        <v>0</v>
      </c>
      <c r="Q151" s="126">
        <v>0.0</v>
      </c>
      <c r="R151" s="127">
        <v>0.0</v>
      </c>
      <c r="S151" s="454">
        <f t="shared" si="366"/>
        <v>0</v>
      </c>
      <c r="T151" s="126">
        <v>0.0</v>
      </c>
      <c r="U151" s="127">
        <v>0.0</v>
      </c>
      <c r="V151" s="454">
        <f t="shared" si="367"/>
        <v>0</v>
      </c>
      <c r="W151" s="455">
        <f t="shared" si="368"/>
        <v>8000</v>
      </c>
      <c r="X151" s="456">
        <f t="shared" si="369"/>
        <v>8000</v>
      </c>
      <c r="Y151" s="456">
        <f t="shared" si="370"/>
        <v>0</v>
      </c>
      <c r="Z151" s="457">
        <f t="shared" si="371"/>
        <v>0</v>
      </c>
      <c r="AA151" s="131"/>
      <c r="AB151" s="133"/>
      <c r="AC151" s="133"/>
      <c r="AD151" s="133"/>
      <c r="AE151" s="133"/>
      <c r="AF151" s="133"/>
      <c r="AG151" s="133"/>
    </row>
    <row r="152">
      <c r="A152" s="122" t="s">
        <v>68</v>
      </c>
      <c r="B152" s="272">
        <v>43900.0</v>
      </c>
      <c r="C152" s="289" t="s">
        <v>336</v>
      </c>
      <c r="D152" s="258" t="s">
        <v>144</v>
      </c>
      <c r="E152" s="201">
        <v>1.0</v>
      </c>
      <c r="F152" s="127">
        <v>4000.0</v>
      </c>
      <c r="G152" s="128">
        <f t="shared" si="362"/>
        <v>4000</v>
      </c>
      <c r="H152" s="201">
        <v>1.0</v>
      </c>
      <c r="I152" s="127">
        <v>4560.25</v>
      </c>
      <c r="J152" s="128">
        <f t="shared" si="363"/>
        <v>4560.25</v>
      </c>
      <c r="K152" s="126">
        <v>0.0</v>
      </c>
      <c r="L152" s="127">
        <v>0.0</v>
      </c>
      <c r="M152" s="454">
        <f t="shared" si="364"/>
        <v>0</v>
      </c>
      <c r="N152" s="126">
        <v>0.0</v>
      </c>
      <c r="O152" s="127">
        <v>0.0</v>
      </c>
      <c r="P152" s="454">
        <f t="shared" si="365"/>
        <v>0</v>
      </c>
      <c r="Q152" s="126">
        <v>0.0</v>
      </c>
      <c r="R152" s="127">
        <v>0.0</v>
      </c>
      <c r="S152" s="454">
        <f t="shared" si="366"/>
        <v>0</v>
      </c>
      <c r="T152" s="126">
        <v>0.0</v>
      </c>
      <c r="U152" s="127">
        <v>0.0</v>
      </c>
      <c r="V152" s="454">
        <f t="shared" si="367"/>
        <v>0</v>
      </c>
      <c r="W152" s="455">
        <f t="shared" si="368"/>
        <v>4000</v>
      </c>
      <c r="X152" s="456">
        <f t="shared" si="369"/>
        <v>4560.25</v>
      </c>
      <c r="Y152" s="456">
        <f t="shared" si="370"/>
        <v>-560.25</v>
      </c>
      <c r="Z152" s="457">
        <f t="shared" si="371"/>
        <v>-0.1400625</v>
      </c>
      <c r="AA152" s="131"/>
      <c r="AB152" s="133"/>
      <c r="AC152" s="133"/>
      <c r="AD152" s="133"/>
      <c r="AE152" s="133"/>
      <c r="AF152" s="133"/>
      <c r="AG152" s="133"/>
    </row>
    <row r="153">
      <c r="A153" s="134" t="s">
        <v>68</v>
      </c>
      <c r="B153" s="299">
        <v>43931.0</v>
      </c>
      <c r="C153" s="167" t="s">
        <v>338</v>
      </c>
      <c r="D153" s="265" t="s">
        <v>144</v>
      </c>
      <c r="E153" s="266">
        <v>4.0</v>
      </c>
      <c r="F153" s="138">
        <v>3000.0</v>
      </c>
      <c r="G153" s="128">
        <f t="shared" si="362"/>
        <v>12000</v>
      </c>
      <c r="H153" s="266">
        <v>3.0</v>
      </c>
      <c r="I153" s="138">
        <v>3000.0</v>
      </c>
      <c r="J153" s="128">
        <f t="shared" si="363"/>
        <v>9000</v>
      </c>
      <c r="K153" s="126">
        <v>0.0</v>
      </c>
      <c r="L153" s="127">
        <v>0.0</v>
      </c>
      <c r="M153" s="454">
        <f t="shared" si="364"/>
        <v>0</v>
      </c>
      <c r="N153" s="126">
        <v>0.0</v>
      </c>
      <c r="O153" s="127">
        <v>0.0</v>
      </c>
      <c r="P153" s="454">
        <f t="shared" si="365"/>
        <v>0</v>
      </c>
      <c r="Q153" s="126">
        <v>0.0</v>
      </c>
      <c r="R153" s="127">
        <v>0.0</v>
      </c>
      <c r="S153" s="454">
        <f t="shared" si="366"/>
        <v>0</v>
      </c>
      <c r="T153" s="126">
        <v>0.0</v>
      </c>
      <c r="U153" s="127">
        <v>0.0</v>
      </c>
      <c r="V153" s="454">
        <f t="shared" si="367"/>
        <v>0</v>
      </c>
      <c r="W153" s="455">
        <f t="shared" si="368"/>
        <v>12000</v>
      </c>
      <c r="X153" s="456">
        <f t="shared" si="369"/>
        <v>9000</v>
      </c>
      <c r="Y153" s="456">
        <f t="shared" si="370"/>
        <v>3000</v>
      </c>
      <c r="Z153" s="457">
        <f t="shared" si="371"/>
        <v>0.25</v>
      </c>
      <c r="AA153" s="131"/>
      <c r="AB153" s="133"/>
      <c r="AC153" s="133"/>
      <c r="AD153" s="133"/>
      <c r="AE153" s="133"/>
      <c r="AF153" s="133"/>
      <c r="AG153" s="133"/>
    </row>
    <row r="154">
      <c r="A154" s="134" t="s">
        <v>68</v>
      </c>
      <c r="B154" s="272">
        <v>43961.0</v>
      </c>
      <c r="C154" s="189" t="s">
        <v>340</v>
      </c>
      <c r="D154" s="265" t="s">
        <v>71</v>
      </c>
      <c r="E154" s="266">
        <v>4.0</v>
      </c>
      <c r="F154" s="138">
        <v>1250.0</v>
      </c>
      <c r="G154" s="128">
        <f t="shared" si="362"/>
        <v>5000</v>
      </c>
      <c r="H154" s="266">
        <v>4.0</v>
      </c>
      <c r="I154" s="138">
        <v>1250.0</v>
      </c>
      <c r="J154" s="128">
        <f t="shared" si="363"/>
        <v>5000</v>
      </c>
      <c r="K154" s="126">
        <v>0.0</v>
      </c>
      <c r="L154" s="127">
        <v>0.0</v>
      </c>
      <c r="M154" s="454">
        <f t="shared" si="364"/>
        <v>0</v>
      </c>
      <c r="N154" s="126">
        <v>0.0</v>
      </c>
      <c r="O154" s="127">
        <v>0.0</v>
      </c>
      <c r="P154" s="454">
        <f t="shared" si="365"/>
        <v>0</v>
      </c>
      <c r="Q154" s="126">
        <v>0.0</v>
      </c>
      <c r="R154" s="127">
        <v>0.0</v>
      </c>
      <c r="S154" s="454">
        <f t="shared" si="366"/>
        <v>0</v>
      </c>
      <c r="T154" s="126">
        <v>0.0</v>
      </c>
      <c r="U154" s="127">
        <v>0.0</v>
      </c>
      <c r="V154" s="454">
        <f t="shared" si="367"/>
        <v>0</v>
      </c>
      <c r="W154" s="455">
        <f t="shared" si="368"/>
        <v>5000</v>
      </c>
      <c r="X154" s="456">
        <f t="shared" si="369"/>
        <v>5000</v>
      </c>
      <c r="Y154" s="456">
        <f t="shared" si="370"/>
        <v>0</v>
      </c>
      <c r="Z154" s="457">
        <v>0.0</v>
      </c>
      <c r="AA154" s="131"/>
      <c r="AB154" s="15"/>
      <c r="AC154" s="15"/>
      <c r="AD154" s="15"/>
      <c r="AE154" s="15"/>
      <c r="AF154" s="15"/>
      <c r="AG154" s="15"/>
    </row>
    <row r="155" ht="30.0" customHeight="1">
      <c r="A155" s="134" t="s">
        <v>68</v>
      </c>
      <c r="B155" s="299">
        <v>43992.0</v>
      </c>
      <c r="C155" s="243" t="s">
        <v>522</v>
      </c>
      <c r="D155" s="284"/>
      <c r="E155" s="137">
        <v>0.0</v>
      </c>
      <c r="F155" s="138">
        <v>0.22</v>
      </c>
      <c r="G155" s="139">
        <f t="shared" si="362"/>
        <v>0</v>
      </c>
      <c r="H155" s="137">
        <v>0.0</v>
      </c>
      <c r="I155" s="138">
        <v>0.22</v>
      </c>
      <c r="J155" s="139">
        <f t="shared" si="363"/>
        <v>0</v>
      </c>
      <c r="K155" s="137">
        <v>0.0</v>
      </c>
      <c r="L155" s="138">
        <v>0.22</v>
      </c>
      <c r="M155" s="139">
        <f t="shared" si="364"/>
        <v>0</v>
      </c>
      <c r="N155" s="137">
        <v>0.0</v>
      </c>
      <c r="O155" s="138">
        <v>0.22</v>
      </c>
      <c r="P155" s="139">
        <f t="shared" si="365"/>
        <v>0</v>
      </c>
      <c r="Q155" s="137">
        <v>0.0</v>
      </c>
      <c r="R155" s="138">
        <v>0.22</v>
      </c>
      <c r="S155" s="139">
        <f t="shared" si="366"/>
        <v>0</v>
      </c>
      <c r="T155" s="137">
        <v>0.0</v>
      </c>
      <c r="U155" s="138">
        <v>0.22</v>
      </c>
      <c r="V155" s="458">
        <f t="shared" si="367"/>
        <v>0</v>
      </c>
      <c r="W155" s="455">
        <f t="shared" si="368"/>
        <v>0</v>
      </c>
      <c r="X155" s="456">
        <f t="shared" si="369"/>
        <v>0</v>
      </c>
      <c r="Y155" s="456">
        <f t="shared" si="370"/>
        <v>0</v>
      </c>
      <c r="Z155" s="457">
        <v>0.0</v>
      </c>
      <c r="AA155" s="131"/>
      <c r="AB155" s="15"/>
      <c r="AC155" s="15"/>
      <c r="AD155" s="15"/>
      <c r="AE155" s="15"/>
      <c r="AF155" s="15"/>
      <c r="AG155" s="15"/>
    </row>
    <row r="156" ht="24.0" customHeight="1">
      <c r="A156" s="168" t="s">
        <v>523</v>
      </c>
      <c r="B156" s="169"/>
      <c r="C156" s="170"/>
      <c r="D156" s="171"/>
      <c r="E156" s="175">
        <f>SUM(E150:E153)</f>
        <v>46</v>
      </c>
      <c r="F156" s="190"/>
      <c r="G156" s="174">
        <f>SUM(G150:G155)</f>
        <v>189000</v>
      </c>
      <c r="H156" s="175">
        <f>SUM(H150:H153)</f>
        <v>42</v>
      </c>
      <c r="I156" s="190"/>
      <c r="J156" s="174">
        <f>SUM(J150:J155)</f>
        <v>174560.25</v>
      </c>
      <c r="K156" s="192">
        <f>SUM(K150:K153)</f>
        <v>0</v>
      </c>
      <c r="L156" s="190"/>
      <c r="M156" s="174">
        <f>SUM(M150:M155)</f>
        <v>0</v>
      </c>
      <c r="N156" s="192">
        <f>SUM(N150:N153)</f>
        <v>0</v>
      </c>
      <c r="O156" s="190"/>
      <c r="P156" s="174">
        <f>SUM(P150:P155)</f>
        <v>0</v>
      </c>
      <c r="Q156" s="192">
        <f>SUM(Q150:Q153)</f>
        <v>0</v>
      </c>
      <c r="R156" s="190"/>
      <c r="S156" s="174">
        <f>SUM(S150:S155)</f>
        <v>0</v>
      </c>
      <c r="T156" s="192">
        <f>SUM(T150:T153)</f>
        <v>0</v>
      </c>
      <c r="U156" s="190"/>
      <c r="V156" s="235">
        <f t="shared" ref="V156:X156" si="372">SUM(V150:V155)</f>
        <v>0</v>
      </c>
      <c r="W156" s="470">
        <f t="shared" si="372"/>
        <v>189000</v>
      </c>
      <c r="X156" s="470">
        <f t="shared" si="372"/>
        <v>174560.25</v>
      </c>
      <c r="Y156" s="476">
        <f t="shared" si="370"/>
        <v>14439.75</v>
      </c>
      <c r="Z156" s="471">
        <f>Y156/W156</f>
        <v>0.07640079365</v>
      </c>
      <c r="AA156" s="472"/>
      <c r="AB156" s="15"/>
      <c r="AC156" s="15"/>
      <c r="AD156" s="15"/>
      <c r="AE156" s="15"/>
      <c r="AF156" s="15"/>
      <c r="AG156" s="15"/>
    </row>
    <row r="157" ht="24.0" customHeight="1">
      <c r="A157" s="180" t="s">
        <v>62</v>
      </c>
      <c r="B157" s="220">
        <v>11.0</v>
      </c>
      <c r="C157" s="182" t="s">
        <v>344</v>
      </c>
      <c r="D157" s="183"/>
      <c r="E157" s="109"/>
      <c r="F157" s="109"/>
      <c r="G157" s="109"/>
      <c r="H157" s="109"/>
      <c r="I157" s="109"/>
      <c r="J157" s="109"/>
      <c r="K157" s="109"/>
      <c r="L157" s="109"/>
      <c r="M157" s="109"/>
      <c r="N157" s="109"/>
      <c r="O157" s="109"/>
      <c r="P157" s="109"/>
      <c r="Q157" s="109"/>
      <c r="R157" s="109"/>
      <c r="S157" s="109"/>
      <c r="T157" s="109"/>
      <c r="U157" s="109"/>
      <c r="V157" s="109"/>
      <c r="W157" s="473"/>
      <c r="X157" s="110"/>
      <c r="Y157" s="474"/>
      <c r="Z157" s="475"/>
      <c r="AA157" s="111"/>
      <c r="AB157" s="15"/>
      <c r="AC157" s="15"/>
      <c r="AD157" s="15"/>
      <c r="AE157" s="15"/>
      <c r="AF157" s="15"/>
      <c r="AG157" s="15"/>
    </row>
    <row r="158" ht="30.0" customHeight="1">
      <c r="A158" s="288" t="s">
        <v>68</v>
      </c>
      <c r="B158" s="272">
        <v>43841.0</v>
      </c>
      <c r="C158" s="289" t="s">
        <v>345</v>
      </c>
      <c r="D158" s="160" t="s">
        <v>113</v>
      </c>
      <c r="E158" s="126">
        <v>0.0</v>
      </c>
      <c r="F158" s="127">
        <v>0.0</v>
      </c>
      <c r="G158" s="163">
        <f t="shared" ref="G158:G159" si="373">E158*F158</f>
        <v>0</v>
      </c>
      <c r="H158" s="161">
        <v>0.0</v>
      </c>
      <c r="I158" s="162">
        <v>0.0</v>
      </c>
      <c r="J158" s="163">
        <f t="shared" ref="J158:J159" si="374">H158*I158</f>
        <v>0</v>
      </c>
      <c r="K158" s="161">
        <v>0.0</v>
      </c>
      <c r="L158" s="162">
        <v>0.0</v>
      </c>
      <c r="M158" s="163">
        <f t="shared" ref="M158:M159" si="375">K158*L158</f>
        <v>0</v>
      </c>
      <c r="N158" s="161">
        <v>0.0</v>
      </c>
      <c r="O158" s="162">
        <v>0.0</v>
      </c>
      <c r="P158" s="163">
        <f t="shared" ref="P158:P159" si="376">N158*O158</f>
        <v>0</v>
      </c>
      <c r="Q158" s="161">
        <v>0.0</v>
      </c>
      <c r="R158" s="162">
        <v>0.0</v>
      </c>
      <c r="S158" s="163">
        <f t="shared" ref="S158:S159" si="377">Q158*R158</f>
        <v>0</v>
      </c>
      <c r="T158" s="161">
        <v>0.0</v>
      </c>
      <c r="U158" s="162">
        <v>0.0</v>
      </c>
      <c r="V158" s="279">
        <f t="shared" ref="V158:V159" si="378">T158*U158</f>
        <v>0</v>
      </c>
      <c r="W158" s="455">
        <f t="shared" ref="W158:W159" si="379">G158+M158+S158</f>
        <v>0</v>
      </c>
      <c r="X158" s="456">
        <f t="shared" ref="X158:X159" si="380">J158+P158+V158</f>
        <v>0</v>
      </c>
      <c r="Y158" s="456">
        <f t="shared" ref="Y158:Y160" si="381">W158-X158</f>
        <v>0</v>
      </c>
      <c r="Z158" s="457">
        <v>0.0</v>
      </c>
      <c r="AA158" s="131"/>
      <c r="AB158" s="133"/>
      <c r="AC158" s="133"/>
      <c r="AD158" s="133"/>
      <c r="AE158" s="133"/>
      <c r="AF158" s="133"/>
      <c r="AG158" s="133"/>
    </row>
    <row r="159" ht="30.0" customHeight="1">
      <c r="A159" s="291" t="s">
        <v>68</v>
      </c>
      <c r="B159" s="272">
        <v>43872.0</v>
      </c>
      <c r="C159" s="167" t="s">
        <v>345</v>
      </c>
      <c r="D159" s="136" t="s">
        <v>113</v>
      </c>
      <c r="E159" s="126">
        <v>0.0</v>
      </c>
      <c r="F159" s="127">
        <v>0.0</v>
      </c>
      <c r="G159" s="128">
        <f t="shared" si="373"/>
        <v>0</v>
      </c>
      <c r="H159" s="137">
        <v>0.0</v>
      </c>
      <c r="I159" s="138">
        <v>0.0</v>
      </c>
      <c r="J159" s="128">
        <f t="shared" si="374"/>
        <v>0</v>
      </c>
      <c r="K159" s="137">
        <v>0.0</v>
      </c>
      <c r="L159" s="138">
        <v>0.0</v>
      </c>
      <c r="M159" s="139">
        <f t="shared" si="375"/>
        <v>0</v>
      </c>
      <c r="N159" s="137">
        <v>0.0</v>
      </c>
      <c r="O159" s="138">
        <v>0.0</v>
      </c>
      <c r="P159" s="139">
        <f t="shared" si="376"/>
        <v>0</v>
      </c>
      <c r="Q159" s="137">
        <v>0.0</v>
      </c>
      <c r="R159" s="138">
        <v>0.0</v>
      </c>
      <c r="S159" s="139">
        <f t="shared" si="377"/>
        <v>0</v>
      </c>
      <c r="T159" s="137">
        <v>0.0</v>
      </c>
      <c r="U159" s="138">
        <v>0.0</v>
      </c>
      <c r="V159" s="458">
        <f t="shared" si="378"/>
        <v>0</v>
      </c>
      <c r="W159" s="455">
        <f t="shared" si="379"/>
        <v>0</v>
      </c>
      <c r="X159" s="456">
        <f t="shared" si="380"/>
        <v>0</v>
      </c>
      <c r="Y159" s="456">
        <f t="shared" si="381"/>
        <v>0</v>
      </c>
      <c r="Z159" s="457">
        <v>0.0</v>
      </c>
      <c r="AA159" s="131"/>
      <c r="AB159" s="132"/>
      <c r="AC159" s="133"/>
      <c r="AD159" s="133"/>
      <c r="AE159" s="133"/>
      <c r="AF159" s="133"/>
      <c r="AG159" s="133"/>
    </row>
    <row r="160" ht="30.0" customHeight="1">
      <c r="A160" s="293" t="s">
        <v>524</v>
      </c>
      <c r="B160" s="177"/>
      <c r="C160" s="177"/>
      <c r="D160" s="178"/>
      <c r="E160" s="175">
        <f>SUM(E158:E159)</f>
        <v>0</v>
      </c>
      <c r="F160" s="190"/>
      <c r="G160" s="174">
        <f t="shared" ref="G160:H160" si="382">SUM(G158:G159)</f>
        <v>0</v>
      </c>
      <c r="H160" s="175">
        <f t="shared" si="382"/>
        <v>0</v>
      </c>
      <c r="I160" s="190"/>
      <c r="J160" s="174">
        <f t="shared" ref="J160:K160" si="383">SUM(J158:J159)</f>
        <v>0</v>
      </c>
      <c r="K160" s="192">
        <f t="shared" si="383"/>
        <v>0</v>
      </c>
      <c r="L160" s="190"/>
      <c r="M160" s="174">
        <f t="shared" ref="M160:N160" si="384">SUM(M158:M159)</f>
        <v>0</v>
      </c>
      <c r="N160" s="192">
        <f t="shared" si="384"/>
        <v>0</v>
      </c>
      <c r="O160" s="190"/>
      <c r="P160" s="174">
        <f t="shared" ref="P160:Q160" si="385">SUM(P158:P159)</f>
        <v>0</v>
      </c>
      <c r="Q160" s="192">
        <f t="shared" si="385"/>
        <v>0</v>
      </c>
      <c r="R160" s="190"/>
      <c r="S160" s="174">
        <f t="shared" ref="S160:T160" si="386">SUM(S158:S159)</f>
        <v>0</v>
      </c>
      <c r="T160" s="192">
        <f t="shared" si="386"/>
        <v>0</v>
      </c>
      <c r="U160" s="190"/>
      <c r="V160" s="235">
        <f t="shared" ref="V160:X160" si="387">SUM(V158:V159)</f>
        <v>0</v>
      </c>
      <c r="W160" s="470">
        <f t="shared" si="387"/>
        <v>0</v>
      </c>
      <c r="X160" s="470">
        <f t="shared" si="387"/>
        <v>0</v>
      </c>
      <c r="Y160" s="476">
        <f t="shared" si="381"/>
        <v>0</v>
      </c>
      <c r="Z160" s="471">
        <v>0.0</v>
      </c>
      <c r="AA160" s="472"/>
      <c r="AB160" s="15"/>
      <c r="AC160" s="15"/>
      <c r="AD160" s="15"/>
      <c r="AE160" s="15"/>
      <c r="AF160" s="15"/>
      <c r="AG160" s="15"/>
    </row>
    <row r="161" ht="24.0" customHeight="1">
      <c r="A161" s="219" t="s">
        <v>62</v>
      </c>
      <c r="B161" s="220">
        <v>12.0</v>
      </c>
      <c r="C161" s="221" t="s">
        <v>347</v>
      </c>
      <c r="D161" s="294"/>
      <c r="E161" s="109"/>
      <c r="F161" s="109"/>
      <c r="G161" s="109"/>
      <c r="H161" s="109"/>
      <c r="I161" s="109"/>
      <c r="J161" s="109"/>
      <c r="K161" s="109"/>
      <c r="L161" s="109"/>
      <c r="M161" s="109"/>
      <c r="N161" s="109"/>
      <c r="O161" s="109"/>
      <c r="P161" s="109"/>
      <c r="Q161" s="109"/>
      <c r="R161" s="109"/>
      <c r="S161" s="109"/>
      <c r="T161" s="109"/>
      <c r="U161" s="109"/>
      <c r="V161" s="109"/>
      <c r="W161" s="473"/>
      <c r="X161" s="110"/>
      <c r="Y161" s="474"/>
      <c r="Z161" s="475"/>
      <c r="AA161" s="111"/>
      <c r="AB161" s="15"/>
      <c r="AC161" s="15"/>
      <c r="AD161" s="15"/>
      <c r="AE161" s="15"/>
      <c r="AF161" s="15"/>
      <c r="AG161" s="15"/>
    </row>
    <row r="162" ht="24.0" customHeight="1">
      <c r="A162" s="158" t="s">
        <v>68</v>
      </c>
      <c r="B162" s="295">
        <v>43842.0</v>
      </c>
      <c r="C162" s="296" t="s">
        <v>348</v>
      </c>
      <c r="D162" s="274" t="s">
        <v>349</v>
      </c>
      <c r="E162" s="275">
        <v>10.0</v>
      </c>
      <c r="F162" s="162">
        <v>200.0</v>
      </c>
      <c r="G162" s="163">
        <f t="shared" ref="G162:G165" si="388">E162*F162</f>
        <v>2000</v>
      </c>
      <c r="H162" s="275">
        <v>10.0</v>
      </c>
      <c r="I162" s="162">
        <v>200.0</v>
      </c>
      <c r="J162" s="163">
        <f t="shared" ref="J162:J165" si="389">H162*I162</f>
        <v>2000</v>
      </c>
      <c r="K162" s="161">
        <v>0.0</v>
      </c>
      <c r="L162" s="162">
        <v>0.0</v>
      </c>
      <c r="M162" s="163">
        <f t="shared" ref="M162:M165" si="390">K162*L162</f>
        <v>0</v>
      </c>
      <c r="N162" s="161">
        <v>0.0</v>
      </c>
      <c r="O162" s="162">
        <v>0.0</v>
      </c>
      <c r="P162" s="163">
        <f t="shared" ref="P162:P165" si="391">N162*O162</f>
        <v>0</v>
      </c>
      <c r="Q162" s="161">
        <v>0.0</v>
      </c>
      <c r="R162" s="162">
        <v>0.0</v>
      </c>
      <c r="S162" s="163">
        <f t="shared" ref="S162:S165" si="392">Q162*R162</f>
        <v>0</v>
      </c>
      <c r="T162" s="161">
        <v>0.0</v>
      </c>
      <c r="U162" s="162">
        <v>0.0</v>
      </c>
      <c r="V162" s="279">
        <f t="shared" ref="V162:V165" si="393">T162*U162</f>
        <v>0</v>
      </c>
      <c r="W162" s="455">
        <f t="shared" ref="W162:W165" si="394">G162+M162+S162</f>
        <v>2000</v>
      </c>
      <c r="X162" s="456">
        <f t="shared" ref="X162:X165" si="395">J162+P162+V162</f>
        <v>2000</v>
      </c>
      <c r="Y162" s="456">
        <f t="shared" ref="Y162:Y166" si="396">W162-X162</f>
        <v>0</v>
      </c>
      <c r="Z162" s="457">
        <f t="shared" ref="Z162:Z164" si="397">Y162/W162</f>
        <v>0</v>
      </c>
      <c r="AA162" s="131"/>
      <c r="AB162" s="132"/>
      <c r="AC162" s="133"/>
      <c r="AD162" s="133"/>
      <c r="AE162" s="133"/>
      <c r="AF162" s="133"/>
      <c r="AG162" s="133"/>
    </row>
    <row r="163" ht="30.0" customHeight="1">
      <c r="A163" s="122" t="s">
        <v>68</v>
      </c>
      <c r="B163" s="272">
        <v>43873.0</v>
      </c>
      <c r="C163" s="187" t="s">
        <v>351</v>
      </c>
      <c r="D163" s="258" t="s">
        <v>287</v>
      </c>
      <c r="E163" s="201">
        <v>50.0</v>
      </c>
      <c r="F163" s="127">
        <v>250.0</v>
      </c>
      <c r="G163" s="128">
        <f t="shared" si="388"/>
        <v>12500</v>
      </c>
      <c r="H163" s="201">
        <v>50.0</v>
      </c>
      <c r="I163" s="127">
        <v>250.0</v>
      </c>
      <c r="J163" s="128">
        <f t="shared" si="389"/>
        <v>12500</v>
      </c>
      <c r="K163" s="137">
        <v>0.0</v>
      </c>
      <c r="L163" s="138">
        <v>0.0</v>
      </c>
      <c r="M163" s="139">
        <f t="shared" si="390"/>
        <v>0</v>
      </c>
      <c r="N163" s="137">
        <v>0.0</v>
      </c>
      <c r="O163" s="138">
        <v>0.0</v>
      </c>
      <c r="P163" s="139">
        <f t="shared" si="391"/>
        <v>0</v>
      </c>
      <c r="Q163" s="137">
        <v>0.0</v>
      </c>
      <c r="R163" s="138">
        <v>0.0</v>
      </c>
      <c r="S163" s="139">
        <f t="shared" si="392"/>
        <v>0</v>
      </c>
      <c r="T163" s="137">
        <v>0.0</v>
      </c>
      <c r="U163" s="138">
        <v>0.0</v>
      </c>
      <c r="V163" s="458">
        <f t="shared" si="393"/>
        <v>0</v>
      </c>
      <c r="W163" s="455">
        <f t="shared" si="394"/>
        <v>12500</v>
      </c>
      <c r="X163" s="456">
        <f t="shared" si="395"/>
        <v>12500</v>
      </c>
      <c r="Y163" s="456">
        <f t="shared" si="396"/>
        <v>0</v>
      </c>
      <c r="Z163" s="457">
        <f t="shared" si="397"/>
        <v>0</v>
      </c>
      <c r="AA163" s="131"/>
      <c r="AB163" s="133"/>
      <c r="AC163" s="133"/>
      <c r="AD163" s="133"/>
      <c r="AE163" s="133"/>
      <c r="AF163" s="133"/>
      <c r="AG163" s="133"/>
    </row>
    <row r="164" ht="24.0" customHeight="1">
      <c r="A164" s="134" t="s">
        <v>68</v>
      </c>
      <c r="B164" s="299">
        <v>43902.0</v>
      </c>
      <c r="C164" s="167" t="s">
        <v>353</v>
      </c>
      <c r="D164" s="265" t="s">
        <v>287</v>
      </c>
      <c r="E164" s="266">
        <v>20.0</v>
      </c>
      <c r="F164" s="138">
        <v>125.0</v>
      </c>
      <c r="G164" s="139">
        <f t="shared" si="388"/>
        <v>2500</v>
      </c>
      <c r="H164" s="266">
        <v>20.0</v>
      </c>
      <c r="I164" s="138">
        <v>125.0</v>
      </c>
      <c r="J164" s="139">
        <f t="shared" si="389"/>
        <v>2500</v>
      </c>
      <c r="K164" s="137">
        <v>0.0</v>
      </c>
      <c r="L164" s="138">
        <v>0.0</v>
      </c>
      <c r="M164" s="139">
        <f t="shared" si="390"/>
        <v>0</v>
      </c>
      <c r="N164" s="137">
        <v>0.0</v>
      </c>
      <c r="O164" s="138">
        <v>0.0</v>
      </c>
      <c r="P164" s="139">
        <f t="shared" si="391"/>
        <v>0</v>
      </c>
      <c r="Q164" s="137">
        <v>0.0</v>
      </c>
      <c r="R164" s="138">
        <v>0.0</v>
      </c>
      <c r="S164" s="139">
        <f t="shared" si="392"/>
        <v>0</v>
      </c>
      <c r="T164" s="137">
        <v>0.0</v>
      </c>
      <c r="U164" s="138">
        <v>0.0</v>
      </c>
      <c r="V164" s="458">
        <f t="shared" si="393"/>
        <v>0</v>
      </c>
      <c r="W164" s="455">
        <f t="shared" si="394"/>
        <v>2500</v>
      </c>
      <c r="X164" s="456">
        <f t="shared" si="395"/>
        <v>2500</v>
      </c>
      <c r="Y164" s="456">
        <f t="shared" si="396"/>
        <v>0</v>
      </c>
      <c r="Z164" s="457">
        <f t="shared" si="397"/>
        <v>0</v>
      </c>
      <c r="AA164" s="131"/>
      <c r="AB164" s="133"/>
      <c r="AC164" s="133"/>
      <c r="AD164" s="133"/>
      <c r="AE164" s="133"/>
      <c r="AF164" s="133"/>
      <c r="AG164" s="133"/>
    </row>
    <row r="165" ht="30.0" customHeight="1">
      <c r="A165" s="134" t="s">
        <v>68</v>
      </c>
      <c r="B165" s="299">
        <v>43933.0</v>
      </c>
      <c r="C165" s="243" t="s">
        <v>525</v>
      </c>
      <c r="D165" s="284"/>
      <c r="E165" s="266">
        <v>0.0</v>
      </c>
      <c r="F165" s="138">
        <v>0.22</v>
      </c>
      <c r="G165" s="139">
        <f t="shared" si="388"/>
        <v>0</v>
      </c>
      <c r="H165" s="266">
        <v>0.0</v>
      </c>
      <c r="I165" s="138">
        <v>0.22</v>
      </c>
      <c r="J165" s="139">
        <f t="shared" si="389"/>
        <v>0</v>
      </c>
      <c r="K165" s="137">
        <v>0.0</v>
      </c>
      <c r="L165" s="138">
        <v>0.22</v>
      </c>
      <c r="M165" s="139">
        <f t="shared" si="390"/>
        <v>0</v>
      </c>
      <c r="N165" s="137">
        <v>0.0</v>
      </c>
      <c r="O165" s="138">
        <v>0.22</v>
      </c>
      <c r="P165" s="139">
        <f t="shared" si="391"/>
        <v>0</v>
      </c>
      <c r="Q165" s="137">
        <v>0.0</v>
      </c>
      <c r="R165" s="138">
        <v>0.22</v>
      </c>
      <c r="S165" s="139">
        <f t="shared" si="392"/>
        <v>0</v>
      </c>
      <c r="T165" s="137">
        <v>0.0</v>
      </c>
      <c r="U165" s="138">
        <v>0.22</v>
      </c>
      <c r="V165" s="458">
        <f t="shared" si="393"/>
        <v>0</v>
      </c>
      <c r="W165" s="455">
        <f t="shared" si="394"/>
        <v>0</v>
      </c>
      <c r="X165" s="456">
        <f t="shared" si="395"/>
        <v>0</v>
      </c>
      <c r="Y165" s="456">
        <f t="shared" si="396"/>
        <v>0</v>
      </c>
      <c r="Z165" s="457">
        <v>0.0</v>
      </c>
      <c r="AA165" s="131"/>
      <c r="AB165" s="15"/>
      <c r="AC165" s="15"/>
      <c r="AD165" s="15"/>
      <c r="AE165" s="15"/>
      <c r="AF165" s="15"/>
      <c r="AG165" s="15"/>
    </row>
    <row r="166" ht="24.0" customHeight="1">
      <c r="A166" s="168" t="s">
        <v>526</v>
      </c>
      <c r="B166" s="169"/>
      <c r="C166" s="170"/>
      <c r="D166" s="301"/>
      <c r="E166" s="175">
        <f>SUM(E162:E164)</f>
        <v>80</v>
      </c>
      <c r="F166" s="190"/>
      <c r="G166" s="174">
        <f>SUM(G162:G165)</f>
        <v>17000</v>
      </c>
      <c r="H166" s="175">
        <f>SUM(H162:H164)</f>
        <v>80</v>
      </c>
      <c r="I166" s="190"/>
      <c r="J166" s="174">
        <f t="shared" ref="J166:K166" si="398">SUM(J162:J165)</f>
        <v>17000</v>
      </c>
      <c r="K166" s="192">
        <f t="shared" si="398"/>
        <v>0</v>
      </c>
      <c r="L166" s="190"/>
      <c r="M166" s="174">
        <f>SUM(M162:M165)</f>
        <v>0</v>
      </c>
      <c r="N166" s="192">
        <f>SUM(N162:N164)</f>
        <v>0</v>
      </c>
      <c r="O166" s="190"/>
      <c r="P166" s="174">
        <f>SUM(P162:P165)</f>
        <v>0</v>
      </c>
      <c r="Q166" s="192">
        <f>SUM(Q162:Q164)</f>
        <v>0</v>
      </c>
      <c r="R166" s="190"/>
      <c r="S166" s="174">
        <f>SUM(S162:S165)</f>
        <v>0</v>
      </c>
      <c r="T166" s="192">
        <f>SUM(T162:T164)</f>
        <v>0</v>
      </c>
      <c r="U166" s="190"/>
      <c r="V166" s="235">
        <f t="shared" ref="V166:X166" si="399">SUM(V162:V165)</f>
        <v>0</v>
      </c>
      <c r="W166" s="470">
        <f t="shared" si="399"/>
        <v>17000</v>
      </c>
      <c r="X166" s="470">
        <f t="shared" si="399"/>
        <v>17000</v>
      </c>
      <c r="Y166" s="476">
        <f t="shared" si="396"/>
        <v>0</v>
      </c>
      <c r="Z166" s="471">
        <f>Y166/W166</f>
        <v>0</v>
      </c>
      <c r="AA166" s="472"/>
      <c r="AB166" s="15"/>
      <c r="AC166" s="15"/>
      <c r="AD166" s="15"/>
      <c r="AE166" s="15"/>
      <c r="AF166" s="15"/>
      <c r="AG166" s="15"/>
    </row>
    <row r="167" ht="24.0" customHeight="1">
      <c r="A167" s="219" t="s">
        <v>62</v>
      </c>
      <c r="B167" s="302">
        <v>13.0</v>
      </c>
      <c r="C167" s="221" t="s">
        <v>357</v>
      </c>
      <c r="D167" s="108"/>
      <c r="E167" s="109"/>
      <c r="F167" s="109"/>
      <c r="G167" s="109"/>
      <c r="H167" s="109"/>
      <c r="I167" s="109"/>
      <c r="J167" s="109"/>
      <c r="K167" s="109"/>
      <c r="L167" s="109"/>
      <c r="M167" s="109"/>
      <c r="N167" s="109"/>
      <c r="O167" s="109"/>
      <c r="P167" s="109"/>
      <c r="Q167" s="109"/>
      <c r="R167" s="109"/>
      <c r="S167" s="109"/>
      <c r="T167" s="109"/>
      <c r="U167" s="109"/>
      <c r="V167" s="109"/>
      <c r="W167" s="473"/>
      <c r="X167" s="110"/>
      <c r="Y167" s="474"/>
      <c r="Z167" s="475"/>
      <c r="AA167" s="111"/>
      <c r="AB167" s="14"/>
      <c r="AC167" s="15"/>
      <c r="AD167" s="15"/>
      <c r="AE167" s="15"/>
      <c r="AF167" s="15"/>
      <c r="AG167" s="15"/>
    </row>
    <row r="168" ht="24.0" customHeight="1">
      <c r="A168" s="112" t="s">
        <v>65</v>
      </c>
      <c r="B168" s="157" t="s">
        <v>358</v>
      </c>
      <c r="C168" s="303" t="s">
        <v>359</v>
      </c>
      <c r="D168" s="144"/>
      <c r="E168" s="145">
        <f>SUM(E169:E171)</f>
        <v>1</v>
      </c>
      <c r="F168" s="146"/>
      <c r="G168" s="147">
        <f>SUM(G169:G172)</f>
        <v>39400</v>
      </c>
      <c r="H168" s="145">
        <f>SUM(H169:H171)</f>
        <v>1</v>
      </c>
      <c r="I168" s="146"/>
      <c r="J168" s="147">
        <f>SUM(J169:J172)</f>
        <v>39400</v>
      </c>
      <c r="K168" s="145">
        <f>SUM(K169:K171)</f>
        <v>1</v>
      </c>
      <c r="L168" s="146"/>
      <c r="M168" s="147">
        <f>SUM(M169:M172)</f>
        <v>30000</v>
      </c>
      <c r="N168" s="145">
        <f>SUM(N169:N171)</f>
        <v>1</v>
      </c>
      <c r="O168" s="146"/>
      <c r="P168" s="147">
        <f>SUM(P169:P172)</f>
        <v>30000</v>
      </c>
      <c r="Q168" s="145">
        <f>SUM(Q169:Q171)</f>
        <v>0</v>
      </c>
      <c r="R168" s="146"/>
      <c r="S168" s="147">
        <f>SUM(S169:S172)</f>
        <v>0</v>
      </c>
      <c r="T168" s="145">
        <f>SUM(T169:T171)</f>
        <v>0</v>
      </c>
      <c r="U168" s="146"/>
      <c r="V168" s="462">
        <f t="shared" ref="V168:X168" si="400">SUM(V169:V172)</f>
        <v>0</v>
      </c>
      <c r="W168" s="504">
        <f t="shared" si="400"/>
        <v>69400</v>
      </c>
      <c r="X168" s="505">
        <f t="shared" si="400"/>
        <v>69400</v>
      </c>
      <c r="Y168" s="505">
        <f t="shared" ref="Y168:Y194" si="401">W168-X168</f>
        <v>0</v>
      </c>
      <c r="Z168" s="506">
        <f>Y168/W168</f>
        <v>0</v>
      </c>
      <c r="AA168" s="507"/>
      <c r="AB168" s="12"/>
      <c r="AC168" s="12"/>
      <c r="AD168" s="12"/>
      <c r="AE168" s="12"/>
      <c r="AF168" s="12"/>
      <c r="AG168" s="12"/>
    </row>
    <row r="169" ht="24.0" customHeight="1">
      <c r="A169" s="122" t="s">
        <v>68</v>
      </c>
      <c r="B169" s="123" t="s">
        <v>360</v>
      </c>
      <c r="C169" s="304" t="s">
        <v>361</v>
      </c>
      <c r="D169" s="125" t="s">
        <v>144</v>
      </c>
      <c r="E169" s="126">
        <v>0.0</v>
      </c>
      <c r="F169" s="127">
        <v>0.0</v>
      </c>
      <c r="G169" s="128">
        <f t="shared" ref="G169:G172" si="402">E169*F169</f>
        <v>0</v>
      </c>
      <c r="H169" s="126">
        <v>0.0</v>
      </c>
      <c r="I169" s="127">
        <v>0.0</v>
      </c>
      <c r="J169" s="128">
        <f t="shared" ref="J169:J172" si="403">H169*I169</f>
        <v>0</v>
      </c>
      <c r="K169" s="126">
        <v>0.0</v>
      </c>
      <c r="L169" s="127">
        <v>0.0</v>
      </c>
      <c r="M169" s="128">
        <f t="shared" ref="M169:M172" si="404">K169*L169</f>
        <v>0</v>
      </c>
      <c r="N169" s="126">
        <v>0.0</v>
      </c>
      <c r="O169" s="127">
        <v>0.0</v>
      </c>
      <c r="P169" s="128">
        <f t="shared" ref="P169:P172" si="405">N169*O169</f>
        <v>0</v>
      </c>
      <c r="Q169" s="161">
        <v>0.0</v>
      </c>
      <c r="R169" s="162">
        <v>0.0</v>
      </c>
      <c r="S169" s="163">
        <f t="shared" ref="S169:S172" si="406">Q169*R169</f>
        <v>0</v>
      </c>
      <c r="T169" s="161">
        <v>0.0</v>
      </c>
      <c r="U169" s="162">
        <v>0.0</v>
      </c>
      <c r="V169" s="279">
        <f t="shared" ref="V169:V172" si="407">T169*U169</f>
        <v>0</v>
      </c>
      <c r="W169" s="455">
        <f t="shared" ref="W169:W172" si="408">G169+M169+S169</f>
        <v>0</v>
      </c>
      <c r="X169" s="456">
        <f t="shared" ref="X169:X172" si="409">J169+P169+V169</f>
        <v>0</v>
      </c>
      <c r="Y169" s="456">
        <f t="shared" si="401"/>
        <v>0</v>
      </c>
      <c r="Z169" s="457">
        <v>0.0</v>
      </c>
      <c r="AA169" s="131"/>
      <c r="AB169" s="133"/>
      <c r="AC169" s="133"/>
      <c r="AD169" s="133"/>
      <c r="AE169" s="133"/>
      <c r="AF169" s="133"/>
      <c r="AG169" s="133"/>
    </row>
    <row r="170" ht="30.0" customHeight="1">
      <c r="A170" s="122" t="s">
        <v>68</v>
      </c>
      <c r="B170" s="123" t="s">
        <v>362</v>
      </c>
      <c r="C170" s="305" t="s">
        <v>363</v>
      </c>
      <c r="D170" s="125" t="s">
        <v>144</v>
      </c>
      <c r="E170" s="126">
        <v>1.0</v>
      </c>
      <c r="F170" s="127">
        <v>39400.0</v>
      </c>
      <c r="G170" s="128">
        <f t="shared" si="402"/>
        <v>39400</v>
      </c>
      <c r="H170" s="126">
        <v>1.0</v>
      </c>
      <c r="I170" s="127">
        <v>39400.0</v>
      </c>
      <c r="J170" s="128">
        <f t="shared" si="403"/>
        <v>39400</v>
      </c>
      <c r="K170" s="126">
        <v>0.0</v>
      </c>
      <c r="L170" s="127">
        <v>0.0</v>
      </c>
      <c r="M170" s="128">
        <f t="shared" si="404"/>
        <v>0</v>
      </c>
      <c r="N170" s="126">
        <v>0.0</v>
      </c>
      <c r="O170" s="127">
        <v>0.0</v>
      </c>
      <c r="P170" s="128">
        <f t="shared" si="405"/>
        <v>0</v>
      </c>
      <c r="Q170" s="137">
        <v>0.0</v>
      </c>
      <c r="R170" s="138">
        <v>0.0</v>
      </c>
      <c r="S170" s="139">
        <f t="shared" si="406"/>
        <v>0</v>
      </c>
      <c r="T170" s="137">
        <v>0.0</v>
      </c>
      <c r="U170" s="138">
        <v>0.0</v>
      </c>
      <c r="V170" s="458">
        <f t="shared" si="407"/>
        <v>0</v>
      </c>
      <c r="W170" s="455">
        <f t="shared" si="408"/>
        <v>39400</v>
      </c>
      <c r="X170" s="456">
        <f t="shared" si="409"/>
        <v>39400</v>
      </c>
      <c r="Y170" s="456">
        <f t="shared" si="401"/>
        <v>0</v>
      </c>
      <c r="Z170" s="457">
        <f t="shared" ref="Z170:Z171" si="410">Y170/W170</f>
        <v>0</v>
      </c>
      <c r="AA170" s="131"/>
      <c r="AB170" s="133"/>
      <c r="AC170" s="133"/>
      <c r="AD170" s="133"/>
      <c r="AE170" s="133"/>
      <c r="AF170" s="133"/>
      <c r="AG170" s="133"/>
    </row>
    <row r="171" ht="24.0" customHeight="1">
      <c r="A171" s="122" t="s">
        <v>68</v>
      </c>
      <c r="B171" s="123" t="s">
        <v>365</v>
      </c>
      <c r="C171" s="305" t="s">
        <v>366</v>
      </c>
      <c r="D171" s="125" t="s">
        <v>144</v>
      </c>
      <c r="E171" s="126">
        <v>0.0</v>
      </c>
      <c r="F171" s="127">
        <v>0.0</v>
      </c>
      <c r="G171" s="128">
        <f t="shared" si="402"/>
        <v>0</v>
      </c>
      <c r="H171" s="126">
        <v>0.0</v>
      </c>
      <c r="I171" s="127">
        <v>0.0</v>
      </c>
      <c r="J171" s="128">
        <f t="shared" si="403"/>
        <v>0</v>
      </c>
      <c r="K171" s="126">
        <v>1.0</v>
      </c>
      <c r="L171" s="127">
        <v>30000.0</v>
      </c>
      <c r="M171" s="128">
        <f t="shared" si="404"/>
        <v>30000</v>
      </c>
      <c r="N171" s="126">
        <v>1.0</v>
      </c>
      <c r="O171" s="127">
        <v>30000.0</v>
      </c>
      <c r="P171" s="128">
        <f t="shared" si="405"/>
        <v>30000</v>
      </c>
      <c r="Q171" s="137">
        <v>0.0</v>
      </c>
      <c r="R171" s="138">
        <v>0.0</v>
      </c>
      <c r="S171" s="139">
        <f t="shared" si="406"/>
        <v>0</v>
      </c>
      <c r="T171" s="137">
        <v>0.0</v>
      </c>
      <c r="U171" s="138">
        <v>0.0</v>
      </c>
      <c r="V171" s="458">
        <f t="shared" si="407"/>
        <v>0</v>
      </c>
      <c r="W171" s="455">
        <f t="shared" si="408"/>
        <v>30000</v>
      </c>
      <c r="X171" s="456">
        <f t="shared" si="409"/>
        <v>30000</v>
      </c>
      <c r="Y171" s="456">
        <f t="shared" si="401"/>
        <v>0</v>
      </c>
      <c r="Z171" s="457">
        <f t="shared" si="410"/>
        <v>0</v>
      </c>
      <c r="AA171" s="131"/>
      <c r="AB171" s="133"/>
      <c r="AC171" s="133"/>
      <c r="AD171" s="133"/>
      <c r="AE171" s="133"/>
      <c r="AF171" s="133"/>
      <c r="AG171" s="133"/>
    </row>
    <row r="172" ht="30.0" customHeight="1">
      <c r="A172" s="184" t="s">
        <v>68</v>
      </c>
      <c r="B172" s="152" t="s">
        <v>368</v>
      </c>
      <c r="C172" s="305" t="s">
        <v>527</v>
      </c>
      <c r="D172" s="185"/>
      <c r="E172" s="153">
        <v>0.0</v>
      </c>
      <c r="F172" s="154">
        <v>0.22</v>
      </c>
      <c r="G172" s="155">
        <f t="shared" si="402"/>
        <v>0</v>
      </c>
      <c r="H172" s="153">
        <v>0.0</v>
      </c>
      <c r="I172" s="154">
        <v>0.22</v>
      </c>
      <c r="J172" s="155">
        <f t="shared" si="403"/>
        <v>0</v>
      </c>
      <c r="K172" s="153">
        <v>0.0</v>
      </c>
      <c r="L172" s="154">
        <v>0.22</v>
      </c>
      <c r="M172" s="155">
        <f t="shared" si="404"/>
        <v>0</v>
      </c>
      <c r="N172" s="153">
        <v>0.0</v>
      </c>
      <c r="O172" s="154">
        <v>0.22</v>
      </c>
      <c r="P172" s="155">
        <f t="shared" si="405"/>
        <v>0</v>
      </c>
      <c r="Q172" s="137">
        <v>0.0</v>
      </c>
      <c r="R172" s="138">
        <v>0.22</v>
      </c>
      <c r="S172" s="139">
        <f t="shared" si="406"/>
        <v>0</v>
      </c>
      <c r="T172" s="137">
        <v>0.0</v>
      </c>
      <c r="U172" s="138">
        <v>0.22</v>
      </c>
      <c r="V172" s="458">
        <f t="shared" si="407"/>
        <v>0</v>
      </c>
      <c r="W172" s="459">
        <f t="shared" si="408"/>
        <v>0</v>
      </c>
      <c r="X172" s="460">
        <f t="shared" si="409"/>
        <v>0</v>
      </c>
      <c r="Y172" s="460">
        <f t="shared" si="401"/>
        <v>0</v>
      </c>
      <c r="Z172" s="461">
        <v>0.0</v>
      </c>
      <c r="AA172" s="142"/>
      <c r="AB172" s="133"/>
      <c r="AC172" s="133"/>
      <c r="AD172" s="133"/>
      <c r="AE172" s="133"/>
      <c r="AF172" s="133"/>
      <c r="AG172" s="133"/>
    </row>
    <row r="173" ht="24.0" customHeight="1">
      <c r="A173" s="311" t="s">
        <v>65</v>
      </c>
      <c r="B173" s="312" t="s">
        <v>370</v>
      </c>
      <c r="C173" s="237" t="s">
        <v>371</v>
      </c>
      <c r="D173" s="115"/>
      <c r="E173" s="116">
        <f>SUM(E174:E176)</f>
        <v>45</v>
      </c>
      <c r="F173" s="117"/>
      <c r="G173" s="118">
        <f>SUM(G174:G179)</f>
        <v>102510</v>
      </c>
      <c r="H173" s="116">
        <f>SUM(H174:H176)</f>
        <v>48</v>
      </c>
      <c r="I173" s="117"/>
      <c r="J173" s="118">
        <f>SUM(J174:J179)</f>
        <v>110463.31</v>
      </c>
      <c r="K173" s="116">
        <f>SUM(K174:K176)</f>
        <v>0</v>
      </c>
      <c r="L173" s="117"/>
      <c r="M173" s="118">
        <f>SUM(M174:M179)</f>
        <v>0</v>
      </c>
      <c r="N173" s="116">
        <f>SUM(N174:N176)</f>
        <v>0</v>
      </c>
      <c r="O173" s="117"/>
      <c r="P173" s="452">
        <f>SUM(P174:P179)</f>
        <v>0</v>
      </c>
      <c r="Q173" s="145">
        <f>SUM(Q174:Q176)</f>
        <v>0</v>
      </c>
      <c r="R173" s="146"/>
      <c r="S173" s="147">
        <f>SUM(S174:S179)</f>
        <v>0</v>
      </c>
      <c r="T173" s="145">
        <f>SUM(T174:T176)</f>
        <v>0</v>
      </c>
      <c r="U173" s="146"/>
      <c r="V173" s="462">
        <f t="shared" ref="V173:X173" si="411">SUM(V174:V179)</f>
        <v>0</v>
      </c>
      <c r="W173" s="145">
        <f t="shared" si="411"/>
        <v>102510</v>
      </c>
      <c r="X173" s="146">
        <f t="shared" si="411"/>
        <v>110463.31</v>
      </c>
      <c r="Y173" s="146">
        <f t="shared" si="401"/>
        <v>-7953.31</v>
      </c>
      <c r="Z173" s="453">
        <f t="shared" ref="Z173:Z178" si="412">Y173/W173</f>
        <v>-0.07758569896</v>
      </c>
      <c r="AA173" s="147"/>
      <c r="AB173" s="12"/>
      <c r="AC173" s="12"/>
      <c r="AD173" s="12"/>
      <c r="AE173" s="12"/>
      <c r="AF173" s="12"/>
      <c r="AG173" s="12"/>
    </row>
    <row r="174">
      <c r="A174" s="122" t="s">
        <v>68</v>
      </c>
      <c r="B174" s="123" t="s">
        <v>372</v>
      </c>
      <c r="C174" s="187" t="s">
        <v>373</v>
      </c>
      <c r="D174" s="125" t="s">
        <v>113</v>
      </c>
      <c r="E174" s="126">
        <v>25.0</v>
      </c>
      <c r="F174" s="127">
        <v>150.0</v>
      </c>
      <c r="G174" s="128">
        <f t="shared" ref="G174:G179" si="413">E174*F174</f>
        <v>3750</v>
      </c>
      <c r="H174" s="126">
        <v>28.0</v>
      </c>
      <c r="I174" s="127">
        <v>150.0</v>
      </c>
      <c r="J174" s="128">
        <f t="shared" ref="J174:J175" si="414">H174*I174</f>
        <v>4200</v>
      </c>
      <c r="K174" s="126">
        <v>0.0</v>
      </c>
      <c r="L174" s="127">
        <v>0.0</v>
      </c>
      <c r="M174" s="128">
        <f t="shared" ref="M174:M176" si="415">K174*L174</f>
        <v>0</v>
      </c>
      <c r="N174" s="126">
        <v>0.0</v>
      </c>
      <c r="O174" s="127">
        <v>0.0</v>
      </c>
      <c r="P174" s="454">
        <f t="shared" ref="P174:P176" si="416">N174*O174</f>
        <v>0</v>
      </c>
      <c r="Q174" s="126">
        <v>0.0</v>
      </c>
      <c r="R174" s="127">
        <v>0.0</v>
      </c>
      <c r="S174" s="128">
        <f t="shared" ref="S174:S176" si="417">Q174*R174</f>
        <v>0</v>
      </c>
      <c r="T174" s="126">
        <v>0.0</v>
      </c>
      <c r="U174" s="127">
        <v>0.0</v>
      </c>
      <c r="V174" s="454">
        <f t="shared" ref="V174:V176" si="418">T174*U174</f>
        <v>0</v>
      </c>
      <c r="W174" s="455">
        <f t="shared" ref="W174:W179" si="419">G174+M174+S174</f>
        <v>3750</v>
      </c>
      <c r="X174" s="456">
        <f t="shared" ref="X174:X179" si="420">J174+P174+V174</f>
        <v>4200</v>
      </c>
      <c r="Y174" s="456">
        <f t="shared" si="401"/>
        <v>-450</v>
      </c>
      <c r="Z174" s="457">
        <f t="shared" si="412"/>
        <v>-0.12</v>
      </c>
      <c r="AA174" s="131"/>
      <c r="AB174" s="133"/>
      <c r="AC174" s="133"/>
      <c r="AD174" s="133"/>
      <c r="AE174" s="133"/>
      <c r="AF174" s="133"/>
      <c r="AG174" s="133"/>
    </row>
    <row r="175">
      <c r="A175" s="122" t="s">
        <v>68</v>
      </c>
      <c r="B175" s="123" t="s">
        <v>375</v>
      </c>
      <c r="C175" s="187" t="s">
        <v>376</v>
      </c>
      <c r="D175" s="125" t="s">
        <v>113</v>
      </c>
      <c r="E175" s="126">
        <v>12.0</v>
      </c>
      <c r="F175" s="127">
        <v>600.0</v>
      </c>
      <c r="G175" s="128">
        <f t="shared" si="413"/>
        <v>7200</v>
      </c>
      <c r="H175" s="126">
        <v>11.0</v>
      </c>
      <c r="I175" s="127">
        <v>600.0</v>
      </c>
      <c r="J175" s="128">
        <f t="shared" si="414"/>
        <v>6600</v>
      </c>
      <c r="K175" s="126">
        <v>0.0</v>
      </c>
      <c r="L175" s="127">
        <v>0.0</v>
      </c>
      <c r="M175" s="128">
        <f t="shared" si="415"/>
        <v>0</v>
      </c>
      <c r="N175" s="126">
        <v>0.0</v>
      </c>
      <c r="O175" s="127">
        <v>0.0</v>
      </c>
      <c r="P175" s="454">
        <f t="shared" si="416"/>
        <v>0</v>
      </c>
      <c r="Q175" s="126">
        <v>0.0</v>
      </c>
      <c r="R175" s="127">
        <v>0.0</v>
      </c>
      <c r="S175" s="128">
        <f t="shared" si="417"/>
        <v>0</v>
      </c>
      <c r="T175" s="126">
        <v>0.0</v>
      </c>
      <c r="U175" s="127">
        <v>0.0</v>
      </c>
      <c r="V175" s="454">
        <f t="shared" si="418"/>
        <v>0</v>
      </c>
      <c r="W175" s="455">
        <f t="shared" si="419"/>
        <v>7200</v>
      </c>
      <c r="X175" s="456">
        <f t="shared" si="420"/>
        <v>6600</v>
      </c>
      <c r="Y175" s="456">
        <f t="shared" si="401"/>
        <v>600</v>
      </c>
      <c r="Z175" s="457">
        <f t="shared" si="412"/>
        <v>0.08333333333</v>
      </c>
      <c r="AA175" s="131"/>
      <c r="AB175" s="133"/>
      <c r="AC175" s="133"/>
      <c r="AD175" s="133"/>
      <c r="AE175" s="133"/>
      <c r="AF175" s="133"/>
      <c r="AG175" s="133"/>
    </row>
    <row r="176">
      <c r="A176" s="134" t="s">
        <v>68</v>
      </c>
      <c r="B176" s="135" t="s">
        <v>378</v>
      </c>
      <c r="C176" s="187" t="s">
        <v>528</v>
      </c>
      <c r="D176" s="136" t="s">
        <v>113</v>
      </c>
      <c r="E176" s="137">
        <v>8.0</v>
      </c>
      <c r="F176" s="138">
        <v>7570.0</v>
      </c>
      <c r="G176" s="139">
        <f t="shared" si="413"/>
        <v>60560</v>
      </c>
      <c r="H176" s="137">
        <v>9.0</v>
      </c>
      <c r="I176" s="138">
        <v>7570.0</v>
      </c>
      <c r="J176" s="139">
        <f>68130+533.31</f>
        <v>68663.31</v>
      </c>
      <c r="K176" s="126">
        <v>0.0</v>
      </c>
      <c r="L176" s="127">
        <v>0.0</v>
      </c>
      <c r="M176" s="139">
        <f t="shared" si="415"/>
        <v>0</v>
      </c>
      <c r="N176" s="126">
        <v>0.0</v>
      </c>
      <c r="O176" s="127">
        <v>0.0</v>
      </c>
      <c r="P176" s="458">
        <f t="shared" si="416"/>
        <v>0</v>
      </c>
      <c r="Q176" s="126">
        <v>0.0</v>
      </c>
      <c r="R176" s="127">
        <v>0.0</v>
      </c>
      <c r="S176" s="139">
        <f t="shared" si="417"/>
        <v>0</v>
      </c>
      <c r="T176" s="126">
        <v>0.0</v>
      </c>
      <c r="U176" s="127">
        <v>0.0</v>
      </c>
      <c r="V176" s="458">
        <f t="shared" si="418"/>
        <v>0</v>
      </c>
      <c r="W176" s="455">
        <f t="shared" si="419"/>
        <v>60560</v>
      </c>
      <c r="X176" s="456">
        <f t="shared" si="420"/>
        <v>68663.31</v>
      </c>
      <c r="Y176" s="456">
        <f t="shared" si="401"/>
        <v>-8103.31</v>
      </c>
      <c r="Z176" s="457">
        <f t="shared" si="412"/>
        <v>-0.1338063078</v>
      </c>
      <c r="AA176" s="131"/>
      <c r="AB176" s="133"/>
      <c r="AC176" s="133"/>
      <c r="AD176" s="133"/>
      <c r="AE176" s="133"/>
      <c r="AF176" s="133"/>
      <c r="AG176" s="133"/>
    </row>
    <row r="177">
      <c r="A177" s="134" t="s">
        <v>68</v>
      </c>
      <c r="B177" s="123" t="s">
        <v>381</v>
      </c>
      <c r="C177" s="189" t="s">
        <v>529</v>
      </c>
      <c r="D177" s="136" t="s">
        <v>113</v>
      </c>
      <c r="E177" s="137">
        <v>9.0</v>
      </c>
      <c r="F177" s="138">
        <v>3000.0</v>
      </c>
      <c r="G177" s="139">
        <f t="shared" si="413"/>
        <v>27000</v>
      </c>
      <c r="H177" s="137">
        <v>9.0</v>
      </c>
      <c r="I177" s="138">
        <v>3000.0</v>
      </c>
      <c r="J177" s="139">
        <f t="shared" ref="J177:J179" si="421">H177*I177</f>
        <v>27000</v>
      </c>
      <c r="K177" s="126">
        <v>0.0</v>
      </c>
      <c r="L177" s="127">
        <v>0.0</v>
      </c>
      <c r="M177" s="139">
        <v>0.0</v>
      </c>
      <c r="N177" s="126">
        <v>0.0</v>
      </c>
      <c r="O177" s="127">
        <v>0.0</v>
      </c>
      <c r="P177" s="458">
        <v>0.0</v>
      </c>
      <c r="Q177" s="126">
        <v>0.0</v>
      </c>
      <c r="R177" s="127">
        <v>0.0</v>
      </c>
      <c r="S177" s="139">
        <v>0.0</v>
      </c>
      <c r="T177" s="126">
        <v>0.0</v>
      </c>
      <c r="U177" s="127">
        <v>0.0</v>
      </c>
      <c r="V177" s="458">
        <v>0.0</v>
      </c>
      <c r="W177" s="455">
        <f t="shared" si="419"/>
        <v>27000</v>
      </c>
      <c r="X177" s="456">
        <f t="shared" si="420"/>
        <v>27000</v>
      </c>
      <c r="Y177" s="456">
        <f t="shared" si="401"/>
        <v>0</v>
      </c>
      <c r="Z177" s="457">
        <f t="shared" si="412"/>
        <v>0</v>
      </c>
      <c r="AA177" s="131"/>
      <c r="AB177" s="133"/>
      <c r="AC177" s="133"/>
      <c r="AD177" s="133"/>
      <c r="AE177" s="133"/>
      <c r="AF177" s="133"/>
      <c r="AG177" s="133"/>
    </row>
    <row r="178" ht="28.5" customHeight="1">
      <c r="A178" s="134" t="s">
        <v>68</v>
      </c>
      <c r="B178" s="135" t="s">
        <v>383</v>
      </c>
      <c r="C178" s="189" t="s">
        <v>384</v>
      </c>
      <c r="D178" s="136" t="s">
        <v>113</v>
      </c>
      <c r="E178" s="137">
        <v>2.0</v>
      </c>
      <c r="F178" s="138">
        <v>2000.0</v>
      </c>
      <c r="G178" s="139">
        <f t="shared" si="413"/>
        <v>4000</v>
      </c>
      <c r="H178" s="137">
        <v>2.0</v>
      </c>
      <c r="I178" s="138">
        <v>2000.0</v>
      </c>
      <c r="J178" s="139">
        <f t="shared" si="421"/>
        <v>4000</v>
      </c>
      <c r="K178" s="126">
        <v>0.0</v>
      </c>
      <c r="L178" s="127">
        <v>0.0</v>
      </c>
      <c r="M178" s="139">
        <v>0.0</v>
      </c>
      <c r="N178" s="126">
        <v>0.0</v>
      </c>
      <c r="O178" s="127">
        <v>0.0</v>
      </c>
      <c r="P178" s="458">
        <v>0.0</v>
      </c>
      <c r="Q178" s="126">
        <v>0.0</v>
      </c>
      <c r="R178" s="127">
        <v>0.0</v>
      </c>
      <c r="S178" s="139">
        <v>0.0</v>
      </c>
      <c r="T178" s="126">
        <v>0.0</v>
      </c>
      <c r="U178" s="127">
        <v>0.0</v>
      </c>
      <c r="V178" s="458">
        <v>0.0</v>
      </c>
      <c r="W178" s="455">
        <f t="shared" si="419"/>
        <v>4000</v>
      </c>
      <c r="X178" s="456">
        <f t="shared" si="420"/>
        <v>4000</v>
      </c>
      <c r="Y178" s="456">
        <f t="shared" si="401"/>
        <v>0</v>
      </c>
      <c r="Z178" s="457">
        <f t="shared" si="412"/>
        <v>0</v>
      </c>
      <c r="AA178" s="131"/>
      <c r="AB178" s="133"/>
      <c r="AC178" s="133"/>
      <c r="AD178" s="133"/>
      <c r="AE178" s="133"/>
      <c r="AF178" s="133"/>
      <c r="AG178" s="133"/>
    </row>
    <row r="179" ht="28.5" customHeight="1">
      <c r="A179" s="134" t="s">
        <v>68</v>
      </c>
      <c r="B179" s="123" t="s">
        <v>386</v>
      </c>
      <c r="C179" s="188" t="s">
        <v>530</v>
      </c>
      <c r="D179" s="185"/>
      <c r="E179" s="137">
        <v>0.0</v>
      </c>
      <c r="F179" s="138">
        <v>0.22</v>
      </c>
      <c r="G179" s="139">
        <f t="shared" si="413"/>
        <v>0</v>
      </c>
      <c r="H179" s="137">
        <v>0.0</v>
      </c>
      <c r="I179" s="138">
        <v>0.22</v>
      </c>
      <c r="J179" s="139">
        <f t="shared" si="421"/>
        <v>0</v>
      </c>
      <c r="K179" s="137">
        <v>0.0</v>
      </c>
      <c r="L179" s="138">
        <v>0.22</v>
      </c>
      <c r="M179" s="139">
        <f>K179*L179</f>
        <v>0</v>
      </c>
      <c r="N179" s="137">
        <v>0.0</v>
      </c>
      <c r="O179" s="138">
        <v>0.22</v>
      </c>
      <c r="P179" s="458">
        <f>N179*O179</f>
        <v>0</v>
      </c>
      <c r="Q179" s="153">
        <v>0.0</v>
      </c>
      <c r="R179" s="154">
        <v>0.22</v>
      </c>
      <c r="S179" s="155">
        <f>Q179*R179</f>
        <v>0</v>
      </c>
      <c r="T179" s="153">
        <v>0.0</v>
      </c>
      <c r="U179" s="154">
        <v>0.22</v>
      </c>
      <c r="V179" s="463">
        <f>T179*U179</f>
        <v>0</v>
      </c>
      <c r="W179" s="464">
        <f t="shared" si="419"/>
        <v>0</v>
      </c>
      <c r="X179" s="465">
        <f t="shared" si="420"/>
        <v>0</v>
      </c>
      <c r="Y179" s="465">
        <f t="shared" si="401"/>
        <v>0</v>
      </c>
      <c r="Z179" s="466">
        <v>0.0</v>
      </c>
      <c r="AA179" s="156"/>
      <c r="AB179" s="133"/>
      <c r="AC179" s="133"/>
      <c r="AD179" s="133"/>
      <c r="AE179" s="133"/>
      <c r="AF179" s="133"/>
      <c r="AG179" s="133"/>
    </row>
    <row r="180" ht="24.0" customHeight="1">
      <c r="A180" s="112" t="s">
        <v>65</v>
      </c>
      <c r="B180" s="157" t="s">
        <v>388</v>
      </c>
      <c r="C180" s="237" t="s">
        <v>389</v>
      </c>
      <c r="D180" s="144"/>
      <c r="E180" s="145">
        <f>SUM(E181:E183)</f>
        <v>0</v>
      </c>
      <c r="F180" s="146"/>
      <c r="G180" s="147">
        <f t="shared" ref="G180:H180" si="422">SUM(G181:G183)</f>
        <v>0</v>
      </c>
      <c r="H180" s="145">
        <f t="shared" si="422"/>
        <v>0</v>
      </c>
      <c r="I180" s="146"/>
      <c r="J180" s="147">
        <f t="shared" ref="J180:K180" si="423">SUM(J181:J183)</f>
        <v>0</v>
      </c>
      <c r="K180" s="145">
        <f t="shared" si="423"/>
        <v>0</v>
      </c>
      <c r="L180" s="146"/>
      <c r="M180" s="147">
        <f t="shared" ref="M180:N180" si="424">SUM(M181:M183)</f>
        <v>0</v>
      </c>
      <c r="N180" s="145">
        <f t="shared" si="424"/>
        <v>0</v>
      </c>
      <c r="O180" s="146"/>
      <c r="P180" s="147">
        <f t="shared" ref="P180:Q180" si="425">SUM(P181:P183)</f>
        <v>0</v>
      </c>
      <c r="Q180" s="116">
        <f t="shared" si="425"/>
        <v>0</v>
      </c>
      <c r="R180" s="117"/>
      <c r="S180" s="118">
        <f t="shared" ref="S180:T180" si="426">SUM(S181:S183)</f>
        <v>0</v>
      </c>
      <c r="T180" s="116">
        <f t="shared" si="426"/>
        <v>0</v>
      </c>
      <c r="U180" s="117"/>
      <c r="V180" s="452">
        <f t="shared" ref="V180:X180" si="427">SUM(V181:V183)</f>
        <v>0</v>
      </c>
      <c r="W180" s="116">
        <f t="shared" si="427"/>
        <v>0</v>
      </c>
      <c r="X180" s="117">
        <f t="shared" si="427"/>
        <v>0</v>
      </c>
      <c r="Y180" s="117">
        <f t="shared" si="401"/>
        <v>0</v>
      </c>
      <c r="Z180" s="467">
        <v>0.0</v>
      </c>
      <c r="AA180" s="121"/>
      <c r="AB180" s="12"/>
      <c r="AC180" s="12"/>
      <c r="AD180" s="12"/>
      <c r="AE180" s="12"/>
      <c r="AF180" s="12"/>
      <c r="AG180" s="12"/>
    </row>
    <row r="181" ht="24.0" customHeight="1">
      <c r="A181" s="122" t="s">
        <v>68</v>
      </c>
      <c r="B181" s="123" t="s">
        <v>390</v>
      </c>
      <c r="C181" s="187" t="s">
        <v>391</v>
      </c>
      <c r="D181" s="125"/>
      <c r="E181" s="126">
        <v>0.0</v>
      </c>
      <c r="F181" s="127">
        <v>0.0</v>
      </c>
      <c r="G181" s="128">
        <f t="shared" ref="G181:G183" si="428">E181*F181</f>
        <v>0</v>
      </c>
      <c r="H181" s="126">
        <v>0.0</v>
      </c>
      <c r="I181" s="127">
        <v>0.0</v>
      </c>
      <c r="J181" s="128">
        <f t="shared" ref="J181:J183" si="429">H181*I181</f>
        <v>0</v>
      </c>
      <c r="K181" s="126">
        <v>0.0</v>
      </c>
      <c r="L181" s="127">
        <v>0.0</v>
      </c>
      <c r="M181" s="128">
        <f t="shared" ref="M181:M183" si="430">K181*L181</f>
        <v>0</v>
      </c>
      <c r="N181" s="126">
        <v>0.0</v>
      </c>
      <c r="O181" s="127">
        <v>0.0</v>
      </c>
      <c r="P181" s="128">
        <f t="shared" ref="P181:P183" si="431">N181*O181</f>
        <v>0</v>
      </c>
      <c r="Q181" s="126">
        <v>0.0</v>
      </c>
      <c r="R181" s="127">
        <v>0.0</v>
      </c>
      <c r="S181" s="128">
        <f t="shared" ref="S181:S183" si="432">Q181*R181</f>
        <v>0</v>
      </c>
      <c r="T181" s="126">
        <v>0.0</v>
      </c>
      <c r="U181" s="127">
        <v>0.0</v>
      </c>
      <c r="V181" s="454">
        <f t="shared" ref="V181:V183" si="433">T181*U181</f>
        <v>0</v>
      </c>
      <c r="W181" s="455">
        <f t="shared" ref="W181:W183" si="434">G181+M181+S181</f>
        <v>0</v>
      </c>
      <c r="X181" s="456">
        <f t="shared" ref="X181:X183" si="435">J181+P181+V181</f>
        <v>0</v>
      </c>
      <c r="Y181" s="456">
        <f t="shared" si="401"/>
        <v>0</v>
      </c>
      <c r="Z181" s="457">
        <v>0.0</v>
      </c>
      <c r="AA181" s="468"/>
      <c r="AB181" s="133"/>
      <c r="AC181" s="133"/>
      <c r="AD181" s="133"/>
      <c r="AE181" s="133"/>
      <c r="AF181" s="133"/>
      <c r="AG181" s="133"/>
    </row>
    <row r="182" ht="24.0" customHeight="1">
      <c r="A182" s="122" t="s">
        <v>68</v>
      </c>
      <c r="B182" s="123" t="s">
        <v>392</v>
      </c>
      <c r="C182" s="187" t="s">
        <v>391</v>
      </c>
      <c r="D182" s="125"/>
      <c r="E182" s="126">
        <v>0.0</v>
      </c>
      <c r="F182" s="127">
        <v>0.0</v>
      </c>
      <c r="G182" s="128">
        <f t="shared" si="428"/>
        <v>0</v>
      </c>
      <c r="H182" s="126">
        <v>0.0</v>
      </c>
      <c r="I182" s="127">
        <v>0.0</v>
      </c>
      <c r="J182" s="128">
        <f t="shared" si="429"/>
        <v>0</v>
      </c>
      <c r="K182" s="126">
        <v>0.0</v>
      </c>
      <c r="L182" s="127">
        <v>0.0</v>
      </c>
      <c r="M182" s="128">
        <f t="shared" si="430"/>
        <v>0</v>
      </c>
      <c r="N182" s="126">
        <v>0.0</v>
      </c>
      <c r="O182" s="127">
        <v>0.0</v>
      </c>
      <c r="P182" s="128">
        <f t="shared" si="431"/>
        <v>0</v>
      </c>
      <c r="Q182" s="126">
        <v>0.0</v>
      </c>
      <c r="R182" s="127">
        <v>0.0</v>
      </c>
      <c r="S182" s="128">
        <f t="shared" si="432"/>
        <v>0</v>
      </c>
      <c r="T182" s="126">
        <v>0.0</v>
      </c>
      <c r="U182" s="127">
        <v>0.0</v>
      </c>
      <c r="V182" s="454">
        <f t="shared" si="433"/>
        <v>0</v>
      </c>
      <c r="W182" s="455">
        <f t="shared" si="434"/>
        <v>0</v>
      </c>
      <c r="X182" s="456">
        <f t="shared" si="435"/>
        <v>0</v>
      </c>
      <c r="Y182" s="456">
        <f t="shared" si="401"/>
        <v>0</v>
      </c>
      <c r="Z182" s="457">
        <v>0.0</v>
      </c>
      <c r="AA182" s="468"/>
      <c r="AB182" s="133"/>
      <c r="AC182" s="133"/>
      <c r="AD182" s="133"/>
      <c r="AE182" s="133"/>
      <c r="AF182" s="133"/>
      <c r="AG182" s="133"/>
    </row>
    <row r="183" ht="24.0" customHeight="1">
      <c r="A183" s="134" t="s">
        <v>68</v>
      </c>
      <c r="B183" s="135" t="s">
        <v>393</v>
      </c>
      <c r="C183" s="167" t="s">
        <v>391</v>
      </c>
      <c r="D183" s="136"/>
      <c r="E183" s="126">
        <v>0.0</v>
      </c>
      <c r="F183" s="127">
        <v>0.0</v>
      </c>
      <c r="G183" s="139">
        <f t="shared" si="428"/>
        <v>0</v>
      </c>
      <c r="H183" s="137">
        <v>0.0</v>
      </c>
      <c r="I183" s="138">
        <v>0.0</v>
      </c>
      <c r="J183" s="139">
        <f t="shared" si="429"/>
        <v>0</v>
      </c>
      <c r="K183" s="137">
        <v>0.0</v>
      </c>
      <c r="L183" s="138">
        <v>0.0</v>
      </c>
      <c r="M183" s="139">
        <f t="shared" si="430"/>
        <v>0</v>
      </c>
      <c r="N183" s="137">
        <v>0.0</v>
      </c>
      <c r="O183" s="138">
        <v>0.0</v>
      </c>
      <c r="P183" s="139">
        <f t="shared" si="431"/>
        <v>0</v>
      </c>
      <c r="Q183" s="137">
        <v>0.0</v>
      </c>
      <c r="R183" s="138">
        <v>0.0</v>
      </c>
      <c r="S183" s="139">
        <f t="shared" si="432"/>
        <v>0</v>
      </c>
      <c r="T183" s="137">
        <v>0.0</v>
      </c>
      <c r="U183" s="138">
        <v>0.0</v>
      </c>
      <c r="V183" s="458">
        <f t="shared" si="433"/>
        <v>0</v>
      </c>
      <c r="W183" s="464">
        <f t="shared" si="434"/>
        <v>0</v>
      </c>
      <c r="X183" s="465">
        <f t="shared" si="435"/>
        <v>0</v>
      </c>
      <c r="Y183" s="465">
        <f t="shared" si="401"/>
        <v>0</v>
      </c>
      <c r="Z183" s="466">
        <v>0.0</v>
      </c>
      <c r="AA183" s="469"/>
      <c r="AB183" s="133"/>
      <c r="AC183" s="133"/>
      <c r="AD183" s="133"/>
      <c r="AE183" s="133"/>
      <c r="AF183" s="133"/>
      <c r="AG183" s="133"/>
    </row>
    <row r="184" ht="24.0" customHeight="1">
      <c r="A184" s="112" t="s">
        <v>65</v>
      </c>
      <c r="B184" s="157" t="s">
        <v>394</v>
      </c>
      <c r="C184" s="508" t="s">
        <v>357</v>
      </c>
      <c r="D184" s="230"/>
      <c r="E184" s="145">
        <f>SUM(E185:E191)</f>
        <v>480.5</v>
      </c>
      <c r="F184" s="146"/>
      <c r="G184" s="147">
        <f>SUM(G185:G193)</f>
        <v>123041.44</v>
      </c>
      <c r="H184" s="145">
        <f>SUM(H185:H191)</f>
        <v>19</v>
      </c>
      <c r="I184" s="146"/>
      <c r="J184" s="147">
        <f>SUM(J185:J193)</f>
        <v>127181.44</v>
      </c>
      <c r="K184" s="145">
        <f>SUM(K185:K191)</f>
        <v>0</v>
      </c>
      <c r="L184" s="146"/>
      <c r="M184" s="147">
        <f>SUM(M185:M193)</f>
        <v>0</v>
      </c>
      <c r="N184" s="145">
        <f>SUM(N185:N191)</f>
        <v>0</v>
      </c>
      <c r="O184" s="146"/>
      <c r="P184" s="147">
        <f>SUM(P185:P193)</f>
        <v>0</v>
      </c>
      <c r="Q184" s="145">
        <f>SUM(Q185:Q191)</f>
        <v>0</v>
      </c>
      <c r="R184" s="146"/>
      <c r="S184" s="147">
        <f>SUM(S185:S193)</f>
        <v>0</v>
      </c>
      <c r="T184" s="145">
        <f>SUM(T185:T191)</f>
        <v>0</v>
      </c>
      <c r="U184" s="146"/>
      <c r="V184" s="462">
        <f t="shared" ref="V184:X184" si="436">SUM(V185:V193)</f>
        <v>0</v>
      </c>
      <c r="W184" s="116">
        <f t="shared" si="436"/>
        <v>123041.44</v>
      </c>
      <c r="X184" s="117">
        <f t="shared" si="436"/>
        <v>127181.44</v>
      </c>
      <c r="Y184" s="117">
        <f t="shared" si="401"/>
        <v>-4140</v>
      </c>
      <c r="Z184" s="467">
        <f>Y184/W184</f>
        <v>-0.03364720049</v>
      </c>
      <c r="AA184" s="121"/>
      <c r="AB184" s="12"/>
      <c r="AC184" s="12"/>
      <c r="AD184" s="12"/>
      <c r="AE184" s="12"/>
      <c r="AF184" s="12"/>
      <c r="AG184" s="12"/>
    </row>
    <row r="185" ht="30.0" customHeight="1">
      <c r="A185" s="122" t="s">
        <v>68</v>
      </c>
      <c r="B185" s="123" t="s">
        <v>395</v>
      </c>
      <c r="C185" s="262" t="s">
        <v>396</v>
      </c>
      <c r="D185" s="509"/>
      <c r="E185" s="126">
        <v>0.0</v>
      </c>
      <c r="F185" s="127">
        <v>0.0</v>
      </c>
      <c r="G185" s="128">
        <f t="shared" ref="G185:G191" si="437">E185*F185</f>
        <v>0</v>
      </c>
      <c r="H185" s="126">
        <v>0.0</v>
      </c>
      <c r="I185" s="127">
        <v>0.0</v>
      </c>
      <c r="J185" s="128">
        <f t="shared" ref="J185:J191" si="438">H185*I185</f>
        <v>0</v>
      </c>
      <c r="K185" s="126">
        <v>0.0</v>
      </c>
      <c r="L185" s="127">
        <v>0.0</v>
      </c>
      <c r="M185" s="128">
        <f t="shared" ref="M185:M191" si="439">K185*L185</f>
        <v>0</v>
      </c>
      <c r="N185" s="126">
        <v>0.0</v>
      </c>
      <c r="O185" s="127">
        <v>0.0</v>
      </c>
      <c r="P185" s="128">
        <f t="shared" ref="P185:P191" si="440">N185*O185</f>
        <v>0</v>
      </c>
      <c r="Q185" s="126">
        <v>0.0</v>
      </c>
      <c r="R185" s="127">
        <v>0.0</v>
      </c>
      <c r="S185" s="128">
        <f t="shared" ref="S185:S191" si="441">Q185*R185</f>
        <v>0</v>
      </c>
      <c r="T185" s="126">
        <v>0.0</v>
      </c>
      <c r="U185" s="127">
        <v>0.0</v>
      </c>
      <c r="V185" s="454">
        <f t="shared" ref="V185:V191" si="442">T185*U185</f>
        <v>0</v>
      </c>
      <c r="W185" s="455">
        <f t="shared" ref="W185:W193" si="443">G185+M185+S185</f>
        <v>0</v>
      </c>
      <c r="X185" s="456">
        <f t="shared" ref="X185:X193" si="444">J185+P185+V185</f>
        <v>0</v>
      </c>
      <c r="Y185" s="456">
        <f t="shared" si="401"/>
        <v>0</v>
      </c>
      <c r="Z185" s="457">
        <v>0.0</v>
      </c>
      <c r="AA185" s="131"/>
      <c r="AB185" s="133"/>
      <c r="AC185" s="133"/>
      <c r="AD185" s="133"/>
      <c r="AE185" s="133"/>
      <c r="AF185" s="133"/>
      <c r="AG185" s="133"/>
    </row>
    <row r="186" ht="30.0" customHeight="1">
      <c r="A186" s="122" t="s">
        <v>68</v>
      </c>
      <c r="B186" s="123" t="s">
        <v>397</v>
      </c>
      <c r="C186" s="262" t="s">
        <v>398</v>
      </c>
      <c r="D186" s="509"/>
      <c r="E186" s="126">
        <v>0.0</v>
      </c>
      <c r="F186" s="127">
        <v>0.0</v>
      </c>
      <c r="G186" s="128">
        <f t="shared" si="437"/>
        <v>0</v>
      </c>
      <c r="H186" s="126">
        <v>0.0</v>
      </c>
      <c r="I186" s="127">
        <v>0.0</v>
      </c>
      <c r="J186" s="128">
        <f t="shared" si="438"/>
        <v>0</v>
      </c>
      <c r="K186" s="126">
        <v>0.0</v>
      </c>
      <c r="L186" s="127">
        <v>0.0</v>
      </c>
      <c r="M186" s="128">
        <f t="shared" si="439"/>
        <v>0</v>
      </c>
      <c r="N186" s="126">
        <v>0.0</v>
      </c>
      <c r="O186" s="127">
        <v>0.0</v>
      </c>
      <c r="P186" s="128">
        <f t="shared" si="440"/>
        <v>0</v>
      </c>
      <c r="Q186" s="126">
        <v>0.0</v>
      </c>
      <c r="R186" s="127">
        <v>0.0</v>
      </c>
      <c r="S186" s="128">
        <f t="shared" si="441"/>
        <v>0</v>
      </c>
      <c r="T186" s="126">
        <v>0.0</v>
      </c>
      <c r="U186" s="127">
        <v>0.0</v>
      </c>
      <c r="V186" s="454">
        <f t="shared" si="442"/>
        <v>0</v>
      </c>
      <c r="W186" s="455">
        <f t="shared" si="443"/>
        <v>0</v>
      </c>
      <c r="X186" s="456">
        <f t="shared" si="444"/>
        <v>0</v>
      </c>
      <c r="Y186" s="456">
        <f t="shared" si="401"/>
        <v>0</v>
      </c>
      <c r="Z186" s="457">
        <v>0.0</v>
      </c>
      <c r="AA186" s="131"/>
      <c r="AB186" s="133"/>
      <c r="AC186" s="133"/>
      <c r="AD186" s="133"/>
      <c r="AE186" s="133"/>
      <c r="AF186" s="133"/>
      <c r="AG186" s="133"/>
    </row>
    <row r="187" ht="30.0" customHeight="1">
      <c r="A187" s="122" t="s">
        <v>68</v>
      </c>
      <c r="B187" s="123" t="s">
        <v>399</v>
      </c>
      <c r="C187" s="262" t="s">
        <v>400</v>
      </c>
      <c r="D187" s="509" t="s">
        <v>144</v>
      </c>
      <c r="E187" s="126">
        <v>150.0</v>
      </c>
      <c r="F187" s="127">
        <v>5.0</v>
      </c>
      <c r="G187" s="128">
        <f t="shared" si="437"/>
        <v>750</v>
      </c>
      <c r="H187" s="126">
        <v>0.0</v>
      </c>
      <c r="I187" s="127">
        <v>0.0</v>
      </c>
      <c r="J187" s="128">
        <f t="shared" si="438"/>
        <v>0</v>
      </c>
      <c r="K187" s="126">
        <v>0.0</v>
      </c>
      <c r="L187" s="127">
        <v>0.0</v>
      </c>
      <c r="M187" s="128">
        <f t="shared" si="439"/>
        <v>0</v>
      </c>
      <c r="N187" s="126">
        <v>0.0</v>
      </c>
      <c r="O187" s="127">
        <v>0.0</v>
      </c>
      <c r="P187" s="128">
        <f t="shared" si="440"/>
        <v>0</v>
      </c>
      <c r="Q187" s="126">
        <v>0.0</v>
      </c>
      <c r="R187" s="127">
        <v>0.0</v>
      </c>
      <c r="S187" s="128">
        <f t="shared" si="441"/>
        <v>0</v>
      </c>
      <c r="T187" s="126">
        <v>0.0</v>
      </c>
      <c r="U187" s="127">
        <v>0.0</v>
      </c>
      <c r="V187" s="454">
        <f t="shared" si="442"/>
        <v>0</v>
      </c>
      <c r="W187" s="455">
        <f t="shared" si="443"/>
        <v>750</v>
      </c>
      <c r="X187" s="456">
        <f t="shared" si="444"/>
        <v>0</v>
      </c>
      <c r="Y187" s="456">
        <f t="shared" si="401"/>
        <v>750</v>
      </c>
      <c r="Z187" s="457">
        <v>0.0</v>
      </c>
      <c r="AA187" s="131"/>
      <c r="AB187" s="133"/>
      <c r="AC187" s="133"/>
      <c r="AD187" s="133"/>
      <c r="AE187" s="133"/>
      <c r="AF187" s="133"/>
      <c r="AG187" s="133"/>
    </row>
    <row r="188" ht="30.0" customHeight="1">
      <c r="A188" s="122" t="s">
        <v>68</v>
      </c>
      <c r="B188" s="123" t="s">
        <v>402</v>
      </c>
      <c r="C188" s="262" t="s">
        <v>403</v>
      </c>
      <c r="D188" s="509" t="s">
        <v>144</v>
      </c>
      <c r="E188" s="126">
        <v>312.5</v>
      </c>
      <c r="F188" s="127">
        <v>4.0</v>
      </c>
      <c r="G188" s="128">
        <f t="shared" si="437"/>
        <v>1250</v>
      </c>
      <c r="H188" s="126">
        <v>0.0</v>
      </c>
      <c r="I188" s="127">
        <v>0.0</v>
      </c>
      <c r="J188" s="128">
        <f t="shared" si="438"/>
        <v>0</v>
      </c>
      <c r="K188" s="126">
        <v>0.0</v>
      </c>
      <c r="L188" s="127">
        <v>0.0</v>
      </c>
      <c r="M188" s="128">
        <f t="shared" si="439"/>
        <v>0</v>
      </c>
      <c r="N188" s="126">
        <v>0.0</v>
      </c>
      <c r="O188" s="127">
        <v>0.0</v>
      </c>
      <c r="P188" s="128">
        <f t="shared" si="440"/>
        <v>0</v>
      </c>
      <c r="Q188" s="126">
        <v>0.0</v>
      </c>
      <c r="R188" s="127">
        <v>0.0</v>
      </c>
      <c r="S188" s="128">
        <f t="shared" si="441"/>
        <v>0</v>
      </c>
      <c r="T188" s="126">
        <v>0.0</v>
      </c>
      <c r="U188" s="127">
        <v>0.0</v>
      </c>
      <c r="V188" s="454">
        <f t="shared" si="442"/>
        <v>0</v>
      </c>
      <c r="W188" s="455">
        <f t="shared" si="443"/>
        <v>1250</v>
      </c>
      <c r="X188" s="456">
        <f t="shared" si="444"/>
        <v>0</v>
      </c>
      <c r="Y188" s="456">
        <f t="shared" si="401"/>
        <v>1250</v>
      </c>
      <c r="Z188" s="457">
        <f>Y188/W188</f>
        <v>1</v>
      </c>
      <c r="AA188" s="131"/>
      <c r="AB188" s="133"/>
      <c r="AC188" s="133"/>
      <c r="AD188" s="133"/>
      <c r="AE188" s="133"/>
      <c r="AF188" s="133"/>
      <c r="AG188" s="133"/>
    </row>
    <row r="189" ht="24.0" customHeight="1">
      <c r="A189" s="122" t="s">
        <v>68</v>
      </c>
      <c r="B189" s="123" t="s">
        <v>405</v>
      </c>
      <c r="C189" s="264" t="s">
        <v>406</v>
      </c>
      <c r="D189" s="509" t="s">
        <v>144</v>
      </c>
      <c r="E189" s="126">
        <v>0.0</v>
      </c>
      <c r="F189" s="127">
        <v>0.0</v>
      </c>
      <c r="G189" s="128">
        <f t="shared" si="437"/>
        <v>0</v>
      </c>
      <c r="H189" s="126">
        <v>0.0</v>
      </c>
      <c r="I189" s="127">
        <v>0.0</v>
      </c>
      <c r="J189" s="128">
        <f t="shared" si="438"/>
        <v>0</v>
      </c>
      <c r="K189" s="126">
        <v>0.0</v>
      </c>
      <c r="L189" s="127">
        <v>0.0</v>
      </c>
      <c r="M189" s="128">
        <f t="shared" si="439"/>
        <v>0</v>
      </c>
      <c r="N189" s="126">
        <v>0.0</v>
      </c>
      <c r="O189" s="127">
        <v>0.0</v>
      </c>
      <c r="P189" s="128">
        <f t="shared" si="440"/>
        <v>0</v>
      </c>
      <c r="Q189" s="126">
        <v>0.0</v>
      </c>
      <c r="R189" s="127">
        <v>0.0</v>
      </c>
      <c r="S189" s="128">
        <f t="shared" si="441"/>
        <v>0</v>
      </c>
      <c r="T189" s="126">
        <v>0.0</v>
      </c>
      <c r="U189" s="127">
        <v>0.0</v>
      </c>
      <c r="V189" s="454">
        <f t="shared" si="442"/>
        <v>0</v>
      </c>
      <c r="W189" s="455">
        <f t="shared" si="443"/>
        <v>0</v>
      </c>
      <c r="X189" s="456">
        <f t="shared" si="444"/>
        <v>0</v>
      </c>
      <c r="Y189" s="456">
        <f t="shared" si="401"/>
        <v>0</v>
      </c>
      <c r="Z189" s="457">
        <v>0.0</v>
      </c>
      <c r="AA189" s="131"/>
      <c r="AB189" s="132"/>
      <c r="AC189" s="133"/>
      <c r="AD189" s="133"/>
      <c r="AE189" s="133"/>
      <c r="AF189" s="133"/>
      <c r="AG189" s="133"/>
    </row>
    <row r="190" ht="30.0" customHeight="1">
      <c r="A190" s="122" t="s">
        <v>68</v>
      </c>
      <c r="B190" s="123" t="s">
        <v>408</v>
      </c>
      <c r="C190" s="264" t="s">
        <v>409</v>
      </c>
      <c r="D190" s="509" t="s">
        <v>144</v>
      </c>
      <c r="E190" s="126">
        <v>8.0</v>
      </c>
      <c r="F190" s="127">
        <v>9755.18</v>
      </c>
      <c r="G190" s="128">
        <f t="shared" si="437"/>
        <v>78041.44</v>
      </c>
      <c r="H190" s="126">
        <v>8.0</v>
      </c>
      <c r="I190" s="127">
        <v>9985.18</v>
      </c>
      <c r="J190" s="128">
        <f t="shared" si="438"/>
        <v>79881.44</v>
      </c>
      <c r="K190" s="126">
        <v>0.0</v>
      </c>
      <c r="L190" s="127">
        <v>0.0</v>
      </c>
      <c r="M190" s="128">
        <f t="shared" si="439"/>
        <v>0</v>
      </c>
      <c r="N190" s="126">
        <v>0.0</v>
      </c>
      <c r="O190" s="127">
        <v>0.0</v>
      </c>
      <c r="P190" s="128">
        <f t="shared" si="440"/>
        <v>0</v>
      </c>
      <c r="Q190" s="126">
        <v>0.0</v>
      </c>
      <c r="R190" s="127">
        <v>0.0</v>
      </c>
      <c r="S190" s="128">
        <f t="shared" si="441"/>
        <v>0</v>
      </c>
      <c r="T190" s="126">
        <v>0.0</v>
      </c>
      <c r="U190" s="127">
        <v>0.0</v>
      </c>
      <c r="V190" s="454">
        <f t="shared" si="442"/>
        <v>0</v>
      </c>
      <c r="W190" s="455">
        <f t="shared" si="443"/>
        <v>78041.44</v>
      </c>
      <c r="X190" s="456">
        <f t="shared" si="444"/>
        <v>79881.44</v>
      </c>
      <c r="Y190" s="456">
        <f t="shared" si="401"/>
        <v>-1840</v>
      </c>
      <c r="Z190" s="457">
        <f t="shared" ref="Z190:Z191" si="445">Y190/W190</f>
        <v>-0.02357721744</v>
      </c>
      <c r="AA190" s="131"/>
      <c r="AB190" s="133"/>
      <c r="AC190" s="133"/>
      <c r="AD190" s="133"/>
      <c r="AE190" s="133"/>
      <c r="AF190" s="133"/>
      <c r="AG190" s="133"/>
    </row>
    <row r="191" ht="30.0" customHeight="1">
      <c r="A191" s="134" t="s">
        <v>68</v>
      </c>
      <c r="B191" s="135" t="s">
        <v>412</v>
      </c>
      <c r="C191" s="264" t="s">
        <v>531</v>
      </c>
      <c r="D191" s="510" t="s">
        <v>144</v>
      </c>
      <c r="E191" s="137">
        <v>10.0</v>
      </c>
      <c r="F191" s="138">
        <v>4300.0</v>
      </c>
      <c r="G191" s="139">
        <f t="shared" si="437"/>
        <v>43000</v>
      </c>
      <c r="H191" s="137">
        <v>11.0</v>
      </c>
      <c r="I191" s="138">
        <v>4300.0</v>
      </c>
      <c r="J191" s="139">
        <f t="shared" si="438"/>
        <v>47300</v>
      </c>
      <c r="K191" s="126">
        <v>0.0</v>
      </c>
      <c r="L191" s="127">
        <v>0.0</v>
      </c>
      <c r="M191" s="139">
        <f t="shared" si="439"/>
        <v>0</v>
      </c>
      <c r="N191" s="126">
        <v>0.0</v>
      </c>
      <c r="O191" s="127">
        <v>0.0</v>
      </c>
      <c r="P191" s="139">
        <f t="shared" si="440"/>
        <v>0</v>
      </c>
      <c r="Q191" s="126">
        <v>0.0</v>
      </c>
      <c r="R191" s="127">
        <v>0.0</v>
      </c>
      <c r="S191" s="139">
        <f t="shared" si="441"/>
        <v>0</v>
      </c>
      <c r="T191" s="126">
        <v>0.0</v>
      </c>
      <c r="U191" s="127">
        <v>0.0</v>
      </c>
      <c r="V191" s="458">
        <f t="shared" si="442"/>
        <v>0</v>
      </c>
      <c r="W191" s="455">
        <f t="shared" si="443"/>
        <v>43000</v>
      </c>
      <c r="X191" s="456">
        <f t="shared" si="444"/>
        <v>47300</v>
      </c>
      <c r="Y191" s="456">
        <f t="shared" si="401"/>
        <v>-4300</v>
      </c>
      <c r="Z191" s="457">
        <f t="shared" si="445"/>
        <v>-0.1</v>
      </c>
      <c r="AA191" s="131"/>
      <c r="AB191" s="133"/>
      <c r="AC191" s="133"/>
      <c r="AD191" s="133"/>
      <c r="AE191" s="133"/>
      <c r="AF191" s="133"/>
      <c r="AG191" s="133"/>
    </row>
    <row r="192" ht="24.0" customHeight="1">
      <c r="A192" s="134" t="s">
        <v>68</v>
      </c>
      <c r="B192" s="123" t="s">
        <v>415</v>
      </c>
      <c r="C192" s="511" t="s">
        <v>416</v>
      </c>
      <c r="D192" s="510"/>
      <c r="E192" s="137">
        <v>0.0</v>
      </c>
      <c r="F192" s="138">
        <v>0.0</v>
      </c>
      <c r="G192" s="139">
        <v>0.0</v>
      </c>
      <c r="H192" s="137">
        <v>0.0</v>
      </c>
      <c r="I192" s="138">
        <v>0.0</v>
      </c>
      <c r="J192" s="139">
        <v>0.0</v>
      </c>
      <c r="K192" s="126">
        <v>0.0</v>
      </c>
      <c r="L192" s="127">
        <v>0.0</v>
      </c>
      <c r="M192" s="139">
        <v>0.0</v>
      </c>
      <c r="N192" s="126">
        <v>0.0</v>
      </c>
      <c r="O192" s="127">
        <v>0.0</v>
      </c>
      <c r="P192" s="139">
        <v>0.0</v>
      </c>
      <c r="Q192" s="126">
        <v>0.0</v>
      </c>
      <c r="R192" s="127">
        <v>0.0</v>
      </c>
      <c r="S192" s="139">
        <v>0.0</v>
      </c>
      <c r="T192" s="126">
        <v>0.0</v>
      </c>
      <c r="U192" s="127">
        <v>0.0</v>
      </c>
      <c r="V192" s="458">
        <v>0.0</v>
      </c>
      <c r="W192" s="455">
        <f t="shared" si="443"/>
        <v>0</v>
      </c>
      <c r="X192" s="456">
        <f t="shared" si="444"/>
        <v>0</v>
      </c>
      <c r="Y192" s="456">
        <f t="shared" si="401"/>
        <v>0</v>
      </c>
      <c r="Z192" s="457">
        <v>0.0</v>
      </c>
      <c r="AA192" s="131"/>
      <c r="AB192" s="15"/>
      <c r="AC192" s="15"/>
      <c r="AD192" s="15"/>
      <c r="AE192" s="15"/>
      <c r="AF192" s="15"/>
      <c r="AG192" s="15"/>
    </row>
    <row r="193" ht="30.0" customHeight="1">
      <c r="A193" s="184" t="s">
        <v>68</v>
      </c>
      <c r="B193" s="152" t="s">
        <v>417</v>
      </c>
      <c r="C193" s="512" t="s">
        <v>532</v>
      </c>
      <c r="D193" s="513"/>
      <c r="E193" s="137">
        <v>0.0</v>
      </c>
      <c r="F193" s="138">
        <v>0.22</v>
      </c>
      <c r="G193" s="139">
        <f>E193*F193</f>
        <v>0</v>
      </c>
      <c r="H193" s="137">
        <v>0.0</v>
      </c>
      <c r="I193" s="138">
        <v>0.22</v>
      </c>
      <c r="J193" s="139">
        <f>H193*I193</f>
        <v>0</v>
      </c>
      <c r="K193" s="137">
        <v>0.0</v>
      </c>
      <c r="L193" s="138">
        <v>0.22</v>
      </c>
      <c r="M193" s="139">
        <f>K193*L193</f>
        <v>0</v>
      </c>
      <c r="N193" s="137">
        <v>0.0</v>
      </c>
      <c r="O193" s="138">
        <v>0.22</v>
      </c>
      <c r="P193" s="139">
        <f>N193*O193</f>
        <v>0</v>
      </c>
      <c r="Q193" s="137">
        <v>0.0</v>
      </c>
      <c r="R193" s="138">
        <v>0.22</v>
      </c>
      <c r="S193" s="139">
        <f>Q193*R193</f>
        <v>0</v>
      </c>
      <c r="T193" s="137">
        <v>0.0</v>
      </c>
      <c r="U193" s="138">
        <v>0.22</v>
      </c>
      <c r="V193" s="458">
        <f>T193*U193</f>
        <v>0</v>
      </c>
      <c r="W193" s="464">
        <f t="shared" si="443"/>
        <v>0</v>
      </c>
      <c r="X193" s="465">
        <f t="shared" si="444"/>
        <v>0</v>
      </c>
      <c r="Y193" s="465">
        <f t="shared" si="401"/>
        <v>0</v>
      </c>
      <c r="Z193" s="466">
        <v>0.0</v>
      </c>
      <c r="AA193" s="156"/>
      <c r="AB193" s="15"/>
      <c r="AC193" s="15"/>
      <c r="AD193" s="15"/>
      <c r="AE193" s="15"/>
      <c r="AF193" s="15"/>
      <c r="AG193" s="15"/>
    </row>
    <row r="194" ht="30.0" customHeight="1">
      <c r="A194" s="514" t="s">
        <v>533</v>
      </c>
      <c r="B194" s="316"/>
      <c r="C194" s="515"/>
      <c r="D194" s="318"/>
      <c r="E194" s="175">
        <f>E184+E180+E173+E168</f>
        <v>526.5</v>
      </c>
      <c r="F194" s="190"/>
      <c r="G194" s="319">
        <f t="shared" ref="G194:H194" si="446">G184+G180+G173+G168</f>
        <v>264951.44</v>
      </c>
      <c r="H194" s="175">
        <f t="shared" si="446"/>
        <v>68</v>
      </c>
      <c r="I194" s="190"/>
      <c r="J194" s="319">
        <f t="shared" ref="J194:K194" si="447">J184+J180+J173+J168</f>
        <v>277044.75</v>
      </c>
      <c r="K194" s="175">
        <f t="shared" si="447"/>
        <v>1</v>
      </c>
      <c r="L194" s="190"/>
      <c r="M194" s="319">
        <f t="shared" ref="M194:N194" si="448">M184+M180+M173+M168</f>
        <v>30000</v>
      </c>
      <c r="N194" s="175">
        <f t="shared" si="448"/>
        <v>1</v>
      </c>
      <c r="O194" s="190"/>
      <c r="P194" s="319">
        <f t="shared" ref="P194:Q194" si="449">P184+P180+P173+P168</f>
        <v>30000</v>
      </c>
      <c r="Q194" s="175">
        <f t="shared" si="449"/>
        <v>0</v>
      </c>
      <c r="R194" s="190"/>
      <c r="S194" s="319">
        <f t="shared" ref="S194:T194" si="450">S184+S180+S173+S168</f>
        <v>0</v>
      </c>
      <c r="T194" s="175">
        <f t="shared" si="450"/>
        <v>0</v>
      </c>
      <c r="U194" s="190"/>
      <c r="V194" s="319">
        <f>V184+V180+V173+V168</f>
        <v>0</v>
      </c>
      <c r="W194" s="470">
        <f t="shared" ref="W194:X194" si="451">W184+W168+W180+W173</f>
        <v>294951.44</v>
      </c>
      <c r="X194" s="470">
        <f t="shared" si="451"/>
        <v>307044.75</v>
      </c>
      <c r="Y194" s="476">
        <f t="shared" si="401"/>
        <v>-12093.31</v>
      </c>
      <c r="Z194" s="471">
        <f t="shared" ref="Z194:Z195" si="453">Y194/W194</f>
        <v>-0.04100102037</v>
      </c>
      <c r="AA194" s="472"/>
      <c r="AB194" s="15"/>
      <c r="AC194" s="15"/>
      <c r="AD194" s="15"/>
      <c r="AE194" s="15"/>
      <c r="AF194" s="15"/>
      <c r="AG194" s="15"/>
    </row>
    <row r="195" ht="30.0" customHeight="1">
      <c r="A195" s="322" t="s">
        <v>534</v>
      </c>
      <c r="B195" s="323"/>
      <c r="C195" s="324"/>
      <c r="D195" s="325"/>
      <c r="E195" s="326"/>
      <c r="F195" s="327"/>
      <c r="G195" s="328">
        <f>G33+G47+G56+G78+G92+G106+G125+G133+G148+G156+G160+G166+G194</f>
        <v>1000000</v>
      </c>
      <c r="H195" s="326"/>
      <c r="I195" s="327"/>
      <c r="J195" s="328">
        <f>J33+J47+J56+J78+J92+J106+J125+J133+J148+J156+J160+J166+J194</f>
        <v>1000000</v>
      </c>
      <c r="K195" s="326"/>
      <c r="L195" s="327"/>
      <c r="M195" s="328">
        <f>M33+M47+M56+M78+M92+M106+M125+M133+M148+M156+M160+M166+M194</f>
        <v>30000</v>
      </c>
      <c r="N195" s="326"/>
      <c r="O195" s="327"/>
      <c r="P195" s="328">
        <f>P33+P47+P56+P78+P92+P106+P125+P133+P148+P156+P160+P166+P194</f>
        <v>30000</v>
      </c>
      <c r="Q195" s="326"/>
      <c r="R195" s="327"/>
      <c r="S195" s="328">
        <f>S33+S47+S56+S78+S92+S106+S125+S133+S148+S156+S160+S166+S194</f>
        <v>0</v>
      </c>
      <c r="T195" s="326"/>
      <c r="U195" s="327"/>
      <c r="V195" s="328">
        <f t="shared" ref="V195:Y195" si="452">V33+V47+V56+V78+V92+V106+V125+V133+V148+V156+V160+V166+V194</f>
        <v>0</v>
      </c>
      <c r="W195" s="516">
        <f t="shared" si="452"/>
        <v>1030000</v>
      </c>
      <c r="X195" s="516">
        <f t="shared" si="452"/>
        <v>1030000</v>
      </c>
      <c r="Y195" s="516">
        <f t="shared" si="452"/>
        <v>0</v>
      </c>
      <c r="Z195" s="516">
        <f t="shared" si="453"/>
        <v>0</v>
      </c>
      <c r="AA195" s="330"/>
      <c r="AB195" s="15"/>
      <c r="AC195" s="15"/>
      <c r="AD195" s="15"/>
      <c r="AE195" s="15"/>
      <c r="AF195" s="15"/>
      <c r="AG195" s="15"/>
    </row>
    <row r="196" ht="15.0" customHeight="1">
      <c r="A196" s="331"/>
      <c r="D196" s="68"/>
      <c r="E196" s="69"/>
      <c r="F196" s="69"/>
      <c r="G196" s="69"/>
      <c r="H196" s="69"/>
      <c r="I196" s="69"/>
      <c r="J196" s="69"/>
      <c r="K196" s="69"/>
      <c r="L196" s="69"/>
      <c r="M196" s="69"/>
      <c r="N196" s="69"/>
      <c r="O196" s="69"/>
      <c r="P196" s="69"/>
      <c r="Q196" s="69"/>
      <c r="R196" s="69"/>
      <c r="S196" s="69"/>
      <c r="T196" s="69"/>
      <c r="U196" s="69"/>
      <c r="V196" s="69"/>
      <c r="W196" s="332"/>
      <c r="X196" s="332"/>
      <c r="Y196" s="332"/>
      <c r="Z196" s="443"/>
      <c r="AA196" s="72"/>
      <c r="AB196" s="15"/>
      <c r="AC196" s="15"/>
      <c r="AD196" s="15"/>
      <c r="AE196" s="15"/>
      <c r="AF196" s="15"/>
      <c r="AG196" s="15"/>
    </row>
    <row r="197" ht="30.0" customHeight="1">
      <c r="A197" s="333" t="s">
        <v>421</v>
      </c>
      <c r="B197" s="77"/>
      <c r="C197" s="334"/>
      <c r="D197" s="335"/>
      <c r="E197" s="326"/>
      <c r="F197" s="327"/>
      <c r="G197" s="336">
        <f>'Фінансування'!C27-'Кошторис  витрат'!G195</f>
        <v>0</v>
      </c>
      <c r="H197" s="326"/>
      <c r="I197" s="327"/>
      <c r="J197" s="336">
        <f>'Фінансування'!C28-'Кошторис  витрат'!J195</f>
        <v>0</v>
      </c>
      <c r="K197" s="326"/>
      <c r="L197" s="327"/>
      <c r="M197" s="336">
        <f>'Фінансування'!J27-'Кошторис  витрат'!M195</f>
        <v>0</v>
      </c>
      <c r="N197" s="326"/>
      <c r="O197" s="327"/>
      <c r="P197" s="336">
        <f>'Фінансування'!J28-'Кошторис  витрат'!P195</f>
        <v>0</v>
      </c>
      <c r="Q197" s="326"/>
      <c r="R197" s="327"/>
      <c r="S197" s="336">
        <f>'Фінансування'!L27-'Кошторис  витрат'!S195</f>
        <v>0</v>
      </c>
      <c r="T197" s="326"/>
      <c r="U197" s="327"/>
      <c r="V197" s="336"/>
      <c r="W197" s="337"/>
      <c r="X197" s="337"/>
      <c r="Y197" s="337"/>
      <c r="Z197" s="517"/>
      <c r="AA197" s="338"/>
      <c r="AB197" s="15"/>
      <c r="AC197" s="15"/>
      <c r="AD197" s="15"/>
      <c r="AE197" s="15"/>
      <c r="AF197" s="15"/>
      <c r="AG197" s="15"/>
    </row>
    <row r="198" ht="15.75" customHeight="1">
      <c r="A198" s="2"/>
      <c r="B198" s="339"/>
      <c r="C198" s="3"/>
      <c r="D198" s="340"/>
      <c r="E198" s="47"/>
      <c r="F198" s="47"/>
      <c r="G198" s="47"/>
      <c r="H198" s="47"/>
      <c r="I198" s="47"/>
      <c r="J198" s="47"/>
      <c r="K198" s="47"/>
      <c r="L198" s="47"/>
      <c r="M198" s="47"/>
      <c r="N198" s="47"/>
      <c r="O198" s="47"/>
      <c r="P198" s="47"/>
      <c r="Q198" s="47"/>
      <c r="R198" s="47"/>
      <c r="S198" s="47"/>
      <c r="T198" s="47"/>
      <c r="U198" s="47"/>
      <c r="V198" s="47"/>
      <c r="W198" s="341"/>
      <c r="X198" s="341"/>
      <c r="Y198" s="341"/>
      <c r="Z198" s="440"/>
      <c r="AA198" s="3"/>
      <c r="AB198" s="2"/>
      <c r="AC198" s="2"/>
      <c r="AD198" s="2"/>
      <c r="AE198" s="2"/>
      <c r="AF198" s="2"/>
      <c r="AG198" s="2"/>
    </row>
    <row r="199" ht="15.75" customHeight="1">
      <c r="A199" s="2"/>
      <c r="B199" s="339"/>
      <c r="C199" s="3"/>
      <c r="D199" s="340"/>
      <c r="E199" s="47"/>
      <c r="F199" s="47"/>
      <c r="G199" s="47"/>
      <c r="H199" s="47"/>
      <c r="I199" s="47"/>
      <c r="J199" s="47"/>
      <c r="K199" s="47"/>
      <c r="L199" s="47"/>
      <c r="M199" s="47"/>
      <c r="N199" s="47"/>
      <c r="O199" s="47"/>
      <c r="P199" s="47"/>
      <c r="Q199" s="47"/>
      <c r="R199" s="47"/>
      <c r="S199" s="47"/>
      <c r="T199" s="47"/>
      <c r="U199" s="47"/>
      <c r="V199" s="47"/>
      <c r="W199" s="341"/>
      <c r="X199" s="341"/>
      <c r="Y199" s="341"/>
      <c r="Z199" s="440"/>
      <c r="AA199" s="3"/>
      <c r="AB199" s="2"/>
      <c r="AC199" s="2"/>
      <c r="AD199" s="2"/>
      <c r="AE199" s="2"/>
      <c r="AF199" s="2"/>
      <c r="AG199" s="2"/>
    </row>
    <row r="200" ht="15.75" customHeight="1">
      <c r="A200" s="2"/>
      <c r="B200" s="339"/>
      <c r="C200" s="3"/>
      <c r="D200" s="340"/>
      <c r="E200" s="47"/>
      <c r="F200" s="47"/>
      <c r="G200" s="47"/>
      <c r="H200" s="47"/>
      <c r="I200" s="47"/>
      <c r="J200" s="47"/>
      <c r="K200" s="47"/>
      <c r="L200" s="47"/>
      <c r="M200" s="47"/>
      <c r="N200" s="47"/>
      <c r="O200" s="47"/>
      <c r="P200" s="47"/>
      <c r="Q200" s="47"/>
      <c r="R200" s="47"/>
      <c r="S200" s="47"/>
      <c r="T200" s="47"/>
      <c r="U200" s="47"/>
      <c r="V200" s="47"/>
      <c r="W200" s="341"/>
      <c r="X200" s="341"/>
      <c r="Y200" s="341"/>
      <c r="Z200" s="440"/>
      <c r="AA200" s="3"/>
      <c r="AB200" s="2"/>
      <c r="AC200" s="2"/>
      <c r="AD200" s="2"/>
      <c r="AE200" s="2"/>
      <c r="AF200" s="2"/>
      <c r="AG200" s="2"/>
    </row>
    <row r="201" ht="15.75" customHeight="1">
      <c r="A201" s="5"/>
      <c r="B201" s="45"/>
      <c r="C201" s="46"/>
      <c r="D201" s="340"/>
      <c r="E201" s="342"/>
      <c r="F201" s="342"/>
      <c r="G201" s="47"/>
      <c r="H201" s="343"/>
      <c r="I201" s="5"/>
      <c r="J201" s="342"/>
      <c r="K201" s="48"/>
      <c r="L201" s="3"/>
      <c r="M201" s="47"/>
      <c r="N201" s="48"/>
      <c r="O201" s="3"/>
      <c r="P201" s="47"/>
      <c r="Q201" s="47"/>
      <c r="R201" s="47"/>
      <c r="S201" s="47"/>
      <c r="T201" s="47"/>
      <c r="U201" s="47"/>
      <c r="V201" s="47"/>
      <c r="W201" s="341"/>
      <c r="X201" s="341"/>
      <c r="Y201" s="341"/>
      <c r="Z201" s="440"/>
      <c r="AA201" s="3"/>
      <c r="AB201" s="2"/>
      <c r="AC201" s="3"/>
      <c r="AD201" s="2"/>
      <c r="AE201" s="2"/>
      <c r="AF201" s="2"/>
      <c r="AG201" s="2"/>
    </row>
    <row r="202" ht="15.75" customHeight="1">
      <c r="A202" s="49"/>
      <c r="B202" s="344"/>
      <c r="C202" s="50" t="s">
        <v>37</v>
      </c>
      <c r="D202" s="345"/>
      <c r="E202" s="51" t="s">
        <v>535</v>
      </c>
      <c r="F202" s="51"/>
      <c r="G202" s="54"/>
      <c r="H202" s="53"/>
      <c r="I202" s="52" t="s">
        <v>536</v>
      </c>
      <c r="J202" s="54"/>
      <c r="K202" s="53"/>
      <c r="L202" s="52"/>
      <c r="M202" s="54"/>
      <c r="N202" s="53"/>
      <c r="O202" s="52"/>
      <c r="P202" s="54"/>
      <c r="Q202" s="54"/>
      <c r="R202" s="54"/>
      <c r="S202" s="54"/>
      <c r="T202" s="54"/>
      <c r="U202" s="54"/>
      <c r="V202" s="54"/>
      <c r="W202" s="346"/>
      <c r="X202" s="346"/>
      <c r="Y202" s="346"/>
      <c r="Z202" s="518"/>
      <c r="AA202" s="347"/>
      <c r="AB202" s="348"/>
      <c r="AC202" s="347"/>
      <c r="AD202" s="348"/>
      <c r="AE202" s="348"/>
      <c r="AF202" s="348"/>
      <c r="AG202" s="348"/>
    </row>
    <row r="203" ht="15.75" customHeight="1">
      <c r="A203" s="2"/>
      <c r="B203" s="339"/>
      <c r="C203" s="3"/>
      <c r="D203" s="340"/>
      <c r="E203" s="47"/>
      <c r="F203" s="47"/>
      <c r="G203" s="47"/>
      <c r="H203" s="47"/>
      <c r="I203" s="47"/>
      <c r="J203" s="47"/>
      <c r="K203" s="47"/>
      <c r="L203" s="47"/>
      <c r="M203" s="47"/>
      <c r="N203" s="47"/>
      <c r="O203" s="47"/>
      <c r="P203" s="47"/>
      <c r="Q203" s="47"/>
      <c r="R203" s="47"/>
      <c r="S203" s="47"/>
      <c r="T203" s="47"/>
      <c r="U203" s="47"/>
      <c r="V203" s="47"/>
      <c r="W203" s="341"/>
      <c r="X203" s="341"/>
      <c r="Y203" s="341"/>
      <c r="Z203" s="440"/>
      <c r="AA203" s="3"/>
      <c r="AB203" s="2"/>
      <c r="AC203" s="2"/>
      <c r="AD203" s="2"/>
      <c r="AE203" s="2"/>
      <c r="AF203" s="2"/>
      <c r="AG203" s="2"/>
    </row>
    <row r="204" ht="15.75" customHeight="1">
      <c r="A204" s="2"/>
      <c r="B204" s="339"/>
      <c r="C204" s="3"/>
      <c r="D204" s="340"/>
      <c r="E204" s="47"/>
      <c r="F204" s="47"/>
      <c r="G204" s="47"/>
      <c r="H204" s="47"/>
      <c r="I204" s="47"/>
      <c r="J204" s="47"/>
      <c r="K204" s="47"/>
      <c r="L204" s="47"/>
      <c r="M204" s="47"/>
      <c r="N204" s="47"/>
      <c r="O204" s="47"/>
      <c r="P204" s="47"/>
      <c r="Q204" s="47"/>
      <c r="R204" s="47"/>
      <c r="S204" s="47"/>
      <c r="T204" s="47"/>
      <c r="U204" s="47"/>
      <c r="V204" s="47"/>
      <c r="W204" s="341"/>
      <c r="X204" s="341"/>
      <c r="Y204" s="341"/>
      <c r="Z204" s="440"/>
      <c r="AA204" s="3"/>
      <c r="AB204" s="2"/>
      <c r="AC204" s="2"/>
      <c r="AD204" s="2"/>
      <c r="AE204" s="2"/>
      <c r="AF204" s="2"/>
      <c r="AG204" s="2"/>
    </row>
    <row r="205" ht="15.75" customHeight="1">
      <c r="A205" s="2"/>
      <c r="B205" s="339"/>
      <c r="C205" s="3"/>
      <c r="D205" s="340"/>
      <c r="E205" s="47"/>
      <c r="F205" s="47"/>
      <c r="G205" s="47"/>
      <c r="H205" s="47"/>
      <c r="I205" s="47"/>
      <c r="J205" s="47"/>
      <c r="K205" s="47"/>
      <c r="L205" s="47"/>
      <c r="M205" s="47"/>
      <c r="N205" s="47"/>
      <c r="O205" s="47"/>
      <c r="P205" s="47"/>
      <c r="Q205" s="47"/>
      <c r="R205" s="47"/>
      <c r="S205" s="47"/>
      <c r="T205" s="47"/>
      <c r="U205" s="47"/>
      <c r="V205" s="47"/>
      <c r="W205" s="341"/>
      <c r="X205" s="341"/>
      <c r="Y205" s="341"/>
      <c r="Z205" s="440"/>
      <c r="AA205" s="3"/>
      <c r="AB205" s="2"/>
      <c r="AC205" s="2"/>
      <c r="AD205" s="2"/>
      <c r="AE205" s="2"/>
      <c r="AF205" s="2"/>
      <c r="AG205" s="2"/>
    </row>
    <row r="206" ht="15.75" customHeight="1">
      <c r="A206" s="2"/>
      <c r="B206" s="339"/>
      <c r="C206" s="3"/>
      <c r="D206" s="340"/>
      <c r="E206" s="47"/>
      <c r="F206" s="47"/>
      <c r="G206" s="47"/>
      <c r="H206" s="47"/>
      <c r="I206" s="47"/>
      <c r="J206" s="47"/>
      <c r="K206" s="47"/>
      <c r="L206" s="47"/>
      <c r="M206" s="47"/>
      <c r="N206" s="47"/>
      <c r="O206" s="47"/>
      <c r="P206" s="47"/>
      <c r="Q206" s="47"/>
      <c r="R206" s="47"/>
      <c r="S206" s="47"/>
      <c r="T206" s="47"/>
      <c r="U206" s="47"/>
      <c r="V206" s="47"/>
      <c r="W206" s="349"/>
      <c r="X206" s="349"/>
      <c r="Y206" s="349"/>
      <c r="Z206" s="519"/>
      <c r="AA206" s="3"/>
      <c r="AB206" s="2"/>
      <c r="AC206" s="2"/>
      <c r="AD206" s="2"/>
      <c r="AE206" s="2"/>
      <c r="AF206" s="2"/>
      <c r="AG206" s="2"/>
    </row>
    <row r="207" ht="15.75" customHeight="1">
      <c r="A207" s="2"/>
      <c r="B207" s="339"/>
      <c r="C207" s="3"/>
      <c r="D207" s="340"/>
      <c r="E207" s="47"/>
      <c r="F207" s="47"/>
      <c r="G207" s="47"/>
      <c r="H207" s="47"/>
      <c r="I207" s="47"/>
      <c r="J207" s="47"/>
      <c r="K207" s="47"/>
      <c r="L207" s="47"/>
      <c r="M207" s="47"/>
      <c r="N207" s="47"/>
      <c r="O207" s="47"/>
      <c r="P207" s="47"/>
      <c r="Q207" s="47"/>
      <c r="R207" s="47"/>
      <c r="S207" s="47"/>
      <c r="T207" s="47"/>
      <c r="U207" s="47"/>
      <c r="V207" s="47"/>
      <c r="W207" s="349"/>
      <c r="X207" s="349"/>
      <c r="Y207" s="349"/>
      <c r="Z207" s="519"/>
      <c r="AA207" s="3"/>
      <c r="AB207" s="2"/>
      <c r="AC207" s="2"/>
      <c r="AD207" s="2"/>
      <c r="AE207" s="2"/>
      <c r="AF207" s="2"/>
      <c r="AG207" s="2"/>
    </row>
    <row r="208" ht="15.75" customHeight="1">
      <c r="A208" s="2"/>
      <c r="B208" s="339"/>
      <c r="C208" s="3"/>
      <c r="D208" s="340"/>
      <c r="E208" s="47"/>
      <c r="F208" s="47"/>
      <c r="G208" s="47"/>
      <c r="H208" s="47"/>
      <c r="I208" s="47"/>
      <c r="J208" s="47"/>
      <c r="K208" s="47"/>
      <c r="L208" s="47"/>
      <c r="M208" s="47"/>
      <c r="N208" s="47"/>
      <c r="O208" s="47"/>
      <c r="P208" s="47"/>
      <c r="Q208" s="47"/>
      <c r="R208" s="47"/>
      <c r="S208" s="47"/>
      <c r="T208" s="47"/>
      <c r="U208" s="47"/>
      <c r="V208" s="47"/>
      <c r="W208" s="349"/>
      <c r="X208" s="349"/>
      <c r="Y208" s="349"/>
      <c r="Z208" s="519"/>
      <c r="AA208" s="3"/>
      <c r="AB208" s="2"/>
      <c r="AC208" s="2"/>
      <c r="AD208" s="2"/>
      <c r="AE208" s="2"/>
      <c r="AF208" s="2"/>
      <c r="AG208" s="2"/>
    </row>
    <row r="209" ht="15.75" customHeight="1">
      <c r="A209" s="2"/>
      <c r="B209" s="339"/>
      <c r="C209" s="3"/>
      <c r="D209" s="340"/>
      <c r="E209" s="47"/>
      <c r="F209" s="47"/>
      <c r="G209" s="47"/>
      <c r="H209" s="47"/>
      <c r="I209" s="47"/>
      <c r="J209" s="47"/>
      <c r="K209" s="47"/>
      <c r="L209" s="47"/>
      <c r="M209" s="47"/>
      <c r="N209" s="47"/>
      <c r="O209" s="47"/>
      <c r="P209" s="47"/>
      <c r="Q209" s="47"/>
      <c r="R209" s="47"/>
      <c r="S209" s="47"/>
      <c r="T209" s="47"/>
      <c r="U209" s="47"/>
      <c r="V209" s="47"/>
      <c r="W209" s="349"/>
      <c r="X209" s="349"/>
      <c r="Y209" s="349"/>
      <c r="Z209" s="519"/>
      <c r="AA209" s="3"/>
      <c r="AB209" s="2"/>
      <c r="AC209" s="2"/>
      <c r="AD209" s="2"/>
      <c r="AE209" s="2"/>
      <c r="AF209" s="2"/>
      <c r="AG209" s="2"/>
    </row>
    <row r="210" ht="15.75" customHeight="1">
      <c r="A210" s="2"/>
      <c r="B210" s="339"/>
      <c r="C210" s="3"/>
      <c r="D210" s="340"/>
      <c r="E210" s="47"/>
      <c r="F210" s="47"/>
      <c r="G210" s="47"/>
      <c r="H210" s="47"/>
      <c r="I210" s="47"/>
      <c r="J210" s="47"/>
      <c r="K210" s="47"/>
      <c r="L210" s="47"/>
      <c r="M210" s="47"/>
      <c r="N210" s="47"/>
      <c r="O210" s="47"/>
      <c r="P210" s="47"/>
      <c r="Q210" s="47"/>
      <c r="R210" s="47"/>
      <c r="S210" s="47"/>
      <c r="T210" s="47"/>
      <c r="U210" s="47"/>
      <c r="V210" s="47"/>
      <c r="W210" s="349"/>
      <c r="X210" s="349"/>
      <c r="Y210" s="349"/>
      <c r="Z210" s="519"/>
      <c r="AA210" s="3"/>
      <c r="AB210" s="2"/>
      <c r="AC210" s="2"/>
      <c r="AD210" s="2"/>
      <c r="AE210" s="2"/>
      <c r="AF210" s="2"/>
      <c r="AG210" s="2"/>
    </row>
    <row r="211" ht="15.75" customHeight="1">
      <c r="A211" s="2"/>
      <c r="B211" s="339"/>
      <c r="C211" s="3"/>
      <c r="D211" s="340"/>
      <c r="E211" s="47"/>
      <c r="F211" s="47"/>
      <c r="G211" s="47"/>
      <c r="H211" s="47"/>
      <c r="I211" s="47"/>
      <c r="J211" s="47"/>
      <c r="K211" s="47"/>
      <c r="L211" s="47"/>
      <c r="M211" s="47"/>
      <c r="N211" s="47"/>
      <c r="O211" s="47"/>
      <c r="P211" s="47"/>
      <c r="Q211" s="47"/>
      <c r="R211" s="47"/>
      <c r="S211" s="47"/>
      <c r="T211" s="47"/>
      <c r="U211" s="47"/>
      <c r="V211" s="47"/>
      <c r="W211" s="349"/>
      <c r="X211" s="349"/>
      <c r="Y211" s="349"/>
      <c r="Z211" s="519"/>
      <c r="AA211" s="3"/>
      <c r="AB211" s="2"/>
      <c r="AC211" s="2"/>
      <c r="AD211" s="2"/>
      <c r="AE211" s="2"/>
      <c r="AF211" s="2"/>
      <c r="AG211" s="2"/>
    </row>
    <row r="212" ht="15.75" customHeight="1">
      <c r="A212" s="2"/>
      <c r="B212" s="339"/>
      <c r="C212" s="3"/>
      <c r="D212" s="340"/>
      <c r="E212" s="47"/>
      <c r="F212" s="47"/>
      <c r="G212" s="47"/>
      <c r="H212" s="47"/>
      <c r="I212" s="47"/>
      <c r="J212" s="47"/>
      <c r="K212" s="47"/>
      <c r="L212" s="47"/>
      <c r="M212" s="47"/>
      <c r="N212" s="47"/>
      <c r="O212" s="47"/>
      <c r="P212" s="47"/>
      <c r="Q212" s="47"/>
      <c r="R212" s="47"/>
      <c r="S212" s="47"/>
      <c r="T212" s="47"/>
      <c r="U212" s="47"/>
      <c r="V212" s="47"/>
      <c r="W212" s="349"/>
      <c r="X212" s="349"/>
      <c r="Y212" s="349"/>
      <c r="Z212" s="519"/>
      <c r="AA212" s="3"/>
      <c r="AB212" s="2"/>
      <c r="AC212" s="2"/>
      <c r="AD212" s="2"/>
      <c r="AE212" s="2"/>
      <c r="AF212" s="2"/>
      <c r="AG212" s="2"/>
    </row>
    <row r="213" ht="15.75" customHeight="1">
      <c r="A213" s="2"/>
      <c r="B213" s="339"/>
      <c r="C213" s="3"/>
      <c r="D213" s="340"/>
      <c r="E213" s="47"/>
      <c r="F213" s="47"/>
      <c r="G213" s="47"/>
      <c r="H213" s="47"/>
      <c r="I213" s="47"/>
      <c r="J213" s="47"/>
      <c r="K213" s="47"/>
      <c r="L213" s="47"/>
      <c r="M213" s="47"/>
      <c r="N213" s="47"/>
      <c r="O213" s="47"/>
      <c r="P213" s="47"/>
      <c r="Q213" s="47"/>
      <c r="R213" s="47"/>
      <c r="S213" s="47"/>
      <c r="T213" s="47"/>
      <c r="U213" s="47"/>
      <c r="V213" s="47"/>
      <c r="W213" s="349"/>
      <c r="X213" s="349"/>
      <c r="Y213" s="349"/>
      <c r="Z213" s="519"/>
      <c r="AA213" s="3"/>
      <c r="AB213" s="2"/>
      <c r="AC213" s="2"/>
      <c r="AD213" s="2"/>
      <c r="AE213" s="2"/>
      <c r="AF213" s="2"/>
      <c r="AG213" s="2"/>
    </row>
    <row r="214" ht="15.75" customHeight="1">
      <c r="A214" s="2"/>
      <c r="B214" s="339"/>
      <c r="C214" s="3"/>
      <c r="D214" s="340"/>
      <c r="E214" s="47"/>
      <c r="F214" s="47"/>
      <c r="G214" s="47"/>
      <c r="H214" s="47"/>
      <c r="I214" s="47"/>
      <c r="J214" s="47"/>
      <c r="K214" s="47"/>
      <c r="L214" s="47"/>
      <c r="M214" s="47"/>
      <c r="N214" s="47"/>
      <c r="O214" s="47"/>
      <c r="P214" s="47"/>
      <c r="Q214" s="47"/>
      <c r="R214" s="47"/>
      <c r="S214" s="47"/>
      <c r="T214" s="47"/>
      <c r="U214" s="47"/>
      <c r="V214" s="47"/>
      <c r="W214" s="349"/>
      <c r="X214" s="349"/>
      <c r="Y214" s="349"/>
      <c r="Z214" s="519"/>
      <c r="AA214" s="3"/>
      <c r="AB214" s="2"/>
      <c r="AC214" s="2"/>
      <c r="AD214" s="2"/>
      <c r="AE214" s="2"/>
      <c r="AF214" s="2"/>
      <c r="AG214" s="2"/>
    </row>
    <row r="215" ht="15.75" customHeight="1">
      <c r="A215" s="2"/>
      <c r="B215" s="339"/>
      <c r="C215" s="3"/>
      <c r="D215" s="340"/>
      <c r="E215" s="47"/>
      <c r="F215" s="47"/>
      <c r="G215" s="47"/>
      <c r="H215" s="47"/>
      <c r="I215" s="47"/>
      <c r="J215" s="47"/>
      <c r="K215" s="47"/>
      <c r="L215" s="47"/>
      <c r="M215" s="47"/>
      <c r="N215" s="47"/>
      <c r="O215" s="47"/>
      <c r="P215" s="47"/>
      <c r="Q215" s="47"/>
      <c r="R215" s="47"/>
      <c r="S215" s="47"/>
      <c r="T215" s="47"/>
      <c r="U215" s="47"/>
      <c r="V215" s="47"/>
      <c r="W215" s="349"/>
      <c r="X215" s="349"/>
      <c r="Y215" s="349"/>
      <c r="Z215" s="519"/>
      <c r="AA215" s="3"/>
      <c r="AB215" s="2"/>
      <c r="AC215" s="2"/>
      <c r="AD215" s="2"/>
      <c r="AE215" s="2"/>
      <c r="AF215" s="2"/>
      <c r="AG215" s="2"/>
    </row>
    <row r="216" ht="15.75" customHeight="1">
      <c r="A216" s="2"/>
      <c r="B216" s="339"/>
      <c r="C216" s="3"/>
      <c r="D216" s="340"/>
      <c r="E216" s="47"/>
      <c r="F216" s="47"/>
      <c r="G216" s="47"/>
      <c r="H216" s="47"/>
      <c r="I216" s="47"/>
      <c r="J216" s="47"/>
      <c r="K216" s="47"/>
      <c r="L216" s="47"/>
      <c r="M216" s="47"/>
      <c r="N216" s="47"/>
      <c r="O216" s="47"/>
      <c r="P216" s="47"/>
      <c r="Q216" s="47"/>
      <c r="R216" s="47"/>
      <c r="S216" s="47"/>
      <c r="T216" s="47"/>
      <c r="U216" s="47"/>
      <c r="V216" s="47"/>
      <c r="W216" s="349"/>
      <c r="X216" s="349"/>
      <c r="Y216" s="349"/>
      <c r="Z216" s="519"/>
      <c r="AA216" s="3"/>
      <c r="AB216" s="2"/>
      <c r="AC216" s="2"/>
      <c r="AD216" s="2"/>
      <c r="AE216" s="2"/>
      <c r="AF216" s="2"/>
      <c r="AG216" s="2"/>
    </row>
    <row r="217" ht="15.75" customHeight="1">
      <c r="A217" s="2"/>
      <c r="B217" s="339"/>
      <c r="C217" s="3"/>
      <c r="D217" s="340"/>
      <c r="E217" s="47"/>
      <c r="F217" s="47"/>
      <c r="G217" s="47"/>
      <c r="H217" s="47"/>
      <c r="I217" s="47"/>
      <c r="J217" s="47"/>
      <c r="K217" s="47"/>
      <c r="L217" s="47"/>
      <c r="M217" s="47"/>
      <c r="N217" s="47"/>
      <c r="O217" s="47"/>
      <c r="P217" s="47"/>
      <c r="Q217" s="47"/>
      <c r="R217" s="47"/>
      <c r="S217" s="47"/>
      <c r="T217" s="47"/>
      <c r="U217" s="47"/>
      <c r="V217" s="47"/>
      <c r="W217" s="349"/>
      <c r="X217" s="349"/>
      <c r="Y217" s="349"/>
      <c r="Z217" s="519"/>
      <c r="AA217" s="3"/>
      <c r="AB217" s="2"/>
      <c r="AC217" s="2"/>
      <c r="AD217" s="2"/>
      <c r="AE217" s="2"/>
      <c r="AF217" s="2"/>
      <c r="AG217" s="2"/>
    </row>
    <row r="218" ht="15.75" customHeight="1">
      <c r="A218" s="2"/>
      <c r="B218" s="339"/>
      <c r="C218" s="3"/>
      <c r="D218" s="340"/>
      <c r="E218" s="47"/>
      <c r="F218" s="47"/>
      <c r="G218" s="47"/>
      <c r="H218" s="47"/>
      <c r="I218" s="47"/>
      <c r="J218" s="47"/>
      <c r="K218" s="47"/>
      <c r="L218" s="47"/>
      <c r="M218" s="47"/>
      <c r="N218" s="47"/>
      <c r="O218" s="47"/>
      <c r="P218" s="47"/>
      <c r="Q218" s="47"/>
      <c r="R218" s="47"/>
      <c r="S218" s="47"/>
      <c r="T218" s="47"/>
      <c r="U218" s="47"/>
      <c r="V218" s="47"/>
      <c r="W218" s="349"/>
      <c r="X218" s="349"/>
      <c r="Y218" s="349"/>
      <c r="Z218" s="519"/>
      <c r="AA218" s="3"/>
      <c r="AB218" s="2"/>
      <c r="AC218" s="2"/>
      <c r="AD218" s="2"/>
      <c r="AE218" s="2"/>
      <c r="AF218" s="2"/>
      <c r="AG218" s="2"/>
    </row>
    <row r="219" ht="15.75" customHeight="1">
      <c r="A219" s="2"/>
      <c r="B219" s="339"/>
      <c r="C219" s="3"/>
      <c r="D219" s="340"/>
      <c r="E219" s="47"/>
      <c r="F219" s="47"/>
      <c r="G219" s="47"/>
      <c r="H219" s="47"/>
      <c r="I219" s="47"/>
      <c r="J219" s="47"/>
      <c r="K219" s="47"/>
      <c r="L219" s="47"/>
      <c r="M219" s="47"/>
      <c r="N219" s="47"/>
      <c r="O219" s="47"/>
      <c r="P219" s="47"/>
      <c r="Q219" s="47"/>
      <c r="R219" s="47"/>
      <c r="S219" s="47"/>
      <c r="T219" s="47"/>
      <c r="U219" s="47"/>
      <c r="V219" s="47"/>
      <c r="W219" s="349"/>
      <c r="X219" s="349"/>
      <c r="Y219" s="349"/>
      <c r="Z219" s="519"/>
      <c r="AA219" s="3"/>
      <c r="AB219" s="2"/>
      <c r="AC219" s="2"/>
      <c r="AD219" s="2"/>
      <c r="AE219" s="2"/>
      <c r="AF219" s="2"/>
      <c r="AG219" s="2"/>
    </row>
    <row r="220" ht="15.75" customHeight="1">
      <c r="A220" s="2"/>
      <c r="B220" s="339"/>
      <c r="C220" s="3"/>
      <c r="D220" s="340"/>
      <c r="E220" s="47"/>
      <c r="F220" s="47"/>
      <c r="G220" s="47"/>
      <c r="H220" s="47"/>
      <c r="I220" s="47"/>
      <c r="J220" s="47"/>
      <c r="K220" s="47"/>
      <c r="L220" s="47"/>
      <c r="M220" s="47"/>
      <c r="N220" s="47"/>
      <c r="O220" s="47"/>
      <c r="P220" s="47"/>
      <c r="Q220" s="47"/>
      <c r="R220" s="47"/>
      <c r="S220" s="47"/>
      <c r="T220" s="47"/>
      <c r="U220" s="47"/>
      <c r="V220" s="47"/>
      <c r="W220" s="349"/>
      <c r="X220" s="349"/>
      <c r="Y220" s="349"/>
      <c r="Z220" s="519"/>
      <c r="AA220" s="3"/>
      <c r="AB220" s="2"/>
      <c r="AC220" s="2"/>
      <c r="AD220" s="2"/>
      <c r="AE220" s="2"/>
      <c r="AF220" s="2"/>
      <c r="AG220" s="2"/>
    </row>
    <row r="221" ht="15.75" customHeight="1">
      <c r="A221" s="2"/>
      <c r="B221" s="339"/>
      <c r="C221" s="3"/>
      <c r="D221" s="340"/>
      <c r="E221" s="47"/>
      <c r="F221" s="47"/>
      <c r="G221" s="47"/>
      <c r="H221" s="47"/>
      <c r="I221" s="47"/>
      <c r="J221" s="47"/>
      <c r="K221" s="47"/>
      <c r="L221" s="47"/>
      <c r="M221" s="47"/>
      <c r="N221" s="47"/>
      <c r="O221" s="47"/>
      <c r="P221" s="47"/>
      <c r="Q221" s="47"/>
      <c r="R221" s="47"/>
      <c r="S221" s="47"/>
      <c r="T221" s="47"/>
      <c r="U221" s="47"/>
      <c r="V221" s="47"/>
      <c r="W221" s="349"/>
      <c r="X221" s="349"/>
      <c r="Y221" s="349"/>
      <c r="Z221" s="519"/>
      <c r="AA221" s="3"/>
      <c r="AB221" s="2"/>
      <c r="AC221" s="2"/>
      <c r="AD221" s="2"/>
      <c r="AE221" s="2"/>
      <c r="AF221" s="2"/>
      <c r="AG221" s="2"/>
    </row>
    <row r="222" ht="15.75" customHeight="1">
      <c r="A222" s="2"/>
      <c r="B222" s="339"/>
      <c r="C222" s="3"/>
      <c r="D222" s="340"/>
      <c r="E222" s="47"/>
      <c r="F222" s="47"/>
      <c r="G222" s="47"/>
      <c r="H222" s="47"/>
      <c r="I222" s="47"/>
      <c r="J222" s="47"/>
      <c r="K222" s="47"/>
      <c r="L222" s="47"/>
      <c r="M222" s="47"/>
      <c r="N222" s="47"/>
      <c r="O222" s="47"/>
      <c r="P222" s="47"/>
      <c r="Q222" s="47"/>
      <c r="R222" s="47"/>
      <c r="S222" s="47"/>
      <c r="T222" s="47"/>
      <c r="U222" s="47"/>
      <c r="V222" s="47"/>
      <c r="W222" s="349"/>
      <c r="X222" s="349"/>
      <c r="Y222" s="349"/>
      <c r="Z222" s="519"/>
      <c r="AA222" s="3"/>
      <c r="AB222" s="2"/>
      <c r="AC222" s="2"/>
      <c r="AD222" s="2"/>
      <c r="AE222" s="2"/>
      <c r="AF222" s="2"/>
      <c r="AG222" s="2"/>
    </row>
    <row r="223" ht="15.75" customHeight="1">
      <c r="A223" s="2"/>
      <c r="B223" s="339"/>
      <c r="C223" s="3"/>
      <c r="D223" s="340"/>
      <c r="E223" s="47"/>
      <c r="F223" s="47"/>
      <c r="G223" s="47"/>
      <c r="H223" s="47"/>
      <c r="I223" s="47"/>
      <c r="J223" s="47"/>
      <c r="K223" s="47"/>
      <c r="L223" s="47"/>
      <c r="M223" s="47"/>
      <c r="N223" s="47"/>
      <c r="O223" s="47"/>
      <c r="P223" s="47"/>
      <c r="Q223" s="47"/>
      <c r="R223" s="47"/>
      <c r="S223" s="47"/>
      <c r="T223" s="47"/>
      <c r="U223" s="47"/>
      <c r="V223" s="47"/>
      <c r="W223" s="349"/>
      <c r="X223" s="349"/>
      <c r="Y223" s="349"/>
      <c r="Z223" s="519"/>
      <c r="AA223" s="3"/>
      <c r="AB223" s="2"/>
      <c r="AC223" s="2"/>
      <c r="AD223" s="2"/>
      <c r="AE223" s="2"/>
      <c r="AF223" s="2"/>
      <c r="AG223" s="2"/>
    </row>
    <row r="224" ht="15.75" customHeight="1">
      <c r="A224" s="2"/>
      <c r="B224" s="339"/>
      <c r="C224" s="3"/>
      <c r="D224" s="340"/>
      <c r="E224" s="47"/>
      <c r="F224" s="47"/>
      <c r="G224" s="47"/>
      <c r="H224" s="47"/>
      <c r="I224" s="47"/>
      <c r="J224" s="47"/>
      <c r="K224" s="47"/>
      <c r="L224" s="47"/>
      <c r="M224" s="47"/>
      <c r="N224" s="47"/>
      <c r="O224" s="47"/>
      <c r="P224" s="47"/>
      <c r="Q224" s="47"/>
      <c r="R224" s="47"/>
      <c r="S224" s="47"/>
      <c r="T224" s="47"/>
      <c r="U224" s="47"/>
      <c r="V224" s="47"/>
      <c r="W224" s="349"/>
      <c r="X224" s="349"/>
      <c r="Y224" s="349"/>
      <c r="Z224" s="519"/>
      <c r="AA224" s="3"/>
      <c r="AB224" s="2"/>
      <c r="AC224" s="2"/>
      <c r="AD224" s="2"/>
      <c r="AE224" s="2"/>
      <c r="AF224" s="2"/>
      <c r="AG224" s="2"/>
    </row>
    <row r="225" ht="15.75" customHeight="1">
      <c r="A225" s="2"/>
      <c r="B225" s="339"/>
      <c r="C225" s="3"/>
      <c r="D225" s="340"/>
      <c r="E225" s="47"/>
      <c r="F225" s="47"/>
      <c r="G225" s="47"/>
      <c r="H225" s="47"/>
      <c r="I225" s="47"/>
      <c r="J225" s="47"/>
      <c r="K225" s="47"/>
      <c r="L225" s="47"/>
      <c r="M225" s="47"/>
      <c r="N225" s="47"/>
      <c r="O225" s="47"/>
      <c r="P225" s="47"/>
      <c r="Q225" s="47"/>
      <c r="R225" s="47"/>
      <c r="S225" s="47"/>
      <c r="T225" s="47"/>
      <c r="U225" s="47"/>
      <c r="V225" s="47"/>
      <c r="W225" s="349"/>
      <c r="X225" s="349"/>
      <c r="Y225" s="349"/>
      <c r="Z225" s="519"/>
      <c r="AA225" s="3"/>
      <c r="AB225" s="2"/>
      <c r="AC225" s="2"/>
      <c r="AD225" s="2"/>
      <c r="AE225" s="2"/>
      <c r="AF225" s="2"/>
      <c r="AG225" s="2"/>
    </row>
    <row r="226" ht="15.75" customHeight="1">
      <c r="A226" s="2"/>
      <c r="B226" s="339"/>
      <c r="C226" s="3"/>
      <c r="D226" s="340"/>
      <c r="E226" s="47"/>
      <c r="F226" s="47"/>
      <c r="G226" s="47"/>
      <c r="H226" s="47"/>
      <c r="I226" s="47"/>
      <c r="J226" s="47"/>
      <c r="K226" s="47"/>
      <c r="L226" s="47"/>
      <c r="M226" s="47"/>
      <c r="N226" s="47"/>
      <c r="O226" s="47"/>
      <c r="P226" s="47"/>
      <c r="Q226" s="47"/>
      <c r="R226" s="47"/>
      <c r="S226" s="47"/>
      <c r="T226" s="47"/>
      <c r="U226" s="47"/>
      <c r="V226" s="47"/>
      <c r="W226" s="349"/>
      <c r="X226" s="349"/>
      <c r="Y226" s="349"/>
      <c r="Z226" s="519"/>
      <c r="AA226" s="3"/>
      <c r="AB226" s="2"/>
      <c r="AC226" s="2"/>
      <c r="AD226" s="2"/>
      <c r="AE226" s="2"/>
      <c r="AF226" s="2"/>
      <c r="AG226" s="2"/>
    </row>
    <row r="227" ht="15.75" customHeight="1">
      <c r="A227" s="2"/>
      <c r="B227" s="339"/>
      <c r="C227" s="3"/>
      <c r="D227" s="340"/>
      <c r="E227" s="47"/>
      <c r="F227" s="47"/>
      <c r="G227" s="47"/>
      <c r="H227" s="47"/>
      <c r="I227" s="47"/>
      <c r="J227" s="47"/>
      <c r="K227" s="47"/>
      <c r="L227" s="47"/>
      <c r="M227" s="47"/>
      <c r="N227" s="47"/>
      <c r="O227" s="47"/>
      <c r="P227" s="47"/>
      <c r="Q227" s="47"/>
      <c r="R227" s="47"/>
      <c r="S227" s="47"/>
      <c r="T227" s="47"/>
      <c r="U227" s="47"/>
      <c r="V227" s="47"/>
      <c r="W227" s="349"/>
      <c r="X227" s="349"/>
      <c r="Y227" s="349"/>
      <c r="Z227" s="519"/>
      <c r="AA227" s="3"/>
      <c r="AB227" s="2"/>
      <c r="AC227" s="2"/>
      <c r="AD227" s="2"/>
      <c r="AE227" s="2"/>
      <c r="AF227" s="2"/>
      <c r="AG227" s="2"/>
    </row>
    <row r="228" ht="15.75" customHeight="1">
      <c r="A228" s="2"/>
      <c r="B228" s="339"/>
      <c r="C228" s="3"/>
      <c r="D228" s="340"/>
      <c r="E228" s="47"/>
      <c r="F228" s="47"/>
      <c r="G228" s="47"/>
      <c r="H228" s="47"/>
      <c r="I228" s="47"/>
      <c r="J228" s="47"/>
      <c r="K228" s="47"/>
      <c r="L228" s="47"/>
      <c r="M228" s="47"/>
      <c r="N228" s="47"/>
      <c r="O228" s="47"/>
      <c r="P228" s="47"/>
      <c r="Q228" s="47"/>
      <c r="R228" s="47"/>
      <c r="S228" s="47"/>
      <c r="T228" s="47"/>
      <c r="U228" s="47"/>
      <c r="V228" s="47"/>
      <c r="W228" s="349"/>
      <c r="X228" s="349"/>
      <c r="Y228" s="349"/>
      <c r="Z228" s="519"/>
      <c r="AA228" s="3"/>
      <c r="AB228" s="2"/>
      <c r="AC228" s="2"/>
      <c r="AD228" s="2"/>
      <c r="AE228" s="2"/>
      <c r="AF228" s="2"/>
      <c r="AG228" s="2"/>
    </row>
    <row r="229" ht="15.75" customHeight="1">
      <c r="A229" s="2"/>
      <c r="B229" s="339"/>
      <c r="C229" s="3"/>
      <c r="D229" s="340"/>
      <c r="E229" s="47"/>
      <c r="F229" s="47"/>
      <c r="G229" s="47"/>
      <c r="H229" s="47"/>
      <c r="I229" s="47"/>
      <c r="J229" s="47"/>
      <c r="K229" s="47"/>
      <c r="L229" s="47"/>
      <c r="M229" s="47"/>
      <c r="N229" s="47"/>
      <c r="O229" s="47"/>
      <c r="P229" s="47"/>
      <c r="Q229" s="47"/>
      <c r="R229" s="47"/>
      <c r="S229" s="47"/>
      <c r="T229" s="47"/>
      <c r="U229" s="47"/>
      <c r="V229" s="47"/>
      <c r="W229" s="349"/>
      <c r="X229" s="349"/>
      <c r="Y229" s="349"/>
      <c r="Z229" s="519"/>
      <c r="AA229" s="3"/>
      <c r="AB229" s="2"/>
      <c r="AC229" s="2"/>
      <c r="AD229" s="2"/>
      <c r="AE229" s="2"/>
      <c r="AF229" s="2"/>
      <c r="AG229" s="2"/>
    </row>
    <row r="230" ht="15.75" customHeight="1">
      <c r="A230" s="2"/>
      <c r="B230" s="339"/>
      <c r="C230" s="3"/>
      <c r="D230" s="340"/>
      <c r="E230" s="47"/>
      <c r="F230" s="47"/>
      <c r="G230" s="47"/>
      <c r="H230" s="47"/>
      <c r="I230" s="47"/>
      <c r="J230" s="47"/>
      <c r="K230" s="47"/>
      <c r="L230" s="47"/>
      <c r="M230" s="47"/>
      <c r="N230" s="47"/>
      <c r="O230" s="47"/>
      <c r="P230" s="47"/>
      <c r="Q230" s="47"/>
      <c r="R230" s="47"/>
      <c r="S230" s="47"/>
      <c r="T230" s="47"/>
      <c r="U230" s="47"/>
      <c r="V230" s="47"/>
      <c r="W230" s="349"/>
      <c r="X230" s="349"/>
      <c r="Y230" s="349"/>
      <c r="Z230" s="519"/>
      <c r="AA230" s="3"/>
      <c r="AB230" s="2"/>
      <c r="AC230" s="2"/>
      <c r="AD230" s="2"/>
      <c r="AE230" s="2"/>
      <c r="AF230" s="2"/>
      <c r="AG230" s="2"/>
    </row>
    <row r="231" ht="15.75" customHeight="1">
      <c r="A231" s="2"/>
      <c r="B231" s="339"/>
      <c r="C231" s="3"/>
      <c r="D231" s="340"/>
      <c r="E231" s="47"/>
      <c r="F231" s="47"/>
      <c r="G231" s="47"/>
      <c r="H231" s="47"/>
      <c r="I231" s="47"/>
      <c r="J231" s="47"/>
      <c r="K231" s="47"/>
      <c r="L231" s="47"/>
      <c r="M231" s="47"/>
      <c r="N231" s="47"/>
      <c r="O231" s="47"/>
      <c r="P231" s="47"/>
      <c r="Q231" s="47"/>
      <c r="R231" s="47"/>
      <c r="S231" s="47"/>
      <c r="T231" s="47"/>
      <c r="U231" s="47"/>
      <c r="V231" s="47"/>
      <c r="W231" s="349"/>
      <c r="X231" s="349"/>
      <c r="Y231" s="349"/>
      <c r="Z231" s="519"/>
      <c r="AA231" s="3"/>
      <c r="AB231" s="2"/>
      <c r="AC231" s="2"/>
      <c r="AD231" s="2"/>
      <c r="AE231" s="2"/>
      <c r="AF231" s="2"/>
      <c r="AG231" s="2"/>
    </row>
    <row r="232" ht="15.75" customHeight="1">
      <c r="A232" s="2"/>
      <c r="B232" s="339"/>
      <c r="C232" s="3"/>
      <c r="D232" s="340"/>
      <c r="E232" s="47"/>
      <c r="F232" s="47"/>
      <c r="G232" s="47"/>
      <c r="H232" s="47"/>
      <c r="I232" s="47"/>
      <c r="J232" s="47"/>
      <c r="K232" s="47"/>
      <c r="L232" s="47"/>
      <c r="M232" s="47"/>
      <c r="N232" s="47"/>
      <c r="O232" s="47"/>
      <c r="P232" s="47"/>
      <c r="Q232" s="47"/>
      <c r="R232" s="47"/>
      <c r="S232" s="47"/>
      <c r="T232" s="47"/>
      <c r="U232" s="47"/>
      <c r="V232" s="47"/>
      <c r="W232" s="349"/>
      <c r="X232" s="349"/>
      <c r="Y232" s="349"/>
      <c r="Z232" s="519"/>
      <c r="AA232" s="3"/>
      <c r="AB232" s="2"/>
      <c r="AC232" s="2"/>
      <c r="AD232" s="2"/>
      <c r="AE232" s="2"/>
      <c r="AF232" s="2"/>
      <c r="AG232" s="2"/>
    </row>
    <row r="233" ht="15.75" customHeight="1">
      <c r="A233" s="2"/>
      <c r="B233" s="339"/>
      <c r="C233" s="3"/>
      <c r="D233" s="340"/>
      <c r="E233" s="47"/>
      <c r="F233" s="47"/>
      <c r="G233" s="47"/>
      <c r="H233" s="47"/>
      <c r="I233" s="47"/>
      <c r="J233" s="47"/>
      <c r="K233" s="47"/>
      <c r="L233" s="47"/>
      <c r="M233" s="47"/>
      <c r="N233" s="47"/>
      <c r="O233" s="47"/>
      <c r="P233" s="47"/>
      <c r="Q233" s="47"/>
      <c r="R233" s="47"/>
      <c r="S233" s="47"/>
      <c r="T233" s="47"/>
      <c r="U233" s="47"/>
      <c r="V233" s="47"/>
      <c r="W233" s="349"/>
      <c r="X233" s="349"/>
      <c r="Y233" s="349"/>
      <c r="Z233" s="519"/>
      <c r="AA233" s="3"/>
      <c r="AB233" s="2"/>
      <c r="AC233" s="2"/>
      <c r="AD233" s="2"/>
      <c r="AE233" s="2"/>
      <c r="AF233" s="2"/>
      <c r="AG233" s="2"/>
    </row>
    <row r="234" ht="15.75" customHeight="1">
      <c r="A234" s="2"/>
      <c r="B234" s="339"/>
      <c r="C234" s="3"/>
      <c r="D234" s="340"/>
      <c r="E234" s="47"/>
      <c r="F234" s="47"/>
      <c r="G234" s="47"/>
      <c r="H234" s="47"/>
      <c r="I234" s="47"/>
      <c r="J234" s="47"/>
      <c r="K234" s="47"/>
      <c r="L234" s="47"/>
      <c r="M234" s="47"/>
      <c r="N234" s="47"/>
      <c r="O234" s="47"/>
      <c r="P234" s="47"/>
      <c r="Q234" s="47"/>
      <c r="R234" s="47"/>
      <c r="S234" s="47"/>
      <c r="T234" s="47"/>
      <c r="U234" s="47"/>
      <c r="V234" s="47"/>
      <c r="W234" s="349"/>
      <c r="X234" s="349"/>
      <c r="Y234" s="349"/>
      <c r="Z234" s="519"/>
      <c r="AA234" s="3"/>
      <c r="AB234" s="2"/>
      <c r="AC234" s="2"/>
      <c r="AD234" s="2"/>
      <c r="AE234" s="2"/>
      <c r="AF234" s="2"/>
      <c r="AG234" s="2"/>
    </row>
    <row r="235" ht="15.75" customHeight="1">
      <c r="A235" s="2"/>
      <c r="B235" s="339"/>
      <c r="C235" s="3"/>
      <c r="D235" s="340"/>
      <c r="E235" s="47"/>
      <c r="F235" s="47"/>
      <c r="G235" s="47"/>
      <c r="H235" s="47"/>
      <c r="I235" s="47"/>
      <c r="J235" s="47"/>
      <c r="K235" s="47"/>
      <c r="L235" s="47"/>
      <c r="M235" s="47"/>
      <c r="N235" s="47"/>
      <c r="O235" s="47"/>
      <c r="P235" s="47"/>
      <c r="Q235" s="47"/>
      <c r="R235" s="47"/>
      <c r="S235" s="47"/>
      <c r="T235" s="47"/>
      <c r="U235" s="47"/>
      <c r="V235" s="47"/>
      <c r="W235" s="349"/>
      <c r="X235" s="349"/>
      <c r="Y235" s="349"/>
      <c r="Z235" s="519"/>
      <c r="AA235" s="3"/>
      <c r="AB235" s="2"/>
      <c r="AC235" s="2"/>
      <c r="AD235" s="2"/>
      <c r="AE235" s="2"/>
      <c r="AF235" s="2"/>
      <c r="AG235" s="2"/>
    </row>
    <row r="236" ht="15.75" customHeight="1">
      <c r="A236" s="2"/>
      <c r="B236" s="339"/>
      <c r="C236" s="3"/>
      <c r="D236" s="340"/>
      <c r="E236" s="47"/>
      <c r="F236" s="47"/>
      <c r="G236" s="47"/>
      <c r="H236" s="47"/>
      <c r="I236" s="47"/>
      <c r="J236" s="47"/>
      <c r="K236" s="47"/>
      <c r="L236" s="47"/>
      <c r="M236" s="47"/>
      <c r="N236" s="47"/>
      <c r="O236" s="47"/>
      <c r="P236" s="47"/>
      <c r="Q236" s="47"/>
      <c r="R236" s="47"/>
      <c r="S236" s="47"/>
      <c r="T236" s="47"/>
      <c r="U236" s="47"/>
      <c r="V236" s="47"/>
      <c r="W236" s="349"/>
      <c r="X236" s="349"/>
      <c r="Y236" s="349"/>
      <c r="Z236" s="519"/>
      <c r="AA236" s="3"/>
      <c r="AB236" s="2"/>
      <c r="AC236" s="2"/>
      <c r="AD236" s="2"/>
      <c r="AE236" s="2"/>
      <c r="AF236" s="2"/>
      <c r="AG236" s="2"/>
    </row>
    <row r="237" ht="15.75" customHeight="1">
      <c r="A237" s="2"/>
      <c r="B237" s="339"/>
      <c r="C237" s="3"/>
      <c r="D237" s="340"/>
      <c r="E237" s="47"/>
      <c r="F237" s="47"/>
      <c r="G237" s="47"/>
      <c r="H237" s="47"/>
      <c r="I237" s="47"/>
      <c r="J237" s="47"/>
      <c r="K237" s="47"/>
      <c r="L237" s="47"/>
      <c r="M237" s="47"/>
      <c r="N237" s="47"/>
      <c r="O237" s="47"/>
      <c r="P237" s="47"/>
      <c r="Q237" s="47"/>
      <c r="R237" s="47"/>
      <c r="S237" s="47"/>
      <c r="T237" s="47"/>
      <c r="U237" s="47"/>
      <c r="V237" s="47"/>
      <c r="W237" s="349"/>
      <c r="X237" s="349"/>
      <c r="Y237" s="349"/>
      <c r="Z237" s="519"/>
      <c r="AA237" s="3"/>
      <c r="AB237" s="2"/>
      <c r="AC237" s="2"/>
      <c r="AD237" s="2"/>
      <c r="AE237" s="2"/>
      <c r="AF237" s="2"/>
      <c r="AG237" s="2"/>
    </row>
    <row r="238" ht="15.75" customHeight="1">
      <c r="A238" s="2"/>
      <c r="B238" s="339"/>
      <c r="C238" s="3"/>
      <c r="D238" s="340"/>
      <c r="E238" s="47"/>
      <c r="F238" s="47"/>
      <c r="G238" s="47"/>
      <c r="H238" s="47"/>
      <c r="I238" s="47"/>
      <c r="J238" s="47"/>
      <c r="K238" s="47"/>
      <c r="L238" s="47"/>
      <c r="M238" s="47"/>
      <c r="N238" s="47"/>
      <c r="O238" s="47"/>
      <c r="P238" s="47"/>
      <c r="Q238" s="47"/>
      <c r="R238" s="47"/>
      <c r="S238" s="47"/>
      <c r="T238" s="47"/>
      <c r="U238" s="47"/>
      <c r="V238" s="47"/>
      <c r="W238" s="349"/>
      <c r="X238" s="349"/>
      <c r="Y238" s="349"/>
      <c r="Z238" s="519"/>
      <c r="AA238" s="3"/>
      <c r="AB238" s="2"/>
      <c r="AC238" s="2"/>
      <c r="AD238" s="2"/>
      <c r="AE238" s="2"/>
      <c r="AF238" s="2"/>
      <c r="AG238" s="2"/>
    </row>
    <row r="239" ht="15.75" customHeight="1">
      <c r="A239" s="2"/>
      <c r="B239" s="339"/>
      <c r="C239" s="3"/>
      <c r="D239" s="340"/>
      <c r="E239" s="47"/>
      <c r="F239" s="47"/>
      <c r="G239" s="47"/>
      <c r="H239" s="47"/>
      <c r="I239" s="47"/>
      <c r="J239" s="47"/>
      <c r="K239" s="47"/>
      <c r="L239" s="47"/>
      <c r="M239" s="47"/>
      <c r="N239" s="47"/>
      <c r="O239" s="47"/>
      <c r="P239" s="47"/>
      <c r="Q239" s="47"/>
      <c r="R239" s="47"/>
      <c r="S239" s="47"/>
      <c r="T239" s="47"/>
      <c r="U239" s="47"/>
      <c r="V239" s="47"/>
      <c r="W239" s="349"/>
      <c r="X239" s="349"/>
      <c r="Y239" s="349"/>
      <c r="Z239" s="519"/>
      <c r="AA239" s="3"/>
      <c r="AB239" s="2"/>
      <c r="AC239" s="2"/>
      <c r="AD239" s="2"/>
      <c r="AE239" s="2"/>
      <c r="AF239" s="2"/>
      <c r="AG239" s="2"/>
    </row>
    <row r="240" ht="15.75" customHeight="1">
      <c r="A240" s="2"/>
      <c r="B240" s="339"/>
      <c r="C240" s="3"/>
      <c r="D240" s="340"/>
      <c r="E240" s="47"/>
      <c r="F240" s="47"/>
      <c r="G240" s="47"/>
      <c r="H240" s="47"/>
      <c r="I240" s="47"/>
      <c r="J240" s="47"/>
      <c r="K240" s="47"/>
      <c r="L240" s="47"/>
      <c r="M240" s="47"/>
      <c r="N240" s="47"/>
      <c r="O240" s="47"/>
      <c r="P240" s="47"/>
      <c r="Q240" s="47"/>
      <c r="R240" s="47"/>
      <c r="S240" s="47"/>
      <c r="T240" s="47"/>
      <c r="U240" s="47"/>
      <c r="V240" s="47"/>
      <c r="W240" s="349"/>
      <c r="X240" s="349"/>
      <c r="Y240" s="349"/>
      <c r="Z240" s="519"/>
      <c r="AA240" s="3"/>
      <c r="AB240" s="2"/>
      <c r="AC240" s="2"/>
      <c r="AD240" s="2"/>
      <c r="AE240" s="2"/>
      <c r="AF240" s="2"/>
      <c r="AG240" s="2"/>
    </row>
    <row r="241" ht="15.75" customHeight="1">
      <c r="A241" s="2"/>
      <c r="B241" s="339"/>
      <c r="C241" s="3"/>
      <c r="D241" s="340"/>
      <c r="E241" s="47"/>
      <c r="F241" s="47"/>
      <c r="G241" s="47"/>
      <c r="H241" s="47"/>
      <c r="I241" s="47"/>
      <c r="J241" s="47"/>
      <c r="K241" s="47"/>
      <c r="L241" s="47"/>
      <c r="M241" s="47"/>
      <c r="N241" s="47"/>
      <c r="O241" s="47"/>
      <c r="P241" s="47"/>
      <c r="Q241" s="47"/>
      <c r="R241" s="47"/>
      <c r="S241" s="47"/>
      <c r="T241" s="47"/>
      <c r="U241" s="47"/>
      <c r="V241" s="47"/>
      <c r="W241" s="349"/>
      <c r="X241" s="349"/>
      <c r="Y241" s="349"/>
      <c r="Z241" s="519"/>
      <c r="AA241" s="3"/>
      <c r="AB241" s="2"/>
      <c r="AC241" s="2"/>
      <c r="AD241" s="2"/>
      <c r="AE241" s="2"/>
      <c r="AF241" s="2"/>
      <c r="AG241" s="2"/>
    </row>
    <row r="242" ht="15.75" customHeight="1">
      <c r="A242" s="2"/>
      <c r="B242" s="339"/>
      <c r="C242" s="3"/>
      <c r="D242" s="340"/>
      <c r="E242" s="47"/>
      <c r="F242" s="47"/>
      <c r="G242" s="47"/>
      <c r="H242" s="47"/>
      <c r="I242" s="47"/>
      <c r="J242" s="47"/>
      <c r="K242" s="47"/>
      <c r="L242" s="47"/>
      <c r="M242" s="47"/>
      <c r="N242" s="47"/>
      <c r="O242" s="47"/>
      <c r="P242" s="47"/>
      <c r="Q242" s="47"/>
      <c r="R242" s="47"/>
      <c r="S242" s="47"/>
      <c r="T242" s="47"/>
      <c r="U242" s="47"/>
      <c r="V242" s="47"/>
      <c r="W242" s="349"/>
      <c r="X242" s="349"/>
      <c r="Y242" s="349"/>
      <c r="Z242" s="519"/>
      <c r="AA242" s="3"/>
      <c r="AB242" s="2"/>
      <c r="AC242" s="2"/>
      <c r="AD242" s="2"/>
      <c r="AE242" s="2"/>
      <c r="AF242" s="2"/>
      <c r="AG242" s="2"/>
    </row>
    <row r="243" ht="15.75" customHeight="1">
      <c r="A243" s="2"/>
      <c r="B243" s="339"/>
      <c r="C243" s="3"/>
      <c r="D243" s="340"/>
      <c r="E243" s="47"/>
      <c r="F243" s="47"/>
      <c r="G243" s="47"/>
      <c r="H243" s="47"/>
      <c r="I243" s="47"/>
      <c r="J243" s="47"/>
      <c r="K243" s="47"/>
      <c r="L243" s="47"/>
      <c r="M243" s="47"/>
      <c r="N243" s="47"/>
      <c r="O243" s="47"/>
      <c r="P243" s="47"/>
      <c r="Q243" s="47"/>
      <c r="R243" s="47"/>
      <c r="S243" s="47"/>
      <c r="T243" s="47"/>
      <c r="U243" s="47"/>
      <c r="V243" s="47"/>
      <c r="W243" s="349"/>
      <c r="X243" s="349"/>
      <c r="Y243" s="349"/>
      <c r="Z243" s="519"/>
      <c r="AA243" s="3"/>
      <c r="AB243" s="2"/>
      <c r="AC243" s="2"/>
      <c r="AD243" s="2"/>
      <c r="AE243" s="2"/>
      <c r="AF243" s="2"/>
      <c r="AG243" s="2"/>
    </row>
    <row r="244" ht="15.75" customHeight="1">
      <c r="A244" s="2"/>
      <c r="B244" s="339"/>
      <c r="C244" s="3"/>
      <c r="D244" s="340"/>
      <c r="E244" s="47"/>
      <c r="F244" s="47"/>
      <c r="G244" s="47"/>
      <c r="H244" s="47"/>
      <c r="I244" s="47"/>
      <c r="J244" s="47"/>
      <c r="K244" s="47"/>
      <c r="L244" s="47"/>
      <c r="M244" s="47"/>
      <c r="N244" s="47"/>
      <c r="O244" s="47"/>
      <c r="P244" s="47"/>
      <c r="Q244" s="47"/>
      <c r="R244" s="47"/>
      <c r="S244" s="47"/>
      <c r="T244" s="47"/>
      <c r="U244" s="47"/>
      <c r="V244" s="47"/>
      <c r="W244" s="349"/>
      <c r="X244" s="349"/>
      <c r="Y244" s="349"/>
      <c r="Z244" s="519"/>
      <c r="AA244" s="3"/>
      <c r="AB244" s="2"/>
      <c r="AC244" s="2"/>
      <c r="AD244" s="2"/>
      <c r="AE244" s="2"/>
      <c r="AF244" s="2"/>
      <c r="AG244" s="2"/>
    </row>
    <row r="245" ht="15.75" customHeight="1">
      <c r="A245" s="2"/>
      <c r="B245" s="339"/>
      <c r="C245" s="3"/>
      <c r="D245" s="340"/>
      <c r="E245" s="47"/>
      <c r="F245" s="47"/>
      <c r="G245" s="47"/>
      <c r="H245" s="47"/>
      <c r="I245" s="47"/>
      <c r="J245" s="47"/>
      <c r="K245" s="47"/>
      <c r="L245" s="47"/>
      <c r="M245" s="47"/>
      <c r="N245" s="47"/>
      <c r="O245" s="47"/>
      <c r="P245" s="47"/>
      <c r="Q245" s="47"/>
      <c r="R245" s="47"/>
      <c r="S245" s="47"/>
      <c r="T245" s="47"/>
      <c r="U245" s="47"/>
      <c r="V245" s="47"/>
      <c r="W245" s="349"/>
      <c r="X245" s="349"/>
      <c r="Y245" s="349"/>
      <c r="Z245" s="519"/>
      <c r="AA245" s="3"/>
      <c r="AB245" s="2"/>
      <c r="AC245" s="2"/>
      <c r="AD245" s="2"/>
      <c r="AE245" s="2"/>
      <c r="AF245" s="2"/>
      <c r="AG245" s="2"/>
    </row>
    <row r="246" ht="15.75" customHeight="1">
      <c r="A246" s="2"/>
      <c r="B246" s="339"/>
      <c r="C246" s="3"/>
      <c r="D246" s="340"/>
      <c r="E246" s="47"/>
      <c r="F246" s="47"/>
      <c r="G246" s="47"/>
      <c r="H246" s="47"/>
      <c r="I246" s="47"/>
      <c r="J246" s="47"/>
      <c r="K246" s="47"/>
      <c r="L246" s="47"/>
      <c r="M246" s="47"/>
      <c r="N246" s="47"/>
      <c r="O246" s="47"/>
      <c r="P246" s="47"/>
      <c r="Q246" s="47"/>
      <c r="R246" s="47"/>
      <c r="S246" s="47"/>
      <c r="T246" s="47"/>
      <c r="U246" s="47"/>
      <c r="V246" s="47"/>
      <c r="W246" s="349"/>
      <c r="X246" s="349"/>
      <c r="Y246" s="349"/>
      <c r="Z246" s="519"/>
      <c r="AA246" s="3"/>
      <c r="AB246" s="2"/>
      <c r="AC246" s="2"/>
      <c r="AD246" s="2"/>
      <c r="AE246" s="2"/>
      <c r="AF246" s="2"/>
      <c r="AG246" s="2"/>
    </row>
    <row r="247" ht="15.75" customHeight="1">
      <c r="A247" s="2"/>
      <c r="B247" s="339"/>
      <c r="C247" s="3"/>
      <c r="D247" s="340"/>
      <c r="E247" s="47"/>
      <c r="F247" s="47"/>
      <c r="G247" s="47"/>
      <c r="H247" s="47"/>
      <c r="I247" s="47"/>
      <c r="J247" s="47"/>
      <c r="K247" s="47"/>
      <c r="L247" s="47"/>
      <c r="M247" s="47"/>
      <c r="N247" s="47"/>
      <c r="O247" s="47"/>
      <c r="P247" s="47"/>
      <c r="Q247" s="47"/>
      <c r="R247" s="47"/>
      <c r="S247" s="47"/>
      <c r="T247" s="47"/>
      <c r="U247" s="47"/>
      <c r="V247" s="47"/>
      <c r="W247" s="349"/>
      <c r="X247" s="349"/>
      <c r="Y247" s="349"/>
      <c r="Z247" s="519"/>
      <c r="AA247" s="3"/>
      <c r="AB247" s="2"/>
      <c r="AC247" s="2"/>
      <c r="AD247" s="2"/>
      <c r="AE247" s="2"/>
      <c r="AF247" s="2"/>
      <c r="AG247" s="2"/>
    </row>
    <row r="248" ht="15.75" customHeight="1">
      <c r="A248" s="2"/>
      <c r="B248" s="339"/>
      <c r="C248" s="3"/>
      <c r="D248" s="340"/>
      <c r="E248" s="47"/>
      <c r="F248" s="47"/>
      <c r="G248" s="47"/>
      <c r="H248" s="47"/>
      <c r="I248" s="47"/>
      <c r="J248" s="47"/>
      <c r="K248" s="47"/>
      <c r="L248" s="47"/>
      <c r="M248" s="47"/>
      <c r="N248" s="47"/>
      <c r="O248" s="47"/>
      <c r="P248" s="47"/>
      <c r="Q248" s="47"/>
      <c r="R248" s="47"/>
      <c r="S248" s="47"/>
      <c r="T248" s="47"/>
      <c r="U248" s="47"/>
      <c r="V248" s="47"/>
      <c r="W248" s="349"/>
      <c r="X248" s="349"/>
      <c r="Y248" s="349"/>
      <c r="Z248" s="519"/>
      <c r="AA248" s="3"/>
      <c r="AB248" s="2"/>
      <c r="AC248" s="2"/>
      <c r="AD248" s="2"/>
      <c r="AE248" s="2"/>
      <c r="AF248" s="2"/>
      <c r="AG248" s="2"/>
    </row>
    <row r="249" ht="15.75" customHeight="1">
      <c r="A249" s="2"/>
      <c r="B249" s="339"/>
      <c r="C249" s="3"/>
      <c r="D249" s="340"/>
      <c r="E249" s="47"/>
      <c r="F249" s="47"/>
      <c r="G249" s="47"/>
      <c r="H249" s="47"/>
      <c r="I249" s="47"/>
      <c r="J249" s="47"/>
      <c r="K249" s="47"/>
      <c r="L249" s="47"/>
      <c r="M249" s="47"/>
      <c r="N249" s="47"/>
      <c r="O249" s="47"/>
      <c r="P249" s="47"/>
      <c r="Q249" s="47"/>
      <c r="R249" s="47"/>
      <c r="S249" s="47"/>
      <c r="T249" s="47"/>
      <c r="U249" s="47"/>
      <c r="V249" s="47"/>
      <c r="W249" s="349"/>
      <c r="X249" s="349"/>
      <c r="Y249" s="349"/>
      <c r="Z249" s="519"/>
      <c r="AA249" s="3"/>
      <c r="AB249" s="2"/>
      <c r="AC249" s="2"/>
      <c r="AD249" s="2"/>
      <c r="AE249" s="2"/>
      <c r="AF249" s="2"/>
      <c r="AG249" s="2"/>
    </row>
    <row r="250" ht="15.75" customHeight="1">
      <c r="A250" s="2"/>
      <c r="B250" s="339"/>
      <c r="C250" s="3"/>
      <c r="D250" s="340"/>
      <c r="E250" s="47"/>
      <c r="F250" s="47"/>
      <c r="G250" s="47"/>
      <c r="H250" s="47"/>
      <c r="I250" s="47"/>
      <c r="J250" s="47"/>
      <c r="K250" s="47"/>
      <c r="L250" s="47"/>
      <c r="M250" s="47"/>
      <c r="N250" s="47"/>
      <c r="O250" s="47"/>
      <c r="P250" s="47"/>
      <c r="Q250" s="47"/>
      <c r="R250" s="47"/>
      <c r="S250" s="47"/>
      <c r="T250" s="47"/>
      <c r="U250" s="47"/>
      <c r="V250" s="47"/>
      <c r="W250" s="349"/>
      <c r="X250" s="349"/>
      <c r="Y250" s="349"/>
      <c r="Z250" s="519"/>
      <c r="AA250" s="3"/>
      <c r="AB250" s="2"/>
      <c r="AC250" s="2"/>
      <c r="AD250" s="2"/>
      <c r="AE250" s="2"/>
      <c r="AF250" s="2"/>
      <c r="AG250" s="2"/>
    </row>
    <row r="251" ht="15.75" customHeight="1">
      <c r="A251" s="2"/>
      <c r="B251" s="339"/>
      <c r="C251" s="3"/>
      <c r="D251" s="340"/>
      <c r="E251" s="47"/>
      <c r="F251" s="47"/>
      <c r="G251" s="47"/>
      <c r="H251" s="47"/>
      <c r="I251" s="47"/>
      <c r="J251" s="47"/>
      <c r="K251" s="47"/>
      <c r="L251" s="47"/>
      <c r="M251" s="47"/>
      <c r="N251" s="47"/>
      <c r="O251" s="47"/>
      <c r="P251" s="47"/>
      <c r="Q251" s="47"/>
      <c r="R251" s="47"/>
      <c r="S251" s="47"/>
      <c r="T251" s="47"/>
      <c r="U251" s="47"/>
      <c r="V251" s="47"/>
      <c r="W251" s="349"/>
      <c r="X251" s="349"/>
      <c r="Y251" s="349"/>
      <c r="Z251" s="519"/>
      <c r="AA251" s="3"/>
      <c r="AB251" s="2"/>
      <c r="AC251" s="2"/>
      <c r="AD251" s="2"/>
      <c r="AE251" s="2"/>
      <c r="AF251" s="2"/>
      <c r="AG251" s="2"/>
    </row>
    <row r="252" ht="15.75" customHeight="1">
      <c r="A252" s="2"/>
      <c r="B252" s="339"/>
      <c r="C252" s="3"/>
      <c r="D252" s="340"/>
      <c r="E252" s="47"/>
      <c r="F252" s="47"/>
      <c r="G252" s="47"/>
      <c r="H252" s="47"/>
      <c r="I252" s="47"/>
      <c r="J252" s="47"/>
      <c r="K252" s="47"/>
      <c r="L252" s="47"/>
      <c r="M252" s="47"/>
      <c r="N252" s="47"/>
      <c r="O252" s="47"/>
      <c r="P252" s="47"/>
      <c r="Q252" s="47"/>
      <c r="R252" s="47"/>
      <c r="S252" s="47"/>
      <c r="T252" s="47"/>
      <c r="U252" s="47"/>
      <c r="V252" s="47"/>
      <c r="W252" s="349"/>
      <c r="X252" s="349"/>
      <c r="Y252" s="349"/>
      <c r="Z252" s="519"/>
      <c r="AA252" s="3"/>
      <c r="AB252" s="2"/>
      <c r="AC252" s="2"/>
      <c r="AD252" s="2"/>
      <c r="AE252" s="2"/>
      <c r="AF252" s="2"/>
      <c r="AG252" s="2"/>
    </row>
    <row r="253" ht="15.75" customHeight="1">
      <c r="A253" s="2"/>
      <c r="B253" s="339"/>
      <c r="C253" s="3"/>
      <c r="D253" s="340"/>
      <c r="E253" s="47"/>
      <c r="F253" s="47"/>
      <c r="G253" s="47"/>
      <c r="H253" s="47"/>
      <c r="I253" s="47"/>
      <c r="J253" s="47"/>
      <c r="K253" s="47"/>
      <c r="L253" s="47"/>
      <c r="M253" s="47"/>
      <c r="N253" s="47"/>
      <c r="O253" s="47"/>
      <c r="P253" s="47"/>
      <c r="Q253" s="47"/>
      <c r="R253" s="47"/>
      <c r="S253" s="47"/>
      <c r="T253" s="47"/>
      <c r="U253" s="47"/>
      <c r="V253" s="47"/>
      <c r="W253" s="349"/>
      <c r="X253" s="349"/>
      <c r="Y253" s="349"/>
      <c r="Z253" s="519"/>
      <c r="AA253" s="3"/>
      <c r="AB253" s="2"/>
      <c r="AC253" s="2"/>
      <c r="AD253" s="2"/>
      <c r="AE253" s="2"/>
      <c r="AF253" s="2"/>
      <c r="AG253" s="2"/>
    </row>
    <row r="254" ht="15.75" customHeight="1">
      <c r="A254" s="2"/>
      <c r="B254" s="339"/>
      <c r="C254" s="3"/>
      <c r="D254" s="340"/>
      <c r="E254" s="47"/>
      <c r="F254" s="47"/>
      <c r="G254" s="47"/>
      <c r="H254" s="47"/>
      <c r="I254" s="47"/>
      <c r="J254" s="47"/>
      <c r="K254" s="47"/>
      <c r="L254" s="47"/>
      <c r="M254" s="47"/>
      <c r="N254" s="47"/>
      <c r="O254" s="47"/>
      <c r="P254" s="47"/>
      <c r="Q254" s="47"/>
      <c r="R254" s="47"/>
      <c r="S254" s="47"/>
      <c r="T254" s="47"/>
      <c r="U254" s="47"/>
      <c r="V254" s="47"/>
      <c r="W254" s="349"/>
      <c r="X254" s="349"/>
      <c r="Y254" s="349"/>
      <c r="Z254" s="519"/>
      <c r="AA254" s="3"/>
      <c r="AB254" s="2"/>
      <c r="AC254" s="2"/>
      <c r="AD254" s="2"/>
      <c r="AE254" s="2"/>
      <c r="AF254" s="2"/>
      <c r="AG254" s="2"/>
    </row>
    <row r="255" ht="15.75" customHeight="1">
      <c r="A255" s="2"/>
      <c r="B255" s="339"/>
      <c r="C255" s="3"/>
      <c r="D255" s="340"/>
      <c r="E255" s="47"/>
      <c r="F255" s="47"/>
      <c r="G255" s="47"/>
      <c r="H255" s="47"/>
      <c r="I255" s="47"/>
      <c r="J255" s="47"/>
      <c r="K255" s="47"/>
      <c r="L255" s="47"/>
      <c r="M255" s="47"/>
      <c r="N255" s="47"/>
      <c r="O255" s="47"/>
      <c r="P255" s="47"/>
      <c r="Q255" s="47"/>
      <c r="R255" s="47"/>
      <c r="S255" s="47"/>
      <c r="T255" s="47"/>
      <c r="U255" s="47"/>
      <c r="V255" s="47"/>
      <c r="W255" s="349"/>
      <c r="X255" s="349"/>
      <c r="Y255" s="349"/>
      <c r="Z255" s="519"/>
      <c r="AA255" s="3"/>
      <c r="AB255" s="2"/>
      <c r="AC255" s="2"/>
      <c r="AD255" s="2"/>
      <c r="AE255" s="2"/>
      <c r="AF255" s="2"/>
      <c r="AG255" s="2"/>
    </row>
    <row r="256" ht="15.75" customHeight="1">
      <c r="A256" s="2"/>
      <c r="B256" s="339"/>
      <c r="C256" s="3"/>
      <c r="D256" s="340"/>
      <c r="E256" s="47"/>
      <c r="F256" s="47"/>
      <c r="G256" s="47"/>
      <c r="H256" s="47"/>
      <c r="I256" s="47"/>
      <c r="J256" s="47"/>
      <c r="K256" s="47"/>
      <c r="L256" s="47"/>
      <c r="M256" s="47"/>
      <c r="N256" s="47"/>
      <c r="O256" s="47"/>
      <c r="P256" s="47"/>
      <c r="Q256" s="47"/>
      <c r="R256" s="47"/>
      <c r="S256" s="47"/>
      <c r="T256" s="47"/>
      <c r="U256" s="47"/>
      <c r="V256" s="47"/>
      <c r="W256" s="349"/>
      <c r="X256" s="349"/>
      <c r="Y256" s="349"/>
      <c r="Z256" s="519"/>
      <c r="AA256" s="3"/>
      <c r="AB256" s="2"/>
      <c r="AC256" s="2"/>
      <c r="AD256" s="2"/>
      <c r="AE256" s="2"/>
      <c r="AF256" s="2"/>
      <c r="AG256" s="2"/>
    </row>
    <row r="257" ht="15.75" customHeight="1">
      <c r="A257" s="2"/>
      <c r="B257" s="339"/>
      <c r="C257" s="3"/>
      <c r="D257" s="340"/>
      <c r="E257" s="47"/>
      <c r="F257" s="47"/>
      <c r="G257" s="47"/>
      <c r="H257" s="47"/>
      <c r="I257" s="47"/>
      <c r="J257" s="47"/>
      <c r="K257" s="47"/>
      <c r="L257" s="47"/>
      <c r="M257" s="47"/>
      <c r="N257" s="47"/>
      <c r="O257" s="47"/>
      <c r="P257" s="47"/>
      <c r="Q257" s="47"/>
      <c r="R257" s="47"/>
      <c r="S257" s="47"/>
      <c r="T257" s="47"/>
      <c r="U257" s="47"/>
      <c r="V257" s="47"/>
      <c r="W257" s="349"/>
      <c r="X257" s="349"/>
      <c r="Y257" s="349"/>
      <c r="Z257" s="519"/>
      <c r="AA257" s="3"/>
      <c r="AB257" s="2"/>
      <c r="AC257" s="2"/>
      <c r="AD257" s="2"/>
      <c r="AE257" s="2"/>
      <c r="AF257" s="2"/>
      <c r="AG257" s="2"/>
    </row>
    <row r="258" ht="15.75" customHeight="1">
      <c r="A258" s="2"/>
      <c r="B258" s="339"/>
      <c r="C258" s="3"/>
      <c r="D258" s="340"/>
      <c r="E258" s="47"/>
      <c r="F258" s="47"/>
      <c r="G258" s="47"/>
      <c r="H258" s="47"/>
      <c r="I258" s="47"/>
      <c r="J258" s="47"/>
      <c r="K258" s="47"/>
      <c r="L258" s="47"/>
      <c r="M258" s="47"/>
      <c r="N258" s="47"/>
      <c r="O258" s="47"/>
      <c r="P258" s="47"/>
      <c r="Q258" s="47"/>
      <c r="R258" s="47"/>
      <c r="S258" s="47"/>
      <c r="T258" s="47"/>
      <c r="U258" s="47"/>
      <c r="V258" s="47"/>
      <c r="W258" s="349"/>
      <c r="X258" s="349"/>
      <c r="Y258" s="349"/>
      <c r="Z258" s="519"/>
      <c r="AA258" s="3"/>
      <c r="AB258" s="2"/>
      <c r="AC258" s="2"/>
      <c r="AD258" s="2"/>
      <c r="AE258" s="2"/>
      <c r="AF258" s="2"/>
      <c r="AG258" s="2"/>
    </row>
    <row r="259" ht="15.75" customHeight="1">
      <c r="A259" s="2"/>
      <c r="B259" s="339"/>
      <c r="C259" s="3"/>
      <c r="D259" s="340"/>
      <c r="E259" s="47"/>
      <c r="F259" s="47"/>
      <c r="G259" s="47"/>
      <c r="H259" s="47"/>
      <c r="I259" s="47"/>
      <c r="J259" s="47"/>
      <c r="K259" s="47"/>
      <c r="L259" s="47"/>
      <c r="M259" s="47"/>
      <c r="N259" s="47"/>
      <c r="O259" s="47"/>
      <c r="P259" s="47"/>
      <c r="Q259" s="47"/>
      <c r="R259" s="47"/>
      <c r="S259" s="47"/>
      <c r="T259" s="47"/>
      <c r="U259" s="47"/>
      <c r="V259" s="47"/>
      <c r="W259" s="349"/>
      <c r="X259" s="349"/>
      <c r="Y259" s="349"/>
      <c r="Z259" s="519"/>
      <c r="AA259" s="3"/>
      <c r="AB259" s="2"/>
      <c r="AC259" s="2"/>
      <c r="AD259" s="2"/>
      <c r="AE259" s="2"/>
      <c r="AF259" s="2"/>
      <c r="AG259" s="2"/>
    </row>
    <row r="260" ht="15.75" customHeight="1">
      <c r="A260" s="2"/>
      <c r="B260" s="339"/>
      <c r="C260" s="3"/>
      <c r="D260" s="340"/>
      <c r="E260" s="47"/>
      <c r="F260" s="47"/>
      <c r="G260" s="47"/>
      <c r="H260" s="47"/>
      <c r="I260" s="47"/>
      <c r="J260" s="47"/>
      <c r="K260" s="47"/>
      <c r="L260" s="47"/>
      <c r="M260" s="47"/>
      <c r="N260" s="47"/>
      <c r="O260" s="47"/>
      <c r="P260" s="47"/>
      <c r="Q260" s="47"/>
      <c r="R260" s="47"/>
      <c r="S260" s="47"/>
      <c r="T260" s="47"/>
      <c r="U260" s="47"/>
      <c r="V260" s="47"/>
      <c r="W260" s="349"/>
      <c r="X260" s="349"/>
      <c r="Y260" s="349"/>
      <c r="Z260" s="519"/>
      <c r="AA260" s="3"/>
      <c r="AB260" s="2"/>
      <c r="AC260" s="2"/>
      <c r="AD260" s="2"/>
      <c r="AE260" s="2"/>
      <c r="AF260" s="2"/>
      <c r="AG260" s="2"/>
    </row>
    <row r="261" ht="15.75" customHeight="1">
      <c r="A261" s="2"/>
      <c r="B261" s="339"/>
      <c r="C261" s="3"/>
      <c r="D261" s="340"/>
      <c r="E261" s="47"/>
      <c r="F261" s="47"/>
      <c r="G261" s="47"/>
      <c r="H261" s="47"/>
      <c r="I261" s="47"/>
      <c r="J261" s="47"/>
      <c r="K261" s="47"/>
      <c r="L261" s="47"/>
      <c r="M261" s="47"/>
      <c r="N261" s="47"/>
      <c r="O261" s="47"/>
      <c r="P261" s="47"/>
      <c r="Q261" s="47"/>
      <c r="R261" s="47"/>
      <c r="S261" s="47"/>
      <c r="T261" s="47"/>
      <c r="U261" s="47"/>
      <c r="V261" s="47"/>
      <c r="W261" s="349"/>
      <c r="X261" s="349"/>
      <c r="Y261" s="349"/>
      <c r="Z261" s="519"/>
      <c r="AA261" s="3"/>
      <c r="AB261" s="2"/>
      <c r="AC261" s="2"/>
      <c r="AD261" s="2"/>
      <c r="AE261" s="2"/>
      <c r="AF261" s="2"/>
      <c r="AG261" s="2"/>
    </row>
    <row r="262" ht="15.75" customHeight="1">
      <c r="A262" s="2"/>
      <c r="B262" s="339"/>
      <c r="C262" s="3"/>
      <c r="D262" s="340"/>
      <c r="E262" s="47"/>
      <c r="F262" s="47"/>
      <c r="G262" s="47"/>
      <c r="H262" s="47"/>
      <c r="I262" s="47"/>
      <c r="J262" s="47"/>
      <c r="K262" s="47"/>
      <c r="L262" s="47"/>
      <c r="M262" s="47"/>
      <c r="N262" s="47"/>
      <c r="O262" s="47"/>
      <c r="P262" s="47"/>
      <c r="Q262" s="47"/>
      <c r="R262" s="47"/>
      <c r="S262" s="47"/>
      <c r="T262" s="47"/>
      <c r="U262" s="47"/>
      <c r="V262" s="47"/>
      <c r="W262" s="349"/>
      <c r="X262" s="349"/>
      <c r="Y262" s="349"/>
      <c r="Z262" s="519"/>
      <c r="AA262" s="3"/>
      <c r="AB262" s="2"/>
      <c r="AC262" s="2"/>
      <c r="AD262" s="2"/>
      <c r="AE262" s="2"/>
      <c r="AF262" s="2"/>
      <c r="AG262" s="2"/>
    </row>
    <row r="263" ht="15.75" customHeight="1">
      <c r="A263" s="2"/>
      <c r="B263" s="339"/>
      <c r="C263" s="3"/>
      <c r="D263" s="340"/>
      <c r="E263" s="47"/>
      <c r="F263" s="47"/>
      <c r="G263" s="47"/>
      <c r="H263" s="47"/>
      <c r="I263" s="47"/>
      <c r="J263" s="47"/>
      <c r="K263" s="47"/>
      <c r="L263" s="47"/>
      <c r="M263" s="47"/>
      <c r="N263" s="47"/>
      <c r="O263" s="47"/>
      <c r="P263" s="47"/>
      <c r="Q263" s="47"/>
      <c r="R263" s="47"/>
      <c r="S263" s="47"/>
      <c r="T263" s="47"/>
      <c r="U263" s="47"/>
      <c r="V263" s="47"/>
      <c r="W263" s="349"/>
      <c r="X263" s="349"/>
      <c r="Y263" s="349"/>
      <c r="Z263" s="519"/>
      <c r="AA263" s="3"/>
      <c r="AB263" s="2"/>
      <c r="AC263" s="2"/>
      <c r="AD263" s="2"/>
      <c r="AE263" s="2"/>
      <c r="AF263" s="2"/>
      <c r="AG263" s="2"/>
    </row>
    <row r="264" ht="15.75" customHeight="1">
      <c r="A264" s="2"/>
      <c r="B264" s="339"/>
      <c r="C264" s="3"/>
      <c r="D264" s="340"/>
      <c r="E264" s="47"/>
      <c r="F264" s="47"/>
      <c r="G264" s="47"/>
      <c r="H264" s="47"/>
      <c r="I264" s="47"/>
      <c r="J264" s="47"/>
      <c r="K264" s="47"/>
      <c r="L264" s="47"/>
      <c r="M264" s="47"/>
      <c r="N264" s="47"/>
      <c r="O264" s="47"/>
      <c r="P264" s="47"/>
      <c r="Q264" s="47"/>
      <c r="R264" s="47"/>
      <c r="S264" s="47"/>
      <c r="T264" s="47"/>
      <c r="U264" s="47"/>
      <c r="V264" s="47"/>
      <c r="W264" s="349"/>
      <c r="X264" s="349"/>
      <c r="Y264" s="349"/>
      <c r="Z264" s="519"/>
      <c r="AA264" s="3"/>
      <c r="AB264" s="2"/>
      <c r="AC264" s="2"/>
      <c r="AD264" s="2"/>
      <c r="AE264" s="2"/>
      <c r="AF264" s="2"/>
      <c r="AG264" s="2"/>
    </row>
    <row r="265" ht="15.75" customHeight="1">
      <c r="A265" s="2"/>
      <c r="B265" s="339"/>
      <c r="C265" s="3"/>
      <c r="D265" s="340"/>
      <c r="E265" s="47"/>
      <c r="F265" s="47"/>
      <c r="G265" s="47"/>
      <c r="H265" s="47"/>
      <c r="I265" s="47"/>
      <c r="J265" s="47"/>
      <c r="K265" s="47"/>
      <c r="L265" s="47"/>
      <c r="M265" s="47"/>
      <c r="N265" s="47"/>
      <c r="O265" s="47"/>
      <c r="P265" s="47"/>
      <c r="Q265" s="47"/>
      <c r="R265" s="47"/>
      <c r="S265" s="47"/>
      <c r="T265" s="47"/>
      <c r="U265" s="47"/>
      <c r="V265" s="47"/>
      <c r="W265" s="349"/>
      <c r="X265" s="349"/>
      <c r="Y265" s="349"/>
      <c r="Z265" s="519"/>
      <c r="AA265" s="3"/>
      <c r="AB265" s="2"/>
      <c r="AC265" s="2"/>
      <c r="AD265" s="2"/>
      <c r="AE265" s="2"/>
      <c r="AF265" s="2"/>
      <c r="AG265" s="2"/>
    </row>
    <row r="266" ht="15.75" customHeight="1">
      <c r="A266" s="2"/>
      <c r="B266" s="339"/>
      <c r="C266" s="3"/>
      <c r="D266" s="340"/>
      <c r="E266" s="47"/>
      <c r="F266" s="47"/>
      <c r="G266" s="47"/>
      <c r="H266" s="47"/>
      <c r="I266" s="47"/>
      <c r="J266" s="47"/>
      <c r="K266" s="47"/>
      <c r="L266" s="47"/>
      <c r="M266" s="47"/>
      <c r="N266" s="47"/>
      <c r="O266" s="47"/>
      <c r="P266" s="47"/>
      <c r="Q266" s="47"/>
      <c r="R266" s="47"/>
      <c r="S266" s="47"/>
      <c r="T266" s="47"/>
      <c r="U266" s="47"/>
      <c r="V266" s="47"/>
      <c r="W266" s="349"/>
      <c r="X266" s="349"/>
      <c r="Y266" s="349"/>
      <c r="Z266" s="519"/>
      <c r="AA266" s="3"/>
      <c r="AB266" s="2"/>
      <c r="AC266" s="2"/>
      <c r="AD266" s="2"/>
      <c r="AE266" s="2"/>
      <c r="AF266" s="2"/>
      <c r="AG266" s="2"/>
    </row>
    <row r="267" ht="15.75" customHeight="1">
      <c r="A267" s="2"/>
      <c r="B267" s="339"/>
      <c r="C267" s="3"/>
      <c r="D267" s="340"/>
      <c r="E267" s="47"/>
      <c r="F267" s="47"/>
      <c r="G267" s="47"/>
      <c r="H267" s="47"/>
      <c r="I267" s="47"/>
      <c r="J267" s="47"/>
      <c r="K267" s="47"/>
      <c r="L267" s="47"/>
      <c r="M267" s="47"/>
      <c r="N267" s="47"/>
      <c r="O267" s="47"/>
      <c r="P267" s="47"/>
      <c r="Q267" s="47"/>
      <c r="R267" s="47"/>
      <c r="S267" s="47"/>
      <c r="T267" s="47"/>
      <c r="U267" s="47"/>
      <c r="V267" s="47"/>
      <c r="W267" s="349"/>
      <c r="X267" s="349"/>
      <c r="Y267" s="349"/>
      <c r="Z267" s="519"/>
      <c r="AA267" s="3"/>
      <c r="AB267" s="2"/>
      <c r="AC267" s="2"/>
      <c r="AD267" s="2"/>
      <c r="AE267" s="2"/>
      <c r="AF267" s="2"/>
      <c r="AG267" s="2"/>
    </row>
    <row r="268" ht="15.75" customHeight="1">
      <c r="A268" s="2"/>
      <c r="B268" s="339"/>
      <c r="C268" s="3"/>
      <c r="D268" s="340"/>
      <c r="E268" s="47"/>
      <c r="F268" s="47"/>
      <c r="G268" s="47"/>
      <c r="H268" s="47"/>
      <c r="I268" s="47"/>
      <c r="J268" s="47"/>
      <c r="K268" s="47"/>
      <c r="L268" s="47"/>
      <c r="M268" s="47"/>
      <c r="N268" s="47"/>
      <c r="O268" s="47"/>
      <c r="P268" s="47"/>
      <c r="Q268" s="47"/>
      <c r="R268" s="47"/>
      <c r="S268" s="47"/>
      <c r="T268" s="47"/>
      <c r="U268" s="47"/>
      <c r="V268" s="47"/>
      <c r="W268" s="349"/>
      <c r="X268" s="349"/>
      <c r="Y268" s="349"/>
      <c r="Z268" s="519"/>
      <c r="AA268" s="3"/>
      <c r="AB268" s="2"/>
      <c r="AC268" s="2"/>
      <c r="AD268" s="2"/>
      <c r="AE268" s="2"/>
      <c r="AF268" s="2"/>
      <c r="AG268" s="2"/>
    </row>
    <row r="269" ht="15.75" customHeight="1">
      <c r="A269" s="2"/>
      <c r="B269" s="339"/>
      <c r="C269" s="3"/>
      <c r="D269" s="340"/>
      <c r="E269" s="47"/>
      <c r="F269" s="47"/>
      <c r="G269" s="47"/>
      <c r="H269" s="47"/>
      <c r="I269" s="47"/>
      <c r="J269" s="47"/>
      <c r="K269" s="47"/>
      <c r="L269" s="47"/>
      <c r="M269" s="47"/>
      <c r="N269" s="47"/>
      <c r="O269" s="47"/>
      <c r="P269" s="47"/>
      <c r="Q269" s="47"/>
      <c r="R269" s="47"/>
      <c r="S269" s="47"/>
      <c r="T269" s="47"/>
      <c r="U269" s="47"/>
      <c r="V269" s="47"/>
      <c r="W269" s="349"/>
      <c r="X269" s="349"/>
      <c r="Y269" s="349"/>
      <c r="Z269" s="519"/>
      <c r="AA269" s="3"/>
      <c r="AB269" s="2"/>
      <c r="AC269" s="2"/>
      <c r="AD269" s="2"/>
      <c r="AE269" s="2"/>
      <c r="AF269" s="2"/>
      <c r="AG269" s="2"/>
    </row>
    <row r="270" ht="15.75" customHeight="1">
      <c r="A270" s="2"/>
      <c r="B270" s="339"/>
      <c r="C270" s="3"/>
      <c r="D270" s="340"/>
      <c r="E270" s="47"/>
      <c r="F270" s="47"/>
      <c r="G270" s="47"/>
      <c r="H270" s="47"/>
      <c r="I270" s="47"/>
      <c r="J270" s="47"/>
      <c r="K270" s="47"/>
      <c r="L270" s="47"/>
      <c r="M270" s="47"/>
      <c r="N270" s="47"/>
      <c r="O270" s="47"/>
      <c r="P270" s="47"/>
      <c r="Q270" s="47"/>
      <c r="R270" s="47"/>
      <c r="S270" s="47"/>
      <c r="T270" s="47"/>
      <c r="U270" s="47"/>
      <c r="V270" s="47"/>
      <c r="W270" s="349"/>
      <c r="X270" s="349"/>
      <c r="Y270" s="349"/>
      <c r="Z270" s="519"/>
      <c r="AA270" s="3"/>
      <c r="AB270" s="2"/>
      <c r="AC270" s="2"/>
      <c r="AD270" s="2"/>
      <c r="AE270" s="2"/>
      <c r="AF270" s="2"/>
      <c r="AG270" s="2"/>
    </row>
    <row r="271" ht="15.75" customHeight="1">
      <c r="A271" s="2"/>
      <c r="B271" s="339"/>
      <c r="C271" s="3"/>
      <c r="D271" s="340"/>
      <c r="E271" s="47"/>
      <c r="F271" s="47"/>
      <c r="G271" s="47"/>
      <c r="H271" s="47"/>
      <c r="I271" s="47"/>
      <c r="J271" s="47"/>
      <c r="K271" s="47"/>
      <c r="L271" s="47"/>
      <c r="M271" s="47"/>
      <c r="N271" s="47"/>
      <c r="O271" s="47"/>
      <c r="P271" s="47"/>
      <c r="Q271" s="47"/>
      <c r="R271" s="47"/>
      <c r="S271" s="47"/>
      <c r="T271" s="47"/>
      <c r="U271" s="47"/>
      <c r="V271" s="47"/>
      <c r="W271" s="349"/>
      <c r="X271" s="349"/>
      <c r="Y271" s="349"/>
      <c r="Z271" s="519"/>
      <c r="AA271" s="3"/>
      <c r="AB271" s="2"/>
      <c r="AC271" s="2"/>
      <c r="AD271" s="2"/>
      <c r="AE271" s="2"/>
      <c r="AF271" s="2"/>
      <c r="AG271" s="2"/>
    </row>
    <row r="272" ht="15.75" customHeight="1">
      <c r="A272" s="2"/>
      <c r="B272" s="339"/>
      <c r="C272" s="3"/>
      <c r="D272" s="340"/>
      <c r="E272" s="47"/>
      <c r="F272" s="47"/>
      <c r="G272" s="47"/>
      <c r="H272" s="47"/>
      <c r="I272" s="47"/>
      <c r="J272" s="47"/>
      <c r="K272" s="47"/>
      <c r="L272" s="47"/>
      <c r="M272" s="47"/>
      <c r="N272" s="47"/>
      <c r="O272" s="47"/>
      <c r="P272" s="47"/>
      <c r="Q272" s="47"/>
      <c r="R272" s="47"/>
      <c r="S272" s="47"/>
      <c r="T272" s="47"/>
      <c r="U272" s="47"/>
      <c r="V272" s="47"/>
      <c r="W272" s="349"/>
      <c r="X272" s="349"/>
      <c r="Y272" s="349"/>
      <c r="Z272" s="519"/>
      <c r="AA272" s="3"/>
      <c r="AB272" s="2"/>
      <c r="AC272" s="2"/>
      <c r="AD272" s="2"/>
      <c r="AE272" s="2"/>
      <c r="AF272" s="2"/>
      <c r="AG272" s="2"/>
    </row>
    <row r="273" ht="15.75" customHeight="1">
      <c r="A273" s="2"/>
      <c r="B273" s="339"/>
      <c r="C273" s="3"/>
      <c r="D273" s="340"/>
      <c r="E273" s="47"/>
      <c r="F273" s="47"/>
      <c r="G273" s="47"/>
      <c r="H273" s="47"/>
      <c r="I273" s="47"/>
      <c r="J273" s="47"/>
      <c r="K273" s="47"/>
      <c r="L273" s="47"/>
      <c r="M273" s="47"/>
      <c r="N273" s="47"/>
      <c r="O273" s="47"/>
      <c r="P273" s="47"/>
      <c r="Q273" s="47"/>
      <c r="R273" s="47"/>
      <c r="S273" s="47"/>
      <c r="T273" s="47"/>
      <c r="U273" s="47"/>
      <c r="V273" s="47"/>
      <c r="W273" s="349"/>
      <c r="X273" s="349"/>
      <c r="Y273" s="349"/>
      <c r="Z273" s="519"/>
      <c r="AA273" s="3"/>
      <c r="AB273" s="2"/>
      <c r="AC273" s="2"/>
      <c r="AD273" s="2"/>
      <c r="AE273" s="2"/>
      <c r="AF273" s="2"/>
      <c r="AG273" s="2"/>
    </row>
    <row r="274" ht="15.75" customHeight="1">
      <c r="A274" s="2"/>
      <c r="B274" s="339"/>
      <c r="C274" s="3"/>
      <c r="D274" s="340"/>
      <c r="E274" s="47"/>
      <c r="F274" s="47"/>
      <c r="G274" s="47"/>
      <c r="H274" s="47"/>
      <c r="I274" s="47"/>
      <c r="J274" s="47"/>
      <c r="K274" s="47"/>
      <c r="L274" s="47"/>
      <c r="M274" s="47"/>
      <c r="N274" s="47"/>
      <c r="O274" s="47"/>
      <c r="P274" s="47"/>
      <c r="Q274" s="47"/>
      <c r="R274" s="47"/>
      <c r="S274" s="47"/>
      <c r="T274" s="47"/>
      <c r="U274" s="47"/>
      <c r="V274" s="47"/>
      <c r="W274" s="349"/>
      <c r="X274" s="349"/>
      <c r="Y274" s="349"/>
      <c r="Z274" s="519"/>
      <c r="AA274" s="3"/>
      <c r="AB274" s="2"/>
      <c r="AC274" s="2"/>
      <c r="AD274" s="2"/>
      <c r="AE274" s="2"/>
      <c r="AF274" s="2"/>
      <c r="AG274" s="2"/>
    </row>
    <row r="275" ht="15.75" customHeight="1">
      <c r="A275" s="2"/>
      <c r="B275" s="339"/>
      <c r="C275" s="3"/>
      <c r="D275" s="340"/>
      <c r="E275" s="47"/>
      <c r="F275" s="47"/>
      <c r="G275" s="47"/>
      <c r="H275" s="47"/>
      <c r="I275" s="47"/>
      <c r="J275" s="47"/>
      <c r="K275" s="47"/>
      <c r="L275" s="47"/>
      <c r="M275" s="47"/>
      <c r="N275" s="47"/>
      <c r="O275" s="47"/>
      <c r="P275" s="47"/>
      <c r="Q275" s="47"/>
      <c r="R275" s="47"/>
      <c r="S275" s="47"/>
      <c r="T275" s="47"/>
      <c r="U275" s="47"/>
      <c r="V275" s="47"/>
      <c r="W275" s="349"/>
      <c r="X275" s="349"/>
      <c r="Y275" s="349"/>
      <c r="Z275" s="519"/>
      <c r="AA275" s="3"/>
      <c r="AB275" s="2"/>
      <c r="AC275" s="2"/>
      <c r="AD275" s="2"/>
      <c r="AE275" s="2"/>
      <c r="AF275" s="2"/>
      <c r="AG275" s="2"/>
    </row>
    <row r="276" ht="15.75" customHeight="1">
      <c r="A276" s="2"/>
      <c r="B276" s="339"/>
      <c r="C276" s="3"/>
      <c r="D276" s="340"/>
      <c r="E276" s="47"/>
      <c r="F276" s="47"/>
      <c r="G276" s="47"/>
      <c r="H276" s="47"/>
      <c r="I276" s="47"/>
      <c r="J276" s="47"/>
      <c r="K276" s="47"/>
      <c r="L276" s="47"/>
      <c r="M276" s="47"/>
      <c r="N276" s="47"/>
      <c r="O276" s="47"/>
      <c r="P276" s="47"/>
      <c r="Q276" s="47"/>
      <c r="R276" s="47"/>
      <c r="S276" s="47"/>
      <c r="T276" s="47"/>
      <c r="U276" s="47"/>
      <c r="V276" s="47"/>
      <c r="W276" s="349"/>
      <c r="X276" s="349"/>
      <c r="Y276" s="349"/>
      <c r="Z276" s="519"/>
      <c r="AA276" s="3"/>
      <c r="AB276" s="2"/>
      <c r="AC276" s="2"/>
      <c r="AD276" s="2"/>
      <c r="AE276" s="2"/>
      <c r="AF276" s="2"/>
      <c r="AG276" s="2"/>
    </row>
    <row r="277" ht="15.75" customHeight="1">
      <c r="A277" s="2"/>
      <c r="B277" s="339"/>
      <c r="C277" s="3"/>
      <c r="D277" s="340"/>
      <c r="E277" s="47"/>
      <c r="F277" s="47"/>
      <c r="G277" s="47"/>
      <c r="H277" s="47"/>
      <c r="I277" s="47"/>
      <c r="J277" s="47"/>
      <c r="K277" s="47"/>
      <c r="L277" s="47"/>
      <c r="M277" s="47"/>
      <c r="N277" s="47"/>
      <c r="O277" s="47"/>
      <c r="P277" s="47"/>
      <c r="Q277" s="47"/>
      <c r="R277" s="47"/>
      <c r="S277" s="47"/>
      <c r="T277" s="47"/>
      <c r="U277" s="47"/>
      <c r="V277" s="47"/>
      <c r="W277" s="349"/>
      <c r="X277" s="349"/>
      <c r="Y277" s="349"/>
      <c r="Z277" s="519"/>
      <c r="AA277" s="3"/>
      <c r="AB277" s="2"/>
      <c r="AC277" s="2"/>
      <c r="AD277" s="2"/>
      <c r="AE277" s="2"/>
      <c r="AF277" s="2"/>
      <c r="AG277" s="2"/>
    </row>
    <row r="278" ht="15.75" customHeight="1">
      <c r="A278" s="2"/>
      <c r="B278" s="339"/>
      <c r="C278" s="3"/>
      <c r="D278" s="340"/>
      <c r="E278" s="47"/>
      <c r="F278" s="47"/>
      <c r="G278" s="47"/>
      <c r="H278" s="47"/>
      <c r="I278" s="47"/>
      <c r="J278" s="47"/>
      <c r="K278" s="47"/>
      <c r="L278" s="47"/>
      <c r="M278" s="47"/>
      <c r="N278" s="47"/>
      <c r="O278" s="47"/>
      <c r="P278" s="47"/>
      <c r="Q278" s="47"/>
      <c r="R278" s="47"/>
      <c r="S278" s="47"/>
      <c r="T278" s="47"/>
      <c r="U278" s="47"/>
      <c r="V278" s="47"/>
      <c r="W278" s="349"/>
      <c r="X278" s="349"/>
      <c r="Y278" s="349"/>
      <c r="Z278" s="519"/>
      <c r="AA278" s="3"/>
      <c r="AB278" s="2"/>
      <c r="AC278" s="2"/>
      <c r="AD278" s="2"/>
      <c r="AE278" s="2"/>
      <c r="AF278" s="2"/>
      <c r="AG278" s="2"/>
    </row>
    <row r="279" ht="15.75" customHeight="1">
      <c r="A279" s="2"/>
      <c r="B279" s="339"/>
      <c r="C279" s="3"/>
      <c r="D279" s="340"/>
      <c r="E279" s="47"/>
      <c r="F279" s="47"/>
      <c r="G279" s="47"/>
      <c r="H279" s="47"/>
      <c r="I279" s="47"/>
      <c r="J279" s="47"/>
      <c r="K279" s="47"/>
      <c r="L279" s="47"/>
      <c r="M279" s="47"/>
      <c r="N279" s="47"/>
      <c r="O279" s="47"/>
      <c r="P279" s="47"/>
      <c r="Q279" s="47"/>
      <c r="R279" s="47"/>
      <c r="S279" s="47"/>
      <c r="T279" s="47"/>
      <c r="U279" s="47"/>
      <c r="V279" s="47"/>
      <c r="W279" s="349"/>
      <c r="X279" s="349"/>
      <c r="Y279" s="349"/>
      <c r="Z279" s="519"/>
      <c r="AA279" s="3"/>
      <c r="AB279" s="2"/>
      <c r="AC279" s="2"/>
      <c r="AD279" s="2"/>
      <c r="AE279" s="2"/>
      <c r="AF279" s="2"/>
      <c r="AG279" s="2"/>
    </row>
    <row r="280" ht="15.75" customHeight="1">
      <c r="A280" s="2"/>
      <c r="B280" s="339"/>
      <c r="C280" s="3"/>
      <c r="D280" s="340"/>
      <c r="E280" s="47"/>
      <c r="F280" s="47"/>
      <c r="G280" s="47"/>
      <c r="H280" s="47"/>
      <c r="I280" s="47"/>
      <c r="J280" s="47"/>
      <c r="K280" s="47"/>
      <c r="L280" s="47"/>
      <c r="M280" s="47"/>
      <c r="N280" s="47"/>
      <c r="O280" s="47"/>
      <c r="P280" s="47"/>
      <c r="Q280" s="47"/>
      <c r="R280" s="47"/>
      <c r="S280" s="47"/>
      <c r="T280" s="47"/>
      <c r="U280" s="47"/>
      <c r="V280" s="47"/>
      <c r="W280" s="349"/>
      <c r="X280" s="349"/>
      <c r="Y280" s="349"/>
      <c r="Z280" s="519"/>
      <c r="AA280" s="3"/>
      <c r="AB280" s="2"/>
      <c r="AC280" s="2"/>
      <c r="AD280" s="2"/>
      <c r="AE280" s="2"/>
      <c r="AF280" s="2"/>
      <c r="AG280" s="2"/>
    </row>
    <row r="281" ht="15.75" customHeight="1">
      <c r="A281" s="2"/>
      <c r="B281" s="339"/>
      <c r="C281" s="3"/>
      <c r="D281" s="340"/>
      <c r="E281" s="47"/>
      <c r="F281" s="47"/>
      <c r="G281" s="47"/>
      <c r="H281" s="47"/>
      <c r="I281" s="47"/>
      <c r="J281" s="47"/>
      <c r="K281" s="47"/>
      <c r="L281" s="47"/>
      <c r="M281" s="47"/>
      <c r="N281" s="47"/>
      <c r="O281" s="47"/>
      <c r="P281" s="47"/>
      <c r="Q281" s="47"/>
      <c r="R281" s="47"/>
      <c r="S281" s="47"/>
      <c r="T281" s="47"/>
      <c r="U281" s="47"/>
      <c r="V281" s="47"/>
      <c r="W281" s="349"/>
      <c r="X281" s="349"/>
      <c r="Y281" s="349"/>
      <c r="Z281" s="519"/>
      <c r="AA281" s="3"/>
      <c r="AB281" s="2"/>
      <c r="AC281" s="2"/>
      <c r="AD281" s="2"/>
      <c r="AE281" s="2"/>
      <c r="AF281" s="2"/>
      <c r="AG281" s="2"/>
    </row>
    <row r="282" ht="15.75" customHeight="1">
      <c r="A282" s="2"/>
      <c r="B282" s="339"/>
      <c r="C282" s="3"/>
      <c r="D282" s="340"/>
      <c r="E282" s="47"/>
      <c r="F282" s="47"/>
      <c r="G282" s="47"/>
      <c r="H282" s="47"/>
      <c r="I282" s="47"/>
      <c r="J282" s="47"/>
      <c r="K282" s="47"/>
      <c r="L282" s="47"/>
      <c r="M282" s="47"/>
      <c r="N282" s="47"/>
      <c r="O282" s="47"/>
      <c r="P282" s="47"/>
      <c r="Q282" s="47"/>
      <c r="R282" s="47"/>
      <c r="S282" s="47"/>
      <c r="T282" s="47"/>
      <c r="U282" s="47"/>
      <c r="V282" s="47"/>
      <c r="W282" s="349"/>
      <c r="X282" s="349"/>
      <c r="Y282" s="349"/>
      <c r="Z282" s="519"/>
      <c r="AA282" s="3"/>
      <c r="AB282" s="2"/>
      <c r="AC282" s="2"/>
      <c r="AD282" s="2"/>
      <c r="AE282" s="2"/>
      <c r="AF282" s="2"/>
      <c r="AG282" s="2"/>
    </row>
    <row r="283" ht="15.75" customHeight="1">
      <c r="A283" s="2"/>
      <c r="B283" s="339"/>
      <c r="C283" s="3"/>
      <c r="D283" s="340"/>
      <c r="E283" s="47"/>
      <c r="F283" s="47"/>
      <c r="G283" s="47"/>
      <c r="H283" s="47"/>
      <c r="I283" s="47"/>
      <c r="J283" s="47"/>
      <c r="K283" s="47"/>
      <c r="L283" s="47"/>
      <c r="M283" s="47"/>
      <c r="N283" s="47"/>
      <c r="O283" s="47"/>
      <c r="P283" s="47"/>
      <c r="Q283" s="47"/>
      <c r="R283" s="47"/>
      <c r="S283" s="47"/>
      <c r="T283" s="47"/>
      <c r="U283" s="47"/>
      <c r="V283" s="47"/>
      <c r="W283" s="349"/>
      <c r="X283" s="349"/>
      <c r="Y283" s="349"/>
      <c r="Z283" s="519"/>
      <c r="AA283" s="3"/>
      <c r="AB283" s="2"/>
      <c r="AC283" s="2"/>
      <c r="AD283" s="2"/>
      <c r="AE283" s="2"/>
      <c r="AF283" s="2"/>
      <c r="AG283" s="2"/>
    </row>
    <row r="284" ht="15.75" customHeight="1">
      <c r="A284" s="2"/>
      <c r="B284" s="339"/>
      <c r="C284" s="3"/>
      <c r="D284" s="340"/>
      <c r="E284" s="47"/>
      <c r="F284" s="47"/>
      <c r="G284" s="47"/>
      <c r="H284" s="47"/>
      <c r="I284" s="47"/>
      <c r="J284" s="47"/>
      <c r="K284" s="47"/>
      <c r="L284" s="47"/>
      <c r="M284" s="47"/>
      <c r="N284" s="47"/>
      <c r="O284" s="47"/>
      <c r="P284" s="47"/>
      <c r="Q284" s="47"/>
      <c r="R284" s="47"/>
      <c r="S284" s="47"/>
      <c r="T284" s="47"/>
      <c r="U284" s="47"/>
      <c r="V284" s="47"/>
      <c r="W284" s="349"/>
      <c r="X284" s="349"/>
      <c r="Y284" s="349"/>
      <c r="Z284" s="519"/>
      <c r="AA284" s="3"/>
      <c r="AB284" s="2"/>
      <c r="AC284" s="2"/>
      <c r="AD284" s="2"/>
      <c r="AE284" s="2"/>
      <c r="AF284" s="2"/>
      <c r="AG284" s="2"/>
    </row>
    <row r="285" ht="15.75" customHeight="1">
      <c r="A285" s="2"/>
      <c r="B285" s="339"/>
      <c r="C285" s="3"/>
      <c r="D285" s="340"/>
      <c r="E285" s="47"/>
      <c r="F285" s="47"/>
      <c r="G285" s="47"/>
      <c r="H285" s="47"/>
      <c r="I285" s="47"/>
      <c r="J285" s="47"/>
      <c r="K285" s="47"/>
      <c r="L285" s="47"/>
      <c r="M285" s="47"/>
      <c r="N285" s="47"/>
      <c r="O285" s="47"/>
      <c r="P285" s="47"/>
      <c r="Q285" s="47"/>
      <c r="R285" s="47"/>
      <c r="S285" s="47"/>
      <c r="T285" s="47"/>
      <c r="U285" s="47"/>
      <c r="V285" s="47"/>
      <c r="W285" s="349"/>
      <c r="X285" s="349"/>
      <c r="Y285" s="349"/>
      <c r="Z285" s="519"/>
      <c r="AA285" s="3"/>
      <c r="AB285" s="2"/>
      <c r="AC285" s="2"/>
      <c r="AD285" s="2"/>
      <c r="AE285" s="2"/>
      <c r="AF285" s="2"/>
      <c r="AG285" s="2"/>
    </row>
    <row r="286" ht="15.75" customHeight="1">
      <c r="A286" s="2"/>
      <c r="B286" s="339"/>
      <c r="C286" s="3"/>
      <c r="D286" s="340"/>
      <c r="E286" s="47"/>
      <c r="F286" s="47"/>
      <c r="G286" s="47"/>
      <c r="H286" s="47"/>
      <c r="I286" s="47"/>
      <c r="J286" s="47"/>
      <c r="K286" s="47"/>
      <c r="L286" s="47"/>
      <c r="M286" s="47"/>
      <c r="N286" s="47"/>
      <c r="O286" s="47"/>
      <c r="P286" s="47"/>
      <c r="Q286" s="47"/>
      <c r="R286" s="47"/>
      <c r="S286" s="47"/>
      <c r="T286" s="47"/>
      <c r="U286" s="47"/>
      <c r="V286" s="47"/>
      <c r="W286" s="349"/>
      <c r="X286" s="349"/>
      <c r="Y286" s="349"/>
      <c r="Z286" s="519"/>
      <c r="AA286" s="3"/>
      <c r="AB286" s="2"/>
      <c r="AC286" s="2"/>
      <c r="AD286" s="2"/>
      <c r="AE286" s="2"/>
      <c r="AF286" s="2"/>
      <c r="AG286" s="2"/>
    </row>
    <row r="287" ht="15.75" customHeight="1">
      <c r="A287" s="2"/>
      <c r="B287" s="339"/>
      <c r="C287" s="3"/>
      <c r="D287" s="340"/>
      <c r="E287" s="47"/>
      <c r="F287" s="47"/>
      <c r="G287" s="47"/>
      <c r="H287" s="47"/>
      <c r="I287" s="47"/>
      <c r="J287" s="47"/>
      <c r="K287" s="47"/>
      <c r="L287" s="47"/>
      <c r="M287" s="47"/>
      <c r="N287" s="47"/>
      <c r="O287" s="47"/>
      <c r="P287" s="47"/>
      <c r="Q287" s="47"/>
      <c r="R287" s="47"/>
      <c r="S287" s="47"/>
      <c r="T287" s="47"/>
      <c r="U287" s="47"/>
      <c r="V287" s="47"/>
      <c r="W287" s="349"/>
      <c r="X287" s="349"/>
      <c r="Y287" s="349"/>
      <c r="Z287" s="519"/>
      <c r="AA287" s="3"/>
      <c r="AB287" s="2"/>
      <c r="AC287" s="2"/>
      <c r="AD287" s="2"/>
      <c r="AE287" s="2"/>
      <c r="AF287" s="2"/>
      <c r="AG287" s="2"/>
    </row>
    <row r="288" ht="15.75" customHeight="1">
      <c r="A288" s="2"/>
      <c r="B288" s="339"/>
      <c r="C288" s="3"/>
      <c r="D288" s="340"/>
      <c r="E288" s="47"/>
      <c r="F288" s="47"/>
      <c r="G288" s="47"/>
      <c r="H288" s="47"/>
      <c r="I288" s="47"/>
      <c r="J288" s="47"/>
      <c r="K288" s="47"/>
      <c r="L288" s="47"/>
      <c r="M288" s="47"/>
      <c r="N288" s="47"/>
      <c r="O288" s="47"/>
      <c r="P288" s="47"/>
      <c r="Q288" s="47"/>
      <c r="R288" s="47"/>
      <c r="S288" s="47"/>
      <c r="T288" s="47"/>
      <c r="U288" s="47"/>
      <c r="V288" s="47"/>
      <c r="W288" s="349"/>
      <c r="X288" s="349"/>
      <c r="Y288" s="349"/>
      <c r="Z288" s="519"/>
      <c r="AA288" s="3"/>
      <c r="AB288" s="2"/>
      <c r="AC288" s="2"/>
      <c r="AD288" s="2"/>
      <c r="AE288" s="2"/>
      <c r="AF288" s="2"/>
      <c r="AG288" s="2"/>
    </row>
    <row r="289" ht="15.75" customHeight="1">
      <c r="A289" s="2"/>
      <c r="B289" s="339"/>
      <c r="C289" s="3"/>
      <c r="D289" s="340"/>
      <c r="E289" s="47"/>
      <c r="F289" s="47"/>
      <c r="G289" s="47"/>
      <c r="H289" s="47"/>
      <c r="I289" s="47"/>
      <c r="J289" s="47"/>
      <c r="K289" s="47"/>
      <c r="L289" s="47"/>
      <c r="M289" s="47"/>
      <c r="N289" s="47"/>
      <c r="O289" s="47"/>
      <c r="P289" s="47"/>
      <c r="Q289" s="47"/>
      <c r="R289" s="47"/>
      <c r="S289" s="47"/>
      <c r="T289" s="47"/>
      <c r="U289" s="47"/>
      <c r="V289" s="47"/>
      <c r="W289" s="349"/>
      <c r="X289" s="349"/>
      <c r="Y289" s="349"/>
      <c r="Z289" s="519"/>
      <c r="AA289" s="3"/>
      <c r="AB289" s="2"/>
      <c r="AC289" s="2"/>
      <c r="AD289" s="2"/>
      <c r="AE289" s="2"/>
      <c r="AF289" s="2"/>
      <c r="AG289" s="2"/>
    </row>
    <row r="290" ht="15.75" customHeight="1">
      <c r="A290" s="2"/>
      <c r="B290" s="339"/>
      <c r="C290" s="3"/>
      <c r="D290" s="340"/>
      <c r="E290" s="47"/>
      <c r="F290" s="47"/>
      <c r="G290" s="47"/>
      <c r="H290" s="47"/>
      <c r="I290" s="47"/>
      <c r="J290" s="47"/>
      <c r="K290" s="47"/>
      <c r="L290" s="47"/>
      <c r="M290" s="47"/>
      <c r="N290" s="47"/>
      <c r="O290" s="47"/>
      <c r="P290" s="47"/>
      <c r="Q290" s="47"/>
      <c r="R290" s="47"/>
      <c r="S290" s="47"/>
      <c r="T290" s="47"/>
      <c r="U290" s="47"/>
      <c r="V290" s="47"/>
      <c r="W290" s="349"/>
      <c r="X290" s="349"/>
      <c r="Y290" s="349"/>
      <c r="Z290" s="519"/>
      <c r="AA290" s="3"/>
      <c r="AB290" s="2"/>
      <c r="AC290" s="2"/>
      <c r="AD290" s="2"/>
      <c r="AE290" s="2"/>
      <c r="AF290" s="2"/>
      <c r="AG290" s="2"/>
    </row>
    <row r="291" ht="15.75" customHeight="1">
      <c r="A291" s="2"/>
      <c r="B291" s="339"/>
      <c r="C291" s="3"/>
      <c r="D291" s="340"/>
      <c r="E291" s="47"/>
      <c r="F291" s="47"/>
      <c r="G291" s="47"/>
      <c r="H291" s="47"/>
      <c r="I291" s="47"/>
      <c r="J291" s="47"/>
      <c r="K291" s="47"/>
      <c r="L291" s="47"/>
      <c r="M291" s="47"/>
      <c r="N291" s="47"/>
      <c r="O291" s="47"/>
      <c r="P291" s="47"/>
      <c r="Q291" s="47"/>
      <c r="R291" s="47"/>
      <c r="S291" s="47"/>
      <c r="T291" s="47"/>
      <c r="U291" s="47"/>
      <c r="V291" s="47"/>
      <c r="W291" s="349"/>
      <c r="X291" s="349"/>
      <c r="Y291" s="349"/>
      <c r="Z291" s="519"/>
      <c r="AA291" s="3"/>
      <c r="AB291" s="2"/>
      <c r="AC291" s="2"/>
      <c r="AD291" s="2"/>
      <c r="AE291" s="2"/>
      <c r="AF291" s="2"/>
      <c r="AG291" s="2"/>
    </row>
    <row r="292" ht="15.75" customHeight="1">
      <c r="A292" s="2"/>
      <c r="B292" s="339"/>
      <c r="C292" s="3"/>
      <c r="D292" s="340"/>
      <c r="E292" s="47"/>
      <c r="F292" s="47"/>
      <c r="G292" s="47"/>
      <c r="H292" s="47"/>
      <c r="I292" s="47"/>
      <c r="J292" s="47"/>
      <c r="K292" s="47"/>
      <c r="L292" s="47"/>
      <c r="M292" s="47"/>
      <c r="N292" s="47"/>
      <c r="O292" s="47"/>
      <c r="P292" s="47"/>
      <c r="Q292" s="47"/>
      <c r="R292" s="47"/>
      <c r="S292" s="47"/>
      <c r="T292" s="47"/>
      <c r="U292" s="47"/>
      <c r="V292" s="47"/>
      <c r="W292" s="349"/>
      <c r="X292" s="349"/>
      <c r="Y292" s="349"/>
      <c r="Z292" s="519"/>
      <c r="AA292" s="3"/>
      <c r="AB292" s="2"/>
      <c r="AC292" s="2"/>
      <c r="AD292" s="2"/>
      <c r="AE292" s="2"/>
      <c r="AF292" s="2"/>
      <c r="AG292" s="2"/>
    </row>
    <row r="293" ht="15.75" customHeight="1">
      <c r="A293" s="2"/>
      <c r="B293" s="339"/>
      <c r="C293" s="3"/>
      <c r="D293" s="340"/>
      <c r="E293" s="47"/>
      <c r="F293" s="47"/>
      <c r="G293" s="47"/>
      <c r="H293" s="47"/>
      <c r="I293" s="47"/>
      <c r="J293" s="47"/>
      <c r="K293" s="47"/>
      <c r="L293" s="47"/>
      <c r="M293" s="47"/>
      <c r="N293" s="47"/>
      <c r="O293" s="47"/>
      <c r="P293" s="47"/>
      <c r="Q293" s="47"/>
      <c r="R293" s="47"/>
      <c r="S293" s="47"/>
      <c r="T293" s="47"/>
      <c r="U293" s="47"/>
      <c r="V293" s="47"/>
      <c r="W293" s="349"/>
      <c r="X293" s="349"/>
      <c r="Y293" s="349"/>
      <c r="Z293" s="519"/>
      <c r="AA293" s="3"/>
      <c r="AB293" s="2"/>
      <c r="AC293" s="2"/>
      <c r="AD293" s="2"/>
      <c r="AE293" s="2"/>
      <c r="AF293" s="2"/>
      <c r="AG293" s="2"/>
    </row>
    <row r="294" ht="15.75" customHeight="1">
      <c r="A294" s="2"/>
      <c r="B294" s="339"/>
      <c r="C294" s="3"/>
      <c r="D294" s="340"/>
      <c r="E294" s="47"/>
      <c r="F294" s="47"/>
      <c r="G294" s="47"/>
      <c r="H294" s="47"/>
      <c r="I294" s="47"/>
      <c r="J294" s="47"/>
      <c r="K294" s="47"/>
      <c r="L294" s="47"/>
      <c r="M294" s="47"/>
      <c r="N294" s="47"/>
      <c r="O294" s="47"/>
      <c r="P294" s="47"/>
      <c r="Q294" s="47"/>
      <c r="R294" s="47"/>
      <c r="S294" s="47"/>
      <c r="T294" s="47"/>
      <c r="U294" s="47"/>
      <c r="V294" s="47"/>
      <c r="W294" s="349"/>
      <c r="X294" s="349"/>
      <c r="Y294" s="349"/>
      <c r="Z294" s="519"/>
      <c r="AA294" s="3"/>
      <c r="AB294" s="2"/>
      <c r="AC294" s="2"/>
      <c r="AD294" s="2"/>
      <c r="AE294" s="2"/>
      <c r="AF294" s="2"/>
      <c r="AG294" s="2"/>
    </row>
    <row r="295" ht="15.75" customHeight="1">
      <c r="A295" s="2"/>
      <c r="B295" s="339"/>
      <c r="C295" s="3"/>
      <c r="D295" s="340"/>
      <c r="E295" s="47"/>
      <c r="F295" s="47"/>
      <c r="G295" s="47"/>
      <c r="H295" s="47"/>
      <c r="I295" s="47"/>
      <c r="J295" s="47"/>
      <c r="K295" s="47"/>
      <c r="L295" s="47"/>
      <c r="M295" s="47"/>
      <c r="N295" s="47"/>
      <c r="O295" s="47"/>
      <c r="P295" s="47"/>
      <c r="Q295" s="47"/>
      <c r="R295" s="47"/>
      <c r="S295" s="47"/>
      <c r="T295" s="47"/>
      <c r="U295" s="47"/>
      <c r="V295" s="47"/>
      <c r="W295" s="349"/>
      <c r="X295" s="349"/>
      <c r="Y295" s="349"/>
      <c r="Z295" s="519"/>
      <c r="AA295" s="3"/>
      <c r="AB295" s="2"/>
      <c r="AC295" s="2"/>
      <c r="AD295" s="2"/>
      <c r="AE295" s="2"/>
      <c r="AF295" s="2"/>
      <c r="AG295" s="2"/>
    </row>
    <row r="296" ht="15.75" customHeight="1">
      <c r="A296" s="2"/>
      <c r="B296" s="339"/>
      <c r="C296" s="3"/>
      <c r="D296" s="340"/>
      <c r="E296" s="47"/>
      <c r="F296" s="47"/>
      <c r="G296" s="47"/>
      <c r="H296" s="47"/>
      <c r="I296" s="47"/>
      <c r="J296" s="47"/>
      <c r="K296" s="47"/>
      <c r="L296" s="47"/>
      <c r="M296" s="47"/>
      <c r="N296" s="47"/>
      <c r="O296" s="47"/>
      <c r="P296" s="47"/>
      <c r="Q296" s="47"/>
      <c r="R296" s="47"/>
      <c r="S296" s="47"/>
      <c r="T296" s="47"/>
      <c r="U296" s="47"/>
      <c r="V296" s="47"/>
      <c r="W296" s="349"/>
      <c r="X296" s="349"/>
      <c r="Y296" s="349"/>
      <c r="Z296" s="519"/>
      <c r="AA296" s="3"/>
      <c r="AB296" s="2"/>
      <c r="AC296" s="2"/>
      <c r="AD296" s="2"/>
      <c r="AE296" s="2"/>
      <c r="AF296" s="2"/>
      <c r="AG296" s="2"/>
    </row>
    <row r="297" ht="15.75" customHeight="1">
      <c r="A297" s="2"/>
      <c r="B297" s="339"/>
      <c r="C297" s="3"/>
      <c r="D297" s="340"/>
      <c r="E297" s="47"/>
      <c r="F297" s="47"/>
      <c r="G297" s="47"/>
      <c r="H297" s="47"/>
      <c r="I297" s="47"/>
      <c r="J297" s="47"/>
      <c r="K297" s="47"/>
      <c r="L297" s="47"/>
      <c r="M297" s="47"/>
      <c r="N297" s="47"/>
      <c r="O297" s="47"/>
      <c r="P297" s="47"/>
      <c r="Q297" s="47"/>
      <c r="R297" s="47"/>
      <c r="S297" s="47"/>
      <c r="T297" s="47"/>
      <c r="U297" s="47"/>
      <c r="V297" s="47"/>
      <c r="W297" s="349"/>
      <c r="X297" s="349"/>
      <c r="Y297" s="349"/>
      <c r="Z297" s="519"/>
      <c r="AA297" s="3"/>
      <c r="AB297" s="2"/>
      <c r="AC297" s="2"/>
      <c r="AD297" s="2"/>
      <c r="AE297" s="2"/>
      <c r="AF297" s="2"/>
      <c r="AG297" s="2"/>
    </row>
    <row r="298" ht="15.75" customHeight="1">
      <c r="A298" s="2"/>
      <c r="B298" s="339"/>
      <c r="C298" s="3"/>
      <c r="D298" s="340"/>
      <c r="E298" s="47"/>
      <c r="F298" s="47"/>
      <c r="G298" s="47"/>
      <c r="H298" s="47"/>
      <c r="I298" s="47"/>
      <c r="J298" s="47"/>
      <c r="K298" s="47"/>
      <c r="L298" s="47"/>
      <c r="M298" s="47"/>
      <c r="N298" s="47"/>
      <c r="O298" s="47"/>
      <c r="P298" s="47"/>
      <c r="Q298" s="47"/>
      <c r="R298" s="47"/>
      <c r="S298" s="47"/>
      <c r="T298" s="47"/>
      <c r="U298" s="47"/>
      <c r="V298" s="47"/>
      <c r="W298" s="349"/>
      <c r="X298" s="349"/>
      <c r="Y298" s="349"/>
      <c r="Z298" s="519"/>
      <c r="AA298" s="3"/>
      <c r="AB298" s="2"/>
      <c r="AC298" s="2"/>
      <c r="AD298" s="2"/>
      <c r="AE298" s="2"/>
      <c r="AF298" s="2"/>
      <c r="AG298" s="2"/>
    </row>
    <row r="299" ht="15.75" customHeight="1">
      <c r="A299" s="2"/>
      <c r="B299" s="339"/>
      <c r="C299" s="3"/>
      <c r="D299" s="340"/>
      <c r="E299" s="47"/>
      <c r="F299" s="47"/>
      <c r="G299" s="47"/>
      <c r="H299" s="47"/>
      <c r="I299" s="47"/>
      <c r="J299" s="47"/>
      <c r="K299" s="47"/>
      <c r="L299" s="47"/>
      <c r="M299" s="47"/>
      <c r="N299" s="47"/>
      <c r="O299" s="47"/>
      <c r="P299" s="47"/>
      <c r="Q299" s="47"/>
      <c r="R299" s="47"/>
      <c r="S299" s="47"/>
      <c r="T299" s="47"/>
      <c r="U299" s="47"/>
      <c r="V299" s="47"/>
      <c r="W299" s="349"/>
      <c r="X299" s="349"/>
      <c r="Y299" s="349"/>
      <c r="Z299" s="519"/>
      <c r="AA299" s="3"/>
      <c r="AB299" s="2"/>
      <c r="AC299" s="2"/>
      <c r="AD299" s="2"/>
      <c r="AE299" s="2"/>
      <c r="AF299" s="2"/>
      <c r="AG299" s="2"/>
    </row>
    <row r="300" ht="15.75" customHeight="1">
      <c r="A300" s="2"/>
      <c r="B300" s="339"/>
      <c r="C300" s="3"/>
      <c r="D300" s="340"/>
      <c r="E300" s="47"/>
      <c r="F300" s="47"/>
      <c r="G300" s="47"/>
      <c r="H300" s="47"/>
      <c r="I300" s="47"/>
      <c r="J300" s="47"/>
      <c r="K300" s="47"/>
      <c r="L300" s="47"/>
      <c r="M300" s="47"/>
      <c r="N300" s="47"/>
      <c r="O300" s="47"/>
      <c r="P300" s="47"/>
      <c r="Q300" s="47"/>
      <c r="R300" s="47"/>
      <c r="S300" s="47"/>
      <c r="T300" s="47"/>
      <c r="U300" s="47"/>
      <c r="V300" s="47"/>
      <c r="W300" s="349"/>
      <c r="X300" s="349"/>
      <c r="Y300" s="349"/>
      <c r="Z300" s="519"/>
      <c r="AA300" s="3"/>
      <c r="AB300" s="2"/>
      <c r="AC300" s="2"/>
      <c r="AD300" s="2"/>
      <c r="AE300" s="2"/>
      <c r="AF300" s="2"/>
      <c r="AG300" s="2"/>
    </row>
    <row r="301" ht="15.75" customHeight="1">
      <c r="A301" s="2"/>
      <c r="B301" s="339"/>
      <c r="C301" s="3"/>
      <c r="D301" s="340"/>
      <c r="E301" s="47"/>
      <c r="F301" s="47"/>
      <c r="G301" s="47"/>
      <c r="H301" s="47"/>
      <c r="I301" s="47"/>
      <c r="J301" s="47"/>
      <c r="K301" s="47"/>
      <c r="L301" s="47"/>
      <c r="M301" s="47"/>
      <c r="N301" s="47"/>
      <c r="O301" s="47"/>
      <c r="P301" s="47"/>
      <c r="Q301" s="47"/>
      <c r="R301" s="47"/>
      <c r="S301" s="47"/>
      <c r="T301" s="47"/>
      <c r="U301" s="47"/>
      <c r="V301" s="47"/>
      <c r="W301" s="349"/>
      <c r="X301" s="349"/>
      <c r="Y301" s="349"/>
      <c r="Z301" s="519"/>
      <c r="AA301" s="3"/>
      <c r="AB301" s="2"/>
      <c r="AC301" s="2"/>
      <c r="AD301" s="2"/>
      <c r="AE301" s="2"/>
      <c r="AF301" s="2"/>
      <c r="AG301" s="2"/>
    </row>
    <row r="302" ht="15.75" customHeight="1">
      <c r="A302" s="2"/>
      <c r="B302" s="339"/>
      <c r="C302" s="3"/>
      <c r="D302" s="340"/>
      <c r="E302" s="47"/>
      <c r="F302" s="47"/>
      <c r="G302" s="47"/>
      <c r="H302" s="47"/>
      <c r="I302" s="47"/>
      <c r="J302" s="47"/>
      <c r="K302" s="47"/>
      <c r="L302" s="47"/>
      <c r="M302" s="47"/>
      <c r="N302" s="47"/>
      <c r="O302" s="47"/>
      <c r="P302" s="47"/>
      <c r="Q302" s="47"/>
      <c r="R302" s="47"/>
      <c r="S302" s="47"/>
      <c r="T302" s="47"/>
      <c r="U302" s="47"/>
      <c r="V302" s="47"/>
      <c r="W302" s="349"/>
      <c r="X302" s="349"/>
      <c r="Y302" s="349"/>
      <c r="Z302" s="519"/>
      <c r="AA302" s="3"/>
      <c r="AB302" s="2"/>
      <c r="AC302" s="2"/>
      <c r="AD302" s="2"/>
      <c r="AE302" s="2"/>
      <c r="AF302" s="2"/>
      <c r="AG302" s="2"/>
    </row>
    <row r="303" ht="15.75" customHeight="1">
      <c r="A303" s="2"/>
      <c r="B303" s="339"/>
      <c r="C303" s="3"/>
      <c r="D303" s="340"/>
      <c r="E303" s="47"/>
      <c r="F303" s="47"/>
      <c r="G303" s="47"/>
      <c r="H303" s="47"/>
      <c r="I303" s="47"/>
      <c r="J303" s="47"/>
      <c r="K303" s="47"/>
      <c r="L303" s="47"/>
      <c r="M303" s="47"/>
      <c r="N303" s="47"/>
      <c r="O303" s="47"/>
      <c r="P303" s="47"/>
      <c r="Q303" s="47"/>
      <c r="R303" s="47"/>
      <c r="S303" s="47"/>
      <c r="T303" s="47"/>
      <c r="U303" s="47"/>
      <c r="V303" s="47"/>
      <c r="W303" s="349"/>
      <c r="X303" s="349"/>
      <c r="Y303" s="349"/>
      <c r="Z303" s="519"/>
      <c r="AA303" s="3"/>
      <c r="AB303" s="2"/>
      <c r="AC303" s="2"/>
      <c r="AD303" s="2"/>
      <c r="AE303" s="2"/>
      <c r="AF303" s="2"/>
      <c r="AG303" s="2"/>
    </row>
    <row r="304" ht="15.75" customHeight="1">
      <c r="A304" s="2"/>
      <c r="B304" s="339"/>
      <c r="C304" s="3"/>
      <c r="D304" s="340"/>
      <c r="E304" s="47"/>
      <c r="F304" s="47"/>
      <c r="G304" s="47"/>
      <c r="H304" s="47"/>
      <c r="I304" s="47"/>
      <c r="J304" s="47"/>
      <c r="K304" s="47"/>
      <c r="L304" s="47"/>
      <c r="M304" s="47"/>
      <c r="N304" s="47"/>
      <c r="O304" s="47"/>
      <c r="P304" s="47"/>
      <c r="Q304" s="47"/>
      <c r="R304" s="47"/>
      <c r="S304" s="47"/>
      <c r="T304" s="47"/>
      <c r="U304" s="47"/>
      <c r="V304" s="47"/>
      <c r="W304" s="349"/>
      <c r="X304" s="349"/>
      <c r="Y304" s="349"/>
      <c r="Z304" s="519"/>
      <c r="AA304" s="3"/>
      <c r="AB304" s="2"/>
      <c r="AC304" s="2"/>
      <c r="AD304" s="2"/>
      <c r="AE304" s="2"/>
      <c r="AF304" s="2"/>
      <c r="AG304" s="2"/>
    </row>
    <row r="305" ht="15.75" customHeight="1">
      <c r="A305" s="2"/>
      <c r="B305" s="339"/>
      <c r="C305" s="3"/>
      <c r="D305" s="340"/>
      <c r="E305" s="47"/>
      <c r="F305" s="47"/>
      <c r="G305" s="47"/>
      <c r="H305" s="47"/>
      <c r="I305" s="47"/>
      <c r="J305" s="47"/>
      <c r="K305" s="47"/>
      <c r="L305" s="47"/>
      <c r="M305" s="47"/>
      <c r="N305" s="47"/>
      <c r="O305" s="47"/>
      <c r="P305" s="47"/>
      <c r="Q305" s="47"/>
      <c r="R305" s="47"/>
      <c r="S305" s="47"/>
      <c r="T305" s="47"/>
      <c r="U305" s="47"/>
      <c r="V305" s="47"/>
      <c r="W305" s="349"/>
      <c r="X305" s="349"/>
      <c r="Y305" s="349"/>
      <c r="Z305" s="519"/>
      <c r="AA305" s="3"/>
      <c r="AB305" s="2"/>
      <c r="AC305" s="2"/>
      <c r="AD305" s="2"/>
      <c r="AE305" s="2"/>
      <c r="AF305" s="2"/>
      <c r="AG305" s="2"/>
    </row>
    <row r="306" ht="15.75" customHeight="1">
      <c r="A306" s="2"/>
      <c r="B306" s="339"/>
      <c r="C306" s="3"/>
      <c r="D306" s="340"/>
      <c r="E306" s="47"/>
      <c r="F306" s="47"/>
      <c r="G306" s="47"/>
      <c r="H306" s="47"/>
      <c r="I306" s="47"/>
      <c r="J306" s="47"/>
      <c r="K306" s="47"/>
      <c r="L306" s="47"/>
      <c r="M306" s="47"/>
      <c r="N306" s="47"/>
      <c r="O306" s="47"/>
      <c r="P306" s="47"/>
      <c r="Q306" s="47"/>
      <c r="R306" s="47"/>
      <c r="S306" s="47"/>
      <c r="T306" s="47"/>
      <c r="U306" s="47"/>
      <c r="V306" s="47"/>
      <c r="W306" s="349"/>
      <c r="X306" s="349"/>
      <c r="Y306" s="349"/>
      <c r="Z306" s="519"/>
      <c r="AA306" s="3"/>
      <c r="AB306" s="2"/>
      <c r="AC306" s="2"/>
      <c r="AD306" s="2"/>
      <c r="AE306" s="2"/>
      <c r="AF306" s="2"/>
      <c r="AG306" s="2"/>
    </row>
    <row r="307" ht="15.75" customHeight="1">
      <c r="A307" s="2"/>
      <c r="B307" s="339"/>
      <c r="C307" s="3"/>
      <c r="D307" s="340"/>
      <c r="E307" s="47"/>
      <c r="F307" s="47"/>
      <c r="G307" s="47"/>
      <c r="H307" s="47"/>
      <c r="I307" s="47"/>
      <c r="J307" s="47"/>
      <c r="K307" s="47"/>
      <c r="L307" s="47"/>
      <c r="M307" s="47"/>
      <c r="N307" s="47"/>
      <c r="O307" s="47"/>
      <c r="P307" s="47"/>
      <c r="Q307" s="47"/>
      <c r="R307" s="47"/>
      <c r="S307" s="47"/>
      <c r="T307" s="47"/>
      <c r="U307" s="47"/>
      <c r="V307" s="47"/>
      <c r="W307" s="349"/>
      <c r="X307" s="349"/>
      <c r="Y307" s="349"/>
      <c r="Z307" s="519"/>
      <c r="AA307" s="3"/>
      <c r="AB307" s="2"/>
      <c r="AC307" s="2"/>
      <c r="AD307" s="2"/>
      <c r="AE307" s="2"/>
      <c r="AF307" s="2"/>
      <c r="AG307" s="2"/>
    </row>
    <row r="308" ht="15.75" customHeight="1">
      <c r="A308" s="2"/>
      <c r="B308" s="339"/>
      <c r="C308" s="3"/>
      <c r="D308" s="340"/>
      <c r="E308" s="47"/>
      <c r="F308" s="47"/>
      <c r="G308" s="47"/>
      <c r="H308" s="47"/>
      <c r="I308" s="47"/>
      <c r="J308" s="47"/>
      <c r="K308" s="47"/>
      <c r="L308" s="47"/>
      <c r="M308" s="47"/>
      <c r="N308" s="47"/>
      <c r="O308" s="47"/>
      <c r="P308" s="47"/>
      <c r="Q308" s="47"/>
      <c r="R308" s="47"/>
      <c r="S308" s="47"/>
      <c r="T308" s="47"/>
      <c r="U308" s="47"/>
      <c r="V308" s="47"/>
      <c r="W308" s="349"/>
      <c r="X308" s="349"/>
      <c r="Y308" s="349"/>
      <c r="Z308" s="519"/>
      <c r="AA308" s="3"/>
      <c r="AB308" s="2"/>
      <c r="AC308" s="2"/>
      <c r="AD308" s="2"/>
      <c r="AE308" s="2"/>
      <c r="AF308" s="2"/>
      <c r="AG308" s="2"/>
    </row>
    <row r="309" ht="15.75" customHeight="1">
      <c r="A309" s="2"/>
      <c r="B309" s="339"/>
      <c r="C309" s="3"/>
      <c r="D309" s="340"/>
      <c r="E309" s="47"/>
      <c r="F309" s="47"/>
      <c r="G309" s="47"/>
      <c r="H309" s="47"/>
      <c r="I309" s="47"/>
      <c r="J309" s="47"/>
      <c r="K309" s="47"/>
      <c r="L309" s="47"/>
      <c r="M309" s="47"/>
      <c r="N309" s="47"/>
      <c r="O309" s="47"/>
      <c r="P309" s="47"/>
      <c r="Q309" s="47"/>
      <c r="R309" s="47"/>
      <c r="S309" s="47"/>
      <c r="T309" s="47"/>
      <c r="U309" s="47"/>
      <c r="V309" s="47"/>
      <c r="W309" s="349"/>
      <c r="X309" s="349"/>
      <c r="Y309" s="349"/>
      <c r="Z309" s="519"/>
      <c r="AA309" s="3"/>
      <c r="AB309" s="2"/>
      <c r="AC309" s="2"/>
      <c r="AD309" s="2"/>
      <c r="AE309" s="2"/>
      <c r="AF309" s="2"/>
      <c r="AG309" s="2"/>
    </row>
    <row r="310" ht="15.75" customHeight="1">
      <c r="A310" s="2"/>
      <c r="B310" s="339"/>
      <c r="C310" s="3"/>
      <c r="D310" s="340"/>
      <c r="E310" s="47"/>
      <c r="F310" s="47"/>
      <c r="G310" s="47"/>
      <c r="H310" s="47"/>
      <c r="I310" s="47"/>
      <c r="J310" s="47"/>
      <c r="K310" s="47"/>
      <c r="L310" s="47"/>
      <c r="M310" s="47"/>
      <c r="N310" s="47"/>
      <c r="O310" s="47"/>
      <c r="P310" s="47"/>
      <c r="Q310" s="47"/>
      <c r="R310" s="47"/>
      <c r="S310" s="47"/>
      <c r="T310" s="47"/>
      <c r="U310" s="47"/>
      <c r="V310" s="47"/>
      <c r="W310" s="349"/>
      <c r="X310" s="349"/>
      <c r="Y310" s="349"/>
      <c r="Z310" s="519"/>
      <c r="AA310" s="3"/>
      <c r="AB310" s="2"/>
      <c r="AC310" s="2"/>
      <c r="AD310" s="2"/>
      <c r="AE310" s="2"/>
      <c r="AF310" s="2"/>
      <c r="AG310" s="2"/>
    </row>
    <row r="311" ht="15.75" customHeight="1">
      <c r="A311" s="2"/>
      <c r="B311" s="339"/>
      <c r="C311" s="3"/>
      <c r="D311" s="340"/>
      <c r="E311" s="47"/>
      <c r="F311" s="47"/>
      <c r="G311" s="47"/>
      <c r="H311" s="47"/>
      <c r="I311" s="47"/>
      <c r="J311" s="47"/>
      <c r="K311" s="47"/>
      <c r="L311" s="47"/>
      <c r="M311" s="47"/>
      <c r="N311" s="47"/>
      <c r="O311" s="47"/>
      <c r="P311" s="47"/>
      <c r="Q311" s="47"/>
      <c r="R311" s="47"/>
      <c r="S311" s="47"/>
      <c r="T311" s="47"/>
      <c r="U311" s="47"/>
      <c r="V311" s="47"/>
      <c r="W311" s="349"/>
      <c r="X311" s="349"/>
      <c r="Y311" s="349"/>
      <c r="Z311" s="519"/>
      <c r="AA311" s="3"/>
      <c r="AB311" s="2"/>
      <c r="AC311" s="2"/>
      <c r="AD311" s="2"/>
      <c r="AE311" s="2"/>
      <c r="AF311" s="2"/>
      <c r="AG311" s="2"/>
    </row>
    <row r="312" ht="15.75" customHeight="1">
      <c r="A312" s="2"/>
      <c r="B312" s="339"/>
      <c r="C312" s="3"/>
      <c r="D312" s="340"/>
      <c r="E312" s="47"/>
      <c r="F312" s="47"/>
      <c r="G312" s="47"/>
      <c r="H312" s="47"/>
      <c r="I312" s="47"/>
      <c r="J312" s="47"/>
      <c r="K312" s="47"/>
      <c r="L312" s="47"/>
      <c r="M312" s="47"/>
      <c r="N312" s="47"/>
      <c r="O312" s="47"/>
      <c r="P312" s="47"/>
      <c r="Q312" s="47"/>
      <c r="R312" s="47"/>
      <c r="S312" s="47"/>
      <c r="T312" s="47"/>
      <c r="U312" s="47"/>
      <c r="V312" s="47"/>
      <c r="W312" s="349"/>
      <c r="X312" s="349"/>
      <c r="Y312" s="349"/>
      <c r="Z312" s="519"/>
      <c r="AA312" s="3"/>
      <c r="AB312" s="2"/>
      <c r="AC312" s="2"/>
      <c r="AD312" s="2"/>
      <c r="AE312" s="2"/>
      <c r="AF312" s="2"/>
      <c r="AG312" s="2"/>
    </row>
    <row r="313" ht="15.75" customHeight="1">
      <c r="A313" s="2"/>
      <c r="B313" s="339"/>
      <c r="C313" s="3"/>
      <c r="D313" s="340"/>
      <c r="E313" s="47"/>
      <c r="F313" s="47"/>
      <c r="G313" s="47"/>
      <c r="H313" s="47"/>
      <c r="I313" s="47"/>
      <c r="J313" s="47"/>
      <c r="K313" s="47"/>
      <c r="L313" s="47"/>
      <c r="M313" s="47"/>
      <c r="N313" s="47"/>
      <c r="O313" s="47"/>
      <c r="P313" s="47"/>
      <c r="Q313" s="47"/>
      <c r="R313" s="47"/>
      <c r="S313" s="47"/>
      <c r="T313" s="47"/>
      <c r="U313" s="47"/>
      <c r="V313" s="47"/>
      <c r="W313" s="349"/>
      <c r="X313" s="349"/>
      <c r="Y313" s="349"/>
      <c r="Z313" s="519"/>
      <c r="AA313" s="3"/>
      <c r="AB313" s="2"/>
      <c r="AC313" s="2"/>
      <c r="AD313" s="2"/>
      <c r="AE313" s="2"/>
      <c r="AF313" s="2"/>
      <c r="AG313" s="2"/>
    </row>
    <row r="314" ht="15.75" customHeight="1">
      <c r="A314" s="2"/>
      <c r="B314" s="339"/>
      <c r="C314" s="3"/>
      <c r="D314" s="340"/>
      <c r="E314" s="47"/>
      <c r="F314" s="47"/>
      <c r="G314" s="47"/>
      <c r="H314" s="47"/>
      <c r="I314" s="47"/>
      <c r="J314" s="47"/>
      <c r="K314" s="47"/>
      <c r="L314" s="47"/>
      <c r="M314" s="47"/>
      <c r="N314" s="47"/>
      <c r="O314" s="47"/>
      <c r="P314" s="47"/>
      <c r="Q314" s="47"/>
      <c r="R314" s="47"/>
      <c r="S314" s="47"/>
      <c r="T314" s="47"/>
      <c r="U314" s="47"/>
      <c r="V314" s="47"/>
      <c r="W314" s="349"/>
      <c r="X314" s="349"/>
      <c r="Y314" s="349"/>
      <c r="Z314" s="519"/>
      <c r="AA314" s="3"/>
      <c r="AB314" s="2"/>
      <c r="AC314" s="2"/>
      <c r="AD314" s="2"/>
      <c r="AE314" s="2"/>
      <c r="AF314" s="2"/>
      <c r="AG314" s="2"/>
    </row>
    <row r="315" ht="15.75" customHeight="1">
      <c r="A315" s="2"/>
      <c r="B315" s="339"/>
      <c r="C315" s="3"/>
      <c r="D315" s="340"/>
      <c r="E315" s="47"/>
      <c r="F315" s="47"/>
      <c r="G315" s="47"/>
      <c r="H315" s="47"/>
      <c r="I315" s="47"/>
      <c r="J315" s="47"/>
      <c r="K315" s="47"/>
      <c r="L315" s="47"/>
      <c r="M315" s="47"/>
      <c r="N315" s="47"/>
      <c r="O315" s="47"/>
      <c r="P315" s="47"/>
      <c r="Q315" s="47"/>
      <c r="R315" s="47"/>
      <c r="S315" s="47"/>
      <c r="T315" s="47"/>
      <c r="U315" s="47"/>
      <c r="V315" s="47"/>
      <c r="W315" s="349"/>
      <c r="X315" s="349"/>
      <c r="Y315" s="349"/>
      <c r="Z315" s="519"/>
      <c r="AA315" s="3"/>
      <c r="AB315" s="2"/>
      <c r="AC315" s="2"/>
      <c r="AD315" s="2"/>
      <c r="AE315" s="2"/>
      <c r="AF315" s="2"/>
      <c r="AG315" s="2"/>
    </row>
    <row r="316" ht="15.75" customHeight="1">
      <c r="A316" s="2"/>
      <c r="B316" s="339"/>
      <c r="C316" s="3"/>
      <c r="D316" s="340"/>
      <c r="E316" s="47"/>
      <c r="F316" s="47"/>
      <c r="G316" s="47"/>
      <c r="H316" s="47"/>
      <c r="I316" s="47"/>
      <c r="J316" s="47"/>
      <c r="K316" s="47"/>
      <c r="L316" s="47"/>
      <c r="M316" s="47"/>
      <c r="N316" s="47"/>
      <c r="O316" s="47"/>
      <c r="P316" s="47"/>
      <c r="Q316" s="47"/>
      <c r="R316" s="47"/>
      <c r="S316" s="47"/>
      <c r="T316" s="47"/>
      <c r="U316" s="47"/>
      <c r="V316" s="47"/>
      <c r="W316" s="349"/>
      <c r="X316" s="349"/>
      <c r="Y316" s="349"/>
      <c r="Z316" s="519"/>
      <c r="AA316" s="3"/>
      <c r="AB316" s="2"/>
      <c r="AC316" s="2"/>
      <c r="AD316" s="2"/>
      <c r="AE316" s="2"/>
      <c r="AF316" s="2"/>
      <c r="AG316" s="2"/>
    </row>
    <row r="317" ht="15.75" customHeight="1">
      <c r="A317" s="2"/>
      <c r="B317" s="339"/>
      <c r="C317" s="3"/>
      <c r="D317" s="340"/>
      <c r="E317" s="47"/>
      <c r="F317" s="47"/>
      <c r="G317" s="47"/>
      <c r="H317" s="47"/>
      <c r="I317" s="47"/>
      <c r="J317" s="47"/>
      <c r="K317" s="47"/>
      <c r="L317" s="47"/>
      <c r="M317" s="47"/>
      <c r="N317" s="47"/>
      <c r="O317" s="47"/>
      <c r="P317" s="47"/>
      <c r="Q317" s="47"/>
      <c r="R317" s="47"/>
      <c r="S317" s="47"/>
      <c r="T317" s="47"/>
      <c r="U317" s="47"/>
      <c r="V317" s="47"/>
      <c r="W317" s="349"/>
      <c r="X317" s="349"/>
      <c r="Y317" s="349"/>
      <c r="Z317" s="519"/>
      <c r="AA317" s="3"/>
      <c r="AB317" s="2"/>
      <c r="AC317" s="2"/>
      <c r="AD317" s="2"/>
      <c r="AE317" s="2"/>
      <c r="AF317" s="2"/>
      <c r="AG317" s="2"/>
    </row>
    <row r="318" ht="15.75" customHeight="1">
      <c r="A318" s="2"/>
      <c r="B318" s="339"/>
      <c r="C318" s="3"/>
      <c r="D318" s="340"/>
      <c r="E318" s="47"/>
      <c r="F318" s="47"/>
      <c r="G318" s="47"/>
      <c r="H318" s="47"/>
      <c r="I318" s="47"/>
      <c r="J318" s="47"/>
      <c r="K318" s="47"/>
      <c r="L318" s="47"/>
      <c r="M318" s="47"/>
      <c r="N318" s="47"/>
      <c r="O318" s="47"/>
      <c r="P318" s="47"/>
      <c r="Q318" s="47"/>
      <c r="R318" s="47"/>
      <c r="S318" s="47"/>
      <c r="T318" s="47"/>
      <c r="U318" s="47"/>
      <c r="V318" s="47"/>
      <c r="W318" s="349"/>
      <c r="X318" s="349"/>
      <c r="Y318" s="349"/>
      <c r="Z318" s="519"/>
      <c r="AA318" s="3"/>
      <c r="AB318" s="2"/>
      <c r="AC318" s="2"/>
      <c r="AD318" s="2"/>
      <c r="AE318" s="2"/>
      <c r="AF318" s="2"/>
      <c r="AG318" s="2"/>
    </row>
    <row r="319" ht="15.75" customHeight="1">
      <c r="A319" s="2"/>
      <c r="B319" s="339"/>
      <c r="C319" s="3"/>
      <c r="D319" s="340"/>
      <c r="E319" s="47"/>
      <c r="F319" s="47"/>
      <c r="G319" s="47"/>
      <c r="H319" s="47"/>
      <c r="I319" s="47"/>
      <c r="J319" s="47"/>
      <c r="K319" s="47"/>
      <c r="L319" s="47"/>
      <c r="M319" s="47"/>
      <c r="N319" s="47"/>
      <c r="O319" s="47"/>
      <c r="P319" s="47"/>
      <c r="Q319" s="47"/>
      <c r="R319" s="47"/>
      <c r="S319" s="47"/>
      <c r="T319" s="47"/>
      <c r="U319" s="47"/>
      <c r="V319" s="47"/>
      <c r="W319" s="349"/>
      <c r="X319" s="349"/>
      <c r="Y319" s="349"/>
      <c r="Z319" s="519"/>
      <c r="AA319" s="3"/>
      <c r="AB319" s="2"/>
      <c r="AC319" s="2"/>
      <c r="AD319" s="2"/>
      <c r="AE319" s="2"/>
      <c r="AF319" s="2"/>
      <c r="AG319" s="2"/>
    </row>
    <row r="320" ht="15.75" customHeight="1">
      <c r="A320" s="2"/>
      <c r="B320" s="339"/>
      <c r="C320" s="3"/>
      <c r="D320" s="340"/>
      <c r="E320" s="47"/>
      <c r="F320" s="47"/>
      <c r="G320" s="47"/>
      <c r="H320" s="47"/>
      <c r="I320" s="47"/>
      <c r="J320" s="47"/>
      <c r="K320" s="47"/>
      <c r="L320" s="47"/>
      <c r="M320" s="47"/>
      <c r="N320" s="47"/>
      <c r="O320" s="47"/>
      <c r="P320" s="47"/>
      <c r="Q320" s="47"/>
      <c r="R320" s="47"/>
      <c r="S320" s="47"/>
      <c r="T320" s="47"/>
      <c r="U320" s="47"/>
      <c r="V320" s="47"/>
      <c r="W320" s="349"/>
      <c r="X320" s="349"/>
      <c r="Y320" s="349"/>
      <c r="Z320" s="519"/>
      <c r="AA320" s="3"/>
      <c r="AB320" s="2"/>
      <c r="AC320" s="2"/>
      <c r="AD320" s="2"/>
      <c r="AE320" s="2"/>
      <c r="AF320" s="2"/>
      <c r="AG320" s="2"/>
    </row>
    <row r="321" ht="15.75" customHeight="1">
      <c r="A321" s="2"/>
      <c r="B321" s="339"/>
      <c r="C321" s="3"/>
      <c r="D321" s="340"/>
      <c r="E321" s="47"/>
      <c r="F321" s="47"/>
      <c r="G321" s="47"/>
      <c r="H321" s="47"/>
      <c r="I321" s="47"/>
      <c r="J321" s="47"/>
      <c r="K321" s="47"/>
      <c r="L321" s="47"/>
      <c r="M321" s="47"/>
      <c r="N321" s="47"/>
      <c r="O321" s="47"/>
      <c r="P321" s="47"/>
      <c r="Q321" s="47"/>
      <c r="R321" s="47"/>
      <c r="S321" s="47"/>
      <c r="T321" s="47"/>
      <c r="U321" s="47"/>
      <c r="V321" s="47"/>
      <c r="W321" s="349"/>
      <c r="X321" s="349"/>
      <c r="Y321" s="349"/>
      <c r="Z321" s="519"/>
      <c r="AA321" s="3"/>
      <c r="AB321" s="2"/>
      <c r="AC321" s="2"/>
      <c r="AD321" s="2"/>
      <c r="AE321" s="2"/>
      <c r="AF321" s="2"/>
      <c r="AG321" s="2"/>
    </row>
    <row r="322" ht="15.75" customHeight="1">
      <c r="A322" s="2"/>
      <c r="B322" s="339"/>
      <c r="C322" s="3"/>
      <c r="D322" s="340"/>
      <c r="E322" s="47"/>
      <c r="F322" s="47"/>
      <c r="G322" s="47"/>
      <c r="H322" s="47"/>
      <c r="I322" s="47"/>
      <c r="J322" s="47"/>
      <c r="K322" s="47"/>
      <c r="L322" s="47"/>
      <c r="M322" s="47"/>
      <c r="N322" s="47"/>
      <c r="O322" s="47"/>
      <c r="P322" s="47"/>
      <c r="Q322" s="47"/>
      <c r="R322" s="47"/>
      <c r="S322" s="47"/>
      <c r="T322" s="47"/>
      <c r="U322" s="47"/>
      <c r="V322" s="47"/>
      <c r="W322" s="349"/>
      <c r="X322" s="349"/>
      <c r="Y322" s="349"/>
      <c r="Z322" s="519"/>
      <c r="AA322" s="3"/>
      <c r="AB322" s="2"/>
      <c r="AC322" s="2"/>
      <c r="AD322" s="2"/>
      <c r="AE322" s="2"/>
      <c r="AF322" s="2"/>
      <c r="AG322" s="2"/>
    </row>
    <row r="323" ht="15.75" customHeight="1">
      <c r="A323" s="2"/>
      <c r="B323" s="339"/>
      <c r="C323" s="3"/>
      <c r="D323" s="340"/>
      <c r="E323" s="47"/>
      <c r="F323" s="47"/>
      <c r="G323" s="47"/>
      <c r="H323" s="47"/>
      <c r="I323" s="47"/>
      <c r="J323" s="47"/>
      <c r="K323" s="47"/>
      <c r="L323" s="47"/>
      <c r="M323" s="47"/>
      <c r="N323" s="47"/>
      <c r="O323" s="47"/>
      <c r="P323" s="47"/>
      <c r="Q323" s="47"/>
      <c r="R323" s="47"/>
      <c r="S323" s="47"/>
      <c r="T323" s="47"/>
      <c r="U323" s="47"/>
      <c r="V323" s="47"/>
      <c r="W323" s="349"/>
      <c r="X323" s="349"/>
      <c r="Y323" s="349"/>
      <c r="Z323" s="519"/>
      <c r="AA323" s="3"/>
      <c r="AB323" s="2"/>
      <c r="AC323" s="2"/>
      <c r="AD323" s="2"/>
      <c r="AE323" s="2"/>
      <c r="AF323" s="2"/>
      <c r="AG323" s="2"/>
    </row>
    <row r="324" ht="15.75" customHeight="1">
      <c r="A324" s="2"/>
      <c r="B324" s="339"/>
      <c r="C324" s="3"/>
      <c r="D324" s="340"/>
      <c r="E324" s="47"/>
      <c r="F324" s="47"/>
      <c r="G324" s="47"/>
      <c r="H324" s="47"/>
      <c r="I324" s="47"/>
      <c r="J324" s="47"/>
      <c r="K324" s="47"/>
      <c r="L324" s="47"/>
      <c r="M324" s="47"/>
      <c r="N324" s="47"/>
      <c r="O324" s="47"/>
      <c r="P324" s="47"/>
      <c r="Q324" s="47"/>
      <c r="R324" s="47"/>
      <c r="S324" s="47"/>
      <c r="T324" s="47"/>
      <c r="U324" s="47"/>
      <c r="V324" s="47"/>
      <c r="W324" s="349"/>
      <c r="X324" s="349"/>
      <c r="Y324" s="349"/>
      <c r="Z324" s="519"/>
      <c r="AA324" s="3"/>
      <c r="AB324" s="2"/>
      <c r="AC324" s="2"/>
      <c r="AD324" s="2"/>
      <c r="AE324" s="2"/>
      <c r="AF324" s="2"/>
      <c r="AG324" s="2"/>
    </row>
    <row r="325" ht="15.75" customHeight="1">
      <c r="A325" s="2"/>
      <c r="B325" s="339"/>
      <c r="C325" s="3"/>
      <c r="D325" s="340"/>
      <c r="E325" s="47"/>
      <c r="F325" s="47"/>
      <c r="G325" s="47"/>
      <c r="H325" s="47"/>
      <c r="I325" s="47"/>
      <c r="J325" s="47"/>
      <c r="K325" s="47"/>
      <c r="L325" s="47"/>
      <c r="M325" s="47"/>
      <c r="N325" s="47"/>
      <c r="O325" s="47"/>
      <c r="P325" s="47"/>
      <c r="Q325" s="47"/>
      <c r="R325" s="47"/>
      <c r="S325" s="47"/>
      <c r="T325" s="47"/>
      <c r="U325" s="47"/>
      <c r="V325" s="47"/>
      <c r="W325" s="349"/>
      <c r="X325" s="349"/>
      <c r="Y325" s="349"/>
      <c r="Z325" s="519"/>
      <c r="AA325" s="3"/>
      <c r="AB325" s="2"/>
      <c r="AC325" s="2"/>
      <c r="AD325" s="2"/>
      <c r="AE325" s="2"/>
      <c r="AF325" s="2"/>
      <c r="AG325" s="2"/>
    </row>
    <row r="326" ht="15.75" customHeight="1">
      <c r="A326" s="2"/>
      <c r="B326" s="339"/>
      <c r="C326" s="3"/>
      <c r="D326" s="340"/>
      <c r="E326" s="47"/>
      <c r="F326" s="47"/>
      <c r="G326" s="47"/>
      <c r="H326" s="47"/>
      <c r="I326" s="47"/>
      <c r="J326" s="47"/>
      <c r="K326" s="47"/>
      <c r="L326" s="47"/>
      <c r="M326" s="47"/>
      <c r="N326" s="47"/>
      <c r="O326" s="47"/>
      <c r="P326" s="47"/>
      <c r="Q326" s="47"/>
      <c r="R326" s="47"/>
      <c r="S326" s="47"/>
      <c r="T326" s="47"/>
      <c r="U326" s="47"/>
      <c r="V326" s="47"/>
      <c r="W326" s="349"/>
      <c r="X326" s="349"/>
      <c r="Y326" s="349"/>
      <c r="Z326" s="519"/>
      <c r="AA326" s="3"/>
      <c r="AB326" s="2"/>
      <c r="AC326" s="2"/>
      <c r="AD326" s="2"/>
      <c r="AE326" s="2"/>
      <c r="AF326" s="2"/>
      <c r="AG326" s="2"/>
    </row>
    <row r="327" ht="15.75" customHeight="1">
      <c r="A327" s="2"/>
      <c r="B327" s="339"/>
      <c r="C327" s="3"/>
      <c r="D327" s="340"/>
      <c r="E327" s="47"/>
      <c r="F327" s="47"/>
      <c r="G327" s="47"/>
      <c r="H327" s="47"/>
      <c r="I327" s="47"/>
      <c r="J327" s="47"/>
      <c r="K327" s="47"/>
      <c r="L327" s="47"/>
      <c r="M327" s="47"/>
      <c r="N327" s="47"/>
      <c r="O327" s="47"/>
      <c r="P327" s="47"/>
      <c r="Q327" s="47"/>
      <c r="R327" s="47"/>
      <c r="S327" s="47"/>
      <c r="T327" s="47"/>
      <c r="U327" s="47"/>
      <c r="V327" s="47"/>
      <c r="W327" s="349"/>
      <c r="X327" s="349"/>
      <c r="Y327" s="349"/>
      <c r="Z327" s="519"/>
      <c r="AA327" s="3"/>
      <c r="AB327" s="2"/>
      <c r="AC327" s="2"/>
      <c r="AD327" s="2"/>
      <c r="AE327" s="2"/>
      <c r="AF327" s="2"/>
      <c r="AG327" s="2"/>
    </row>
    <row r="328" ht="15.75" customHeight="1">
      <c r="A328" s="2"/>
      <c r="B328" s="339"/>
      <c r="C328" s="3"/>
      <c r="D328" s="340"/>
      <c r="E328" s="47"/>
      <c r="F328" s="47"/>
      <c r="G328" s="47"/>
      <c r="H328" s="47"/>
      <c r="I328" s="47"/>
      <c r="J328" s="47"/>
      <c r="K328" s="47"/>
      <c r="L328" s="47"/>
      <c r="M328" s="47"/>
      <c r="N328" s="47"/>
      <c r="O328" s="47"/>
      <c r="P328" s="47"/>
      <c r="Q328" s="47"/>
      <c r="R328" s="47"/>
      <c r="S328" s="47"/>
      <c r="T328" s="47"/>
      <c r="U328" s="47"/>
      <c r="V328" s="47"/>
      <c r="W328" s="349"/>
      <c r="X328" s="349"/>
      <c r="Y328" s="349"/>
      <c r="Z328" s="519"/>
      <c r="AA328" s="3"/>
      <c r="AB328" s="2"/>
      <c r="AC328" s="2"/>
      <c r="AD328" s="2"/>
      <c r="AE328" s="2"/>
      <c r="AF328" s="2"/>
      <c r="AG328" s="2"/>
    </row>
    <row r="329" ht="15.75" customHeight="1">
      <c r="A329" s="2"/>
      <c r="B329" s="339"/>
      <c r="C329" s="3"/>
      <c r="D329" s="340"/>
      <c r="E329" s="47"/>
      <c r="F329" s="47"/>
      <c r="G329" s="47"/>
      <c r="H329" s="47"/>
      <c r="I329" s="47"/>
      <c r="J329" s="47"/>
      <c r="K329" s="47"/>
      <c r="L329" s="47"/>
      <c r="M329" s="47"/>
      <c r="N329" s="47"/>
      <c r="O329" s="47"/>
      <c r="P329" s="47"/>
      <c r="Q329" s="47"/>
      <c r="R329" s="47"/>
      <c r="S329" s="47"/>
      <c r="T329" s="47"/>
      <c r="U329" s="47"/>
      <c r="V329" s="47"/>
      <c r="W329" s="349"/>
      <c r="X329" s="349"/>
      <c r="Y329" s="349"/>
      <c r="Z329" s="519"/>
      <c r="AA329" s="3"/>
      <c r="AB329" s="2"/>
      <c r="AC329" s="2"/>
      <c r="AD329" s="2"/>
      <c r="AE329" s="2"/>
      <c r="AF329" s="2"/>
      <c r="AG329" s="2"/>
    </row>
    <row r="330" ht="15.75" customHeight="1">
      <c r="A330" s="2"/>
      <c r="B330" s="339"/>
      <c r="C330" s="3"/>
      <c r="D330" s="340"/>
      <c r="E330" s="47"/>
      <c r="F330" s="47"/>
      <c r="G330" s="47"/>
      <c r="H330" s="47"/>
      <c r="I330" s="47"/>
      <c r="J330" s="47"/>
      <c r="K330" s="47"/>
      <c r="L330" s="47"/>
      <c r="M330" s="47"/>
      <c r="N330" s="47"/>
      <c r="O330" s="47"/>
      <c r="P330" s="47"/>
      <c r="Q330" s="47"/>
      <c r="R330" s="47"/>
      <c r="S330" s="47"/>
      <c r="T330" s="47"/>
      <c r="U330" s="47"/>
      <c r="V330" s="47"/>
      <c r="W330" s="349"/>
      <c r="X330" s="349"/>
      <c r="Y330" s="349"/>
      <c r="Z330" s="519"/>
      <c r="AA330" s="3"/>
      <c r="AB330" s="2"/>
      <c r="AC330" s="2"/>
      <c r="AD330" s="2"/>
      <c r="AE330" s="2"/>
      <c r="AF330" s="2"/>
      <c r="AG330" s="2"/>
    </row>
    <row r="331" ht="15.75" customHeight="1">
      <c r="A331" s="2"/>
      <c r="B331" s="339"/>
      <c r="C331" s="3"/>
      <c r="D331" s="340"/>
      <c r="E331" s="47"/>
      <c r="F331" s="47"/>
      <c r="G331" s="47"/>
      <c r="H331" s="47"/>
      <c r="I331" s="47"/>
      <c r="J331" s="47"/>
      <c r="K331" s="47"/>
      <c r="L331" s="47"/>
      <c r="M331" s="47"/>
      <c r="N331" s="47"/>
      <c r="O331" s="47"/>
      <c r="P331" s="47"/>
      <c r="Q331" s="47"/>
      <c r="R331" s="47"/>
      <c r="S331" s="47"/>
      <c r="T331" s="47"/>
      <c r="U331" s="47"/>
      <c r="V331" s="47"/>
      <c r="W331" s="349"/>
      <c r="X331" s="349"/>
      <c r="Y331" s="349"/>
      <c r="Z331" s="519"/>
      <c r="AA331" s="3"/>
      <c r="AB331" s="2"/>
      <c r="AC331" s="2"/>
      <c r="AD331" s="2"/>
      <c r="AE331" s="2"/>
      <c r="AF331" s="2"/>
      <c r="AG331" s="2"/>
    </row>
    <row r="332" ht="15.75" customHeight="1">
      <c r="A332" s="2"/>
      <c r="B332" s="339"/>
      <c r="C332" s="3"/>
      <c r="D332" s="340"/>
      <c r="E332" s="47"/>
      <c r="F332" s="47"/>
      <c r="G332" s="47"/>
      <c r="H332" s="47"/>
      <c r="I332" s="47"/>
      <c r="J332" s="47"/>
      <c r="K332" s="47"/>
      <c r="L332" s="47"/>
      <c r="M332" s="47"/>
      <c r="N332" s="47"/>
      <c r="O332" s="47"/>
      <c r="P332" s="47"/>
      <c r="Q332" s="47"/>
      <c r="R332" s="47"/>
      <c r="S332" s="47"/>
      <c r="T332" s="47"/>
      <c r="U332" s="47"/>
      <c r="V332" s="47"/>
      <c r="W332" s="349"/>
      <c r="X332" s="349"/>
      <c r="Y332" s="349"/>
      <c r="Z332" s="519"/>
      <c r="AA332" s="3"/>
      <c r="AB332" s="2"/>
      <c r="AC332" s="2"/>
      <c r="AD332" s="2"/>
      <c r="AE332" s="2"/>
      <c r="AF332" s="2"/>
      <c r="AG332" s="2"/>
    </row>
    <row r="333" ht="15.75" customHeight="1">
      <c r="A333" s="2"/>
      <c r="B333" s="339"/>
      <c r="C333" s="3"/>
      <c r="D333" s="340"/>
      <c r="E333" s="47"/>
      <c r="F333" s="47"/>
      <c r="G333" s="47"/>
      <c r="H333" s="47"/>
      <c r="I333" s="47"/>
      <c r="J333" s="47"/>
      <c r="K333" s="47"/>
      <c r="L333" s="47"/>
      <c r="M333" s="47"/>
      <c r="N333" s="47"/>
      <c r="O333" s="47"/>
      <c r="P333" s="47"/>
      <c r="Q333" s="47"/>
      <c r="R333" s="47"/>
      <c r="S333" s="47"/>
      <c r="T333" s="47"/>
      <c r="U333" s="47"/>
      <c r="V333" s="47"/>
      <c r="W333" s="349"/>
      <c r="X333" s="349"/>
      <c r="Y333" s="349"/>
      <c r="Z333" s="519"/>
      <c r="AA333" s="3"/>
      <c r="AB333" s="2"/>
      <c r="AC333" s="2"/>
      <c r="AD333" s="2"/>
      <c r="AE333" s="2"/>
      <c r="AF333" s="2"/>
      <c r="AG333" s="2"/>
    </row>
    <row r="334" ht="15.75" customHeight="1">
      <c r="A334" s="2"/>
      <c r="B334" s="339"/>
      <c r="C334" s="3"/>
      <c r="D334" s="340"/>
      <c r="E334" s="47"/>
      <c r="F334" s="47"/>
      <c r="G334" s="47"/>
      <c r="H334" s="47"/>
      <c r="I334" s="47"/>
      <c r="J334" s="47"/>
      <c r="K334" s="47"/>
      <c r="L334" s="47"/>
      <c r="M334" s="47"/>
      <c r="N334" s="47"/>
      <c r="O334" s="47"/>
      <c r="P334" s="47"/>
      <c r="Q334" s="47"/>
      <c r="R334" s="47"/>
      <c r="S334" s="47"/>
      <c r="T334" s="47"/>
      <c r="U334" s="47"/>
      <c r="V334" s="47"/>
      <c r="W334" s="349"/>
      <c r="X334" s="349"/>
      <c r="Y334" s="349"/>
      <c r="Z334" s="519"/>
      <c r="AA334" s="3"/>
      <c r="AB334" s="2"/>
      <c r="AC334" s="2"/>
      <c r="AD334" s="2"/>
      <c r="AE334" s="2"/>
      <c r="AF334" s="2"/>
      <c r="AG334" s="2"/>
    </row>
    <row r="335" ht="15.75" customHeight="1">
      <c r="A335" s="2"/>
      <c r="B335" s="339"/>
      <c r="C335" s="3"/>
      <c r="D335" s="340"/>
      <c r="E335" s="47"/>
      <c r="F335" s="47"/>
      <c r="G335" s="47"/>
      <c r="H335" s="47"/>
      <c r="I335" s="47"/>
      <c r="J335" s="47"/>
      <c r="K335" s="47"/>
      <c r="L335" s="47"/>
      <c r="M335" s="47"/>
      <c r="N335" s="47"/>
      <c r="O335" s="47"/>
      <c r="P335" s="47"/>
      <c r="Q335" s="47"/>
      <c r="R335" s="47"/>
      <c r="S335" s="47"/>
      <c r="T335" s="47"/>
      <c r="U335" s="47"/>
      <c r="V335" s="47"/>
      <c r="W335" s="349"/>
      <c r="X335" s="349"/>
      <c r="Y335" s="349"/>
      <c r="Z335" s="519"/>
      <c r="AA335" s="3"/>
      <c r="AB335" s="2"/>
      <c r="AC335" s="2"/>
      <c r="AD335" s="2"/>
      <c r="AE335" s="2"/>
      <c r="AF335" s="2"/>
      <c r="AG335" s="2"/>
    </row>
    <row r="336" ht="15.75" customHeight="1">
      <c r="A336" s="2"/>
      <c r="B336" s="339"/>
      <c r="C336" s="3"/>
      <c r="D336" s="340"/>
      <c r="E336" s="47"/>
      <c r="F336" s="47"/>
      <c r="G336" s="47"/>
      <c r="H336" s="47"/>
      <c r="I336" s="47"/>
      <c r="J336" s="47"/>
      <c r="K336" s="47"/>
      <c r="L336" s="47"/>
      <c r="M336" s="47"/>
      <c r="N336" s="47"/>
      <c r="O336" s="47"/>
      <c r="P336" s="47"/>
      <c r="Q336" s="47"/>
      <c r="R336" s="47"/>
      <c r="S336" s="47"/>
      <c r="T336" s="47"/>
      <c r="U336" s="47"/>
      <c r="V336" s="47"/>
      <c r="W336" s="349"/>
      <c r="X336" s="349"/>
      <c r="Y336" s="349"/>
      <c r="Z336" s="519"/>
      <c r="AA336" s="3"/>
      <c r="AB336" s="2"/>
      <c r="AC336" s="2"/>
      <c r="AD336" s="2"/>
      <c r="AE336" s="2"/>
      <c r="AF336" s="2"/>
      <c r="AG336" s="2"/>
    </row>
    <row r="337" ht="15.75" customHeight="1">
      <c r="A337" s="2"/>
      <c r="B337" s="339"/>
      <c r="C337" s="3"/>
      <c r="D337" s="340"/>
      <c r="E337" s="47"/>
      <c r="F337" s="47"/>
      <c r="G337" s="47"/>
      <c r="H337" s="47"/>
      <c r="I337" s="47"/>
      <c r="J337" s="47"/>
      <c r="K337" s="47"/>
      <c r="L337" s="47"/>
      <c r="M337" s="47"/>
      <c r="N337" s="47"/>
      <c r="O337" s="47"/>
      <c r="P337" s="47"/>
      <c r="Q337" s="47"/>
      <c r="R337" s="47"/>
      <c r="S337" s="47"/>
      <c r="T337" s="47"/>
      <c r="U337" s="47"/>
      <c r="V337" s="47"/>
      <c r="W337" s="349"/>
      <c r="X337" s="349"/>
      <c r="Y337" s="349"/>
      <c r="Z337" s="519"/>
      <c r="AA337" s="3"/>
      <c r="AB337" s="2"/>
      <c r="AC337" s="2"/>
      <c r="AD337" s="2"/>
      <c r="AE337" s="2"/>
      <c r="AF337" s="2"/>
      <c r="AG337" s="2"/>
    </row>
    <row r="338" ht="15.75" customHeight="1">
      <c r="A338" s="2"/>
      <c r="B338" s="339"/>
      <c r="C338" s="3"/>
      <c r="D338" s="340"/>
      <c r="E338" s="47"/>
      <c r="F338" s="47"/>
      <c r="G338" s="47"/>
      <c r="H338" s="47"/>
      <c r="I338" s="47"/>
      <c r="J338" s="47"/>
      <c r="K338" s="47"/>
      <c r="L338" s="47"/>
      <c r="M338" s="47"/>
      <c r="N338" s="47"/>
      <c r="O338" s="47"/>
      <c r="P338" s="47"/>
      <c r="Q338" s="47"/>
      <c r="R338" s="47"/>
      <c r="S338" s="47"/>
      <c r="T338" s="47"/>
      <c r="U338" s="47"/>
      <c r="V338" s="47"/>
      <c r="W338" s="349"/>
      <c r="X338" s="349"/>
      <c r="Y338" s="349"/>
      <c r="Z338" s="519"/>
      <c r="AA338" s="3"/>
      <c r="AB338" s="2"/>
      <c r="AC338" s="2"/>
      <c r="AD338" s="2"/>
      <c r="AE338" s="2"/>
      <c r="AF338" s="2"/>
      <c r="AG338" s="2"/>
    </row>
    <row r="339" ht="15.75" customHeight="1">
      <c r="A339" s="2"/>
      <c r="B339" s="339"/>
      <c r="C339" s="3"/>
      <c r="D339" s="340"/>
      <c r="E339" s="47"/>
      <c r="F339" s="47"/>
      <c r="G339" s="47"/>
      <c r="H339" s="47"/>
      <c r="I339" s="47"/>
      <c r="J339" s="47"/>
      <c r="K339" s="47"/>
      <c r="L339" s="47"/>
      <c r="M339" s="47"/>
      <c r="N339" s="47"/>
      <c r="O339" s="47"/>
      <c r="P339" s="47"/>
      <c r="Q339" s="47"/>
      <c r="R339" s="47"/>
      <c r="S339" s="47"/>
      <c r="T339" s="47"/>
      <c r="U339" s="47"/>
      <c r="V339" s="47"/>
      <c r="W339" s="349"/>
      <c r="X339" s="349"/>
      <c r="Y339" s="349"/>
      <c r="Z339" s="519"/>
      <c r="AA339" s="3"/>
      <c r="AB339" s="2"/>
      <c r="AC339" s="2"/>
      <c r="AD339" s="2"/>
      <c r="AE339" s="2"/>
      <c r="AF339" s="2"/>
      <c r="AG339" s="2"/>
    </row>
    <row r="340" ht="15.75" customHeight="1">
      <c r="A340" s="2"/>
      <c r="B340" s="339"/>
      <c r="C340" s="3"/>
      <c r="D340" s="340"/>
      <c r="E340" s="47"/>
      <c r="F340" s="47"/>
      <c r="G340" s="47"/>
      <c r="H340" s="47"/>
      <c r="I340" s="47"/>
      <c r="J340" s="47"/>
      <c r="K340" s="47"/>
      <c r="L340" s="47"/>
      <c r="M340" s="47"/>
      <c r="N340" s="47"/>
      <c r="O340" s="47"/>
      <c r="P340" s="47"/>
      <c r="Q340" s="47"/>
      <c r="R340" s="47"/>
      <c r="S340" s="47"/>
      <c r="T340" s="47"/>
      <c r="U340" s="47"/>
      <c r="V340" s="47"/>
      <c r="W340" s="349"/>
      <c r="X340" s="349"/>
      <c r="Y340" s="349"/>
      <c r="Z340" s="519"/>
      <c r="AA340" s="3"/>
      <c r="AB340" s="2"/>
      <c r="AC340" s="2"/>
      <c r="AD340" s="2"/>
      <c r="AE340" s="2"/>
      <c r="AF340" s="2"/>
      <c r="AG340" s="2"/>
    </row>
    <row r="341" ht="15.75" customHeight="1">
      <c r="A341" s="2"/>
      <c r="B341" s="339"/>
      <c r="C341" s="3"/>
      <c r="D341" s="340"/>
      <c r="E341" s="47"/>
      <c r="F341" s="47"/>
      <c r="G341" s="47"/>
      <c r="H341" s="47"/>
      <c r="I341" s="47"/>
      <c r="J341" s="47"/>
      <c r="K341" s="47"/>
      <c r="L341" s="47"/>
      <c r="M341" s="47"/>
      <c r="N341" s="47"/>
      <c r="O341" s="47"/>
      <c r="P341" s="47"/>
      <c r="Q341" s="47"/>
      <c r="R341" s="47"/>
      <c r="S341" s="47"/>
      <c r="T341" s="47"/>
      <c r="U341" s="47"/>
      <c r="V341" s="47"/>
      <c r="W341" s="349"/>
      <c r="X341" s="349"/>
      <c r="Y341" s="349"/>
      <c r="Z341" s="519"/>
      <c r="AA341" s="3"/>
      <c r="AB341" s="2"/>
      <c r="AC341" s="2"/>
      <c r="AD341" s="2"/>
      <c r="AE341" s="2"/>
      <c r="AF341" s="2"/>
      <c r="AG341" s="2"/>
    </row>
    <row r="342" ht="15.75" customHeight="1">
      <c r="A342" s="2"/>
      <c r="B342" s="339"/>
      <c r="C342" s="3"/>
      <c r="D342" s="340"/>
      <c r="E342" s="47"/>
      <c r="F342" s="47"/>
      <c r="G342" s="47"/>
      <c r="H342" s="47"/>
      <c r="I342" s="47"/>
      <c r="J342" s="47"/>
      <c r="K342" s="47"/>
      <c r="L342" s="47"/>
      <c r="M342" s="47"/>
      <c r="N342" s="47"/>
      <c r="O342" s="47"/>
      <c r="P342" s="47"/>
      <c r="Q342" s="47"/>
      <c r="R342" s="47"/>
      <c r="S342" s="47"/>
      <c r="T342" s="47"/>
      <c r="U342" s="47"/>
      <c r="V342" s="47"/>
      <c r="W342" s="349"/>
      <c r="X342" s="349"/>
      <c r="Y342" s="349"/>
      <c r="Z342" s="519"/>
      <c r="AA342" s="3"/>
      <c r="AB342" s="2"/>
      <c r="AC342" s="2"/>
      <c r="AD342" s="2"/>
      <c r="AE342" s="2"/>
      <c r="AF342" s="2"/>
      <c r="AG342" s="2"/>
    </row>
    <row r="343" ht="15.75" customHeight="1">
      <c r="A343" s="2"/>
      <c r="B343" s="339"/>
      <c r="C343" s="3"/>
      <c r="D343" s="340"/>
      <c r="E343" s="47"/>
      <c r="F343" s="47"/>
      <c r="G343" s="47"/>
      <c r="H343" s="47"/>
      <c r="I343" s="47"/>
      <c r="J343" s="47"/>
      <c r="K343" s="47"/>
      <c r="L343" s="47"/>
      <c r="M343" s="47"/>
      <c r="N343" s="47"/>
      <c r="O343" s="47"/>
      <c r="P343" s="47"/>
      <c r="Q343" s="47"/>
      <c r="R343" s="47"/>
      <c r="S343" s="47"/>
      <c r="T343" s="47"/>
      <c r="U343" s="47"/>
      <c r="V343" s="47"/>
      <c r="W343" s="349"/>
      <c r="X343" s="349"/>
      <c r="Y343" s="349"/>
      <c r="Z343" s="519"/>
      <c r="AA343" s="3"/>
      <c r="AB343" s="2"/>
      <c r="AC343" s="2"/>
      <c r="AD343" s="2"/>
      <c r="AE343" s="2"/>
      <c r="AF343" s="2"/>
      <c r="AG343" s="2"/>
    </row>
    <row r="344" ht="15.75" customHeight="1">
      <c r="A344" s="2"/>
      <c r="B344" s="339"/>
      <c r="C344" s="3"/>
      <c r="D344" s="340"/>
      <c r="E344" s="47"/>
      <c r="F344" s="47"/>
      <c r="G344" s="47"/>
      <c r="H344" s="47"/>
      <c r="I344" s="47"/>
      <c r="J344" s="47"/>
      <c r="K344" s="47"/>
      <c r="L344" s="47"/>
      <c r="M344" s="47"/>
      <c r="N344" s="47"/>
      <c r="O344" s="47"/>
      <c r="P344" s="47"/>
      <c r="Q344" s="47"/>
      <c r="R344" s="47"/>
      <c r="S344" s="47"/>
      <c r="T344" s="47"/>
      <c r="U344" s="47"/>
      <c r="V344" s="47"/>
      <c r="W344" s="349"/>
      <c r="X344" s="349"/>
      <c r="Y344" s="349"/>
      <c r="Z344" s="519"/>
      <c r="AA344" s="3"/>
      <c r="AB344" s="2"/>
      <c r="AC344" s="2"/>
      <c r="AD344" s="2"/>
      <c r="AE344" s="2"/>
      <c r="AF344" s="2"/>
      <c r="AG344" s="2"/>
    </row>
    <row r="345" ht="15.75" customHeight="1">
      <c r="A345" s="2"/>
      <c r="B345" s="339"/>
      <c r="C345" s="3"/>
      <c r="D345" s="340"/>
      <c r="E345" s="47"/>
      <c r="F345" s="47"/>
      <c r="G345" s="47"/>
      <c r="H345" s="47"/>
      <c r="I345" s="47"/>
      <c r="J345" s="47"/>
      <c r="K345" s="47"/>
      <c r="L345" s="47"/>
      <c r="M345" s="47"/>
      <c r="N345" s="47"/>
      <c r="O345" s="47"/>
      <c r="P345" s="47"/>
      <c r="Q345" s="47"/>
      <c r="R345" s="47"/>
      <c r="S345" s="47"/>
      <c r="T345" s="47"/>
      <c r="U345" s="47"/>
      <c r="V345" s="47"/>
      <c r="W345" s="349"/>
      <c r="X345" s="349"/>
      <c r="Y345" s="349"/>
      <c r="Z345" s="519"/>
      <c r="AA345" s="3"/>
      <c r="AB345" s="2"/>
      <c r="AC345" s="2"/>
      <c r="AD345" s="2"/>
      <c r="AE345" s="2"/>
      <c r="AF345" s="2"/>
      <c r="AG345" s="2"/>
    </row>
    <row r="346" ht="15.75" customHeight="1">
      <c r="A346" s="2"/>
      <c r="B346" s="339"/>
      <c r="C346" s="3"/>
      <c r="D346" s="340"/>
      <c r="E346" s="47"/>
      <c r="F346" s="47"/>
      <c r="G346" s="47"/>
      <c r="H346" s="47"/>
      <c r="I346" s="47"/>
      <c r="J346" s="47"/>
      <c r="K346" s="47"/>
      <c r="L346" s="47"/>
      <c r="M346" s="47"/>
      <c r="N346" s="47"/>
      <c r="O346" s="47"/>
      <c r="P346" s="47"/>
      <c r="Q346" s="47"/>
      <c r="R346" s="47"/>
      <c r="S346" s="47"/>
      <c r="T346" s="47"/>
      <c r="U346" s="47"/>
      <c r="V346" s="47"/>
      <c r="W346" s="349"/>
      <c r="X346" s="349"/>
      <c r="Y346" s="349"/>
      <c r="Z346" s="519"/>
      <c r="AA346" s="3"/>
      <c r="AB346" s="2"/>
      <c r="AC346" s="2"/>
      <c r="AD346" s="2"/>
      <c r="AE346" s="2"/>
      <c r="AF346" s="2"/>
      <c r="AG346" s="2"/>
    </row>
    <row r="347" ht="15.75" customHeight="1">
      <c r="A347" s="2"/>
      <c r="B347" s="339"/>
      <c r="C347" s="3"/>
      <c r="D347" s="340"/>
      <c r="E347" s="47"/>
      <c r="F347" s="47"/>
      <c r="G347" s="47"/>
      <c r="H347" s="47"/>
      <c r="I347" s="47"/>
      <c r="J347" s="47"/>
      <c r="K347" s="47"/>
      <c r="L347" s="47"/>
      <c r="M347" s="47"/>
      <c r="N347" s="47"/>
      <c r="O347" s="47"/>
      <c r="P347" s="47"/>
      <c r="Q347" s="47"/>
      <c r="R347" s="47"/>
      <c r="S347" s="47"/>
      <c r="T347" s="47"/>
      <c r="U347" s="47"/>
      <c r="V347" s="47"/>
      <c r="W347" s="349"/>
      <c r="X347" s="349"/>
      <c r="Y347" s="349"/>
      <c r="Z347" s="519"/>
      <c r="AA347" s="3"/>
      <c r="AB347" s="2"/>
      <c r="AC347" s="2"/>
      <c r="AD347" s="2"/>
      <c r="AE347" s="2"/>
      <c r="AF347" s="2"/>
      <c r="AG347" s="2"/>
    </row>
    <row r="348" ht="15.75" customHeight="1">
      <c r="A348" s="2"/>
      <c r="B348" s="339"/>
      <c r="C348" s="3"/>
      <c r="D348" s="340"/>
      <c r="E348" s="47"/>
      <c r="F348" s="47"/>
      <c r="G348" s="47"/>
      <c r="H348" s="47"/>
      <c r="I348" s="47"/>
      <c r="J348" s="47"/>
      <c r="K348" s="47"/>
      <c r="L348" s="47"/>
      <c r="M348" s="47"/>
      <c r="N348" s="47"/>
      <c r="O348" s="47"/>
      <c r="P348" s="47"/>
      <c r="Q348" s="47"/>
      <c r="R348" s="47"/>
      <c r="S348" s="47"/>
      <c r="T348" s="47"/>
      <c r="U348" s="47"/>
      <c r="V348" s="47"/>
      <c r="W348" s="349"/>
      <c r="X348" s="349"/>
      <c r="Y348" s="349"/>
      <c r="Z348" s="519"/>
      <c r="AA348" s="3"/>
      <c r="AB348" s="2"/>
      <c r="AC348" s="2"/>
      <c r="AD348" s="2"/>
      <c r="AE348" s="2"/>
      <c r="AF348" s="2"/>
      <c r="AG348" s="2"/>
    </row>
    <row r="349" ht="15.75" customHeight="1">
      <c r="A349" s="2"/>
      <c r="B349" s="339"/>
      <c r="C349" s="3"/>
      <c r="D349" s="340"/>
      <c r="E349" s="47"/>
      <c r="F349" s="47"/>
      <c r="G349" s="47"/>
      <c r="H349" s="47"/>
      <c r="I349" s="47"/>
      <c r="J349" s="47"/>
      <c r="K349" s="47"/>
      <c r="L349" s="47"/>
      <c r="M349" s="47"/>
      <c r="N349" s="47"/>
      <c r="O349" s="47"/>
      <c r="P349" s="47"/>
      <c r="Q349" s="47"/>
      <c r="R349" s="47"/>
      <c r="S349" s="47"/>
      <c r="T349" s="47"/>
      <c r="U349" s="47"/>
      <c r="V349" s="47"/>
      <c r="W349" s="349"/>
      <c r="X349" s="349"/>
      <c r="Y349" s="349"/>
      <c r="Z349" s="519"/>
      <c r="AA349" s="3"/>
      <c r="AB349" s="2"/>
      <c r="AC349" s="2"/>
      <c r="AD349" s="2"/>
      <c r="AE349" s="2"/>
      <c r="AF349" s="2"/>
      <c r="AG349" s="2"/>
    </row>
    <row r="350" ht="15.75" customHeight="1">
      <c r="A350" s="2"/>
      <c r="B350" s="339"/>
      <c r="C350" s="3"/>
      <c r="D350" s="340"/>
      <c r="E350" s="47"/>
      <c r="F350" s="47"/>
      <c r="G350" s="47"/>
      <c r="H350" s="47"/>
      <c r="I350" s="47"/>
      <c r="J350" s="47"/>
      <c r="K350" s="47"/>
      <c r="L350" s="47"/>
      <c r="M350" s="47"/>
      <c r="N350" s="47"/>
      <c r="O350" s="47"/>
      <c r="P350" s="47"/>
      <c r="Q350" s="47"/>
      <c r="R350" s="47"/>
      <c r="S350" s="47"/>
      <c r="T350" s="47"/>
      <c r="U350" s="47"/>
      <c r="V350" s="47"/>
      <c r="W350" s="349"/>
      <c r="X350" s="349"/>
      <c r="Y350" s="349"/>
      <c r="Z350" s="519"/>
      <c r="AA350" s="3"/>
      <c r="AB350" s="2"/>
      <c r="AC350" s="2"/>
      <c r="AD350" s="2"/>
      <c r="AE350" s="2"/>
      <c r="AF350" s="2"/>
      <c r="AG350" s="2"/>
    </row>
    <row r="351" ht="15.75" customHeight="1">
      <c r="A351" s="2"/>
      <c r="B351" s="339"/>
      <c r="C351" s="3"/>
      <c r="D351" s="340"/>
      <c r="E351" s="47"/>
      <c r="F351" s="47"/>
      <c r="G351" s="47"/>
      <c r="H351" s="47"/>
      <c r="I351" s="47"/>
      <c r="J351" s="47"/>
      <c r="K351" s="47"/>
      <c r="L351" s="47"/>
      <c r="M351" s="47"/>
      <c r="N351" s="47"/>
      <c r="O351" s="47"/>
      <c r="P351" s="47"/>
      <c r="Q351" s="47"/>
      <c r="R351" s="47"/>
      <c r="S351" s="47"/>
      <c r="T351" s="47"/>
      <c r="U351" s="47"/>
      <c r="V351" s="47"/>
      <c r="W351" s="349"/>
      <c r="X351" s="349"/>
      <c r="Y351" s="349"/>
      <c r="Z351" s="519"/>
      <c r="AA351" s="3"/>
      <c r="AB351" s="2"/>
      <c r="AC351" s="2"/>
      <c r="AD351" s="2"/>
      <c r="AE351" s="2"/>
      <c r="AF351" s="2"/>
      <c r="AG351" s="2"/>
    </row>
    <row r="352" ht="15.75" customHeight="1">
      <c r="A352" s="2"/>
      <c r="B352" s="339"/>
      <c r="C352" s="3"/>
      <c r="D352" s="340"/>
      <c r="E352" s="47"/>
      <c r="F352" s="47"/>
      <c r="G352" s="47"/>
      <c r="H352" s="47"/>
      <c r="I352" s="47"/>
      <c r="J352" s="47"/>
      <c r="K352" s="47"/>
      <c r="L352" s="47"/>
      <c r="M352" s="47"/>
      <c r="N352" s="47"/>
      <c r="O352" s="47"/>
      <c r="P352" s="47"/>
      <c r="Q352" s="47"/>
      <c r="R352" s="47"/>
      <c r="S352" s="47"/>
      <c r="T352" s="47"/>
      <c r="U352" s="47"/>
      <c r="V352" s="47"/>
      <c r="W352" s="349"/>
      <c r="X352" s="349"/>
      <c r="Y352" s="349"/>
      <c r="Z352" s="519"/>
      <c r="AA352" s="3"/>
      <c r="AB352" s="2"/>
      <c r="AC352" s="2"/>
      <c r="AD352" s="2"/>
      <c r="AE352" s="2"/>
      <c r="AF352" s="2"/>
      <c r="AG352" s="2"/>
    </row>
    <row r="353" ht="15.75" customHeight="1">
      <c r="A353" s="2"/>
      <c r="B353" s="339"/>
      <c r="C353" s="3"/>
      <c r="D353" s="340"/>
      <c r="E353" s="47"/>
      <c r="F353" s="47"/>
      <c r="G353" s="47"/>
      <c r="H353" s="47"/>
      <c r="I353" s="47"/>
      <c r="J353" s="47"/>
      <c r="K353" s="47"/>
      <c r="L353" s="47"/>
      <c r="M353" s="47"/>
      <c r="N353" s="47"/>
      <c r="O353" s="47"/>
      <c r="P353" s="47"/>
      <c r="Q353" s="47"/>
      <c r="R353" s="47"/>
      <c r="S353" s="47"/>
      <c r="T353" s="47"/>
      <c r="U353" s="47"/>
      <c r="V353" s="47"/>
      <c r="W353" s="349"/>
      <c r="X353" s="349"/>
      <c r="Y353" s="349"/>
      <c r="Z353" s="519"/>
      <c r="AA353" s="3"/>
      <c r="AB353" s="2"/>
      <c r="AC353" s="2"/>
      <c r="AD353" s="2"/>
      <c r="AE353" s="2"/>
      <c r="AF353" s="2"/>
      <c r="AG353" s="2"/>
    </row>
    <row r="354" ht="15.75" customHeight="1">
      <c r="A354" s="2"/>
      <c r="B354" s="339"/>
      <c r="C354" s="3"/>
      <c r="D354" s="340"/>
      <c r="E354" s="47"/>
      <c r="F354" s="47"/>
      <c r="G354" s="47"/>
      <c r="H354" s="47"/>
      <c r="I354" s="47"/>
      <c r="J354" s="47"/>
      <c r="K354" s="47"/>
      <c r="L354" s="47"/>
      <c r="M354" s="47"/>
      <c r="N354" s="47"/>
      <c r="O354" s="47"/>
      <c r="P354" s="47"/>
      <c r="Q354" s="47"/>
      <c r="R354" s="47"/>
      <c r="S354" s="47"/>
      <c r="T354" s="47"/>
      <c r="U354" s="47"/>
      <c r="V354" s="47"/>
      <c r="W354" s="349"/>
      <c r="X354" s="349"/>
      <c r="Y354" s="349"/>
      <c r="Z354" s="519"/>
      <c r="AA354" s="3"/>
      <c r="AB354" s="2"/>
      <c r="AC354" s="2"/>
      <c r="AD354" s="2"/>
      <c r="AE354" s="2"/>
      <c r="AF354" s="2"/>
      <c r="AG354" s="2"/>
    </row>
    <row r="355" ht="15.75" customHeight="1">
      <c r="A355" s="2"/>
      <c r="B355" s="339"/>
      <c r="C355" s="3"/>
      <c r="D355" s="340"/>
      <c r="E355" s="47"/>
      <c r="F355" s="47"/>
      <c r="G355" s="47"/>
      <c r="H355" s="47"/>
      <c r="I355" s="47"/>
      <c r="J355" s="47"/>
      <c r="K355" s="47"/>
      <c r="L355" s="47"/>
      <c r="M355" s="47"/>
      <c r="N355" s="47"/>
      <c r="O355" s="47"/>
      <c r="P355" s="47"/>
      <c r="Q355" s="47"/>
      <c r="R355" s="47"/>
      <c r="S355" s="47"/>
      <c r="T355" s="47"/>
      <c r="U355" s="47"/>
      <c r="V355" s="47"/>
      <c r="W355" s="349"/>
      <c r="X355" s="349"/>
      <c r="Y355" s="349"/>
      <c r="Z355" s="519"/>
      <c r="AA355" s="3"/>
      <c r="AB355" s="2"/>
      <c r="AC355" s="2"/>
      <c r="AD355" s="2"/>
      <c r="AE355" s="2"/>
      <c r="AF355" s="2"/>
      <c r="AG355" s="2"/>
    </row>
    <row r="356" ht="15.75" customHeight="1">
      <c r="A356" s="2"/>
      <c r="B356" s="339"/>
      <c r="C356" s="3"/>
      <c r="D356" s="340"/>
      <c r="E356" s="47"/>
      <c r="F356" s="47"/>
      <c r="G356" s="47"/>
      <c r="H356" s="47"/>
      <c r="I356" s="47"/>
      <c r="J356" s="47"/>
      <c r="K356" s="47"/>
      <c r="L356" s="47"/>
      <c r="M356" s="47"/>
      <c r="N356" s="47"/>
      <c r="O356" s="47"/>
      <c r="P356" s="47"/>
      <c r="Q356" s="47"/>
      <c r="R356" s="47"/>
      <c r="S356" s="47"/>
      <c r="T356" s="47"/>
      <c r="U356" s="47"/>
      <c r="V356" s="47"/>
      <c r="W356" s="349"/>
      <c r="X356" s="349"/>
      <c r="Y356" s="349"/>
      <c r="Z356" s="519"/>
      <c r="AA356" s="3"/>
      <c r="AB356" s="2"/>
      <c r="AC356" s="2"/>
      <c r="AD356" s="2"/>
      <c r="AE356" s="2"/>
      <c r="AF356" s="2"/>
      <c r="AG356" s="2"/>
    </row>
    <row r="357" ht="15.75" customHeight="1">
      <c r="A357" s="2"/>
      <c r="B357" s="339"/>
      <c r="C357" s="3"/>
      <c r="D357" s="340"/>
      <c r="E357" s="47"/>
      <c r="F357" s="47"/>
      <c r="G357" s="47"/>
      <c r="H357" s="47"/>
      <c r="I357" s="47"/>
      <c r="J357" s="47"/>
      <c r="K357" s="47"/>
      <c r="L357" s="47"/>
      <c r="M357" s="47"/>
      <c r="N357" s="47"/>
      <c r="O357" s="47"/>
      <c r="P357" s="47"/>
      <c r="Q357" s="47"/>
      <c r="R357" s="47"/>
      <c r="S357" s="47"/>
      <c r="T357" s="47"/>
      <c r="U357" s="47"/>
      <c r="V357" s="47"/>
      <c r="W357" s="349"/>
      <c r="X357" s="349"/>
      <c r="Y357" s="349"/>
      <c r="Z357" s="519"/>
      <c r="AA357" s="3"/>
      <c r="AB357" s="2"/>
      <c r="AC357" s="2"/>
      <c r="AD357" s="2"/>
      <c r="AE357" s="2"/>
      <c r="AF357" s="2"/>
      <c r="AG357" s="2"/>
    </row>
    <row r="358" ht="15.75" customHeight="1">
      <c r="A358" s="2"/>
      <c r="B358" s="339"/>
      <c r="C358" s="3"/>
      <c r="D358" s="340"/>
      <c r="E358" s="47"/>
      <c r="F358" s="47"/>
      <c r="G358" s="47"/>
      <c r="H358" s="47"/>
      <c r="I358" s="47"/>
      <c r="J358" s="47"/>
      <c r="K358" s="47"/>
      <c r="L358" s="47"/>
      <c r="M358" s="47"/>
      <c r="N358" s="47"/>
      <c r="O358" s="47"/>
      <c r="P358" s="47"/>
      <c r="Q358" s="47"/>
      <c r="R358" s="47"/>
      <c r="S358" s="47"/>
      <c r="T358" s="47"/>
      <c r="U358" s="47"/>
      <c r="V358" s="47"/>
      <c r="W358" s="349"/>
      <c r="X358" s="349"/>
      <c r="Y358" s="349"/>
      <c r="Z358" s="519"/>
      <c r="AA358" s="3"/>
      <c r="AB358" s="2"/>
      <c r="AC358" s="2"/>
      <c r="AD358" s="2"/>
      <c r="AE358" s="2"/>
      <c r="AF358" s="2"/>
      <c r="AG358" s="2"/>
    </row>
    <row r="359" ht="15.75" customHeight="1">
      <c r="A359" s="2"/>
      <c r="B359" s="339"/>
      <c r="C359" s="3"/>
      <c r="D359" s="340"/>
      <c r="E359" s="47"/>
      <c r="F359" s="47"/>
      <c r="G359" s="47"/>
      <c r="H359" s="47"/>
      <c r="I359" s="47"/>
      <c r="J359" s="47"/>
      <c r="K359" s="47"/>
      <c r="L359" s="47"/>
      <c r="M359" s="47"/>
      <c r="N359" s="47"/>
      <c r="O359" s="47"/>
      <c r="P359" s="47"/>
      <c r="Q359" s="47"/>
      <c r="R359" s="47"/>
      <c r="S359" s="47"/>
      <c r="T359" s="47"/>
      <c r="U359" s="47"/>
      <c r="V359" s="47"/>
      <c r="W359" s="349"/>
      <c r="X359" s="349"/>
      <c r="Y359" s="349"/>
      <c r="Z359" s="519"/>
      <c r="AA359" s="3"/>
      <c r="AB359" s="2"/>
      <c r="AC359" s="2"/>
      <c r="AD359" s="2"/>
      <c r="AE359" s="2"/>
      <c r="AF359" s="2"/>
      <c r="AG359" s="2"/>
    </row>
    <row r="360" ht="15.75" customHeight="1">
      <c r="A360" s="2"/>
      <c r="B360" s="339"/>
      <c r="C360" s="3"/>
      <c r="D360" s="340"/>
      <c r="E360" s="47"/>
      <c r="F360" s="47"/>
      <c r="G360" s="47"/>
      <c r="H360" s="47"/>
      <c r="I360" s="47"/>
      <c r="J360" s="47"/>
      <c r="K360" s="47"/>
      <c r="L360" s="47"/>
      <c r="M360" s="47"/>
      <c r="N360" s="47"/>
      <c r="O360" s="47"/>
      <c r="P360" s="47"/>
      <c r="Q360" s="47"/>
      <c r="R360" s="47"/>
      <c r="S360" s="47"/>
      <c r="T360" s="47"/>
      <c r="U360" s="47"/>
      <c r="V360" s="47"/>
      <c r="W360" s="349"/>
      <c r="X360" s="349"/>
      <c r="Y360" s="349"/>
      <c r="Z360" s="519"/>
      <c r="AA360" s="3"/>
      <c r="AB360" s="2"/>
      <c r="AC360" s="2"/>
      <c r="AD360" s="2"/>
      <c r="AE360" s="2"/>
      <c r="AF360" s="2"/>
      <c r="AG360" s="2"/>
    </row>
    <row r="361" ht="15.75" customHeight="1">
      <c r="A361" s="2"/>
      <c r="B361" s="339"/>
      <c r="C361" s="3"/>
      <c r="D361" s="340"/>
      <c r="E361" s="47"/>
      <c r="F361" s="47"/>
      <c r="G361" s="47"/>
      <c r="H361" s="47"/>
      <c r="I361" s="47"/>
      <c r="J361" s="47"/>
      <c r="K361" s="47"/>
      <c r="L361" s="47"/>
      <c r="M361" s="47"/>
      <c r="N361" s="47"/>
      <c r="O361" s="47"/>
      <c r="P361" s="47"/>
      <c r="Q361" s="47"/>
      <c r="R361" s="47"/>
      <c r="S361" s="47"/>
      <c r="T361" s="47"/>
      <c r="U361" s="47"/>
      <c r="V361" s="47"/>
      <c r="W361" s="349"/>
      <c r="X361" s="349"/>
      <c r="Y361" s="349"/>
      <c r="Z361" s="519"/>
      <c r="AA361" s="3"/>
      <c r="AB361" s="2"/>
      <c r="AC361" s="2"/>
      <c r="AD361" s="2"/>
      <c r="AE361" s="2"/>
      <c r="AF361" s="2"/>
      <c r="AG361" s="2"/>
    </row>
    <row r="362" ht="15.75" customHeight="1">
      <c r="A362" s="2"/>
      <c r="B362" s="339"/>
      <c r="C362" s="3"/>
      <c r="D362" s="340"/>
      <c r="E362" s="47"/>
      <c r="F362" s="47"/>
      <c r="G362" s="47"/>
      <c r="H362" s="47"/>
      <c r="I362" s="47"/>
      <c r="J362" s="47"/>
      <c r="K362" s="47"/>
      <c r="L362" s="47"/>
      <c r="M362" s="47"/>
      <c r="N362" s="47"/>
      <c r="O362" s="47"/>
      <c r="P362" s="47"/>
      <c r="Q362" s="47"/>
      <c r="R362" s="47"/>
      <c r="S362" s="47"/>
      <c r="T362" s="47"/>
      <c r="U362" s="47"/>
      <c r="V362" s="47"/>
      <c r="W362" s="349"/>
      <c r="X362" s="349"/>
      <c r="Y362" s="349"/>
      <c r="Z362" s="519"/>
      <c r="AA362" s="3"/>
      <c r="AB362" s="2"/>
      <c r="AC362" s="2"/>
      <c r="AD362" s="2"/>
      <c r="AE362" s="2"/>
      <c r="AF362" s="2"/>
      <c r="AG362" s="2"/>
    </row>
    <row r="363" ht="15.75" customHeight="1">
      <c r="A363" s="2"/>
      <c r="B363" s="339"/>
      <c r="C363" s="3"/>
      <c r="D363" s="340"/>
      <c r="E363" s="47"/>
      <c r="F363" s="47"/>
      <c r="G363" s="47"/>
      <c r="H363" s="47"/>
      <c r="I363" s="47"/>
      <c r="J363" s="47"/>
      <c r="K363" s="47"/>
      <c r="L363" s="47"/>
      <c r="M363" s="47"/>
      <c r="N363" s="47"/>
      <c r="O363" s="47"/>
      <c r="P363" s="47"/>
      <c r="Q363" s="47"/>
      <c r="R363" s="47"/>
      <c r="S363" s="47"/>
      <c r="T363" s="47"/>
      <c r="U363" s="47"/>
      <c r="V363" s="47"/>
      <c r="W363" s="349"/>
      <c r="X363" s="349"/>
      <c r="Y363" s="349"/>
      <c r="Z363" s="519"/>
      <c r="AA363" s="3"/>
      <c r="AB363" s="2"/>
      <c r="AC363" s="2"/>
      <c r="AD363" s="2"/>
      <c r="AE363" s="2"/>
      <c r="AF363" s="2"/>
      <c r="AG363" s="2"/>
    </row>
    <row r="364" ht="15.75" customHeight="1">
      <c r="A364" s="2"/>
      <c r="B364" s="339"/>
      <c r="C364" s="3"/>
      <c r="D364" s="340"/>
      <c r="E364" s="47"/>
      <c r="F364" s="47"/>
      <c r="G364" s="47"/>
      <c r="H364" s="47"/>
      <c r="I364" s="47"/>
      <c r="J364" s="47"/>
      <c r="K364" s="47"/>
      <c r="L364" s="47"/>
      <c r="M364" s="47"/>
      <c r="N364" s="47"/>
      <c r="O364" s="47"/>
      <c r="P364" s="47"/>
      <c r="Q364" s="47"/>
      <c r="R364" s="47"/>
      <c r="S364" s="47"/>
      <c r="T364" s="47"/>
      <c r="U364" s="47"/>
      <c r="V364" s="47"/>
      <c r="W364" s="349"/>
      <c r="X364" s="349"/>
      <c r="Y364" s="349"/>
      <c r="Z364" s="519"/>
      <c r="AA364" s="3"/>
      <c r="AB364" s="2"/>
      <c r="AC364" s="2"/>
      <c r="AD364" s="2"/>
      <c r="AE364" s="2"/>
      <c r="AF364" s="2"/>
      <c r="AG364" s="2"/>
    </row>
    <row r="365" ht="15.75" customHeight="1">
      <c r="A365" s="2"/>
      <c r="B365" s="339"/>
      <c r="C365" s="3"/>
      <c r="D365" s="340"/>
      <c r="E365" s="47"/>
      <c r="F365" s="47"/>
      <c r="G365" s="47"/>
      <c r="H365" s="47"/>
      <c r="I365" s="47"/>
      <c r="J365" s="47"/>
      <c r="K365" s="47"/>
      <c r="L365" s="47"/>
      <c r="M365" s="47"/>
      <c r="N365" s="47"/>
      <c r="O365" s="47"/>
      <c r="P365" s="47"/>
      <c r="Q365" s="47"/>
      <c r="R365" s="47"/>
      <c r="S365" s="47"/>
      <c r="T365" s="47"/>
      <c r="U365" s="47"/>
      <c r="V365" s="47"/>
      <c r="W365" s="349"/>
      <c r="X365" s="349"/>
      <c r="Y365" s="349"/>
      <c r="Z365" s="519"/>
      <c r="AA365" s="3"/>
      <c r="AB365" s="2"/>
      <c r="AC365" s="2"/>
      <c r="AD365" s="2"/>
      <c r="AE365" s="2"/>
      <c r="AF365" s="2"/>
      <c r="AG365" s="2"/>
    </row>
    <row r="366" ht="15.75" customHeight="1">
      <c r="A366" s="2"/>
      <c r="B366" s="339"/>
      <c r="C366" s="3"/>
      <c r="D366" s="340"/>
      <c r="E366" s="47"/>
      <c r="F366" s="47"/>
      <c r="G366" s="47"/>
      <c r="H366" s="47"/>
      <c r="I366" s="47"/>
      <c r="J366" s="47"/>
      <c r="K366" s="47"/>
      <c r="L366" s="47"/>
      <c r="M366" s="47"/>
      <c r="N366" s="47"/>
      <c r="O366" s="47"/>
      <c r="P366" s="47"/>
      <c r="Q366" s="47"/>
      <c r="R366" s="47"/>
      <c r="S366" s="47"/>
      <c r="T366" s="47"/>
      <c r="U366" s="47"/>
      <c r="V366" s="47"/>
      <c r="W366" s="349"/>
      <c r="X366" s="349"/>
      <c r="Y366" s="349"/>
      <c r="Z366" s="519"/>
      <c r="AA366" s="3"/>
      <c r="AB366" s="2"/>
      <c r="AC366" s="2"/>
      <c r="AD366" s="2"/>
      <c r="AE366" s="2"/>
      <c r="AF366" s="2"/>
      <c r="AG366" s="2"/>
    </row>
    <row r="367" ht="15.75" customHeight="1">
      <c r="A367" s="2"/>
      <c r="B367" s="339"/>
      <c r="C367" s="3"/>
      <c r="D367" s="340"/>
      <c r="E367" s="47"/>
      <c r="F367" s="47"/>
      <c r="G367" s="47"/>
      <c r="H367" s="47"/>
      <c r="I367" s="47"/>
      <c r="J367" s="47"/>
      <c r="K367" s="47"/>
      <c r="L367" s="47"/>
      <c r="M367" s="47"/>
      <c r="N367" s="47"/>
      <c r="O367" s="47"/>
      <c r="P367" s="47"/>
      <c r="Q367" s="47"/>
      <c r="R367" s="47"/>
      <c r="S367" s="47"/>
      <c r="T367" s="47"/>
      <c r="U367" s="47"/>
      <c r="V367" s="47"/>
      <c r="W367" s="349"/>
      <c r="X367" s="349"/>
      <c r="Y367" s="349"/>
      <c r="Z367" s="519"/>
      <c r="AA367" s="3"/>
      <c r="AB367" s="2"/>
      <c r="AC367" s="2"/>
      <c r="AD367" s="2"/>
      <c r="AE367" s="2"/>
      <c r="AF367" s="2"/>
      <c r="AG367" s="2"/>
    </row>
    <row r="368" ht="15.75" customHeight="1">
      <c r="A368" s="2"/>
      <c r="B368" s="339"/>
      <c r="C368" s="3"/>
      <c r="D368" s="340"/>
      <c r="E368" s="47"/>
      <c r="F368" s="47"/>
      <c r="G368" s="47"/>
      <c r="H368" s="47"/>
      <c r="I368" s="47"/>
      <c r="J368" s="47"/>
      <c r="K368" s="47"/>
      <c r="L368" s="47"/>
      <c r="M368" s="47"/>
      <c r="N368" s="47"/>
      <c r="O368" s="47"/>
      <c r="P368" s="47"/>
      <c r="Q368" s="47"/>
      <c r="R368" s="47"/>
      <c r="S368" s="47"/>
      <c r="T368" s="47"/>
      <c r="U368" s="47"/>
      <c r="V368" s="47"/>
      <c r="W368" s="349"/>
      <c r="X368" s="349"/>
      <c r="Y368" s="349"/>
      <c r="Z368" s="519"/>
      <c r="AA368" s="3"/>
      <c r="AB368" s="2"/>
      <c r="AC368" s="2"/>
      <c r="AD368" s="2"/>
      <c r="AE368" s="2"/>
      <c r="AF368" s="2"/>
      <c r="AG368" s="2"/>
    </row>
    <row r="369" ht="15.75" customHeight="1">
      <c r="A369" s="2"/>
      <c r="B369" s="339"/>
      <c r="C369" s="3"/>
      <c r="D369" s="340"/>
      <c r="E369" s="47"/>
      <c r="F369" s="47"/>
      <c r="G369" s="47"/>
      <c r="H369" s="47"/>
      <c r="I369" s="47"/>
      <c r="J369" s="47"/>
      <c r="K369" s="47"/>
      <c r="L369" s="47"/>
      <c r="M369" s="47"/>
      <c r="N369" s="47"/>
      <c r="O369" s="47"/>
      <c r="P369" s="47"/>
      <c r="Q369" s="47"/>
      <c r="R369" s="47"/>
      <c r="S369" s="47"/>
      <c r="T369" s="47"/>
      <c r="U369" s="47"/>
      <c r="V369" s="47"/>
      <c r="W369" s="349"/>
      <c r="X369" s="349"/>
      <c r="Y369" s="349"/>
      <c r="Z369" s="519"/>
      <c r="AA369" s="3"/>
      <c r="AB369" s="2"/>
      <c r="AC369" s="2"/>
      <c r="AD369" s="2"/>
      <c r="AE369" s="2"/>
      <c r="AF369" s="2"/>
      <c r="AG369" s="2"/>
    </row>
    <row r="370" ht="15.75" customHeight="1">
      <c r="A370" s="2"/>
      <c r="B370" s="339"/>
      <c r="C370" s="3"/>
      <c r="D370" s="340"/>
      <c r="E370" s="47"/>
      <c r="F370" s="47"/>
      <c r="G370" s="47"/>
      <c r="H370" s="47"/>
      <c r="I370" s="47"/>
      <c r="J370" s="47"/>
      <c r="K370" s="47"/>
      <c r="L370" s="47"/>
      <c r="M370" s="47"/>
      <c r="N370" s="47"/>
      <c r="O370" s="47"/>
      <c r="P370" s="47"/>
      <c r="Q370" s="47"/>
      <c r="R370" s="47"/>
      <c r="S370" s="47"/>
      <c r="T370" s="47"/>
      <c r="U370" s="47"/>
      <c r="V370" s="47"/>
      <c r="W370" s="349"/>
      <c r="X370" s="349"/>
      <c r="Y370" s="349"/>
      <c r="Z370" s="519"/>
      <c r="AA370" s="3"/>
      <c r="AB370" s="2"/>
      <c r="AC370" s="2"/>
      <c r="AD370" s="2"/>
      <c r="AE370" s="2"/>
      <c r="AF370" s="2"/>
      <c r="AG370" s="2"/>
    </row>
    <row r="371" ht="15.75" customHeight="1">
      <c r="A371" s="2"/>
      <c r="B371" s="339"/>
      <c r="C371" s="3"/>
      <c r="D371" s="340"/>
      <c r="E371" s="47"/>
      <c r="F371" s="47"/>
      <c r="G371" s="47"/>
      <c r="H371" s="47"/>
      <c r="I371" s="47"/>
      <c r="J371" s="47"/>
      <c r="K371" s="47"/>
      <c r="L371" s="47"/>
      <c r="M371" s="47"/>
      <c r="N371" s="47"/>
      <c r="O371" s="47"/>
      <c r="P371" s="47"/>
      <c r="Q371" s="47"/>
      <c r="R371" s="47"/>
      <c r="S371" s="47"/>
      <c r="T371" s="47"/>
      <c r="U371" s="47"/>
      <c r="V371" s="47"/>
      <c r="W371" s="349"/>
      <c r="X371" s="349"/>
      <c r="Y371" s="349"/>
      <c r="Z371" s="519"/>
      <c r="AA371" s="3"/>
      <c r="AB371" s="2"/>
      <c r="AC371" s="2"/>
      <c r="AD371" s="2"/>
      <c r="AE371" s="2"/>
      <c r="AF371" s="2"/>
      <c r="AG371" s="2"/>
    </row>
    <row r="372" ht="15.75" customHeight="1">
      <c r="A372" s="2"/>
      <c r="B372" s="339"/>
      <c r="C372" s="3"/>
      <c r="D372" s="340"/>
      <c r="E372" s="47"/>
      <c r="F372" s="47"/>
      <c r="G372" s="47"/>
      <c r="H372" s="47"/>
      <c r="I372" s="47"/>
      <c r="J372" s="47"/>
      <c r="K372" s="47"/>
      <c r="L372" s="47"/>
      <c r="M372" s="47"/>
      <c r="N372" s="47"/>
      <c r="O372" s="47"/>
      <c r="P372" s="47"/>
      <c r="Q372" s="47"/>
      <c r="R372" s="47"/>
      <c r="S372" s="47"/>
      <c r="T372" s="47"/>
      <c r="U372" s="47"/>
      <c r="V372" s="47"/>
      <c r="W372" s="349"/>
      <c r="X372" s="349"/>
      <c r="Y372" s="349"/>
      <c r="Z372" s="519"/>
      <c r="AA372" s="3"/>
      <c r="AB372" s="2"/>
      <c r="AC372" s="2"/>
      <c r="AD372" s="2"/>
      <c r="AE372" s="2"/>
      <c r="AF372" s="2"/>
      <c r="AG372" s="2"/>
    </row>
    <row r="373" ht="15.75" customHeight="1">
      <c r="A373" s="2"/>
      <c r="B373" s="339"/>
      <c r="C373" s="3"/>
      <c r="D373" s="340"/>
      <c r="E373" s="47"/>
      <c r="F373" s="47"/>
      <c r="G373" s="47"/>
      <c r="H373" s="47"/>
      <c r="I373" s="47"/>
      <c r="J373" s="47"/>
      <c r="K373" s="47"/>
      <c r="L373" s="47"/>
      <c r="M373" s="47"/>
      <c r="N373" s="47"/>
      <c r="O373" s="47"/>
      <c r="P373" s="47"/>
      <c r="Q373" s="47"/>
      <c r="R373" s="47"/>
      <c r="S373" s="47"/>
      <c r="T373" s="47"/>
      <c r="U373" s="47"/>
      <c r="V373" s="47"/>
      <c r="W373" s="349"/>
      <c r="X373" s="349"/>
      <c r="Y373" s="349"/>
      <c r="Z373" s="519"/>
      <c r="AA373" s="3"/>
      <c r="AB373" s="2"/>
      <c r="AC373" s="2"/>
      <c r="AD373" s="2"/>
      <c r="AE373" s="2"/>
      <c r="AF373" s="2"/>
      <c r="AG373" s="2"/>
    </row>
    <row r="374" ht="15.75" customHeight="1">
      <c r="A374" s="2"/>
      <c r="B374" s="339"/>
      <c r="C374" s="3"/>
      <c r="D374" s="340"/>
      <c r="E374" s="47"/>
      <c r="F374" s="47"/>
      <c r="G374" s="47"/>
      <c r="H374" s="47"/>
      <c r="I374" s="47"/>
      <c r="J374" s="47"/>
      <c r="K374" s="47"/>
      <c r="L374" s="47"/>
      <c r="M374" s="47"/>
      <c r="N374" s="47"/>
      <c r="O374" s="47"/>
      <c r="P374" s="47"/>
      <c r="Q374" s="47"/>
      <c r="R374" s="47"/>
      <c r="S374" s="47"/>
      <c r="T374" s="47"/>
      <c r="U374" s="47"/>
      <c r="V374" s="47"/>
      <c r="W374" s="349"/>
      <c r="X374" s="349"/>
      <c r="Y374" s="349"/>
      <c r="Z374" s="519"/>
      <c r="AA374" s="3"/>
      <c r="AB374" s="2"/>
      <c r="AC374" s="2"/>
      <c r="AD374" s="2"/>
      <c r="AE374" s="2"/>
      <c r="AF374" s="2"/>
      <c r="AG374" s="2"/>
    </row>
    <row r="375" ht="15.75" customHeight="1">
      <c r="A375" s="2"/>
      <c r="B375" s="339"/>
      <c r="C375" s="3"/>
      <c r="D375" s="340"/>
      <c r="E375" s="47"/>
      <c r="F375" s="47"/>
      <c r="G375" s="47"/>
      <c r="H375" s="47"/>
      <c r="I375" s="47"/>
      <c r="J375" s="47"/>
      <c r="K375" s="47"/>
      <c r="L375" s="47"/>
      <c r="M375" s="47"/>
      <c r="N375" s="47"/>
      <c r="O375" s="47"/>
      <c r="P375" s="47"/>
      <c r="Q375" s="47"/>
      <c r="R375" s="47"/>
      <c r="S375" s="47"/>
      <c r="T375" s="47"/>
      <c r="U375" s="47"/>
      <c r="V375" s="47"/>
      <c r="W375" s="349"/>
      <c r="X375" s="349"/>
      <c r="Y375" s="349"/>
      <c r="Z375" s="519"/>
      <c r="AA375" s="3"/>
      <c r="AB375" s="2"/>
      <c r="AC375" s="2"/>
      <c r="AD375" s="2"/>
      <c r="AE375" s="2"/>
      <c r="AF375" s="2"/>
      <c r="AG375" s="2"/>
    </row>
    <row r="376" ht="15.75" customHeight="1">
      <c r="A376" s="2"/>
      <c r="B376" s="339"/>
      <c r="C376" s="3"/>
      <c r="D376" s="340"/>
      <c r="E376" s="47"/>
      <c r="F376" s="47"/>
      <c r="G376" s="47"/>
      <c r="H376" s="47"/>
      <c r="I376" s="47"/>
      <c r="J376" s="47"/>
      <c r="K376" s="47"/>
      <c r="L376" s="47"/>
      <c r="M376" s="47"/>
      <c r="N376" s="47"/>
      <c r="O376" s="47"/>
      <c r="P376" s="47"/>
      <c r="Q376" s="47"/>
      <c r="R376" s="47"/>
      <c r="S376" s="47"/>
      <c r="T376" s="47"/>
      <c r="U376" s="47"/>
      <c r="V376" s="47"/>
      <c r="W376" s="349"/>
      <c r="X376" s="349"/>
      <c r="Y376" s="349"/>
      <c r="Z376" s="519"/>
      <c r="AA376" s="3"/>
      <c r="AB376" s="2"/>
      <c r="AC376" s="2"/>
      <c r="AD376" s="2"/>
      <c r="AE376" s="2"/>
      <c r="AF376" s="2"/>
      <c r="AG376" s="2"/>
    </row>
    <row r="377" ht="15.75" customHeight="1">
      <c r="A377" s="2"/>
      <c r="B377" s="339"/>
      <c r="C377" s="3"/>
      <c r="D377" s="340"/>
      <c r="E377" s="47"/>
      <c r="F377" s="47"/>
      <c r="G377" s="47"/>
      <c r="H377" s="47"/>
      <c r="I377" s="47"/>
      <c r="J377" s="47"/>
      <c r="K377" s="47"/>
      <c r="L377" s="47"/>
      <c r="M377" s="47"/>
      <c r="N377" s="47"/>
      <c r="O377" s="47"/>
      <c r="P377" s="47"/>
      <c r="Q377" s="47"/>
      <c r="R377" s="47"/>
      <c r="S377" s="47"/>
      <c r="T377" s="47"/>
      <c r="U377" s="47"/>
      <c r="V377" s="47"/>
      <c r="W377" s="349"/>
      <c r="X377" s="349"/>
      <c r="Y377" s="349"/>
      <c r="Z377" s="519"/>
      <c r="AA377" s="3"/>
      <c r="AB377" s="2"/>
      <c r="AC377" s="2"/>
      <c r="AD377" s="2"/>
      <c r="AE377" s="2"/>
      <c r="AF377" s="2"/>
      <c r="AG377" s="2"/>
    </row>
    <row r="378" ht="15.75" customHeight="1">
      <c r="A378" s="2"/>
      <c r="B378" s="339"/>
      <c r="C378" s="3"/>
      <c r="D378" s="340"/>
      <c r="E378" s="47"/>
      <c r="F378" s="47"/>
      <c r="G378" s="47"/>
      <c r="H378" s="47"/>
      <c r="I378" s="47"/>
      <c r="J378" s="47"/>
      <c r="K378" s="47"/>
      <c r="L378" s="47"/>
      <c r="M378" s="47"/>
      <c r="N378" s="47"/>
      <c r="O378" s="47"/>
      <c r="P378" s="47"/>
      <c r="Q378" s="47"/>
      <c r="R378" s="47"/>
      <c r="S378" s="47"/>
      <c r="T378" s="47"/>
      <c r="U378" s="47"/>
      <c r="V378" s="47"/>
      <c r="W378" s="349"/>
      <c r="X378" s="349"/>
      <c r="Y378" s="349"/>
      <c r="Z378" s="519"/>
      <c r="AA378" s="3"/>
      <c r="AB378" s="2"/>
      <c r="AC378" s="2"/>
      <c r="AD378" s="2"/>
      <c r="AE378" s="2"/>
      <c r="AF378" s="2"/>
      <c r="AG378" s="2"/>
    </row>
    <row r="379" ht="15.75" customHeight="1">
      <c r="A379" s="2"/>
      <c r="B379" s="339"/>
      <c r="C379" s="3"/>
      <c r="D379" s="340"/>
      <c r="E379" s="47"/>
      <c r="F379" s="47"/>
      <c r="G379" s="47"/>
      <c r="H379" s="47"/>
      <c r="I379" s="47"/>
      <c r="J379" s="47"/>
      <c r="K379" s="47"/>
      <c r="L379" s="47"/>
      <c r="M379" s="47"/>
      <c r="N379" s="47"/>
      <c r="O379" s="47"/>
      <c r="P379" s="47"/>
      <c r="Q379" s="47"/>
      <c r="R379" s="47"/>
      <c r="S379" s="47"/>
      <c r="T379" s="47"/>
      <c r="U379" s="47"/>
      <c r="V379" s="47"/>
      <c r="W379" s="349"/>
      <c r="X379" s="349"/>
      <c r="Y379" s="349"/>
      <c r="Z379" s="519"/>
      <c r="AA379" s="3"/>
      <c r="AB379" s="2"/>
      <c r="AC379" s="2"/>
      <c r="AD379" s="2"/>
      <c r="AE379" s="2"/>
      <c r="AF379" s="2"/>
      <c r="AG379" s="2"/>
    </row>
    <row r="380" ht="15.75" customHeight="1">
      <c r="A380" s="2"/>
      <c r="B380" s="339"/>
      <c r="C380" s="3"/>
      <c r="D380" s="340"/>
      <c r="E380" s="47"/>
      <c r="F380" s="47"/>
      <c r="G380" s="47"/>
      <c r="H380" s="47"/>
      <c r="I380" s="47"/>
      <c r="J380" s="47"/>
      <c r="K380" s="47"/>
      <c r="L380" s="47"/>
      <c r="M380" s="47"/>
      <c r="N380" s="47"/>
      <c r="O380" s="47"/>
      <c r="P380" s="47"/>
      <c r="Q380" s="47"/>
      <c r="R380" s="47"/>
      <c r="S380" s="47"/>
      <c r="T380" s="47"/>
      <c r="U380" s="47"/>
      <c r="V380" s="47"/>
      <c r="W380" s="349"/>
      <c r="X380" s="349"/>
      <c r="Y380" s="349"/>
      <c r="Z380" s="519"/>
      <c r="AA380" s="3"/>
      <c r="AB380" s="2"/>
      <c r="AC380" s="2"/>
      <c r="AD380" s="2"/>
      <c r="AE380" s="2"/>
      <c r="AF380" s="2"/>
      <c r="AG380" s="2"/>
    </row>
    <row r="381" ht="15.75" customHeight="1">
      <c r="A381" s="2"/>
      <c r="B381" s="339"/>
      <c r="C381" s="3"/>
      <c r="D381" s="340"/>
      <c r="E381" s="47"/>
      <c r="F381" s="47"/>
      <c r="G381" s="47"/>
      <c r="H381" s="47"/>
      <c r="I381" s="47"/>
      <c r="J381" s="47"/>
      <c r="K381" s="47"/>
      <c r="L381" s="47"/>
      <c r="M381" s="47"/>
      <c r="N381" s="47"/>
      <c r="O381" s="47"/>
      <c r="P381" s="47"/>
      <c r="Q381" s="47"/>
      <c r="R381" s="47"/>
      <c r="S381" s="47"/>
      <c r="T381" s="47"/>
      <c r="U381" s="47"/>
      <c r="V381" s="47"/>
      <c r="W381" s="349"/>
      <c r="X381" s="349"/>
      <c r="Y381" s="349"/>
      <c r="Z381" s="519"/>
      <c r="AA381" s="3"/>
      <c r="AB381" s="2"/>
      <c r="AC381" s="2"/>
      <c r="AD381" s="2"/>
      <c r="AE381" s="2"/>
      <c r="AF381" s="2"/>
      <c r="AG381" s="2"/>
    </row>
    <row r="382" ht="15.75" customHeight="1">
      <c r="A382" s="2"/>
      <c r="B382" s="339"/>
      <c r="C382" s="3"/>
      <c r="D382" s="340"/>
      <c r="E382" s="47"/>
      <c r="F382" s="47"/>
      <c r="G382" s="47"/>
      <c r="H382" s="47"/>
      <c r="I382" s="47"/>
      <c r="J382" s="47"/>
      <c r="K382" s="47"/>
      <c r="L382" s="47"/>
      <c r="M382" s="47"/>
      <c r="N382" s="47"/>
      <c r="O382" s="47"/>
      <c r="P382" s="47"/>
      <c r="Q382" s="47"/>
      <c r="R382" s="47"/>
      <c r="S382" s="47"/>
      <c r="T382" s="47"/>
      <c r="U382" s="47"/>
      <c r="V382" s="47"/>
      <c r="W382" s="349"/>
      <c r="X382" s="349"/>
      <c r="Y382" s="349"/>
      <c r="Z382" s="519"/>
      <c r="AA382" s="3"/>
      <c r="AB382" s="2"/>
      <c r="AC382" s="2"/>
      <c r="AD382" s="2"/>
      <c r="AE382" s="2"/>
      <c r="AF382" s="2"/>
      <c r="AG382" s="2"/>
    </row>
    <row r="383" ht="15.75" customHeight="1">
      <c r="A383" s="2"/>
      <c r="B383" s="339"/>
      <c r="C383" s="3"/>
      <c r="D383" s="340"/>
      <c r="E383" s="47"/>
      <c r="F383" s="47"/>
      <c r="G383" s="47"/>
      <c r="H383" s="47"/>
      <c r="I383" s="47"/>
      <c r="J383" s="47"/>
      <c r="K383" s="47"/>
      <c r="L383" s="47"/>
      <c r="M383" s="47"/>
      <c r="N383" s="47"/>
      <c r="O383" s="47"/>
      <c r="P383" s="47"/>
      <c r="Q383" s="47"/>
      <c r="R383" s="47"/>
      <c r="S383" s="47"/>
      <c r="T383" s="47"/>
      <c r="U383" s="47"/>
      <c r="V383" s="47"/>
      <c r="W383" s="349"/>
      <c r="X383" s="349"/>
      <c r="Y383" s="349"/>
      <c r="Z383" s="519"/>
      <c r="AA383" s="3"/>
      <c r="AB383" s="2"/>
      <c r="AC383" s="2"/>
      <c r="AD383" s="2"/>
      <c r="AE383" s="2"/>
      <c r="AF383" s="2"/>
      <c r="AG383" s="2"/>
    </row>
    <row r="384" ht="15.75" customHeight="1">
      <c r="A384" s="2"/>
      <c r="B384" s="339"/>
      <c r="C384" s="3"/>
      <c r="D384" s="340"/>
      <c r="E384" s="47"/>
      <c r="F384" s="47"/>
      <c r="G384" s="47"/>
      <c r="H384" s="47"/>
      <c r="I384" s="47"/>
      <c r="J384" s="47"/>
      <c r="K384" s="47"/>
      <c r="L384" s="47"/>
      <c r="M384" s="47"/>
      <c r="N384" s="47"/>
      <c r="O384" s="47"/>
      <c r="P384" s="47"/>
      <c r="Q384" s="47"/>
      <c r="R384" s="47"/>
      <c r="S384" s="47"/>
      <c r="T384" s="47"/>
      <c r="U384" s="47"/>
      <c r="V384" s="47"/>
      <c r="W384" s="349"/>
      <c r="X384" s="349"/>
      <c r="Y384" s="349"/>
      <c r="Z384" s="519"/>
      <c r="AA384" s="3"/>
      <c r="AB384" s="2"/>
      <c r="AC384" s="2"/>
      <c r="AD384" s="2"/>
      <c r="AE384" s="2"/>
      <c r="AF384" s="2"/>
      <c r="AG384" s="2"/>
    </row>
    <row r="385" ht="15.75" customHeight="1">
      <c r="A385" s="2"/>
      <c r="B385" s="339"/>
      <c r="C385" s="3"/>
      <c r="D385" s="340"/>
      <c r="E385" s="47"/>
      <c r="F385" s="47"/>
      <c r="G385" s="47"/>
      <c r="H385" s="47"/>
      <c r="I385" s="47"/>
      <c r="J385" s="47"/>
      <c r="K385" s="47"/>
      <c r="L385" s="47"/>
      <c r="M385" s="47"/>
      <c r="N385" s="47"/>
      <c r="O385" s="47"/>
      <c r="P385" s="47"/>
      <c r="Q385" s="47"/>
      <c r="R385" s="47"/>
      <c r="S385" s="47"/>
      <c r="T385" s="47"/>
      <c r="U385" s="47"/>
      <c r="V385" s="47"/>
      <c r="W385" s="349"/>
      <c r="X385" s="349"/>
      <c r="Y385" s="349"/>
      <c r="Z385" s="519"/>
      <c r="AA385" s="3"/>
      <c r="AB385" s="2"/>
      <c r="AC385" s="2"/>
      <c r="AD385" s="2"/>
      <c r="AE385" s="2"/>
      <c r="AF385" s="2"/>
      <c r="AG385" s="2"/>
    </row>
    <row r="386" ht="15.75" customHeight="1">
      <c r="A386" s="2"/>
      <c r="B386" s="339"/>
      <c r="C386" s="3"/>
      <c r="D386" s="340"/>
      <c r="E386" s="47"/>
      <c r="F386" s="47"/>
      <c r="G386" s="47"/>
      <c r="H386" s="47"/>
      <c r="I386" s="47"/>
      <c r="J386" s="47"/>
      <c r="K386" s="47"/>
      <c r="L386" s="47"/>
      <c r="M386" s="47"/>
      <c r="N386" s="47"/>
      <c r="O386" s="47"/>
      <c r="P386" s="47"/>
      <c r="Q386" s="47"/>
      <c r="R386" s="47"/>
      <c r="S386" s="47"/>
      <c r="T386" s="47"/>
      <c r="U386" s="47"/>
      <c r="V386" s="47"/>
      <c r="W386" s="349"/>
      <c r="X386" s="349"/>
      <c r="Y386" s="349"/>
      <c r="Z386" s="519"/>
      <c r="AA386" s="3"/>
      <c r="AB386" s="2"/>
      <c r="AC386" s="2"/>
      <c r="AD386" s="2"/>
      <c r="AE386" s="2"/>
      <c r="AF386" s="2"/>
      <c r="AG386" s="2"/>
    </row>
    <row r="387" ht="15.75" customHeight="1">
      <c r="A387" s="2"/>
      <c r="B387" s="339"/>
      <c r="C387" s="3"/>
      <c r="D387" s="340"/>
      <c r="E387" s="47"/>
      <c r="F387" s="47"/>
      <c r="G387" s="47"/>
      <c r="H387" s="47"/>
      <c r="I387" s="47"/>
      <c r="J387" s="47"/>
      <c r="K387" s="47"/>
      <c r="L387" s="47"/>
      <c r="M387" s="47"/>
      <c r="N387" s="47"/>
      <c r="O387" s="47"/>
      <c r="P387" s="47"/>
      <c r="Q387" s="47"/>
      <c r="R387" s="47"/>
      <c r="S387" s="47"/>
      <c r="T387" s="47"/>
      <c r="U387" s="47"/>
      <c r="V387" s="47"/>
      <c r="W387" s="349"/>
      <c r="X387" s="349"/>
      <c r="Y387" s="349"/>
      <c r="Z387" s="519"/>
      <c r="AA387" s="3"/>
      <c r="AB387" s="2"/>
      <c r="AC387" s="2"/>
      <c r="AD387" s="2"/>
      <c r="AE387" s="2"/>
      <c r="AF387" s="2"/>
      <c r="AG387" s="2"/>
    </row>
    <row r="388" ht="15.75" customHeight="1">
      <c r="A388" s="2"/>
      <c r="B388" s="339"/>
      <c r="C388" s="3"/>
      <c r="D388" s="340"/>
      <c r="E388" s="47"/>
      <c r="F388" s="47"/>
      <c r="G388" s="47"/>
      <c r="H388" s="47"/>
      <c r="I388" s="47"/>
      <c r="J388" s="47"/>
      <c r="K388" s="47"/>
      <c r="L388" s="47"/>
      <c r="M388" s="47"/>
      <c r="N388" s="47"/>
      <c r="O388" s="47"/>
      <c r="P388" s="47"/>
      <c r="Q388" s="47"/>
      <c r="R388" s="47"/>
      <c r="S388" s="47"/>
      <c r="T388" s="47"/>
      <c r="U388" s="47"/>
      <c r="V388" s="47"/>
      <c r="W388" s="349"/>
      <c r="X388" s="349"/>
      <c r="Y388" s="349"/>
      <c r="Z388" s="519"/>
      <c r="AA388" s="3"/>
      <c r="AB388" s="2"/>
      <c r="AC388" s="2"/>
      <c r="AD388" s="2"/>
      <c r="AE388" s="2"/>
      <c r="AF388" s="2"/>
      <c r="AG388" s="2"/>
    </row>
    <row r="389" ht="15.75" customHeight="1">
      <c r="A389" s="2"/>
      <c r="B389" s="339"/>
      <c r="C389" s="3"/>
      <c r="D389" s="340"/>
      <c r="E389" s="47"/>
      <c r="F389" s="47"/>
      <c r="G389" s="47"/>
      <c r="H389" s="47"/>
      <c r="I389" s="47"/>
      <c r="J389" s="47"/>
      <c r="K389" s="47"/>
      <c r="L389" s="47"/>
      <c r="M389" s="47"/>
      <c r="N389" s="47"/>
      <c r="O389" s="47"/>
      <c r="P389" s="47"/>
      <c r="Q389" s="47"/>
      <c r="R389" s="47"/>
      <c r="S389" s="47"/>
      <c r="T389" s="47"/>
      <c r="U389" s="47"/>
      <c r="V389" s="47"/>
      <c r="W389" s="349"/>
      <c r="X389" s="349"/>
      <c r="Y389" s="349"/>
      <c r="Z389" s="519"/>
      <c r="AA389" s="3"/>
      <c r="AB389" s="2"/>
      <c r="AC389" s="2"/>
      <c r="AD389" s="2"/>
      <c r="AE389" s="2"/>
      <c r="AF389" s="2"/>
      <c r="AG389" s="2"/>
    </row>
    <row r="390" ht="15.75" customHeight="1">
      <c r="A390" s="2"/>
      <c r="B390" s="339"/>
      <c r="C390" s="3"/>
      <c r="D390" s="340"/>
      <c r="E390" s="47"/>
      <c r="F390" s="47"/>
      <c r="G390" s="47"/>
      <c r="H390" s="47"/>
      <c r="I390" s="47"/>
      <c r="J390" s="47"/>
      <c r="K390" s="47"/>
      <c r="L390" s="47"/>
      <c r="M390" s="47"/>
      <c r="N390" s="47"/>
      <c r="O390" s="47"/>
      <c r="P390" s="47"/>
      <c r="Q390" s="47"/>
      <c r="R390" s="47"/>
      <c r="S390" s="47"/>
      <c r="T390" s="47"/>
      <c r="U390" s="47"/>
      <c r="V390" s="47"/>
      <c r="W390" s="349"/>
      <c r="X390" s="349"/>
      <c r="Y390" s="349"/>
      <c r="Z390" s="519"/>
      <c r="AA390" s="3"/>
      <c r="AB390" s="2"/>
      <c r="AC390" s="2"/>
      <c r="AD390" s="2"/>
      <c r="AE390" s="2"/>
      <c r="AF390" s="2"/>
      <c r="AG390" s="2"/>
    </row>
    <row r="391" ht="15.75" customHeight="1">
      <c r="A391" s="2"/>
      <c r="B391" s="339"/>
      <c r="C391" s="3"/>
      <c r="D391" s="340"/>
      <c r="E391" s="47"/>
      <c r="F391" s="47"/>
      <c r="G391" s="47"/>
      <c r="H391" s="47"/>
      <c r="I391" s="47"/>
      <c r="J391" s="47"/>
      <c r="K391" s="47"/>
      <c r="L391" s="47"/>
      <c r="M391" s="47"/>
      <c r="N391" s="47"/>
      <c r="O391" s="47"/>
      <c r="P391" s="47"/>
      <c r="Q391" s="47"/>
      <c r="R391" s="47"/>
      <c r="S391" s="47"/>
      <c r="T391" s="47"/>
      <c r="U391" s="47"/>
      <c r="V391" s="47"/>
      <c r="W391" s="349"/>
      <c r="X391" s="349"/>
      <c r="Y391" s="349"/>
      <c r="Z391" s="519"/>
      <c r="AA391" s="3"/>
      <c r="AB391" s="2"/>
      <c r="AC391" s="2"/>
      <c r="AD391" s="2"/>
      <c r="AE391" s="2"/>
      <c r="AF391" s="2"/>
      <c r="AG391" s="2"/>
    </row>
    <row r="392" ht="15.75" customHeight="1">
      <c r="A392" s="2"/>
      <c r="B392" s="339"/>
      <c r="C392" s="3"/>
      <c r="D392" s="340"/>
      <c r="E392" s="47"/>
      <c r="F392" s="47"/>
      <c r="G392" s="47"/>
      <c r="H392" s="47"/>
      <c r="I392" s="47"/>
      <c r="J392" s="47"/>
      <c r="K392" s="47"/>
      <c r="L392" s="47"/>
      <c r="M392" s="47"/>
      <c r="N392" s="47"/>
      <c r="O392" s="47"/>
      <c r="P392" s="47"/>
      <c r="Q392" s="47"/>
      <c r="R392" s="47"/>
      <c r="S392" s="47"/>
      <c r="T392" s="47"/>
      <c r="U392" s="47"/>
      <c r="V392" s="47"/>
      <c r="W392" s="349"/>
      <c r="X392" s="349"/>
      <c r="Y392" s="349"/>
      <c r="Z392" s="519"/>
      <c r="AA392" s="3"/>
      <c r="AB392" s="2"/>
      <c r="AC392" s="2"/>
      <c r="AD392" s="2"/>
      <c r="AE392" s="2"/>
      <c r="AF392" s="2"/>
      <c r="AG392" s="2"/>
    </row>
    <row r="393" ht="15.75" customHeight="1">
      <c r="A393" s="2"/>
      <c r="B393" s="339"/>
      <c r="C393" s="3"/>
      <c r="D393" s="340"/>
      <c r="E393" s="47"/>
      <c r="F393" s="47"/>
      <c r="G393" s="47"/>
      <c r="H393" s="47"/>
      <c r="I393" s="47"/>
      <c r="J393" s="47"/>
      <c r="K393" s="47"/>
      <c r="L393" s="47"/>
      <c r="M393" s="47"/>
      <c r="N393" s="47"/>
      <c r="O393" s="47"/>
      <c r="P393" s="47"/>
      <c r="Q393" s="47"/>
      <c r="R393" s="47"/>
      <c r="S393" s="47"/>
      <c r="T393" s="47"/>
      <c r="U393" s="47"/>
      <c r="V393" s="47"/>
      <c r="W393" s="349"/>
      <c r="X393" s="349"/>
      <c r="Y393" s="349"/>
      <c r="Z393" s="519"/>
      <c r="AA393" s="3"/>
      <c r="AB393" s="2"/>
      <c r="AC393" s="2"/>
      <c r="AD393" s="2"/>
      <c r="AE393" s="2"/>
      <c r="AF393" s="2"/>
      <c r="AG393" s="2"/>
    </row>
    <row r="394" ht="15.75" customHeight="1">
      <c r="A394" s="2"/>
      <c r="B394" s="339"/>
      <c r="C394" s="3"/>
      <c r="D394" s="340"/>
      <c r="E394" s="47"/>
      <c r="F394" s="47"/>
      <c r="G394" s="47"/>
      <c r="H394" s="47"/>
      <c r="I394" s="47"/>
      <c r="J394" s="47"/>
      <c r="K394" s="47"/>
      <c r="L394" s="47"/>
      <c r="M394" s="47"/>
      <c r="N394" s="47"/>
      <c r="O394" s="47"/>
      <c r="P394" s="47"/>
      <c r="Q394" s="47"/>
      <c r="R394" s="47"/>
      <c r="S394" s="47"/>
      <c r="T394" s="47"/>
      <c r="U394" s="47"/>
      <c r="V394" s="47"/>
      <c r="W394" s="349"/>
      <c r="X394" s="349"/>
      <c r="Y394" s="349"/>
      <c r="Z394" s="519"/>
      <c r="AA394" s="3"/>
      <c r="AB394" s="2"/>
      <c r="AC394" s="2"/>
      <c r="AD394" s="2"/>
      <c r="AE394" s="2"/>
      <c r="AF394" s="2"/>
      <c r="AG394" s="2"/>
    </row>
    <row r="395" ht="15.75" customHeight="1">
      <c r="A395" s="2"/>
      <c r="B395" s="339"/>
      <c r="C395" s="3"/>
      <c r="D395" s="340"/>
      <c r="E395" s="47"/>
      <c r="F395" s="47"/>
      <c r="G395" s="47"/>
      <c r="H395" s="47"/>
      <c r="I395" s="47"/>
      <c r="J395" s="47"/>
      <c r="K395" s="47"/>
      <c r="L395" s="47"/>
      <c r="M395" s="47"/>
      <c r="N395" s="47"/>
      <c r="O395" s="47"/>
      <c r="P395" s="47"/>
      <c r="Q395" s="47"/>
      <c r="R395" s="47"/>
      <c r="S395" s="47"/>
      <c r="T395" s="47"/>
      <c r="U395" s="47"/>
      <c r="V395" s="47"/>
      <c r="W395" s="349"/>
      <c r="X395" s="349"/>
      <c r="Y395" s="349"/>
      <c r="Z395" s="519"/>
      <c r="AA395" s="3"/>
      <c r="AB395" s="2"/>
      <c r="AC395" s="2"/>
      <c r="AD395" s="2"/>
      <c r="AE395" s="2"/>
      <c r="AF395" s="2"/>
      <c r="AG395" s="2"/>
    </row>
    <row r="396" ht="15.75" customHeight="1">
      <c r="A396" s="2"/>
      <c r="B396" s="339"/>
      <c r="C396" s="3"/>
      <c r="D396" s="340"/>
      <c r="E396" s="47"/>
      <c r="F396" s="47"/>
      <c r="G396" s="47"/>
      <c r="H396" s="47"/>
      <c r="I396" s="47"/>
      <c r="J396" s="47"/>
      <c r="K396" s="47"/>
      <c r="L396" s="47"/>
      <c r="M396" s="47"/>
      <c r="N396" s="47"/>
      <c r="O396" s="47"/>
      <c r="P396" s="47"/>
      <c r="Q396" s="47"/>
      <c r="R396" s="47"/>
      <c r="S396" s="47"/>
      <c r="T396" s="47"/>
      <c r="U396" s="47"/>
      <c r="V396" s="47"/>
      <c r="W396" s="349"/>
      <c r="X396" s="349"/>
      <c r="Y396" s="349"/>
      <c r="Z396" s="519"/>
      <c r="AA396" s="3"/>
      <c r="AB396" s="2"/>
      <c r="AC396" s="2"/>
      <c r="AD396" s="2"/>
      <c r="AE396" s="2"/>
      <c r="AF396" s="2"/>
      <c r="AG396" s="2"/>
    </row>
    <row r="397" ht="15.75" customHeight="1">
      <c r="A397" s="2"/>
      <c r="B397" s="339"/>
      <c r="C397" s="3"/>
      <c r="D397" s="340"/>
      <c r="E397" s="47"/>
      <c r="F397" s="47"/>
      <c r="G397" s="47"/>
      <c r="H397" s="47"/>
      <c r="I397" s="47"/>
      <c r="J397" s="47"/>
      <c r="K397" s="47"/>
      <c r="L397" s="47"/>
      <c r="M397" s="47"/>
      <c r="N397" s="47"/>
      <c r="O397" s="47"/>
      <c r="P397" s="47"/>
      <c r="Q397" s="47"/>
      <c r="R397" s="47"/>
      <c r="S397" s="47"/>
      <c r="T397" s="47"/>
      <c r="U397" s="47"/>
      <c r="V397" s="47"/>
      <c r="W397" s="349"/>
      <c r="X397" s="349"/>
      <c r="Y397" s="349"/>
      <c r="Z397" s="519"/>
      <c r="AA397" s="3"/>
      <c r="AB397" s="2"/>
      <c r="AC397" s="2"/>
      <c r="AD397" s="2"/>
      <c r="AE397" s="2"/>
      <c r="AF397" s="2"/>
      <c r="AG397" s="2"/>
    </row>
    <row r="398" ht="15.75" customHeight="1">
      <c r="A398" s="2"/>
      <c r="B398" s="2"/>
      <c r="C398" s="3"/>
      <c r="D398" s="340"/>
      <c r="E398" s="47"/>
      <c r="F398" s="47"/>
      <c r="G398" s="47"/>
      <c r="H398" s="47"/>
      <c r="I398" s="47"/>
      <c r="J398" s="47"/>
      <c r="K398" s="47"/>
      <c r="L398" s="47"/>
      <c r="M398" s="47"/>
      <c r="N398" s="47"/>
      <c r="O398" s="47"/>
      <c r="P398" s="47"/>
      <c r="Q398" s="47"/>
      <c r="R398" s="47"/>
      <c r="S398" s="47"/>
      <c r="T398" s="47"/>
      <c r="U398" s="47"/>
      <c r="V398" s="47"/>
      <c r="W398" s="349"/>
      <c r="X398" s="349"/>
      <c r="Y398" s="349"/>
      <c r="Z398" s="519"/>
      <c r="AA398" s="3"/>
      <c r="AB398" s="2"/>
      <c r="AC398" s="2"/>
      <c r="AD398" s="2"/>
      <c r="AE398" s="2"/>
      <c r="AF398" s="2"/>
      <c r="AG398" s="2"/>
    </row>
    <row r="399" ht="15.75" customHeight="1">
      <c r="A399" s="2"/>
      <c r="B399" s="2"/>
      <c r="C399" s="3"/>
      <c r="D399" s="340"/>
      <c r="E399" s="47"/>
      <c r="F399" s="47"/>
      <c r="G399" s="47"/>
      <c r="H399" s="47"/>
      <c r="I399" s="47"/>
      <c r="J399" s="47"/>
      <c r="K399" s="47"/>
      <c r="L399" s="47"/>
      <c r="M399" s="47"/>
      <c r="N399" s="47"/>
      <c r="O399" s="47"/>
      <c r="P399" s="47"/>
      <c r="Q399" s="47"/>
      <c r="R399" s="47"/>
      <c r="S399" s="47"/>
      <c r="T399" s="47"/>
      <c r="U399" s="47"/>
      <c r="V399" s="47"/>
      <c r="W399" s="349"/>
      <c r="X399" s="349"/>
      <c r="Y399" s="349"/>
      <c r="Z399" s="519"/>
      <c r="AA399" s="3"/>
      <c r="AB399" s="2"/>
      <c r="AC399" s="2"/>
      <c r="AD399" s="2"/>
      <c r="AE399" s="2"/>
      <c r="AF399" s="2"/>
      <c r="AG399" s="2"/>
    </row>
    <row r="400" ht="15.75" customHeight="1">
      <c r="A400" s="2"/>
      <c r="B400" s="2"/>
      <c r="C400" s="3"/>
      <c r="D400" s="340"/>
      <c r="E400" s="47"/>
      <c r="F400" s="47"/>
      <c r="G400" s="47"/>
      <c r="H400" s="47"/>
      <c r="I400" s="47"/>
      <c r="J400" s="47"/>
      <c r="K400" s="47"/>
      <c r="L400" s="47"/>
      <c r="M400" s="47"/>
      <c r="N400" s="47"/>
      <c r="O400" s="47"/>
      <c r="P400" s="47"/>
      <c r="Q400" s="47"/>
      <c r="R400" s="47"/>
      <c r="S400" s="47"/>
      <c r="T400" s="47"/>
      <c r="U400" s="47"/>
      <c r="V400" s="47"/>
      <c r="W400" s="349"/>
      <c r="X400" s="349"/>
      <c r="Y400" s="349"/>
      <c r="Z400" s="519"/>
      <c r="AA400" s="3"/>
      <c r="AB400" s="2"/>
      <c r="AC400" s="2"/>
      <c r="AD400" s="2"/>
      <c r="AE400" s="2"/>
      <c r="AF400" s="2"/>
      <c r="AG400" s="2"/>
    </row>
    <row r="401" ht="15.75" customHeight="1">
      <c r="A401" s="2"/>
      <c r="B401" s="2"/>
      <c r="C401" s="3"/>
      <c r="D401" s="340"/>
      <c r="E401" s="47"/>
      <c r="F401" s="47"/>
      <c r="G401" s="47"/>
      <c r="H401" s="47"/>
      <c r="I401" s="47"/>
      <c r="J401" s="47"/>
      <c r="K401" s="47"/>
      <c r="L401" s="47"/>
      <c r="M401" s="47"/>
      <c r="N401" s="47"/>
      <c r="O401" s="47"/>
      <c r="P401" s="47"/>
      <c r="Q401" s="47"/>
      <c r="R401" s="47"/>
      <c r="S401" s="47"/>
      <c r="T401" s="47"/>
      <c r="U401" s="47"/>
      <c r="V401" s="47"/>
      <c r="W401" s="349"/>
      <c r="X401" s="349"/>
      <c r="Y401" s="349"/>
      <c r="Z401" s="519"/>
      <c r="AA401" s="3"/>
      <c r="AB401" s="2"/>
      <c r="AC401" s="2"/>
      <c r="AD401" s="2"/>
      <c r="AE401" s="2"/>
      <c r="AF401" s="2"/>
      <c r="AG401" s="2"/>
    </row>
    <row r="402" ht="15.75" customHeight="1">
      <c r="A402" s="2"/>
      <c r="B402" s="2"/>
      <c r="C402" s="3"/>
      <c r="D402" s="340"/>
      <c r="E402" s="47"/>
      <c r="F402" s="47"/>
      <c r="G402" s="47"/>
      <c r="H402" s="47"/>
      <c r="I402" s="47"/>
      <c r="J402" s="47"/>
      <c r="K402" s="47"/>
      <c r="L402" s="47"/>
      <c r="M402" s="47"/>
      <c r="N402" s="47"/>
      <c r="O402" s="47"/>
      <c r="P402" s="47"/>
      <c r="Q402" s="47"/>
      <c r="R402" s="47"/>
      <c r="S402" s="47"/>
      <c r="T402" s="47"/>
      <c r="U402" s="47"/>
      <c r="V402" s="47"/>
      <c r="W402" s="349"/>
      <c r="X402" s="349"/>
      <c r="Y402" s="349"/>
      <c r="Z402" s="519"/>
      <c r="AA402" s="3"/>
      <c r="AB402" s="2"/>
      <c r="AC402" s="2"/>
      <c r="AD402" s="2"/>
      <c r="AE402" s="2"/>
      <c r="AF402" s="2"/>
      <c r="AG402" s="2"/>
    </row>
    <row r="403" ht="15.75" customHeight="1">
      <c r="Z403" s="360"/>
    </row>
    <row r="404" ht="15.75" customHeight="1">
      <c r="Z404" s="360"/>
    </row>
    <row r="405" ht="15.75" customHeight="1">
      <c r="Z405" s="360"/>
    </row>
    <row r="406" ht="15.75" customHeight="1">
      <c r="Z406" s="360"/>
    </row>
    <row r="407" ht="15.75" customHeight="1">
      <c r="Z407" s="360"/>
    </row>
    <row r="408" ht="15.75" customHeight="1">
      <c r="Z408" s="360"/>
    </row>
    <row r="409" ht="15.75" customHeight="1">
      <c r="Z409" s="360"/>
    </row>
    <row r="410" ht="15.75" customHeight="1">
      <c r="Z410" s="360"/>
    </row>
    <row r="411" ht="15.75" customHeight="1">
      <c r="Z411" s="360"/>
    </row>
    <row r="412" ht="15.75" customHeight="1">
      <c r="Z412" s="360"/>
    </row>
    <row r="413" ht="15.75" customHeight="1">
      <c r="Z413" s="360"/>
    </row>
    <row r="414" ht="15.75" customHeight="1">
      <c r="Z414" s="360"/>
    </row>
    <row r="415" ht="15.75" customHeight="1">
      <c r="Z415" s="360"/>
    </row>
    <row r="416" ht="15.75" customHeight="1">
      <c r="Z416" s="360"/>
    </row>
    <row r="417" ht="15.75" customHeight="1">
      <c r="Z417" s="360"/>
    </row>
    <row r="418" ht="15.75" customHeight="1">
      <c r="Z418" s="360"/>
    </row>
    <row r="419" ht="15.75" customHeight="1">
      <c r="Z419" s="360"/>
    </row>
    <row r="420" ht="15.75" customHeight="1">
      <c r="Z420" s="360"/>
    </row>
    <row r="421" ht="15.75" customHeight="1">
      <c r="Z421" s="360"/>
    </row>
    <row r="422" ht="15.75" customHeight="1">
      <c r="Z422" s="360"/>
    </row>
    <row r="423" ht="15.75" customHeight="1">
      <c r="Z423" s="360"/>
    </row>
    <row r="424" ht="15.75" customHeight="1">
      <c r="Z424" s="360"/>
    </row>
    <row r="425" ht="15.75" customHeight="1">
      <c r="Z425" s="360"/>
    </row>
    <row r="426" ht="15.75" customHeight="1">
      <c r="Z426" s="360"/>
    </row>
    <row r="427" ht="15.75" customHeight="1">
      <c r="Z427" s="360"/>
    </row>
    <row r="428" ht="15.75" customHeight="1">
      <c r="Z428" s="360"/>
    </row>
    <row r="429" ht="15.75" customHeight="1">
      <c r="Z429" s="360"/>
    </row>
    <row r="430" ht="15.75" customHeight="1">
      <c r="Z430" s="360"/>
    </row>
    <row r="431" ht="15.75" customHeight="1">
      <c r="Z431" s="360"/>
    </row>
    <row r="432" ht="15.75" customHeight="1">
      <c r="Z432" s="360"/>
    </row>
    <row r="433" ht="15.75" customHeight="1">
      <c r="Z433" s="360"/>
    </row>
    <row r="434" ht="15.75" customHeight="1">
      <c r="Z434" s="360"/>
    </row>
    <row r="435" ht="15.75" customHeight="1">
      <c r="Z435" s="360"/>
    </row>
    <row r="436" ht="15.75" customHeight="1">
      <c r="Z436" s="360"/>
    </row>
    <row r="437" ht="15.75" customHeight="1">
      <c r="Z437" s="360"/>
    </row>
    <row r="438" ht="15.75" customHeight="1">
      <c r="Z438" s="360"/>
    </row>
    <row r="439" ht="15.75" customHeight="1">
      <c r="Z439" s="360"/>
    </row>
    <row r="440" ht="15.75" customHeight="1">
      <c r="Z440" s="360"/>
    </row>
    <row r="441" ht="15.75" customHeight="1">
      <c r="Z441" s="360"/>
    </row>
    <row r="442" ht="15.75" customHeight="1">
      <c r="Z442" s="360"/>
    </row>
    <row r="443" ht="15.75" customHeight="1">
      <c r="Z443" s="360"/>
    </row>
    <row r="444" ht="15.75" customHeight="1">
      <c r="Z444" s="360"/>
    </row>
    <row r="445" ht="15.75" customHeight="1">
      <c r="Z445" s="360"/>
    </row>
    <row r="446" ht="15.75" customHeight="1">
      <c r="Z446" s="360"/>
    </row>
    <row r="447" ht="15.75" customHeight="1">
      <c r="Z447" s="360"/>
    </row>
    <row r="448" ht="15.75" customHeight="1">
      <c r="Z448" s="360"/>
    </row>
    <row r="449" ht="15.75" customHeight="1">
      <c r="Z449" s="360"/>
    </row>
    <row r="450" ht="15.75" customHeight="1">
      <c r="Z450" s="360"/>
    </row>
    <row r="451" ht="15.75" customHeight="1">
      <c r="Z451" s="360"/>
    </row>
    <row r="452" ht="15.75" customHeight="1">
      <c r="Z452" s="360"/>
    </row>
    <row r="453" ht="15.75" customHeight="1">
      <c r="Z453" s="360"/>
    </row>
    <row r="454" ht="15.75" customHeight="1">
      <c r="Z454" s="360"/>
    </row>
    <row r="455" ht="15.75" customHeight="1">
      <c r="Z455" s="360"/>
    </row>
    <row r="456" ht="15.75" customHeight="1">
      <c r="Z456" s="360"/>
    </row>
    <row r="457" ht="15.75" customHeight="1">
      <c r="Z457" s="360"/>
    </row>
    <row r="458" ht="15.75" customHeight="1">
      <c r="Z458" s="360"/>
    </row>
    <row r="459" ht="15.75" customHeight="1">
      <c r="Z459" s="360"/>
    </row>
    <row r="460" ht="15.75" customHeight="1">
      <c r="Z460" s="360"/>
    </row>
    <row r="461" ht="15.75" customHeight="1">
      <c r="Z461" s="360"/>
    </row>
    <row r="462" ht="15.75" customHeight="1">
      <c r="Z462" s="360"/>
    </row>
    <row r="463" ht="15.75" customHeight="1">
      <c r="Z463" s="360"/>
    </row>
    <row r="464" ht="15.75" customHeight="1">
      <c r="Z464" s="360"/>
    </row>
    <row r="465" ht="15.75" customHeight="1">
      <c r="Z465" s="360"/>
    </row>
    <row r="466" ht="15.75" customHeight="1">
      <c r="Z466" s="360"/>
    </row>
    <row r="467" ht="15.75" customHeight="1">
      <c r="Z467" s="360"/>
    </row>
    <row r="468" ht="15.75" customHeight="1">
      <c r="Z468" s="360"/>
    </row>
    <row r="469" ht="15.75" customHeight="1">
      <c r="Z469" s="360"/>
    </row>
    <row r="470" ht="15.75" customHeight="1">
      <c r="Z470" s="360"/>
    </row>
    <row r="471" ht="15.75" customHeight="1">
      <c r="Z471" s="360"/>
    </row>
    <row r="472" ht="15.75" customHeight="1">
      <c r="Z472" s="360"/>
    </row>
    <row r="473" ht="15.75" customHeight="1">
      <c r="Z473" s="360"/>
    </row>
    <row r="474" ht="15.75" customHeight="1">
      <c r="Z474" s="360"/>
    </row>
    <row r="475" ht="15.75" customHeight="1">
      <c r="Z475" s="360"/>
    </row>
    <row r="476" ht="15.75" customHeight="1">
      <c r="Z476" s="360"/>
    </row>
    <row r="477" ht="15.75" customHeight="1">
      <c r="Z477" s="360"/>
    </row>
    <row r="478" ht="15.75" customHeight="1">
      <c r="Z478" s="360"/>
    </row>
    <row r="479" ht="15.75" customHeight="1">
      <c r="Z479" s="360"/>
    </row>
    <row r="480" ht="15.75" customHeight="1">
      <c r="Z480" s="360"/>
    </row>
    <row r="481" ht="15.75" customHeight="1">
      <c r="Z481" s="360"/>
    </row>
    <row r="482" ht="15.75" customHeight="1">
      <c r="Z482" s="360"/>
    </row>
    <row r="483" ht="15.75" customHeight="1">
      <c r="Z483" s="360"/>
    </row>
    <row r="484" ht="15.75" customHeight="1">
      <c r="Z484" s="360"/>
    </row>
    <row r="485" ht="15.75" customHeight="1">
      <c r="Z485" s="360"/>
    </row>
    <row r="486" ht="15.75" customHeight="1">
      <c r="Z486" s="360"/>
    </row>
    <row r="487" ht="15.75" customHeight="1">
      <c r="Z487" s="360"/>
    </row>
    <row r="488" ht="15.75" customHeight="1">
      <c r="Z488" s="360"/>
    </row>
    <row r="489" ht="15.75" customHeight="1">
      <c r="Z489" s="360"/>
    </row>
    <row r="490" ht="15.75" customHeight="1">
      <c r="Z490" s="360"/>
    </row>
    <row r="491" ht="15.75" customHeight="1">
      <c r="Z491" s="360"/>
    </row>
    <row r="492" ht="15.75" customHeight="1">
      <c r="Z492" s="360"/>
    </row>
    <row r="493" ht="15.75" customHeight="1">
      <c r="Z493" s="360"/>
    </row>
    <row r="494" ht="15.75" customHeight="1">
      <c r="Z494" s="360"/>
    </row>
    <row r="495" ht="15.75" customHeight="1">
      <c r="Z495" s="360"/>
    </row>
    <row r="496" ht="15.75" customHeight="1">
      <c r="Z496" s="360"/>
    </row>
    <row r="497" ht="15.75" customHeight="1">
      <c r="Z497" s="360"/>
    </row>
    <row r="498" ht="15.75" customHeight="1">
      <c r="Z498" s="360"/>
    </row>
    <row r="499" ht="15.75" customHeight="1">
      <c r="Z499" s="360"/>
    </row>
    <row r="500" ht="15.75" customHeight="1">
      <c r="Z500" s="360"/>
    </row>
    <row r="501" ht="15.75" customHeight="1">
      <c r="Z501" s="360"/>
    </row>
    <row r="502" ht="15.75" customHeight="1">
      <c r="Z502" s="360"/>
    </row>
    <row r="503" ht="15.75" customHeight="1">
      <c r="Z503" s="360"/>
    </row>
    <row r="504" ht="15.75" customHeight="1">
      <c r="Z504" s="360"/>
    </row>
    <row r="505" ht="15.75" customHeight="1">
      <c r="Z505" s="360"/>
    </row>
    <row r="506" ht="15.75" customHeight="1">
      <c r="Z506" s="360"/>
    </row>
    <row r="507" ht="15.75" customHeight="1">
      <c r="Z507" s="360"/>
    </row>
    <row r="508" ht="15.75" customHeight="1">
      <c r="Z508" s="360"/>
    </row>
    <row r="509" ht="15.75" customHeight="1">
      <c r="Z509" s="360"/>
    </row>
    <row r="510" ht="15.75" customHeight="1">
      <c r="Z510" s="360"/>
    </row>
    <row r="511" ht="15.75" customHeight="1">
      <c r="Z511" s="360"/>
    </row>
    <row r="512" ht="15.75" customHeight="1">
      <c r="Z512" s="360"/>
    </row>
    <row r="513" ht="15.75" customHeight="1">
      <c r="Z513" s="360"/>
    </row>
    <row r="514" ht="15.75" customHeight="1">
      <c r="Z514" s="360"/>
    </row>
    <row r="515" ht="15.75" customHeight="1">
      <c r="Z515" s="360"/>
    </row>
    <row r="516" ht="15.75" customHeight="1">
      <c r="Z516" s="360"/>
    </row>
    <row r="517" ht="15.75" customHeight="1">
      <c r="Z517" s="360"/>
    </row>
    <row r="518" ht="15.75" customHeight="1">
      <c r="Z518" s="360"/>
    </row>
    <row r="519" ht="15.75" customHeight="1">
      <c r="Z519" s="360"/>
    </row>
    <row r="520" ht="15.75" customHeight="1">
      <c r="Z520" s="360"/>
    </row>
    <row r="521" ht="15.75" customHeight="1">
      <c r="Z521" s="360"/>
    </row>
    <row r="522" ht="15.75" customHeight="1">
      <c r="Z522" s="360"/>
    </row>
    <row r="523" ht="15.75" customHeight="1">
      <c r="Z523" s="360"/>
    </row>
    <row r="524" ht="15.75" customHeight="1">
      <c r="Z524" s="360"/>
    </row>
    <row r="525" ht="15.75" customHeight="1">
      <c r="Z525" s="360"/>
    </row>
    <row r="526" ht="15.75" customHeight="1">
      <c r="Z526" s="360"/>
    </row>
    <row r="527" ht="15.75" customHeight="1">
      <c r="Z527" s="360"/>
    </row>
    <row r="528" ht="15.75" customHeight="1">
      <c r="Z528" s="360"/>
    </row>
    <row r="529" ht="15.75" customHeight="1">
      <c r="Z529" s="360"/>
    </row>
    <row r="530" ht="15.75" customHeight="1">
      <c r="Z530" s="360"/>
    </row>
    <row r="531" ht="15.75" customHeight="1">
      <c r="Z531" s="360"/>
    </row>
    <row r="532" ht="15.75" customHeight="1">
      <c r="Z532" s="360"/>
    </row>
    <row r="533" ht="15.75" customHeight="1">
      <c r="Z533" s="360"/>
    </row>
    <row r="534" ht="15.75" customHeight="1">
      <c r="Z534" s="360"/>
    </row>
    <row r="535" ht="15.75" customHeight="1">
      <c r="Z535" s="360"/>
    </row>
    <row r="536" ht="15.75" customHeight="1">
      <c r="Z536" s="360"/>
    </row>
    <row r="537" ht="15.75" customHeight="1">
      <c r="Z537" s="360"/>
    </row>
    <row r="538" ht="15.75" customHeight="1">
      <c r="Z538" s="360"/>
    </row>
    <row r="539" ht="15.75" customHeight="1">
      <c r="Z539" s="360"/>
    </row>
    <row r="540" ht="15.75" customHeight="1">
      <c r="Z540" s="360"/>
    </row>
    <row r="541" ht="15.75" customHeight="1">
      <c r="Z541" s="360"/>
    </row>
    <row r="542" ht="15.75" customHeight="1">
      <c r="Z542" s="360"/>
    </row>
    <row r="543" ht="15.75" customHeight="1">
      <c r="Z543" s="360"/>
    </row>
    <row r="544" ht="15.75" customHeight="1">
      <c r="Z544" s="360"/>
    </row>
    <row r="545" ht="15.75" customHeight="1">
      <c r="Z545" s="360"/>
    </row>
    <row r="546" ht="15.75" customHeight="1">
      <c r="Z546" s="360"/>
    </row>
    <row r="547" ht="15.75" customHeight="1">
      <c r="Z547" s="360"/>
    </row>
    <row r="548" ht="15.75" customHeight="1">
      <c r="Z548" s="360"/>
    </row>
    <row r="549" ht="15.75" customHeight="1">
      <c r="Z549" s="360"/>
    </row>
    <row r="550" ht="15.75" customHeight="1">
      <c r="Z550" s="360"/>
    </row>
    <row r="551" ht="15.75" customHeight="1">
      <c r="Z551" s="360"/>
    </row>
    <row r="552" ht="15.75" customHeight="1">
      <c r="Z552" s="360"/>
    </row>
    <row r="553" ht="15.75" customHeight="1">
      <c r="Z553" s="360"/>
    </row>
    <row r="554" ht="15.75" customHeight="1">
      <c r="Z554" s="360"/>
    </row>
    <row r="555" ht="15.75" customHeight="1">
      <c r="Z555" s="360"/>
    </row>
    <row r="556" ht="15.75" customHeight="1">
      <c r="Z556" s="360"/>
    </row>
    <row r="557" ht="15.75" customHeight="1">
      <c r="Z557" s="360"/>
    </row>
    <row r="558" ht="15.75" customHeight="1">
      <c r="Z558" s="360"/>
    </row>
    <row r="559" ht="15.75" customHeight="1">
      <c r="Z559" s="360"/>
    </row>
    <row r="560" ht="15.75" customHeight="1">
      <c r="Z560" s="360"/>
    </row>
    <row r="561" ht="15.75" customHeight="1">
      <c r="Z561" s="360"/>
    </row>
    <row r="562" ht="15.75" customHeight="1">
      <c r="Z562" s="360"/>
    </row>
    <row r="563" ht="15.75" customHeight="1">
      <c r="Z563" s="360"/>
    </row>
    <row r="564" ht="15.75" customHeight="1">
      <c r="Z564" s="360"/>
    </row>
    <row r="565" ht="15.75" customHeight="1">
      <c r="Z565" s="360"/>
    </row>
    <row r="566" ht="15.75" customHeight="1">
      <c r="Z566" s="360"/>
    </row>
    <row r="567" ht="15.75" customHeight="1">
      <c r="Z567" s="360"/>
    </row>
    <row r="568" ht="15.75" customHeight="1">
      <c r="Z568" s="360"/>
    </row>
    <row r="569" ht="15.75" customHeight="1">
      <c r="Z569" s="360"/>
    </row>
    <row r="570" ht="15.75" customHeight="1">
      <c r="Z570" s="360"/>
    </row>
    <row r="571" ht="15.75" customHeight="1">
      <c r="Z571" s="360"/>
    </row>
    <row r="572" ht="15.75" customHeight="1">
      <c r="Z572" s="360"/>
    </row>
    <row r="573" ht="15.75" customHeight="1">
      <c r="Z573" s="360"/>
    </row>
    <row r="574" ht="15.75" customHeight="1">
      <c r="Z574" s="360"/>
    </row>
    <row r="575" ht="15.75" customHeight="1">
      <c r="Z575" s="360"/>
    </row>
    <row r="576" ht="15.75" customHeight="1">
      <c r="Z576" s="360"/>
    </row>
    <row r="577" ht="15.75" customHeight="1">
      <c r="Z577" s="360"/>
    </row>
    <row r="578" ht="15.75" customHeight="1">
      <c r="Z578" s="360"/>
    </row>
    <row r="579" ht="15.75" customHeight="1">
      <c r="Z579" s="360"/>
    </row>
    <row r="580" ht="15.75" customHeight="1">
      <c r="Z580" s="360"/>
    </row>
    <row r="581" ht="15.75" customHeight="1">
      <c r="Z581" s="360"/>
    </row>
    <row r="582" ht="15.75" customHeight="1">
      <c r="Z582" s="360"/>
    </row>
    <row r="583" ht="15.75" customHeight="1">
      <c r="Z583" s="360"/>
    </row>
    <row r="584" ht="15.75" customHeight="1">
      <c r="Z584" s="360"/>
    </row>
    <row r="585" ht="15.75" customHeight="1">
      <c r="Z585" s="360"/>
    </row>
    <row r="586" ht="15.75" customHeight="1">
      <c r="Z586" s="360"/>
    </row>
    <row r="587" ht="15.75" customHeight="1">
      <c r="Z587" s="360"/>
    </row>
    <row r="588" ht="15.75" customHeight="1">
      <c r="Z588" s="360"/>
    </row>
    <row r="589" ht="15.75" customHeight="1">
      <c r="Z589" s="360"/>
    </row>
    <row r="590" ht="15.75" customHeight="1">
      <c r="Z590" s="360"/>
    </row>
    <row r="591" ht="15.75" customHeight="1">
      <c r="Z591" s="360"/>
    </row>
    <row r="592" ht="15.75" customHeight="1">
      <c r="Z592" s="360"/>
    </row>
    <row r="593" ht="15.75" customHeight="1">
      <c r="Z593" s="360"/>
    </row>
    <row r="594" ht="15.75" customHeight="1">
      <c r="Z594" s="360"/>
    </row>
    <row r="595" ht="15.75" customHeight="1">
      <c r="Z595" s="360"/>
    </row>
    <row r="596" ht="15.75" customHeight="1">
      <c r="Z596" s="360"/>
    </row>
    <row r="597" ht="15.75" customHeight="1">
      <c r="Z597" s="360"/>
    </row>
    <row r="598" ht="15.75" customHeight="1">
      <c r="Z598" s="360"/>
    </row>
    <row r="599" ht="15.75" customHeight="1">
      <c r="Z599" s="360"/>
    </row>
    <row r="600" ht="15.75" customHeight="1">
      <c r="Z600" s="360"/>
    </row>
    <row r="601" ht="15.75" customHeight="1">
      <c r="Z601" s="360"/>
    </row>
    <row r="602" ht="15.75" customHeight="1">
      <c r="Z602" s="360"/>
    </row>
    <row r="603" ht="15.75" customHeight="1">
      <c r="Z603" s="360"/>
    </row>
    <row r="604" ht="15.75" customHeight="1">
      <c r="Z604" s="360"/>
    </row>
    <row r="605" ht="15.75" customHeight="1">
      <c r="Z605" s="360"/>
    </row>
    <row r="606" ht="15.75" customHeight="1">
      <c r="Z606" s="360"/>
    </row>
    <row r="607" ht="15.75" customHeight="1">
      <c r="Z607" s="360"/>
    </row>
    <row r="608" ht="15.75" customHeight="1">
      <c r="Z608" s="360"/>
    </row>
    <row r="609" ht="15.75" customHeight="1">
      <c r="Z609" s="360"/>
    </row>
    <row r="610" ht="15.75" customHeight="1">
      <c r="Z610" s="360"/>
    </row>
    <row r="611" ht="15.75" customHeight="1">
      <c r="Z611" s="360"/>
    </row>
    <row r="612" ht="15.75" customHeight="1">
      <c r="Z612" s="360"/>
    </row>
    <row r="613" ht="15.75" customHeight="1">
      <c r="Z613" s="360"/>
    </row>
    <row r="614" ht="15.75" customHeight="1">
      <c r="Z614" s="360"/>
    </row>
    <row r="615" ht="15.75" customHeight="1">
      <c r="Z615" s="360"/>
    </row>
    <row r="616" ht="15.75" customHeight="1">
      <c r="Z616" s="360"/>
    </row>
    <row r="617" ht="15.75" customHeight="1">
      <c r="Z617" s="360"/>
    </row>
    <row r="618" ht="15.75" customHeight="1">
      <c r="Z618" s="360"/>
    </row>
    <row r="619" ht="15.75" customHeight="1">
      <c r="Z619" s="360"/>
    </row>
    <row r="620" ht="15.75" customHeight="1">
      <c r="Z620" s="360"/>
    </row>
    <row r="621" ht="15.75" customHeight="1">
      <c r="Z621" s="360"/>
    </row>
    <row r="622" ht="15.75" customHeight="1">
      <c r="Z622" s="360"/>
    </row>
    <row r="623" ht="15.75" customHeight="1">
      <c r="Z623" s="360"/>
    </row>
    <row r="624" ht="15.75" customHeight="1">
      <c r="Z624" s="360"/>
    </row>
    <row r="625" ht="15.75" customHeight="1">
      <c r="Z625" s="360"/>
    </row>
    <row r="626" ht="15.75" customHeight="1">
      <c r="Z626" s="360"/>
    </row>
    <row r="627" ht="15.75" customHeight="1">
      <c r="Z627" s="360"/>
    </row>
    <row r="628" ht="15.75" customHeight="1">
      <c r="Z628" s="360"/>
    </row>
    <row r="629" ht="15.75" customHeight="1">
      <c r="Z629" s="360"/>
    </row>
    <row r="630" ht="15.75" customHeight="1">
      <c r="Z630" s="360"/>
    </row>
    <row r="631" ht="15.75" customHeight="1">
      <c r="Z631" s="360"/>
    </row>
    <row r="632" ht="15.75" customHeight="1">
      <c r="Z632" s="360"/>
    </row>
    <row r="633" ht="15.75" customHeight="1">
      <c r="Z633" s="360"/>
    </row>
    <row r="634" ht="15.75" customHeight="1">
      <c r="Z634" s="360"/>
    </row>
    <row r="635" ht="15.75" customHeight="1">
      <c r="Z635" s="360"/>
    </row>
    <row r="636" ht="15.75" customHeight="1">
      <c r="Z636" s="360"/>
    </row>
    <row r="637" ht="15.75" customHeight="1">
      <c r="Z637" s="360"/>
    </row>
    <row r="638" ht="15.75" customHeight="1">
      <c r="Z638" s="360"/>
    </row>
    <row r="639" ht="15.75" customHeight="1">
      <c r="Z639" s="360"/>
    </row>
    <row r="640" ht="15.75" customHeight="1">
      <c r="Z640" s="360"/>
    </row>
    <row r="641" ht="15.75" customHeight="1">
      <c r="Z641" s="360"/>
    </row>
    <row r="642" ht="15.75" customHeight="1">
      <c r="Z642" s="360"/>
    </row>
    <row r="643" ht="15.75" customHeight="1">
      <c r="Z643" s="360"/>
    </row>
    <row r="644" ht="15.75" customHeight="1">
      <c r="Z644" s="360"/>
    </row>
    <row r="645" ht="15.75" customHeight="1">
      <c r="Z645" s="360"/>
    </row>
    <row r="646" ht="15.75" customHeight="1">
      <c r="Z646" s="360"/>
    </row>
    <row r="647" ht="15.75" customHeight="1">
      <c r="Z647" s="360"/>
    </row>
    <row r="648" ht="15.75" customHeight="1">
      <c r="Z648" s="360"/>
    </row>
    <row r="649" ht="15.75" customHeight="1">
      <c r="Z649" s="360"/>
    </row>
    <row r="650" ht="15.75" customHeight="1">
      <c r="Z650" s="360"/>
    </row>
    <row r="651" ht="15.75" customHeight="1">
      <c r="Z651" s="360"/>
    </row>
    <row r="652" ht="15.75" customHeight="1">
      <c r="Z652" s="360"/>
    </row>
    <row r="653" ht="15.75" customHeight="1">
      <c r="Z653" s="360"/>
    </row>
    <row r="654" ht="15.75" customHeight="1">
      <c r="Z654" s="360"/>
    </row>
    <row r="655" ht="15.75" customHeight="1">
      <c r="Z655" s="360"/>
    </row>
    <row r="656" ht="15.75" customHeight="1">
      <c r="Z656" s="360"/>
    </row>
    <row r="657" ht="15.75" customHeight="1">
      <c r="Z657" s="360"/>
    </row>
    <row r="658" ht="15.75" customHeight="1">
      <c r="Z658" s="360"/>
    </row>
    <row r="659" ht="15.75" customHeight="1">
      <c r="Z659" s="360"/>
    </row>
    <row r="660" ht="15.75" customHeight="1">
      <c r="Z660" s="360"/>
    </row>
    <row r="661" ht="15.75" customHeight="1">
      <c r="Z661" s="360"/>
    </row>
    <row r="662" ht="15.75" customHeight="1">
      <c r="Z662" s="360"/>
    </row>
    <row r="663" ht="15.75" customHeight="1">
      <c r="Z663" s="360"/>
    </row>
    <row r="664" ht="15.75" customHeight="1">
      <c r="Z664" s="360"/>
    </row>
    <row r="665" ht="15.75" customHeight="1">
      <c r="Z665" s="360"/>
    </row>
    <row r="666" ht="15.75" customHeight="1">
      <c r="Z666" s="360"/>
    </row>
    <row r="667" ht="15.75" customHeight="1">
      <c r="Z667" s="360"/>
    </row>
    <row r="668" ht="15.75" customHeight="1">
      <c r="Z668" s="360"/>
    </row>
    <row r="669" ht="15.75" customHeight="1">
      <c r="Z669" s="360"/>
    </row>
    <row r="670" ht="15.75" customHeight="1">
      <c r="Z670" s="360"/>
    </row>
    <row r="671" ht="15.75" customHeight="1">
      <c r="Z671" s="360"/>
    </row>
    <row r="672" ht="15.75" customHeight="1">
      <c r="Z672" s="360"/>
    </row>
    <row r="673" ht="15.75" customHeight="1">
      <c r="Z673" s="360"/>
    </row>
    <row r="674" ht="15.75" customHeight="1">
      <c r="Z674" s="360"/>
    </row>
    <row r="675" ht="15.75" customHeight="1">
      <c r="Z675" s="360"/>
    </row>
    <row r="676" ht="15.75" customHeight="1">
      <c r="Z676" s="360"/>
    </row>
    <row r="677" ht="15.75" customHeight="1">
      <c r="Z677" s="360"/>
    </row>
    <row r="678" ht="15.75" customHeight="1">
      <c r="Z678" s="360"/>
    </row>
    <row r="679" ht="15.75" customHeight="1">
      <c r="Z679" s="360"/>
    </row>
    <row r="680" ht="15.75" customHeight="1">
      <c r="Z680" s="360"/>
    </row>
    <row r="681" ht="15.75" customHeight="1">
      <c r="Z681" s="360"/>
    </row>
    <row r="682" ht="15.75" customHeight="1">
      <c r="Z682" s="360"/>
    </row>
    <row r="683" ht="15.75" customHeight="1">
      <c r="Z683" s="360"/>
    </row>
    <row r="684" ht="15.75" customHeight="1">
      <c r="Z684" s="360"/>
    </row>
    <row r="685" ht="15.75" customHeight="1">
      <c r="Z685" s="360"/>
    </row>
    <row r="686" ht="15.75" customHeight="1">
      <c r="Z686" s="360"/>
    </row>
    <row r="687" ht="15.75" customHeight="1">
      <c r="Z687" s="360"/>
    </row>
    <row r="688" ht="15.75" customHeight="1">
      <c r="Z688" s="360"/>
    </row>
    <row r="689" ht="15.75" customHeight="1">
      <c r="Z689" s="360"/>
    </row>
    <row r="690" ht="15.75" customHeight="1">
      <c r="Z690" s="360"/>
    </row>
    <row r="691" ht="15.75" customHeight="1">
      <c r="Z691" s="360"/>
    </row>
    <row r="692" ht="15.75" customHeight="1">
      <c r="Z692" s="360"/>
    </row>
    <row r="693" ht="15.75" customHeight="1">
      <c r="Z693" s="360"/>
    </row>
    <row r="694" ht="15.75" customHeight="1">
      <c r="Z694" s="360"/>
    </row>
    <row r="695" ht="15.75" customHeight="1">
      <c r="Z695" s="360"/>
    </row>
    <row r="696" ht="15.75" customHeight="1">
      <c r="Z696" s="360"/>
    </row>
    <row r="697" ht="15.75" customHeight="1">
      <c r="Z697" s="360"/>
    </row>
    <row r="698" ht="15.75" customHeight="1">
      <c r="Z698" s="360"/>
    </row>
    <row r="699" ht="15.75" customHeight="1">
      <c r="Z699" s="360"/>
    </row>
    <row r="700" ht="15.75" customHeight="1">
      <c r="Z700" s="360"/>
    </row>
    <row r="701" ht="15.75" customHeight="1">
      <c r="Z701" s="360"/>
    </row>
    <row r="702" ht="15.75" customHeight="1">
      <c r="Z702" s="360"/>
    </row>
    <row r="703" ht="15.75" customHeight="1">
      <c r="Z703" s="360"/>
    </row>
    <row r="704" ht="15.75" customHeight="1">
      <c r="Z704" s="360"/>
    </row>
    <row r="705" ht="15.75" customHeight="1">
      <c r="Z705" s="360"/>
    </row>
    <row r="706" ht="15.75" customHeight="1">
      <c r="Z706" s="360"/>
    </row>
    <row r="707" ht="15.75" customHeight="1">
      <c r="Z707" s="360"/>
    </row>
    <row r="708" ht="15.75" customHeight="1">
      <c r="Z708" s="360"/>
    </row>
    <row r="709" ht="15.75" customHeight="1">
      <c r="Z709" s="360"/>
    </row>
    <row r="710" ht="15.75" customHeight="1">
      <c r="Z710" s="360"/>
    </row>
    <row r="711" ht="15.75" customHeight="1">
      <c r="Z711" s="360"/>
    </row>
    <row r="712" ht="15.75" customHeight="1">
      <c r="Z712" s="360"/>
    </row>
    <row r="713" ht="15.75" customHeight="1">
      <c r="Z713" s="360"/>
    </row>
    <row r="714" ht="15.75" customHeight="1">
      <c r="Z714" s="360"/>
    </row>
    <row r="715" ht="15.75" customHeight="1">
      <c r="Z715" s="360"/>
    </row>
    <row r="716" ht="15.75" customHeight="1">
      <c r="Z716" s="360"/>
    </row>
    <row r="717" ht="15.75" customHeight="1">
      <c r="Z717" s="360"/>
    </row>
    <row r="718" ht="15.75" customHeight="1">
      <c r="Z718" s="360"/>
    </row>
    <row r="719" ht="15.75" customHeight="1">
      <c r="Z719" s="360"/>
    </row>
    <row r="720" ht="15.75" customHeight="1">
      <c r="Z720" s="360"/>
    </row>
    <row r="721" ht="15.75" customHeight="1">
      <c r="Z721" s="360"/>
    </row>
    <row r="722" ht="15.75" customHeight="1">
      <c r="Z722" s="360"/>
    </row>
    <row r="723" ht="15.75" customHeight="1">
      <c r="Z723" s="360"/>
    </row>
    <row r="724" ht="15.75" customHeight="1">
      <c r="Z724" s="360"/>
    </row>
    <row r="725" ht="15.75" customHeight="1">
      <c r="Z725" s="360"/>
    </row>
    <row r="726" ht="15.75" customHeight="1">
      <c r="Z726" s="360"/>
    </row>
    <row r="727" ht="15.75" customHeight="1">
      <c r="Z727" s="360"/>
    </row>
    <row r="728" ht="15.75" customHeight="1">
      <c r="Z728" s="360"/>
    </row>
    <row r="729" ht="15.75" customHeight="1">
      <c r="Z729" s="360"/>
    </row>
    <row r="730" ht="15.75" customHeight="1">
      <c r="Z730" s="360"/>
    </row>
    <row r="731" ht="15.75" customHeight="1">
      <c r="Z731" s="360"/>
    </row>
    <row r="732" ht="15.75" customHeight="1">
      <c r="Z732" s="360"/>
    </row>
    <row r="733" ht="15.75" customHeight="1">
      <c r="Z733" s="360"/>
    </row>
    <row r="734" ht="15.75" customHeight="1">
      <c r="Z734" s="360"/>
    </row>
    <row r="735" ht="15.75" customHeight="1">
      <c r="Z735" s="360"/>
    </row>
    <row r="736" ht="15.75" customHeight="1">
      <c r="Z736" s="360"/>
    </row>
    <row r="737" ht="15.75" customHeight="1">
      <c r="Z737" s="360"/>
    </row>
    <row r="738" ht="15.75" customHeight="1">
      <c r="Z738" s="360"/>
    </row>
    <row r="739" ht="15.75" customHeight="1">
      <c r="Z739" s="360"/>
    </row>
    <row r="740" ht="15.75" customHeight="1">
      <c r="Z740" s="360"/>
    </row>
    <row r="741" ht="15.75" customHeight="1">
      <c r="Z741" s="360"/>
    </row>
    <row r="742" ht="15.75" customHeight="1">
      <c r="Z742" s="360"/>
    </row>
    <row r="743" ht="15.75" customHeight="1">
      <c r="Z743" s="360"/>
    </row>
    <row r="744" ht="15.75" customHeight="1">
      <c r="Z744" s="360"/>
    </row>
    <row r="745" ht="15.75" customHeight="1">
      <c r="Z745" s="360"/>
    </row>
    <row r="746" ht="15.75" customHeight="1">
      <c r="Z746" s="360"/>
    </row>
    <row r="747" ht="15.75" customHeight="1">
      <c r="Z747" s="360"/>
    </row>
    <row r="748" ht="15.75" customHeight="1">
      <c r="Z748" s="360"/>
    </row>
    <row r="749" ht="15.75" customHeight="1">
      <c r="Z749" s="360"/>
    </row>
    <row r="750" ht="15.75" customHeight="1">
      <c r="Z750" s="360"/>
    </row>
    <row r="751" ht="15.75" customHeight="1">
      <c r="Z751" s="360"/>
    </row>
    <row r="752" ht="15.75" customHeight="1">
      <c r="Z752" s="360"/>
    </row>
    <row r="753" ht="15.75" customHeight="1">
      <c r="Z753" s="360"/>
    </row>
    <row r="754" ht="15.75" customHeight="1">
      <c r="Z754" s="360"/>
    </row>
    <row r="755" ht="15.75" customHeight="1">
      <c r="Z755" s="360"/>
    </row>
    <row r="756" ht="15.75" customHeight="1">
      <c r="Z756" s="360"/>
    </row>
    <row r="757" ht="15.75" customHeight="1">
      <c r="Z757" s="360"/>
    </row>
    <row r="758" ht="15.75" customHeight="1">
      <c r="Z758" s="360"/>
    </row>
    <row r="759" ht="15.75" customHeight="1">
      <c r="Z759" s="360"/>
    </row>
    <row r="760" ht="15.75" customHeight="1">
      <c r="Z760" s="360"/>
    </row>
    <row r="761" ht="15.75" customHeight="1">
      <c r="Z761" s="360"/>
    </row>
    <row r="762" ht="15.75" customHeight="1">
      <c r="Z762" s="360"/>
    </row>
    <row r="763" ht="15.75" customHeight="1">
      <c r="Z763" s="360"/>
    </row>
    <row r="764" ht="15.75" customHeight="1">
      <c r="Z764" s="360"/>
    </row>
    <row r="765" ht="15.75" customHeight="1">
      <c r="Z765" s="360"/>
    </row>
    <row r="766" ht="15.75" customHeight="1">
      <c r="Z766" s="360"/>
    </row>
    <row r="767" ht="15.75" customHeight="1">
      <c r="Z767" s="360"/>
    </row>
    <row r="768" ht="15.75" customHeight="1">
      <c r="Z768" s="360"/>
    </row>
    <row r="769" ht="15.75" customHeight="1">
      <c r="Z769" s="360"/>
    </row>
    <row r="770" ht="15.75" customHeight="1">
      <c r="Z770" s="360"/>
    </row>
    <row r="771" ht="15.75" customHeight="1">
      <c r="Z771" s="360"/>
    </row>
    <row r="772" ht="15.75" customHeight="1">
      <c r="Z772" s="360"/>
    </row>
    <row r="773" ht="15.75" customHeight="1">
      <c r="Z773" s="360"/>
    </row>
    <row r="774" ht="15.75" customHeight="1">
      <c r="Z774" s="360"/>
    </row>
    <row r="775" ht="15.75" customHeight="1">
      <c r="Z775" s="360"/>
    </row>
    <row r="776" ht="15.75" customHeight="1">
      <c r="Z776" s="360"/>
    </row>
    <row r="777" ht="15.75" customHeight="1">
      <c r="Z777" s="360"/>
    </row>
    <row r="778" ht="15.75" customHeight="1">
      <c r="Z778" s="360"/>
    </row>
    <row r="779" ht="15.75" customHeight="1">
      <c r="Z779" s="360"/>
    </row>
    <row r="780" ht="15.75" customHeight="1">
      <c r="Z780" s="360"/>
    </row>
    <row r="781" ht="15.75" customHeight="1">
      <c r="Z781" s="360"/>
    </row>
    <row r="782" ht="15.75" customHeight="1">
      <c r="Z782" s="360"/>
    </row>
    <row r="783" ht="15.75" customHeight="1">
      <c r="Z783" s="360"/>
    </row>
    <row r="784" ht="15.75" customHeight="1">
      <c r="Z784" s="360"/>
    </row>
    <row r="785" ht="15.75" customHeight="1">
      <c r="Z785" s="360"/>
    </row>
    <row r="786" ht="15.75" customHeight="1">
      <c r="Z786" s="360"/>
    </row>
    <row r="787" ht="15.75" customHeight="1">
      <c r="Z787" s="360"/>
    </row>
    <row r="788" ht="15.75" customHeight="1">
      <c r="Z788" s="360"/>
    </row>
    <row r="789" ht="15.75" customHeight="1">
      <c r="Z789" s="360"/>
    </row>
    <row r="790" ht="15.75" customHeight="1">
      <c r="Z790" s="360"/>
    </row>
    <row r="791" ht="15.75" customHeight="1">
      <c r="Z791" s="360"/>
    </row>
    <row r="792" ht="15.75" customHeight="1">
      <c r="Z792" s="360"/>
    </row>
    <row r="793" ht="15.75" customHeight="1">
      <c r="Z793" s="360"/>
    </row>
    <row r="794" ht="15.75" customHeight="1">
      <c r="Z794" s="360"/>
    </row>
    <row r="795" ht="15.75" customHeight="1">
      <c r="Z795" s="360"/>
    </row>
    <row r="796" ht="15.75" customHeight="1">
      <c r="Z796" s="360"/>
    </row>
    <row r="797" ht="15.75" customHeight="1">
      <c r="Z797" s="360"/>
    </row>
    <row r="798" ht="15.75" customHeight="1">
      <c r="Z798" s="360"/>
    </row>
    <row r="799" ht="15.75" customHeight="1">
      <c r="Z799" s="360"/>
    </row>
    <row r="800" ht="15.75" customHeight="1">
      <c r="Z800" s="360"/>
    </row>
    <row r="801" ht="15.75" customHeight="1">
      <c r="Z801" s="360"/>
    </row>
    <row r="802" ht="15.75" customHeight="1">
      <c r="Z802" s="360"/>
    </row>
    <row r="803" ht="15.75" customHeight="1">
      <c r="Z803" s="360"/>
    </row>
    <row r="804" ht="15.75" customHeight="1">
      <c r="Z804" s="360"/>
    </row>
    <row r="805" ht="15.75" customHeight="1">
      <c r="Z805" s="360"/>
    </row>
    <row r="806" ht="15.75" customHeight="1">
      <c r="Z806" s="360"/>
    </row>
    <row r="807" ht="15.75" customHeight="1">
      <c r="Z807" s="360"/>
    </row>
    <row r="808" ht="15.75" customHeight="1">
      <c r="Z808" s="360"/>
    </row>
    <row r="809" ht="15.75" customHeight="1">
      <c r="Z809" s="360"/>
    </row>
    <row r="810" ht="15.75" customHeight="1">
      <c r="Z810" s="360"/>
    </row>
    <row r="811" ht="15.75" customHeight="1">
      <c r="Z811" s="360"/>
    </row>
    <row r="812" ht="15.75" customHeight="1">
      <c r="Z812" s="360"/>
    </row>
    <row r="813" ht="15.75" customHeight="1">
      <c r="Z813" s="360"/>
    </row>
    <row r="814" ht="15.75" customHeight="1">
      <c r="Z814" s="360"/>
    </row>
    <row r="815" ht="15.75" customHeight="1">
      <c r="Z815" s="360"/>
    </row>
    <row r="816" ht="15.75" customHeight="1">
      <c r="Z816" s="360"/>
    </row>
    <row r="817" ht="15.75" customHeight="1">
      <c r="Z817" s="360"/>
    </row>
    <row r="818" ht="15.75" customHeight="1">
      <c r="Z818" s="360"/>
    </row>
    <row r="819" ht="15.75" customHeight="1">
      <c r="Z819" s="360"/>
    </row>
    <row r="820" ht="15.75" customHeight="1">
      <c r="Z820" s="360"/>
    </row>
    <row r="821" ht="15.75" customHeight="1">
      <c r="Z821" s="360"/>
    </row>
    <row r="822" ht="15.75" customHeight="1">
      <c r="Z822" s="360"/>
    </row>
    <row r="823" ht="15.75" customHeight="1">
      <c r="Z823" s="360"/>
    </row>
    <row r="824" ht="15.75" customHeight="1">
      <c r="Z824" s="360"/>
    </row>
    <row r="825" ht="15.75" customHeight="1">
      <c r="Z825" s="360"/>
    </row>
    <row r="826" ht="15.75" customHeight="1">
      <c r="Z826" s="360"/>
    </row>
    <row r="827" ht="15.75" customHeight="1">
      <c r="Z827" s="360"/>
    </row>
    <row r="828" ht="15.75" customHeight="1">
      <c r="Z828" s="360"/>
    </row>
    <row r="829" ht="15.75" customHeight="1">
      <c r="Z829" s="360"/>
    </row>
    <row r="830" ht="15.75" customHeight="1">
      <c r="Z830" s="360"/>
    </row>
    <row r="831" ht="15.75" customHeight="1">
      <c r="Z831" s="360"/>
    </row>
    <row r="832" ht="15.75" customHeight="1">
      <c r="Z832" s="360"/>
    </row>
    <row r="833" ht="15.75" customHeight="1">
      <c r="Z833" s="360"/>
    </row>
    <row r="834" ht="15.75" customHeight="1">
      <c r="Z834" s="360"/>
    </row>
    <row r="835" ht="15.75" customHeight="1">
      <c r="Z835" s="360"/>
    </row>
    <row r="836" ht="15.75" customHeight="1">
      <c r="Z836" s="360"/>
    </row>
    <row r="837" ht="15.75" customHeight="1">
      <c r="Z837" s="360"/>
    </row>
    <row r="838" ht="15.75" customHeight="1">
      <c r="Z838" s="360"/>
    </row>
    <row r="839" ht="15.75" customHeight="1">
      <c r="Z839" s="360"/>
    </row>
    <row r="840" ht="15.75" customHeight="1">
      <c r="Z840" s="360"/>
    </row>
    <row r="841" ht="15.75" customHeight="1">
      <c r="Z841" s="360"/>
    </row>
    <row r="842" ht="15.75" customHeight="1">
      <c r="Z842" s="360"/>
    </row>
    <row r="843" ht="15.75" customHeight="1">
      <c r="Z843" s="360"/>
    </row>
    <row r="844" ht="15.75" customHeight="1">
      <c r="Z844" s="360"/>
    </row>
    <row r="845" ht="15.75" customHeight="1">
      <c r="Z845" s="360"/>
    </row>
    <row r="846" ht="15.75" customHeight="1">
      <c r="Z846" s="360"/>
    </row>
    <row r="847" ht="15.75" customHeight="1">
      <c r="Z847" s="360"/>
    </row>
    <row r="848" ht="15.75" customHeight="1">
      <c r="Z848" s="360"/>
    </row>
    <row r="849" ht="15.75" customHeight="1">
      <c r="Z849" s="360"/>
    </row>
    <row r="850" ht="15.75" customHeight="1">
      <c r="Z850" s="360"/>
    </row>
    <row r="851" ht="15.75" customHeight="1">
      <c r="Z851" s="360"/>
    </row>
    <row r="852" ht="15.75" customHeight="1">
      <c r="Z852" s="360"/>
    </row>
    <row r="853" ht="15.75" customHeight="1">
      <c r="Z853" s="360"/>
    </row>
    <row r="854" ht="15.75" customHeight="1">
      <c r="Z854" s="360"/>
    </row>
    <row r="855" ht="15.75" customHeight="1">
      <c r="Z855" s="360"/>
    </row>
    <row r="856" ht="15.75" customHeight="1">
      <c r="Z856" s="360"/>
    </row>
    <row r="857" ht="15.75" customHeight="1">
      <c r="Z857" s="360"/>
    </row>
    <row r="858" ht="15.75" customHeight="1">
      <c r="Z858" s="360"/>
    </row>
    <row r="859" ht="15.75" customHeight="1">
      <c r="Z859" s="360"/>
    </row>
    <row r="860" ht="15.75" customHeight="1">
      <c r="Z860" s="360"/>
    </row>
    <row r="861" ht="15.75" customHeight="1">
      <c r="Z861" s="360"/>
    </row>
    <row r="862" ht="15.75" customHeight="1">
      <c r="Z862" s="360"/>
    </row>
    <row r="863" ht="15.75" customHeight="1">
      <c r="Z863" s="360"/>
    </row>
    <row r="864" ht="15.75" customHeight="1">
      <c r="Z864" s="360"/>
    </row>
    <row r="865" ht="15.75" customHeight="1">
      <c r="Z865" s="360"/>
    </row>
    <row r="866" ht="15.75" customHeight="1">
      <c r="Z866" s="360"/>
    </row>
    <row r="867" ht="15.75" customHeight="1">
      <c r="Z867" s="360"/>
    </row>
    <row r="868" ht="15.75" customHeight="1">
      <c r="Z868" s="360"/>
    </row>
    <row r="869" ht="15.75" customHeight="1">
      <c r="Z869" s="360"/>
    </row>
    <row r="870" ht="15.75" customHeight="1">
      <c r="Z870" s="360"/>
    </row>
    <row r="871" ht="15.75" customHeight="1">
      <c r="Z871" s="360"/>
    </row>
    <row r="872" ht="15.75" customHeight="1">
      <c r="Z872" s="360"/>
    </row>
    <row r="873" ht="15.75" customHeight="1">
      <c r="Z873" s="360"/>
    </row>
    <row r="874" ht="15.75" customHeight="1">
      <c r="Z874" s="360"/>
    </row>
    <row r="875" ht="15.75" customHeight="1">
      <c r="Z875" s="360"/>
    </row>
    <row r="876" ht="15.75" customHeight="1">
      <c r="Z876" s="360"/>
    </row>
    <row r="877" ht="15.75" customHeight="1">
      <c r="Z877" s="360"/>
    </row>
    <row r="878" ht="15.75" customHeight="1">
      <c r="Z878" s="360"/>
    </row>
    <row r="879" ht="15.75" customHeight="1">
      <c r="Z879" s="360"/>
    </row>
    <row r="880" ht="15.75" customHeight="1">
      <c r="Z880" s="360"/>
    </row>
    <row r="881" ht="15.75" customHeight="1">
      <c r="Z881" s="360"/>
    </row>
    <row r="882" ht="15.75" customHeight="1">
      <c r="Z882" s="360"/>
    </row>
    <row r="883" ht="15.75" customHeight="1">
      <c r="Z883" s="360"/>
    </row>
    <row r="884" ht="15.75" customHeight="1">
      <c r="Z884" s="360"/>
    </row>
    <row r="885" ht="15.75" customHeight="1">
      <c r="Z885" s="360"/>
    </row>
    <row r="886" ht="15.75" customHeight="1">
      <c r="Z886" s="360"/>
    </row>
    <row r="887" ht="15.75" customHeight="1">
      <c r="Z887" s="360"/>
    </row>
    <row r="888" ht="15.75" customHeight="1">
      <c r="Z888" s="360"/>
    </row>
    <row r="889" ht="15.75" customHeight="1">
      <c r="Z889" s="360"/>
    </row>
    <row r="890" ht="15.75" customHeight="1">
      <c r="Z890" s="360"/>
    </row>
    <row r="891" ht="15.75" customHeight="1">
      <c r="Z891" s="360"/>
    </row>
    <row r="892" ht="15.75" customHeight="1">
      <c r="Z892" s="360"/>
    </row>
    <row r="893" ht="15.75" customHeight="1">
      <c r="Z893" s="360"/>
    </row>
    <row r="894" ht="15.75" customHeight="1">
      <c r="Z894" s="360"/>
    </row>
    <row r="895" ht="15.75" customHeight="1">
      <c r="Z895" s="360"/>
    </row>
    <row r="896" ht="15.75" customHeight="1">
      <c r="Z896" s="360"/>
    </row>
    <row r="897" ht="15.75" customHeight="1">
      <c r="Z897" s="360"/>
    </row>
    <row r="898" ht="15.75" customHeight="1">
      <c r="Z898" s="360"/>
    </row>
    <row r="899" ht="15.75" customHeight="1">
      <c r="Z899" s="360"/>
    </row>
    <row r="900" ht="15.75" customHeight="1">
      <c r="Z900" s="360"/>
    </row>
    <row r="901" ht="15.75" customHeight="1">
      <c r="Z901" s="360"/>
    </row>
    <row r="902" ht="15.75" customHeight="1">
      <c r="Z902" s="360"/>
    </row>
    <row r="903" ht="15.75" customHeight="1">
      <c r="Z903" s="360"/>
    </row>
    <row r="904" ht="15.75" customHeight="1">
      <c r="Z904" s="360"/>
    </row>
    <row r="905" ht="15.75" customHeight="1">
      <c r="Z905" s="360"/>
    </row>
    <row r="906" ht="15.75" customHeight="1">
      <c r="Z906" s="360"/>
    </row>
    <row r="907" ht="15.75" customHeight="1">
      <c r="Z907" s="360"/>
    </row>
    <row r="908" ht="15.75" customHeight="1">
      <c r="Z908" s="360"/>
    </row>
    <row r="909" ht="15.75" customHeight="1">
      <c r="Z909" s="360"/>
    </row>
    <row r="910" ht="15.75" customHeight="1">
      <c r="Z910" s="360"/>
    </row>
    <row r="911" ht="15.75" customHeight="1">
      <c r="Z911" s="360"/>
    </row>
    <row r="912" ht="15.75" customHeight="1">
      <c r="Z912" s="360"/>
    </row>
    <row r="913" ht="15.75" customHeight="1">
      <c r="Z913" s="360"/>
    </row>
    <row r="914" ht="15.75" customHeight="1">
      <c r="Z914" s="360"/>
    </row>
    <row r="915" ht="15.75" customHeight="1">
      <c r="Z915" s="360"/>
    </row>
    <row r="916" ht="15.75" customHeight="1">
      <c r="Z916" s="360"/>
    </row>
    <row r="917" ht="15.75" customHeight="1">
      <c r="Z917" s="360"/>
    </row>
    <row r="918" ht="15.75" customHeight="1">
      <c r="Z918" s="360"/>
    </row>
    <row r="919" ht="15.75" customHeight="1">
      <c r="Z919" s="360"/>
    </row>
    <row r="920" ht="15.75" customHeight="1">
      <c r="Z920" s="360"/>
    </row>
    <row r="921" ht="15.75" customHeight="1">
      <c r="Z921" s="360"/>
    </row>
    <row r="922" ht="15.75" customHeight="1">
      <c r="Z922" s="360"/>
    </row>
    <row r="923" ht="15.75" customHeight="1">
      <c r="Z923" s="360"/>
    </row>
    <row r="924" ht="15.75" customHeight="1">
      <c r="Z924" s="360"/>
    </row>
    <row r="925" ht="15.75" customHeight="1">
      <c r="Z925" s="360"/>
    </row>
    <row r="926" ht="15.75" customHeight="1">
      <c r="Z926" s="360"/>
    </row>
    <row r="927" ht="15.75" customHeight="1">
      <c r="Z927" s="360"/>
    </row>
    <row r="928" ht="15.75" customHeight="1">
      <c r="Z928" s="360"/>
    </row>
    <row r="929" ht="15.75" customHeight="1">
      <c r="Z929" s="360"/>
    </row>
    <row r="930" ht="15.75" customHeight="1">
      <c r="Z930" s="360"/>
    </row>
    <row r="931" ht="15.75" customHeight="1">
      <c r="Z931" s="360"/>
    </row>
    <row r="932" ht="15.75" customHeight="1">
      <c r="Z932" s="360"/>
    </row>
    <row r="933" ht="15.75" customHeight="1">
      <c r="Z933" s="360"/>
    </row>
    <row r="934" ht="15.75" customHeight="1">
      <c r="Z934" s="360"/>
    </row>
    <row r="935" ht="15.75" customHeight="1">
      <c r="Z935" s="360"/>
    </row>
    <row r="936" ht="15.75" customHeight="1">
      <c r="Z936" s="360"/>
    </row>
    <row r="937" ht="15.75" customHeight="1">
      <c r="Z937" s="360"/>
    </row>
    <row r="938" ht="15.75" customHeight="1">
      <c r="Z938" s="360"/>
    </row>
    <row r="939" ht="15.75" customHeight="1">
      <c r="Z939" s="360"/>
    </row>
    <row r="940" ht="15.75" customHeight="1">
      <c r="Z940" s="360"/>
    </row>
    <row r="941" ht="15.75" customHeight="1">
      <c r="Z941" s="360"/>
    </row>
    <row r="942" ht="15.75" customHeight="1">
      <c r="Z942" s="360"/>
    </row>
    <row r="943" ht="15.75" customHeight="1">
      <c r="Z943" s="360"/>
    </row>
    <row r="944" ht="15.75" customHeight="1">
      <c r="Z944" s="360"/>
    </row>
    <row r="945" ht="15.75" customHeight="1">
      <c r="Z945" s="360"/>
    </row>
    <row r="946" ht="15.75" customHeight="1">
      <c r="Z946" s="360"/>
    </row>
    <row r="947" ht="15.75" customHeight="1">
      <c r="Z947" s="360"/>
    </row>
    <row r="948" ht="15.75" customHeight="1">
      <c r="Z948" s="360"/>
    </row>
    <row r="949" ht="15.75" customHeight="1">
      <c r="Z949" s="360"/>
    </row>
    <row r="950" ht="15.75" customHeight="1">
      <c r="Z950" s="360"/>
    </row>
    <row r="951" ht="15.75" customHeight="1">
      <c r="Z951" s="360"/>
    </row>
    <row r="952" ht="15.75" customHeight="1">
      <c r="Z952" s="360"/>
    </row>
    <row r="953" ht="15.75" customHeight="1">
      <c r="Z953" s="360"/>
    </row>
    <row r="954" ht="15.75" customHeight="1">
      <c r="Z954" s="360"/>
    </row>
    <row r="955" ht="15.75" customHeight="1">
      <c r="Z955" s="360"/>
    </row>
    <row r="956" ht="15.75" customHeight="1">
      <c r="Z956" s="360"/>
    </row>
    <row r="957" ht="15.75" customHeight="1">
      <c r="Z957" s="360"/>
    </row>
    <row r="958" ht="15.75" customHeight="1">
      <c r="Z958" s="360"/>
    </row>
    <row r="959" ht="15.75" customHeight="1">
      <c r="Z959" s="360"/>
    </row>
    <row r="960" ht="15.75" customHeight="1">
      <c r="Z960" s="360"/>
    </row>
    <row r="961" ht="15.75" customHeight="1">
      <c r="Z961" s="360"/>
    </row>
    <row r="962" ht="15.75" customHeight="1">
      <c r="Z962" s="360"/>
    </row>
    <row r="963" ht="15.75" customHeight="1">
      <c r="Z963" s="360"/>
    </row>
    <row r="964" ht="15.75" customHeight="1">
      <c r="Z964" s="360"/>
    </row>
    <row r="965" ht="15.75" customHeight="1">
      <c r="Z965" s="360"/>
    </row>
    <row r="966" ht="15.75" customHeight="1">
      <c r="Z966" s="360"/>
    </row>
    <row r="967" ht="15.75" customHeight="1">
      <c r="Z967" s="360"/>
    </row>
    <row r="968" ht="15.75" customHeight="1">
      <c r="Z968" s="360"/>
    </row>
    <row r="969" ht="15.75" customHeight="1">
      <c r="Z969" s="360"/>
    </row>
    <row r="970" ht="15.75" customHeight="1">
      <c r="Z970" s="360"/>
    </row>
    <row r="971" ht="15.75" customHeight="1">
      <c r="Z971" s="360"/>
    </row>
    <row r="972" ht="15.75" customHeight="1">
      <c r="Z972" s="360"/>
    </row>
    <row r="973" ht="15.75" customHeight="1">
      <c r="Z973" s="360"/>
    </row>
    <row r="974" ht="15.75" customHeight="1">
      <c r="Z974" s="360"/>
    </row>
    <row r="975" ht="15.75" customHeight="1">
      <c r="Z975" s="360"/>
    </row>
    <row r="976" ht="15.75" customHeight="1">
      <c r="Z976" s="360"/>
    </row>
    <row r="977" ht="15.75" customHeight="1">
      <c r="Z977" s="360"/>
    </row>
    <row r="978" ht="15.75" customHeight="1">
      <c r="Z978" s="360"/>
    </row>
    <row r="979" ht="15.75" customHeight="1">
      <c r="Z979" s="360"/>
    </row>
    <row r="980" ht="15.75" customHeight="1">
      <c r="Z980" s="360"/>
    </row>
    <row r="981" ht="15.75" customHeight="1">
      <c r="Z981" s="360"/>
    </row>
    <row r="982" ht="15.75" customHeight="1">
      <c r="Z982" s="360"/>
    </row>
    <row r="983" ht="15.75" customHeight="1">
      <c r="Z983" s="360"/>
    </row>
    <row r="984" ht="15.75" customHeight="1">
      <c r="Z984" s="360"/>
    </row>
    <row r="985" ht="15.75" customHeight="1">
      <c r="Z985" s="360"/>
    </row>
    <row r="986" ht="15.75" customHeight="1">
      <c r="Z986" s="360"/>
    </row>
    <row r="987" ht="15.75" customHeight="1">
      <c r="Z987" s="360"/>
    </row>
    <row r="988" ht="15.75" customHeight="1">
      <c r="Z988" s="360"/>
    </row>
    <row r="989" ht="15.75" customHeight="1">
      <c r="Z989" s="360"/>
    </row>
    <row r="990" ht="15.75" customHeight="1">
      <c r="Z990" s="360"/>
    </row>
    <row r="991" ht="15.75" customHeight="1">
      <c r="Z991" s="360"/>
    </row>
    <row r="992" ht="15.75" customHeight="1">
      <c r="Z992" s="360"/>
    </row>
    <row r="993" ht="15.75" customHeight="1">
      <c r="Z993" s="360"/>
    </row>
    <row r="994" ht="15.75" customHeight="1">
      <c r="Z994" s="360"/>
    </row>
    <row r="995" ht="15.75" customHeight="1">
      <c r="Z995" s="360"/>
    </row>
    <row r="996" ht="15.75" customHeight="1">
      <c r="Z996" s="360"/>
    </row>
    <row r="997" ht="15.75" customHeight="1">
      <c r="Z997" s="360"/>
    </row>
    <row r="998" ht="15.75" customHeight="1">
      <c r="Z998" s="360"/>
    </row>
    <row r="999" ht="15.75" customHeight="1">
      <c r="Z999" s="360"/>
    </row>
    <row r="1000" ht="15.75" customHeight="1">
      <c r="Z1000" s="360"/>
    </row>
  </sheetData>
  <mergeCells count="25">
    <mergeCell ref="Q7:V7"/>
    <mergeCell ref="W7:Z7"/>
    <mergeCell ref="AA7:AA9"/>
    <mergeCell ref="Q8:S8"/>
    <mergeCell ref="T8:V8"/>
    <mergeCell ref="W8:W9"/>
    <mergeCell ref="X8:X9"/>
    <mergeCell ref="Y8:Z8"/>
    <mergeCell ref="E8:G8"/>
    <mergeCell ref="H8:J8"/>
    <mergeCell ref="E54:G55"/>
    <mergeCell ref="H54:J55"/>
    <mergeCell ref="A92:D92"/>
    <mergeCell ref="A160:D160"/>
    <mergeCell ref="A196:C196"/>
    <mergeCell ref="A197:C197"/>
    <mergeCell ref="K8:M8"/>
    <mergeCell ref="N8:P8"/>
    <mergeCell ref="A1:E1"/>
    <mergeCell ref="A7:A9"/>
    <mergeCell ref="B7:B9"/>
    <mergeCell ref="C7:C9"/>
    <mergeCell ref="D7:D9"/>
    <mergeCell ref="E7:J7"/>
    <mergeCell ref="K7:P7"/>
  </mergeCells>
  <printOptions/>
  <pageMargins bottom="0.75" footer="0.0" header="0.0" left="0.25" right="0.25" top="0.75"/>
  <pageSetup fitToHeight="0" paperSize="9"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hidden="1" min="1" max="1" width="16.86"/>
    <col customWidth="1" min="2" max="2" width="13.86"/>
    <col customWidth="1" min="3" max="3" width="42.71"/>
    <col customWidth="1" min="4" max="4" width="16.43"/>
    <col customWidth="1" min="5" max="5" width="17.86"/>
    <col customWidth="1" min="6" max="6" width="16.43"/>
    <col customWidth="1" min="7" max="8" width="20.29"/>
    <col customWidth="1" min="9" max="9" width="13.71"/>
    <col customWidth="1" min="10" max="10" width="18.86"/>
    <col customWidth="1" min="11" max="26" width="8.71"/>
  </cols>
  <sheetData>
    <row r="1" ht="14.25" customHeight="1">
      <c r="A1" s="520"/>
      <c r="B1" s="520"/>
      <c r="C1" s="520"/>
      <c r="D1" s="521"/>
      <c r="E1" s="520"/>
      <c r="F1" s="521"/>
      <c r="G1" s="520"/>
      <c r="H1" s="520"/>
      <c r="I1" s="352"/>
      <c r="J1" s="522" t="s">
        <v>537</v>
      </c>
      <c r="K1" s="352"/>
      <c r="L1" s="352"/>
      <c r="M1" s="352"/>
      <c r="N1" s="352"/>
      <c r="O1" s="352"/>
      <c r="P1" s="352"/>
      <c r="Q1" s="352"/>
      <c r="R1" s="352"/>
      <c r="S1" s="352"/>
      <c r="T1" s="352"/>
      <c r="U1" s="352"/>
      <c r="V1" s="352"/>
      <c r="W1" s="352"/>
      <c r="X1" s="352"/>
      <c r="Y1" s="352"/>
      <c r="Z1" s="352"/>
    </row>
    <row r="2" ht="14.25" customHeight="1">
      <c r="A2" s="520"/>
      <c r="B2" s="520"/>
      <c r="C2" s="520"/>
      <c r="D2" s="521"/>
      <c r="E2" s="520"/>
      <c r="F2" s="521"/>
      <c r="G2" s="520"/>
      <c r="H2" s="523" t="s">
        <v>538</v>
      </c>
      <c r="K2" s="352"/>
      <c r="L2" s="352"/>
      <c r="M2" s="352"/>
      <c r="N2" s="352"/>
      <c r="O2" s="352"/>
      <c r="P2" s="352"/>
      <c r="Q2" s="352"/>
      <c r="R2" s="352"/>
      <c r="S2" s="352"/>
      <c r="T2" s="352"/>
      <c r="U2" s="352"/>
      <c r="V2" s="352"/>
      <c r="W2" s="352"/>
      <c r="X2" s="352"/>
      <c r="Y2" s="352"/>
      <c r="Z2" s="352"/>
    </row>
    <row r="3" ht="14.25" customHeight="1">
      <c r="A3" s="520"/>
      <c r="B3" s="520"/>
      <c r="C3" s="520"/>
      <c r="D3" s="521"/>
      <c r="E3" s="520"/>
      <c r="F3" s="521"/>
      <c r="G3" s="520"/>
      <c r="H3" s="520"/>
      <c r="I3" s="352"/>
      <c r="J3" s="352"/>
      <c r="K3" s="352"/>
      <c r="L3" s="352"/>
      <c r="M3" s="352"/>
      <c r="N3" s="352"/>
      <c r="O3" s="352"/>
      <c r="P3" s="352"/>
      <c r="Q3" s="352"/>
      <c r="R3" s="352"/>
      <c r="S3" s="352"/>
      <c r="T3" s="352"/>
      <c r="U3" s="352"/>
      <c r="V3" s="352"/>
      <c r="W3" s="352"/>
      <c r="X3" s="352"/>
      <c r="Y3" s="352"/>
      <c r="Z3" s="352"/>
    </row>
    <row r="4" ht="25.5" customHeight="1">
      <c r="A4" s="520"/>
      <c r="B4" s="524" t="s">
        <v>539</v>
      </c>
      <c r="K4" s="352"/>
      <c r="L4" s="352"/>
      <c r="M4" s="352"/>
      <c r="N4" s="352"/>
      <c r="O4" s="352"/>
      <c r="P4" s="352"/>
      <c r="Q4" s="352"/>
      <c r="R4" s="352"/>
      <c r="S4" s="352"/>
      <c r="T4" s="352"/>
      <c r="U4" s="352"/>
      <c r="V4" s="352"/>
      <c r="W4" s="352"/>
      <c r="X4" s="352"/>
      <c r="Y4" s="352"/>
      <c r="Z4" s="352"/>
    </row>
    <row r="5" ht="24.75" customHeight="1">
      <c r="A5" s="520"/>
      <c r="B5" s="524" t="s">
        <v>540</v>
      </c>
      <c r="K5" s="352"/>
      <c r="L5" s="352"/>
      <c r="M5" s="352"/>
      <c r="N5" s="352"/>
      <c r="O5" s="352"/>
      <c r="P5" s="352"/>
      <c r="Q5" s="352"/>
      <c r="R5" s="352"/>
      <c r="S5" s="352"/>
      <c r="T5" s="352"/>
      <c r="U5" s="352"/>
      <c r="V5" s="352"/>
      <c r="W5" s="352"/>
      <c r="X5" s="352"/>
      <c r="Y5" s="352"/>
      <c r="Z5" s="352"/>
    </row>
    <row r="6" ht="14.25" customHeight="1">
      <c r="A6" s="520"/>
      <c r="B6" s="525" t="s">
        <v>541</v>
      </c>
      <c r="K6" s="352"/>
      <c r="L6" s="352"/>
      <c r="M6" s="352"/>
      <c r="N6" s="352"/>
      <c r="O6" s="352"/>
      <c r="P6" s="352"/>
      <c r="Q6" s="352"/>
      <c r="R6" s="352"/>
      <c r="S6" s="352"/>
      <c r="T6" s="352"/>
      <c r="U6" s="352"/>
      <c r="V6" s="352"/>
      <c r="W6" s="352"/>
      <c r="X6" s="352"/>
      <c r="Y6" s="352"/>
      <c r="Z6" s="352"/>
    </row>
    <row r="7" ht="18.0" customHeight="1">
      <c r="A7" s="520"/>
      <c r="B7" s="524" t="s">
        <v>542</v>
      </c>
      <c r="K7" s="352"/>
      <c r="L7" s="352"/>
      <c r="M7" s="352"/>
      <c r="N7" s="352"/>
      <c r="O7" s="352"/>
      <c r="P7" s="352"/>
      <c r="Q7" s="352"/>
      <c r="R7" s="352"/>
      <c r="S7" s="352"/>
      <c r="T7" s="352"/>
      <c r="U7" s="352"/>
      <c r="V7" s="352"/>
      <c r="W7" s="352"/>
      <c r="X7" s="352"/>
      <c r="Y7" s="352"/>
      <c r="Z7" s="352"/>
    </row>
    <row r="8" ht="14.25" customHeight="1">
      <c r="A8" s="520"/>
      <c r="B8" s="520"/>
      <c r="C8" s="520"/>
      <c r="D8" s="521"/>
      <c r="E8" s="520"/>
      <c r="F8" s="521"/>
      <c r="G8" s="520"/>
      <c r="H8" s="520"/>
      <c r="I8" s="352"/>
      <c r="J8" s="352"/>
      <c r="K8" s="352"/>
      <c r="L8" s="352"/>
      <c r="M8" s="352"/>
      <c r="N8" s="352"/>
      <c r="O8" s="352"/>
      <c r="P8" s="352"/>
      <c r="Q8" s="352"/>
      <c r="R8" s="352"/>
      <c r="S8" s="352"/>
      <c r="T8" s="352"/>
      <c r="U8" s="352"/>
      <c r="V8" s="352"/>
      <c r="W8" s="352"/>
      <c r="X8" s="352"/>
      <c r="Y8" s="352"/>
      <c r="Z8" s="352"/>
    </row>
    <row r="9" ht="14.25" customHeight="1">
      <c r="A9" s="366"/>
      <c r="B9" s="526" t="s">
        <v>543</v>
      </c>
      <c r="C9" s="307"/>
      <c r="D9" s="527"/>
      <c r="E9" s="528" t="s">
        <v>544</v>
      </c>
      <c r="F9" s="307"/>
      <c r="G9" s="307"/>
      <c r="H9" s="307"/>
      <c r="I9" s="307"/>
      <c r="J9" s="527"/>
      <c r="K9" s="366"/>
      <c r="L9" s="366"/>
      <c r="M9" s="366"/>
      <c r="N9" s="366"/>
      <c r="O9" s="366"/>
      <c r="P9" s="366"/>
      <c r="Q9" s="366"/>
      <c r="R9" s="366"/>
      <c r="S9" s="366"/>
      <c r="T9" s="366"/>
      <c r="U9" s="366"/>
      <c r="V9" s="366"/>
      <c r="W9" s="366"/>
      <c r="X9" s="366"/>
      <c r="Y9" s="366"/>
      <c r="Z9" s="366"/>
    </row>
    <row r="10" ht="14.25" customHeight="1">
      <c r="A10" s="529" t="s">
        <v>545</v>
      </c>
      <c r="B10" s="529" t="s">
        <v>546</v>
      </c>
      <c r="C10" s="529" t="s">
        <v>47</v>
      </c>
      <c r="D10" s="530" t="s">
        <v>547</v>
      </c>
      <c r="E10" s="529" t="s">
        <v>548</v>
      </c>
      <c r="F10" s="530" t="s">
        <v>547</v>
      </c>
      <c r="G10" s="529" t="s">
        <v>549</v>
      </c>
      <c r="H10" s="529" t="s">
        <v>550</v>
      </c>
      <c r="I10" s="529" t="s">
        <v>551</v>
      </c>
      <c r="J10" s="529" t="s">
        <v>552</v>
      </c>
      <c r="K10" s="366"/>
      <c r="L10" s="366"/>
      <c r="M10" s="366"/>
      <c r="N10" s="366"/>
      <c r="O10" s="366"/>
      <c r="P10" s="366"/>
      <c r="Q10" s="366"/>
      <c r="R10" s="366"/>
      <c r="S10" s="366"/>
      <c r="T10" s="366"/>
      <c r="U10" s="366"/>
      <c r="V10" s="366"/>
      <c r="W10" s="366"/>
      <c r="X10" s="366"/>
      <c r="Y10" s="366"/>
      <c r="Z10" s="366"/>
    </row>
    <row r="11" ht="14.25" customHeight="1">
      <c r="A11" s="531"/>
      <c r="B11" s="531" t="s">
        <v>66</v>
      </c>
      <c r="C11" s="532"/>
      <c r="D11" s="533"/>
      <c r="E11" s="532"/>
      <c r="F11" s="533"/>
      <c r="G11" s="532"/>
      <c r="H11" s="532"/>
      <c r="I11" s="533"/>
      <c r="J11" s="532"/>
      <c r="K11" s="352"/>
      <c r="L11" s="352"/>
      <c r="M11" s="352"/>
      <c r="N11" s="352"/>
      <c r="O11" s="352"/>
      <c r="P11" s="352"/>
      <c r="Q11" s="352"/>
      <c r="R11" s="352"/>
      <c r="S11" s="352"/>
      <c r="T11" s="352"/>
      <c r="U11" s="352"/>
      <c r="V11" s="352"/>
      <c r="W11" s="352"/>
      <c r="X11" s="352"/>
      <c r="Y11" s="352"/>
      <c r="Z11" s="352"/>
    </row>
    <row r="12" ht="14.25" customHeight="1">
      <c r="A12" s="531"/>
      <c r="B12" s="531" t="s">
        <v>109</v>
      </c>
      <c r="C12" s="532"/>
      <c r="D12" s="533"/>
      <c r="E12" s="532"/>
      <c r="F12" s="533"/>
      <c r="G12" s="532"/>
      <c r="H12" s="532"/>
      <c r="I12" s="533"/>
      <c r="J12" s="532"/>
      <c r="K12" s="352"/>
      <c r="L12" s="352"/>
      <c r="M12" s="352"/>
      <c r="N12" s="352"/>
      <c r="O12" s="352"/>
      <c r="P12" s="352"/>
      <c r="Q12" s="352"/>
      <c r="R12" s="352"/>
      <c r="S12" s="352"/>
      <c r="T12" s="352"/>
      <c r="U12" s="352"/>
      <c r="V12" s="352"/>
      <c r="W12" s="352"/>
      <c r="X12" s="352"/>
      <c r="Y12" s="352"/>
      <c r="Z12" s="352"/>
    </row>
    <row r="13" ht="14.25" customHeight="1">
      <c r="A13" s="531"/>
      <c r="B13" s="531" t="s">
        <v>116</v>
      </c>
      <c r="C13" s="532"/>
      <c r="D13" s="533"/>
      <c r="E13" s="532"/>
      <c r="F13" s="533"/>
      <c r="G13" s="532"/>
      <c r="H13" s="532"/>
      <c r="I13" s="533"/>
      <c r="J13" s="532"/>
      <c r="K13" s="352"/>
      <c r="L13" s="352"/>
      <c r="M13" s="352"/>
      <c r="N13" s="352"/>
      <c r="O13" s="352"/>
      <c r="P13" s="352"/>
      <c r="Q13" s="352"/>
      <c r="R13" s="352"/>
      <c r="S13" s="352"/>
      <c r="T13" s="352"/>
      <c r="U13" s="352"/>
      <c r="V13" s="352"/>
      <c r="W13" s="352"/>
      <c r="X13" s="352"/>
      <c r="Y13" s="352"/>
      <c r="Z13" s="352"/>
    </row>
    <row r="14" ht="14.25" customHeight="1">
      <c r="A14" s="531"/>
      <c r="B14" s="531" t="s">
        <v>132</v>
      </c>
      <c r="C14" s="532"/>
      <c r="D14" s="533"/>
      <c r="E14" s="532"/>
      <c r="F14" s="533"/>
      <c r="G14" s="532"/>
      <c r="H14" s="532"/>
      <c r="I14" s="533"/>
      <c r="J14" s="532"/>
      <c r="K14" s="352"/>
      <c r="L14" s="352"/>
      <c r="M14" s="352"/>
      <c r="N14" s="352"/>
      <c r="O14" s="352"/>
      <c r="P14" s="352"/>
      <c r="Q14" s="352"/>
      <c r="R14" s="352"/>
      <c r="S14" s="352"/>
      <c r="T14" s="352"/>
      <c r="U14" s="352"/>
      <c r="V14" s="352"/>
      <c r="W14" s="352"/>
      <c r="X14" s="352"/>
      <c r="Y14" s="352"/>
      <c r="Z14" s="352"/>
    </row>
    <row r="15" ht="14.25" customHeight="1">
      <c r="A15" s="531"/>
      <c r="B15" s="531" t="s">
        <v>150</v>
      </c>
      <c r="C15" s="532"/>
      <c r="D15" s="533"/>
      <c r="E15" s="532"/>
      <c r="F15" s="533"/>
      <c r="G15" s="532"/>
      <c r="H15" s="532"/>
      <c r="I15" s="533"/>
      <c r="J15" s="532"/>
      <c r="K15" s="352"/>
      <c r="L15" s="352"/>
      <c r="M15" s="352"/>
      <c r="N15" s="352"/>
      <c r="O15" s="352"/>
      <c r="P15" s="352"/>
      <c r="Q15" s="352"/>
      <c r="R15" s="352"/>
      <c r="S15" s="352"/>
      <c r="T15" s="352"/>
      <c r="U15" s="352"/>
      <c r="V15" s="352"/>
      <c r="W15" s="352"/>
      <c r="X15" s="352"/>
      <c r="Y15" s="352"/>
      <c r="Z15" s="352"/>
    </row>
    <row r="16" ht="14.25" customHeight="1">
      <c r="A16" s="531"/>
      <c r="B16" s="531"/>
      <c r="C16" s="532"/>
      <c r="D16" s="533"/>
      <c r="E16" s="532"/>
      <c r="F16" s="533"/>
      <c r="G16" s="532"/>
      <c r="H16" s="532"/>
      <c r="I16" s="533"/>
      <c r="J16" s="532"/>
      <c r="K16" s="352"/>
      <c r="L16" s="352"/>
      <c r="M16" s="352"/>
      <c r="N16" s="352"/>
      <c r="O16" s="352"/>
      <c r="P16" s="352"/>
      <c r="Q16" s="352"/>
      <c r="R16" s="352"/>
      <c r="S16" s="352"/>
      <c r="T16" s="352"/>
      <c r="U16" s="352"/>
      <c r="V16" s="352"/>
      <c r="W16" s="352"/>
      <c r="X16" s="352"/>
      <c r="Y16" s="352"/>
      <c r="Z16" s="352"/>
    </row>
    <row r="17" ht="14.25" customHeight="1">
      <c r="A17" s="534"/>
      <c r="B17" s="535" t="s">
        <v>553</v>
      </c>
      <c r="C17" s="307"/>
      <c r="D17" s="536">
        <f>SUM(D11:D16)</f>
        <v>0</v>
      </c>
      <c r="E17" s="537"/>
      <c r="F17" s="536">
        <f>SUM(F11:F16)</f>
        <v>0</v>
      </c>
      <c r="G17" s="537"/>
      <c r="H17" s="537"/>
      <c r="I17" s="536">
        <f>SUM(I11:I16)</f>
        <v>0</v>
      </c>
      <c r="J17" s="537"/>
      <c r="K17" s="538"/>
      <c r="L17" s="538"/>
      <c r="M17" s="538"/>
      <c r="N17" s="538"/>
      <c r="O17" s="538"/>
      <c r="P17" s="538"/>
      <c r="Q17" s="538"/>
      <c r="R17" s="538"/>
      <c r="S17" s="538"/>
      <c r="T17" s="538"/>
      <c r="U17" s="538"/>
      <c r="V17" s="538"/>
      <c r="W17" s="538"/>
      <c r="X17" s="538"/>
      <c r="Y17" s="538"/>
      <c r="Z17" s="538"/>
    </row>
    <row r="18" ht="14.25" customHeight="1">
      <c r="A18" s="520"/>
      <c r="B18" s="520"/>
      <c r="C18" s="520"/>
      <c r="D18" s="521"/>
      <c r="E18" s="520"/>
      <c r="F18" s="521"/>
      <c r="G18" s="520"/>
      <c r="H18" s="520"/>
      <c r="I18" s="352"/>
      <c r="J18" s="352"/>
      <c r="K18" s="352"/>
      <c r="L18" s="352"/>
      <c r="M18" s="352"/>
      <c r="N18" s="352"/>
      <c r="O18" s="352"/>
      <c r="P18" s="352"/>
      <c r="Q18" s="352"/>
      <c r="R18" s="352"/>
      <c r="S18" s="352"/>
      <c r="T18" s="352"/>
      <c r="U18" s="352"/>
      <c r="V18" s="352"/>
      <c r="W18" s="352"/>
      <c r="X18" s="352"/>
      <c r="Y18" s="352"/>
      <c r="Z18" s="352"/>
    </row>
    <row r="19" ht="14.25" customHeight="1">
      <c r="A19" s="366"/>
      <c r="B19" s="526" t="s">
        <v>554</v>
      </c>
      <c r="C19" s="307"/>
      <c r="D19" s="527"/>
      <c r="E19" s="528" t="s">
        <v>544</v>
      </c>
      <c r="F19" s="307"/>
      <c r="G19" s="307"/>
      <c r="H19" s="307"/>
      <c r="I19" s="307"/>
      <c r="J19" s="527"/>
      <c r="K19" s="366"/>
      <c r="L19" s="366"/>
      <c r="M19" s="366"/>
      <c r="N19" s="366"/>
      <c r="O19" s="366"/>
      <c r="P19" s="366"/>
      <c r="Q19" s="366"/>
      <c r="R19" s="366"/>
      <c r="S19" s="366"/>
      <c r="T19" s="366"/>
      <c r="U19" s="366"/>
      <c r="V19" s="366"/>
      <c r="W19" s="366"/>
      <c r="X19" s="366"/>
      <c r="Y19" s="366"/>
      <c r="Z19" s="366"/>
    </row>
    <row r="20" ht="14.25" customHeight="1">
      <c r="A20" s="529" t="s">
        <v>545</v>
      </c>
      <c r="B20" s="529" t="s">
        <v>546</v>
      </c>
      <c r="C20" s="529" t="s">
        <v>47</v>
      </c>
      <c r="D20" s="530" t="s">
        <v>547</v>
      </c>
      <c r="E20" s="529" t="s">
        <v>548</v>
      </c>
      <c r="F20" s="530" t="s">
        <v>547</v>
      </c>
      <c r="G20" s="529" t="s">
        <v>549</v>
      </c>
      <c r="H20" s="529" t="s">
        <v>550</v>
      </c>
      <c r="I20" s="529" t="s">
        <v>551</v>
      </c>
      <c r="J20" s="529" t="s">
        <v>552</v>
      </c>
      <c r="K20" s="366"/>
      <c r="L20" s="366"/>
      <c r="M20" s="366"/>
      <c r="N20" s="366"/>
      <c r="O20" s="366"/>
      <c r="P20" s="366"/>
      <c r="Q20" s="366"/>
      <c r="R20" s="366"/>
      <c r="S20" s="366"/>
      <c r="T20" s="366"/>
      <c r="U20" s="366"/>
      <c r="V20" s="366"/>
      <c r="W20" s="366"/>
      <c r="X20" s="366"/>
      <c r="Y20" s="366"/>
      <c r="Z20" s="366"/>
    </row>
    <row r="21" ht="14.25" customHeight="1">
      <c r="A21" s="531"/>
      <c r="B21" s="531" t="s">
        <v>66</v>
      </c>
      <c r="C21" s="532"/>
      <c r="D21" s="533"/>
      <c r="E21" s="532"/>
      <c r="F21" s="533"/>
      <c r="G21" s="532"/>
      <c r="H21" s="532"/>
      <c r="I21" s="533"/>
      <c r="J21" s="532"/>
      <c r="K21" s="352"/>
      <c r="L21" s="352"/>
      <c r="M21" s="352"/>
      <c r="N21" s="352"/>
      <c r="O21" s="352"/>
      <c r="P21" s="352"/>
      <c r="Q21" s="352"/>
      <c r="R21" s="352"/>
      <c r="S21" s="352"/>
      <c r="T21" s="352"/>
      <c r="U21" s="352"/>
      <c r="V21" s="352"/>
      <c r="W21" s="352"/>
      <c r="X21" s="352"/>
      <c r="Y21" s="352"/>
      <c r="Z21" s="352"/>
    </row>
    <row r="22" ht="14.25" customHeight="1">
      <c r="A22" s="531"/>
      <c r="B22" s="531" t="s">
        <v>109</v>
      </c>
      <c r="C22" s="532"/>
      <c r="D22" s="533"/>
      <c r="E22" s="532"/>
      <c r="F22" s="533"/>
      <c r="G22" s="532"/>
      <c r="H22" s="532"/>
      <c r="I22" s="533"/>
      <c r="J22" s="532"/>
      <c r="K22" s="352"/>
      <c r="L22" s="352"/>
      <c r="M22" s="352"/>
      <c r="N22" s="352"/>
      <c r="O22" s="352"/>
      <c r="P22" s="352"/>
      <c r="Q22" s="352"/>
      <c r="R22" s="352"/>
      <c r="S22" s="352"/>
      <c r="T22" s="352"/>
      <c r="U22" s="352"/>
      <c r="V22" s="352"/>
      <c r="W22" s="352"/>
      <c r="X22" s="352"/>
      <c r="Y22" s="352"/>
      <c r="Z22" s="352"/>
    </row>
    <row r="23" ht="14.25" customHeight="1">
      <c r="A23" s="531"/>
      <c r="B23" s="531" t="s">
        <v>116</v>
      </c>
      <c r="C23" s="532"/>
      <c r="D23" s="533"/>
      <c r="E23" s="532"/>
      <c r="F23" s="533"/>
      <c r="G23" s="532"/>
      <c r="H23" s="532"/>
      <c r="I23" s="533"/>
      <c r="J23" s="532"/>
      <c r="K23" s="352"/>
      <c r="L23" s="352"/>
      <c r="M23" s="352"/>
      <c r="N23" s="352"/>
      <c r="O23" s="352"/>
      <c r="P23" s="352"/>
      <c r="Q23" s="352"/>
      <c r="R23" s="352"/>
      <c r="S23" s="352"/>
      <c r="T23" s="352"/>
      <c r="U23" s="352"/>
      <c r="V23" s="352"/>
      <c r="W23" s="352"/>
      <c r="X23" s="352"/>
      <c r="Y23" s="352"/>
      <c r="Z23" s="352"/>
    </row>
    <row r="24" ht="14.25" customHeight="1">
      <c r="A24" s="531"/>
      <c r="B24" s="531" t="s">
        <v>132</v>
      </c>
      <c r="C24" s="532"/>
      <c r="D24" s="533"/>
      <c r="E24" s="532"/>
      <c r="F24" s="533"/>
      <c r="G24" s="532"/>
      <c r="H24" s="532"/>
      <c r="I24" s="533"/>
      <c r="J24" s="532"/>
      <c r="K24" s="352"/>
      <c r="L24" s="352"/>
      <c r="M24" s="352"/>
      <c r="N24" s="352"/>
      <c r="O24" s="352"/>
      <c r="P24" s="352"/>
      <c r="Q24" s="352"/>
      <c r="R24" s="352"/>
      <c r="S24" s="352"/>
      <c r="T24" s="352"/>
      <c r="U24" s="352"/>
      <c r="V24" s="352"/>
      <c r="W24" s="352"/>
      <c r="X24" s="352"/>
      <c r="Y24" s="352"/>
      <c r="Z24" s="352"/>
    </row>
    <row r="25" ht="14.25" customHeight="1">
      <c r="A25" s="531"/>
      <c r="B25" s="531" t="s">
        <v>150</v>
      </c>
      <c r="C25" s="532"/>
      <c r="D25" s="533"/>
      <c r="E25" s="532"/>
      <c r="F25" s="533"/>
      <c r="G25" s="532"/>
      <c r="H25" s="532"/>
      <c r="I25" s="533"/>
      <c r="J25" s="532"/>
      <c r="K25" s="352"/>
      <c r="L25" s="352"/>
      <c r="M25" s="352"/>
      <c r="N25" s="352"/>
      <c r="O25" s="352"/>
      <c r="P25" s="352"/>
      <c r="Q25" s="352"/>
      <c r="R25" s="352"/>
      <c r="S25" s="352"/>
      <c r="T25" s="352"/>
      <c r="U25" s="352"/>
      <c r="V25" s="352"/>
      <c r="W25" s="352"/>
      <c r="X25" s="352"/>
      <c r="Y25" s="352"/>
      <c r="Z25" s="352"/>
    </row>
    <row r="26" ht="14.25" customHeight="1">
      <c r="A26" s="531"/>
      <c r="B26" s="531"/>
      <c r="C26" s="532"/>
      <c r="D26" s="533"/>
      <c r="E26" s="532"/>
      <c r="F26" s="533"/>
      <c r="G26" s="532"/>
      <c r="H26" s="532"/>
      <c r="I26" s="533"/>
      <c r="J26" s="532"/>
      <c r="K26" s="352"/>
      <c r="L26" s="352"/>
      <c r="M26" s="352"/>
      <c r="N26" s="352"/>
      <c r="O26" s="352"/>
      <c r="P26" s="352"/>
      <c r="Q26" s="352"/>
      <c r="R26" s="352"/>
      <c r="S26" s="352"/>
      <c r="T26" s="352"/>
      <c r="U26" s="352"/>
      <c r="V26" s="352"/>
      <c r="W26" s="352"/>
      <c r="X26" s="352"/>
      <c r="Y26" s="352"/>
      <c r="Z26" s="352"/>
    </row>
    <row r="27" ht="14.25" customHeight="1">
      <c r="A27" s="534"/>
      <c r="B27" s="535" t="s">
        <v>553</v>
      </c>
      <c r="C27" s="307"/>
      <c r="D27" s="536">
        <f>SUM(D21:D26)</f>
        <v>0</v>
      </c>
      <c r="E27" s="537"/>
      <c r="F27" s="536">
        <f>SUM(F21:F26)</f>
        <v>0</v>
      </c>
      <c r="G27" s="537"/>
      <c r="H27" s="537"/>
      <c r="I27" s="536">
        <f>SUM(I21:I26)</f>
        <v>0</v>
      </c>
      <c r="J27" s="537"/>
      <c r="K27" s="538"/>
      <c r="L27" s="538"/>
      <c r="M27" s="538"/>
      <c r="N27" s="538"/>
      <c r="O27" s="538"/>
      <c r="P27" s="538"/>
      <c r="Q27" s="538"/>
      <c r="R27" s="538"/>
      <c r="S27" s="538"/>
      <c r="T27" s="538"/>
      <c r="U27" s="538"/>
      <c r="V27" s="538"/>
      <c r="W27" s="538"/>
      <c r="X27" s="538"/>
      <c r="Y27" s="538"/>
      <c r="Z27" s="538"/>
    </row>
    <row r="28" ht="14.25" customHeight="1">
      <c r="A28" s="520"/>
      <c r="B28" s="520"/>
      <c r="C28" s="520"/>
      <c r="D28" s="521"/>
      <c r="E28" s="520"/>
      <c r="F28" s="521"/>
      <c r="G28" s="520"/>
      <c r="H28" s="520"/>
      <c r="I28" s="352"/>
      <c r="J28" s="352"/>
      <c r="K28" s="352"/>
      <c r="L28" s="352"/>
      <c r="M28" s="352"/>
      <c r="N28" s="352"/>
      <c r="O28" s="352"/>
      <c r="P28" s="352"/>
      <c r="Q28" s="352"/>
      <c r="R28" s="352"/>
      <c r="S28" s="352"/>
      <c r="T28" s="352"/>
      <c r="U28" s="352"/>
      <c r="V28" s="352"/>
      <c r="W28" s="352"/>
      <c r="X28" s="352"/>
      <c r="Y28" s="352"/>
      <c r="Z28" s="352"/>
    </row>
    <row r="29" ht="14.25" customHeight="1">
      <c r="A29" s="366"/>
      <c r="B29" s="526" t="s">
        <v>555</v>
      </c>
      <c r="C29" s="307"/>
      <c r="D29" s="527"/>
      <c r="E29" s="528" t="s">
        <v>544</v>
      </c>
      <c r="F29" s="307"/>
      <c r="G29" s="307"/>
      <c r="H29" s="307"/>
      <c r="I29" s="307"/>
      <c r="J29" s="527"/>
      <c r="K29" s="366"/>
      <c r="L29" s="366"/>
      <c r="M29" s="366"/>
      <c r="N29" s="366"/>
      <c r="O29" s="366"/>
      <c r="P29" s="366"/>
      <c r="Q29" s="366"/>
      <c r="R29" s="366"/>
      <c r="S29" s="366"/>
      <c r="T29" s="366"/>
      <c r="U29" s="366"/>
      <c r="V29" s="366"/>
      <c r="W29" s="366"/>
      <c r="X29" s="366"/>
      <c r="Y29" s="366"/>
      <c r="Z29" s="366"/>
    </row>
    <row r="30" ht="14.25" customHeight="1">
      <c r="A30" s="529" t="s">
        <v>545</v>
      </c>
      <c r="B30" s="529" t="s">
        <v>546</v>
      </c>
      <c r="C30" s="529" t="s">
        <v>47</v>
      </c>
      <c r="D30" s="530" t="s">
        <v>547</v>
      </c>
      <c r="E30" s="529" t="s">
        <v>548</v>
      </c>
      <c r="F30" s="530" t="s">
        <v>547</v>
      </c>
      <c r="G30" s="529" t="s">
        <v>549</v>
      </c>
      <c r="H30" s="529" t="s">
        <v>550</v>
      </c>
      <c r="I30" s="529" t="s">
        <v>551</v>
      </c>
      <c r="J30" s="529" t="s">
        <v>552</v>
      </c>
      <c r="K30" s="366"/>
      <c r="L30" s="366"/>
      <c r="M30" s="366"/>
      <c r="N30" s="366"/>
      <c r="O30" s="366"/>
      <c r="P30" s="366"/>
      <c r="Q30" s="366"/>
      <c r="R30" s="366"/>
      <c r="S30" s="366"/>
      <c r="T30" s="366"/>
      <c r="U30" s="366"/>
      <c r="V30" s="366"/>
      <c r="W30" s="366"/>
      <c r="X30" s="366"/>
      <c r="Y30" s="366"/>
      <c r="Z30" s="366"/>
    </row>
    <row r="31" ht="14.25" customHeight="1">
      <c r="A31" s="531"/>
      <c r="B31" s="531" t="s">
        <v>66</v>
      </c>
      <c r="C31" s="532"/>
      <c r="D31" s="533"/>
      <c r="E31" s="532"/>
      <c r="F31" s="533"/>
      <c r="G31" s="532"/>
      <c r="H31" s="532"/>
      <c r="I31" s="533"/>
      <c r="J31" s="532"/>
      <c r="K31" s="352"/>
      <c r="L31" s="352"/>
      <c r="M31" s="352"/>
      <c r="N31" s="352"/>
      <c r="O31" s="352"/>
      <c r="P31" s="352"/>
      <c r="Q31" s="352"/>
      <c r="R31" s="352"/>
      <c r="S31" s="352"/>
      <c r="T31" s="352"/>
      <c r="U31" s="352"/>
      <c r="V31" s="352"/>
      <c r="W31" s="352"/>
      <c r="X31" s="352"/>
      <c r="Y31" s="352"/>
      <c r="Z31" s="352"/>
    </row>
    <row r="32" ht="14.25" customHeight="1">
      <c r="A32" s="531"/>
      <c r="B32" s="531" t="s">
        <v>109</v>
      </c>
      <c r="C32" s="532"/>
      <c r="D32" s="533"/>
      <c r="E32" s="532"/>
      <c r="F32" s="533"/>
      <c r="G32" s="532"/>
      <c r="H32" s="532"/>
      <c r="I32" s="533"/>
      <c r="J32" s="532"/>
      <c r="K32" s="352"/>
      <c r="L32" s="352"/>
      <c r="M32" s="352"/>
      <c r="N32" s="352"/>
      <c r="O32" s="352"/>
      <c r="P32" s="352"/>
      <c r="Q32" s="352"/>
      <c r="R32" s="352"/>
      <c r="S32" s="352"/>
      <c r="T32" s="352"/>
      <c r="U32" s="352"/>
      <c r="V32" s="352"/>
      <c r="W32" s="352"/>
      <c r="X32" s="352"/>
      <c r="Y32" s="352"/>
      <c r="Z32" s="352"/>
    </row>
    <row r="33" ht="14.25" customHeight="1">
      <c r="A33" s="531"/>
      <c r="B33" s="531" t="s">
        <v>116</v>
      </c>
      <c r="C33" s="532"/>
      <c r="D33" s="533"/>
      <c r="E33" s="532"/>
      <c r="F33" s="533"/>
      <c r="G33" s="532"/>
      <c r="H33" s="532"/>
      <c r="I33" s="533"/>
      <c r="J33" s="532"/>
      <c r="K33" s="352"/>
      <c r="L33" s="352"/>
      <c r="M33" s="352"/>
      <c r="N33" s="352"/>
      <c r="O33" s="352"/>
      <c r="P33" s="352"/>
      <c r="Q33" s="352"/>
      <c r="R33" s="352"/>
      <c r="S33" s="352"/>
      <c r="T33" s="352"/>
      <c r="U33" s="352"/>
      <c r="V33" s="352"/>
      <c r="W33" s="352"/>
      <c r="X33" s="352"/>
      <c r="Y33" s="352"/>
      <c r="Z33" s="352"/>
    </row>
    <row r="34" ht="14.25" customHeight="1">
      <c r="A34" s="531"/>
      <c r="B34" s="531" t="s">
        <v>132</v>
      </c>
      <c r="C34" s="532"/>
      <c r="D34" s="533"/>
      <c r="E34" s="532"/>
      <c r="F34" s="533"/>
      <c r="G34" s="532"/>
      <c r="H34" s="532"/>
      <c r="I34" s="533"/>
      <c r="J34" s="532"/>
      <c r="K34" s="352"/>
      <c r="L34" s="352"/>
      <c r="M34" s="352"/>
      <c r="N34" s="352"/>
      <c r="O34" s="352"/>
      <c r="P34" s="352"/>
      <c r="Q34" s="352"/>
      <c r="R34" s="352"/>
      <c r="S34" s="352"/>
      <c r="T34" s="352"/>
      <c r="U34" s="352"/>
      <c r="V34" s="352"/>
      <c r="W34" s="352"/>
      <c r="X34" s="352"/>
      <c r="Y34" s="352"/>
      <c r="Z34" s="352"/>
    </row>
    <row r="35" ht="14.25" customHeight="1">
      <c r="A35" s="531"/>
      <c r="B35" s="531" t="s">
        <v>150</v>
      </c>
      <c r="C35" s="532"/>
      <c r="D35" s="533"/>
      <c r="E35" s="532"/>
      <c r="F35" s="533"/>
      <c r="G35" s="532"/>
      <c r="H35" s="532"/>
      <c r="I35" s="533"/>
      <c r="J35" s="532"/>
      <c r="K35" s="352"/>
      <c r="L35" s="352"/>
      <c r="M35" s="352"/>
      <c r="N35" s="352"/>
      <c r="O35" s="352"/>
      <c r="P35" s="352"/>
      <c r="Q35" s="352"/>
      <c r="R35" s="352"/>
      <c r="S35" s="352"/>
      <c r="T35" s="352"/>
      <c r="U35" s="352"/>
      <c r="V35" s="352"/>
      <c r="W35" s="352"/>
      <c r="X35" s="352"/>
      <c r="Y35" s="352"/>
      <c r="Z35" s="352"/>
    </row>
    <row r="36" ht="14.25" customHeight="1">
      <c r="A36" s="531"/>
      <c r="B36" s="531"/>
      <c r="C36" s="532"/>
      <c r="D36" s="533"/>
      <c r="E36" s="532"/>
      <c r="F36" s="533"/>
      <c r="G36" s="532"/>
      <c r="H36" s="532"/>
      <c r="I36" s="533"/>
      <c r="J36" s="532"/>
      <c r="K36" s="352"/>
      <c r="L36" s="352"/>
      <c r="M36" s="352"/>
      <c r="N36" s="352"/>
      <c r="O36" s="352"/>
      <c r="P36" s="352"/>
      <c r="Q36" s="352"/>
      <c r="R36" s="352"/>
      <c r="S36" s="352"/>
      <c r="T36" s="352"/>
      <c r="U36" s="352"/>
      <c r="V36" s="352"/>
      <c r="W36" s="352"/>
      <c r="X36" s="352"/>
      <c r="Y36" s="352"/>
      <c r="Z36" s="352"/>
    </row>
    <row r="37" ht="14.25" customHeight="1">
      <c r="A37" s="534"/>
      <c r="B37" s="535" t="s">
        <v>553</v>
      </c>
      <c r="C37" s="307"/>
      <c r="D37" s="536">
        <f>SUM(D31:D36)</f>
        <v>0</v>
      </c>
      <c r="E37" s="537"/>
      <c r="F37" s="536">
        <f>SUM(F31:F36)</f>
        <v>0</v>
      </c>
      <c r="G37" s="537"/>
      <c r="H37" s="537"/>
      <c r="I37" s="536">
        <f>SUM(I31:I36)</f>
        <v>0</v>
      </c>
      <c r="J37" s="537"/>
      <c r="K37" s="538"/>
      <c r="L37" s="538"/>
      <c r="M37" s="538"/>
      <c r="N37" s="538"/>
      <c r="O37" s="538"/>
      <c r="P37" s="538"/>
      <c r="Q37" s="538"/>
      <c r="R37" s="538"/>
      <c r="S37" s="538"/>
      <c r="T37" s="538"/>
      <c r="U37" s="538"/>
      <c r="V37" s="538"/>
      <c r="W37" s="538"/>
      <c r="X37" s="538"/>
      <c r="Y37" s="538"/>
      <c r="Z37" s="538"/>
    </row>
    <row r="38" ht="14.25" customHeight="1">
      <c r="A38" s="520"/>
      <c r="B38" s="520"/>
      <c r="C38" s="520"/>
      <c r="D38" s="521"/>
      <c r="E38" s="520"/>
      <c r="F38" s="521"/>
      <c r="G38" s="520"/>
      <c r="H38" s="520"/>
      <c r="I38" s="352"/>
      <c r="J38" s="352"/>
      <c r="K38" s="352"/>
      <c r="L38" s="352"/>
      <c r="M38" s="352"/>
      <c r="N38" s="352"/>
      <c r="O38" s="352"/>
      <c r="P38" s="352"/>
      <c r="Q38" s="352"/>
      <c r="R38" s="352"/>
      <c r="S38" s="352"/>
      <c r="T38" s="352"/>
      <c r="U38" s="352"/>
      <c r="V38" s="352"/>
      <c r="W38" s="352"/>
      <c r="X38" s="352"/>
      <c r="Y38" s="352"/>
      <c r="Z38" s="352"/>
    </row>
    <row r="39" ht="14.25" customHeight="1">
      <c r="A39" s="539"/>
      <c r="B39" s="539" t="s">
        <v>556</v>
      </c>
      <c r="C39" s="539"/>
      <c r="D39" s="540"/>
      <c r="E39" s="539"/>
      <c r="F39" s="540"/>
      <c r="G39" s="539"/>
      <c r="H39" s="539"/>
      <c r="I39" s="539"/>
      <c r="J39" s="539"/>
      <c r="K39" s="539"/>
      <c r="L39" s="539"/>
      <c r="M39" s="539"/>
      <c r="N39" s="539"/>
      <c r="O39" s="539"/>
      <c r="P39" s="539"/>
      <c r="Q39" s="539"/>
      <c r="R39" s="539"/>
      <c r="S39" s="539"/>
      <c r="T39" s="539"/>
      <c r="U39" s="539"/>
      <c r="V39" s="539"/>
      <c r="W39" s="539"/>
      <c r="X39" s="539"/>
      <c r="Y39" s="539"/>
      <c r="Z39" s="539"/>
    </row>
    <row r="40" ht="14.25" customHeight="1">
      <c r="A40" s="520"/>
      <c r="B40" s="520"/>
      <c r="C40" s="520"/>
      <c r="D40" s="521"/>
      <c r="E40" s="520"/>
      <c r="F40" s="521"/>
      <c r="G40" s="520"/>
      <c r="H40" s="520"/>
      <c r="I40" s="352"/>
      <c r="J40" s="352"/>
      <c r="K40" s="352"/>
      <c r="L40" s="352"/>
      <c r="M40" s="352"/>
      <c r="N40" s="352"/>
      <c r="O40" s="352"/>
      <c r="P40" s="352"/>
      <c r="Q40" s="352"/>
      <c r="R40" s="352"/>
      <c r="S40" s="352"/>
      <c r="T40" s="352"/>
      <c r="U40" s="352"/>
      <c r="V40" s="352"/>
      <c r="W40" s="352"/>
      <c r="X40" s="352"/>
      <c r="Y40" s="352"/>
      <c r="Z40" s="352"/>
    </row>
    <row r="41" ht="14.25" customHeight="1">
      <c r="A41" s="520"/>
      <c r="B41" s="520"/>
      <c r="C41" s="520"/>
      <c r="D41" s="521"/>
      <c r="E41" s="520"/>
      <c r="F41" s="521"/>
      <c r="G41" s="520"/>
      <c r="H41" s="520"/>
      <c r="I41" s="352"/>
      <c r="J41" s="352"/>
      <c r="K41" s="352"/>
      <c r="L41" s="352"/>
      <c r="M41" s="352"/>
      <c r="N41" s="352"/>
      <c r="O41" s="352"/>
      <c r="P41" s="352"/>
      <c r="Q41" s="352"/>
      <c r="R41" s="352"/>
      <c r="S41" s="352"/>
      <c r="T41" s="352"/>
      <c r="U41" s="352"/>
      <c r="V41" s="352"/>
      <c r="W41" s="352"/>
      <c r="X41" s="352"/>
      <c r="Y41" s="352"/>
      <c r="Z41" s="352"/>
    </row>
    <row r="42" ht="14.25" customHeight="1">
      <c r="A42" s="520"/>
      <c r="B42" s="520"/>
      <c r="C42" s="520"/>
      <c r="D42" s="521"/>
      <c r="E42" s="520"/>
      <c r="F42" s="521"/>
      <c r="G42" s="520"/>
      <c r="H42" s="520"/>
      <c r="I42" s="352"/>
      <c r="J42" s="352"/>
      <c r="K42" s="352"/>
      <c r="L42" s="352"/>
      <c r="M42" s="352"/>
      <c r="N42" s="352"/>
      <c r="O42" s="352"/>
      <c r="P42" s="352"/>
      <c r="Q42" s="352"/>
      <c r="R42" s="352"/>
      <c r="S42" s="352"/>
      <c r="T42" s="352"/>
      <c r="U42" s="352"/>
      <c r="V42" s="352"/>
      <c r="W42" s="352"/>
      <c r="X42" s="352"/>
      <c r="Y42" s="352"/>
      <c r="Z42" s="352"/>
    </row>
    <row r="43" ht="14.25" customHeight="1">
      <c r="A43" s="520"/>
      <c r="B43" s="520"/>
      <c r="C43" s="520"/>
      <c r="D43" s="521"/>
      <c r="E43" s="520"/>
      <c r="F43" s="521"/>
      <c r="G43" s="520"/>
      <c r="H43" s="520"/>
      <c r="I43" s="352"/>
      <c r="J43" s="352"/>
      <c r="K43" s="352"/>
      <c r="L43" s="352"/>
      <c r="M43" s="352"/>
      <c r="N43" s="352"/>
      <c r="O43" s="352"/>
      <c r="P43" s="352"/>
      <c r="Q43" s="352"/>
      <c r="R43" s="352"/>
      <c r="S43" s="352"/>
      <c r="T43" s="352"/>
      <c r="U43" s="352"/>
      <c r="V43" s="352"/>
      <c r="W43" s="352"/>
      <c r="X43" s="352"/>
      <c r="Y43" s="352"/>
      <c r="Z43" s="352"/>
    </row>
    <row r="44" ht="14.25" customHeight="1">
      <c r="A44" s="520"/>
      <c r="B44" s="520"/>
      <c r="C44" s="520"/>
      <c r="D44" s="521"/>
      <c r="E44" s="520"/>
      <c r="F44" s="521"/>
      <c r="G44" s="520"/>
      <c r="H44" s="520"/>
      <c r="I44" s="352"/>
      <c r="J44" s="352"/>
      <c r="K44" s="352"/>
      <c r="L44" s="352"/>
      <c r="M44" s="352"/>
      <c r="N44" s="352"/>
      <c r="O44" s="352"/>
      <c r="P44" s="352"/>
      <c r="Q44" s="352"/>
      <c r="R44" s="352"/>
      <c r="S44" s="352"/>
      <c r="T44" s="352"/>
      <c r="U44" s="352"/>
      <c r="V44" s="352"/>
      <c r="W44" s="352"/>
      <c r="X44" s="352"/>
      <c r="Y44" s="352"/>
      <c r="Z44" s="352"/>
    </row>
    <row r="45" ht="14.25" customHeight="1">
      <c r="A45" s="520"/>
      <c r="B45" s="520"/>
      <c r="C45" s="520"/>
      <c r="D45" s="521"/>
      <c r="E45" s="520"/>
      <c r="F45" s="521"/>
      <c r="G45" s="520"/>
      <c r="H45" s="520"/>
      <c r="I45" s="352"/>
      <c r="J45" s="352"/>
      <c r="K45" s="352"/>
      <c r="L45" s="352"/>
      <c r="M45" s="352"/>
      <c r="N45" s="352"/>
      <c r="O45" s="352"/>
      <c r="P45" s="352"/>
      <c r="Q45" s="352"/>
      <c r="R45" s="352"/>
      <c r="S45" s="352"/>
      <c r="T45" s="352"/>
      <c r="U45" s="352"/>
      <c r="V45" s="352"/>
      <c r="W45" s="352"/>
      <c r="X45" s="352"/>
      <c r="Y45" s="352"/>
      <c r="Z45" s="352"/>
    </row>
    <row r="46" ht="14.25" customHeight="1">
      <c r="A46" s="520"/>
      <c r="B46" s="520"/>
      <c r="C46" s="520"/>
      <c r="D46" s="521"/>
      <c r="E46" s="520"/>
      <c r="F46" s="521"/>
      <c r="G46" s="520"/>
      <c r="H46" s="520"/>
      <c r="I46" s="352"/>
      <c r="J46" s="352"/>
      <c r="K46" s="352"/>
      <c r="L46" s="352"/>
      <c r="M46" s="352"/>
      <c r="N46" s="352"/>
      <c r="O46" s="352"/>
      <c r="P46" s="352"/>
      <c r="Q46" s="352"/>
      <c r="R46" s="352"/>
      <c r="S46" s="352"/>
      <c r="T46" s="352"/>
      <c r="U46" s="352"/>
      <c r="V46" s="352"/>
      <c r="W46" s="352"/>
      <c r="X46" s="352"/>
      <c r="Y46" s="352"/>
      <c r="Z46" s="352"/>
    </row>
    <row r="47" ht="14.25" customHeight="1">
      <c r="A47" s="520"/>
      <c r="B47" s="520"/>
      <c r="C47" s="520"/>
      <c r="D47" s="521"/>
      <c r="E47" s="520"/>
      <c r="F47" s="521"/>
      <c r="G47" s="520"/>
      <c r="H47" s="520"/>
      <c r="I47" s="352"/>
      <c r="J47" s="352"/>
      <c r="K47" s="352"/>
      <c r="L47" s="352"/>
      <c r="M47" s="352"/>
      <c r="N47" s="352"/>
      <c r="O47" s="352"/>
      <c r="P47" s="352"/>
      <c r="Q47" s="352"/>
      <c r="R47" s="352"/>
      <c r="S47" s="352"/>
      <c r="T47" s="352"/>
      <c r="U47" s="352"/>
      <c r="V47" s="352"/>
      <c r="W47" s="352"/>
      <c r="X47" s="352"/>
      <c r="Y47" s="352"/>
      <c r="Z47" s="352"/>
    </row>
    <row r="48" ht="14.25" customHeight="1">
      <c r="A48" s="520"/>
      <c r="B48" s="520"/>
      <c r="C48" s="520"/>
      <c r="D48" s="521"/>
      <c r="E48" s="520"/>
      <c r="F48" s="521"/>
      <c r="G48" s="520"/>
      <c r="H48" s="520"/>
      <c r="I48" s="352"/>
      <c r="J48" s="352"/>
      <c r="K48" s="352"/>
      <c r="L48" s="352"/>
      <c r="M48" s="352"/>
      <c r="N48" s="352"/>
      <c r="O48" s="352"/>
      <c r="P48" s="352"/>
      <c r="Q48" s="352"/>
      <c r="R48" s="352"/>
      <c r="S48" s="352"/>
      <c r="T48" s="352"/>
      <c r="U48" s="352"/>
      <c r="V48" s="352"/>
      <c r="W48" s="352"/>
      <c r="X48" s="352"/>
      <c r="Y48" s="352"/>
      <c r="Z48" s="352"/>
    </row>
    <row r="49" ht="14.25" customHeight="1">
      <c r="A49" s="520"/>
      <c r="B49" s="520"/>
      <c r="C49" s="520"/>
      <c r="D49" s="521"/>
      <c r="E49" s="520"/>
      <c r="F49" s="521"/>
      <c r="G49" s="520"/>
      <c r="H49" s="520"/>
      <c r="I49" s="352"/>
      <c r="J49" s="352"/>
      <c r="K49" s="352"/>
      <c r="L49" s="352"/>
      <c r="M49" s="352"/>
      <c r="N49" s="352"/>
      <c r="O49" s="352"/>
      <c r="P49" s="352"/>
      <c r="Q49" s="352"/>
      <c r="R49" s="352"/>
      <c r="S49" s="352"/>
      <c r="T49" s="352"/>
      <c r="U49" s="352"/>
      <c r="V49" s="352"/>
      <c r="W49" s="352"/>
      <c r="X49" s="352"/>
      <c r="Y49" s="352"/>
      <c r="Z49" s="352"/>
    </row>
    <row r="50" ht="14.25" customHeight="1">
      <c r="A50" s="520"/>
      <c r="B50" s="520"/>
      <c r="C50" s="520"/>
      <c r="D50" s="521"/>
      <c r="E50" s="520"/>
      <c r="F50" s="521"/>
      <c r="G50" s="520"/>
      <c r="H50" s="520"/>
      <c r="I50" s="352"/>
      <c r="J50" s="352"/>
      <c r="K50" s="352"/>
      <c r="L50" s="352"/>
      <c r="M50" s="352"/>
      <c r="N50" s="352"/>
      <c r="O50" s="352"/>
      <c r="P50" s="352"/>
      <c r="Q50" s="352"/>
      <c r="R50" s="352"/>
      <c r="S50" s="352"/>
      <c r="T50" s="352"/>
      <c r="U50" s="352"/>
      <c r="V50" s="352"/>
      <c r="W50" s="352"/>
      <c r="X50" s="352"/>
      <c r="Y50" s="352"/>
      <c r="Z50" s="352"/>
    </row>
    <row r="51" ht="14.25" customHeight="1">
      <c r="A51" s="520"/>
      <c r="B51" s="520"/>
      <c r="C51" s="520"/>
      <c r="D51" s="521"/>
      <c r="E51" s="520"/>
      <c r="F51" s="521"/>
      <c r="G51" s="520"/>
      <c r="H51" s="520"/>
      <c r="I51" s="352"/>
      <c r="J51" s="352"/>
      <c r="K51" s="352"/>
      <c r="L51" s="352"/>
      <c r="M51" s="352"/>
      <c r="N51" s="352"/>
      <c r="O51" s="352"/>
      <c r="P51" s="352"/>
      <c r="Q51" s="352"/>
      <c r="R51" s="352"/>
      <c r="S51" s="352"/>
      <c r="T51" s="352"/>
      <c r="U51" s="352"/>
      <c r="V51" s="352"/>
      <c r="W51" s="352"/>
      <c r="X51" s="352"/>
      <c r="Y51" s="352"/>
      <c r="Z51" s="352"/>
    </row>
    <row r="52" ht="14.25" customHeight="1">
      <c r="A52" s="520"/>
      <c r="B52" s="520"/>
      <c r="C52" s="520"/>
      <c r="D52" s="521"/>
      <c r="E52" s="520"/>
      <c r="F52" s="521"/>
      <c r="G52" s="520"/>
      <c r="H52" s="520"/>
      <c r="I52" s="352"/>
      <c r="J52" s="352"/>
      <c r="K52" s="352"/>
      <c r="L52" s="352"/>
      <c r="M52" s="352"/>
      <c r="N52" s="352"/>
      <c r="O52" s="352"/>
      <c r="P52" s="352"/>
      <c r="Q52" s="352"/>
      <c r="R52" s="352"/>
      <c r="S52" s="352"/>
      <c r="T52" s="352"/>
      <c r="U52" s="352"/>
      <c r="V52" s="352"/>
      <c r="W52" s="352"/>
      <c r="X52" s="352"/>
      <c r="Y52" s="352"/>
      <c r="Z52" s="352"/>
    </row>
    <row r="53" ht="14.25" customHeight="1">
      <c r="A53" s="520"/>
      <c r="B53" s="520"/>
      <c r="C53" s="520"/>
      <c r="D53" s="521"/>
      <c r="E53" s="520"/>
      <c r="F53" s="521"/>
      <c r="G53" s="520"/>
      <c r="H53" s="520"/>
      <c r="I53" s="352"/>
      <c r="J53" s="352"/>
      <c r="K53" s="352"/>
      <c r="L53" s="352"/>
      <c r="M53" s="352"/>
      <c r="N53" s="352"/>
      <c r="O53" s="352"/>
      <c r="P53" s="352"/>
      <c r="Q53" s="352"/>
      <c r="R53" s="352"/>
      <c r="S53" s="352"/>
      <c r="T53" s="352"/>
      <c r="U53" s="352"/>
      <c r="V53" s="352"/>
      <c r="W53" s="352"/>
      <c r="X53" s="352"/>
      <c r="Y53" s="352"/>
      <c r="Z53" s="352"/>
    </row>
    <row r="54" ht="14.25" customHeight="1">
      <c r="A54" s="520"/>
      <c r="B54" s="520"/>
      <c r="C54" s="520"/>
      <c r="D54" s="521"/>
      <c r="E54" s="520"/>
      <c r="F54" s="521"/>
      <c r="G54" s="520"/>
      <c r="H54" s="520"/>
      <c r="I54" s="352"/>
      <c r="J54" s="352"/>
      <c r="K54" s="352"/>
      <c r="L54" s="352"/>
      <c r="M54" s="352"/>
      <c r="N54" s="352"/>
      <c r="O54" s="352"/>
      <c r="P54" s="352"/>
      <c r="Q54" s="352"/>
      <c r="R54" s="352"/>
      <c r="S54" s="352"/>
      <c r="T54" s="352"/>
      <c r="U54" s="352"/>
      <c r="V54" s="352"/>
      <c r="W54" s="352"/>
      <c r="X54" s="352"/>
      <c r="Y54" s="352"/>
      <c r="Z54" s="352"/>
    </row>
    <row r="55" ht="14.25" customHeight="1">
      <c r="A55" s="520"/>
      <c r="B55" s="520"/>
      <c r="C55" s="520"/>
      <c r="D55" s="521"/>
      <c r="E55" s="520"/>
      <c r="F55" s="521"/>
      <c r="G55" s="520"/>
      <c r="H55" s="520"/>
      <c r="I55" s="352"/>
      <c r="J55" s="352"/>
      <c r="K55" s="352"/>
      <c r="L55" s="352"/>
      <c r="M55" s="352"/>
      <c r="N55" s="352"/>
      <c r="O55" s="352"/>
      <c r="P55" s="352"/>
      <c r="Q55" s="352"/>
      <c r="R55" s="352"/>
      <c r="S55" s="352"/>
      <c r="T55" s="352"/>
      <c r="U55" s="352"/>
      <c r="V55" s="352"/>
      <c r="W55" s="352"/>
      <c r="X55" s="352"/>
      <c r="Y55" s="352"/>
      <c r="Z55" s="352"/>
    </row>
    <row r="56" ht="14.25" customHeight="1">
      <c r="A56" s="520"/>
      <c r="B56" s="520"/>
      <c r="C56" s="520"/>
      <c r="D56" s="521"/>
      <c r="E56" s="520"/>
      <c r="F56" s="521"/>
      <c r="G56" s="520"/>
      <c r="H56" s="520"/>
      <c r="I56" s="352"/>
      <c r="J56" s="352"/>
      <c r="K56" s="352"/>
      <c r="L56" s="352"/>
      <c r="M56" s="352"/>
      <c r="N56" s="352"/>
      <c r="O56" s="352"/>
      <c r="P56" s="352"/>
      <c r="Q56" s="352"/>
      <c r="R56" s="352"/>
      <c r="S56" s="352"/>
      <c r="T56" s="352"/>
      <c r="U56" s="352"/>
      <c r="V56" s="352"/>
      <c r="W56" s="352"/>
      <c r="X56" s="352"/>
      <c r="Y56" s="352"/>
      <c r="Z56" s="352"/>
    </row>
    <row r="57" ht="14.25" customHeight="1">
      <c r="A57" s="520"/>
      <c r="B57" s="520"/>
      <c r="C57" s="520"/>
      <c r="D57" s="521"/>
      <c r="E57" s="520"/>
      <c r="F57" s="521"/>
      <c r="G57" s="520"/>
      <c r="H57" s="520"/>
      <c r="I57" s="352"/>
      <c r="J57" s="352"/>
      <c r="K57" s="352"/>
      <c r="L57" s="352"/>
      <c r="M57" s="352"/>
      <c r="N57" s="352"/>
      <c r="O57" s="352"/>
      <c r="P57" s="352"/>
      <c r="Q57" s="352"/>
      <c r="R57" s="352"/>
      <c r="S57" s="352"/>
      <c r="T57" s="352"/>
      <c r="U57" s="352"/>
      <c r="V57" s="352"/>
      <c r="W57" s="352"/>
      <c r="X57" s="352"/>
      <c r="Y57" s="352"/>
      <c r="Z57" s="352"/>
    </row>
    <row r="58" ht="14.25" customHeight="1">
      <c r="A58" s="520"/>
      <c r="B58" s="520"/>
      <c r="C58" s="520"/>
      <c r="D58" s="521"/>
      <c r="E58" s="520"/>
      <c r="F58" s="521"/>
      <c r="G58" s="520"/>
      <c r="H58" s="520"/>
      <c r="I58" s="352"/>
      <c r="J58" s="352"/>
      <c r="K58" s="352"/>
      <c r="L58" s="352"/>
      <c r="M58" s="352"/>
      <c r="N58" s="352"/>
      <c r="O58" s="352"/>
      <c r="P58" s="352"/>
      <c r="Q58" s="352"/>
      <c r="R58" s="352"/>
      <c r="S58" s="352"/>
      <c r="T58" s="352"/>
      <c r="U58" s="352"/>
      <c r="V58" s="352"/>
      <c r="W58" s="352"/>
      <c r="X58" s="352"/>
      <c r="Y58" s="352"/>
      <c r="Z58" s="352"/>
    </row>
    <row r="59" ht="14.25" customHeight="1">
      <c r="A59" s="520"/>
      <c r="B59" s="520"/>
      <c r="C59" s="520"/>
      <c r="D59" s="521"/>
      <c r="E59" s="520"/>
      <c r="F59" s="521"/>
      <c r="G59" s="520"/>
      <c r="H59" s="520"/>
      <c r="I59" s="352"/>
      <c r="J59" s="352"/>
      <c r="K59" s="352"/>
      <c r="L59" s="352"/>
      <c r="M59" s="352"/>
      <c r="N59" s="352"/>
      <c r="O59" s="352"/>
      <c r="P59" s="352"/>
      <c r="Q59" s="352"/>
      <c r="R59" s="352"/>
      <c r="S59" s="352"/>
      <c r="T59" s="352"/>
      <c r="U59" s="352"/>
      <c r="V59" s="352"/>
      <c r="W59" s="352"/>
      <c r="X59" s="352"/>
      <c r="Y59" s="352"/>
      <c r="Z59" s="352"/>
    </row>
    <row r="60" ht="14.25" customHeight="1">
      <c r="A60" s="520"/>
      <c r="B60" s="520"/>
      <c r="C60" s="520"/>
      <c r="D60" s="521"/>
      <c r="E60" s="520"/>
      <c r="F60" s="521"/>
      <c r="G60" s="520"/>
      <c r="H60" s="520"/>
      <c r="I60" s="352"/>
      <c r="J60" s="352"/>
      <c r="K60" s="352"/>
      <c r="L60" s="352"/>
      <c r="M60" s="352"/>
      <c r="N60" s="352"/>
      <c r="O60" s="352"/>
      <c r="P60" s="352"/>
      <c r="Q60" s="352"/>
      <c r="R60" s="352"/>
      <c r="S60" s="352"/>
      <c r="T60" s="352"/>
      <c r="U60" s="352"/>
      <c r="V60" s="352"/>
      <c r="W60" s="352"/>
      <c r="X60" s="352"/>
      <c r="Y60" s="352"/>
      <c r="Z60" s="352"/>
    </row>
    <row r="61" ht="14.25" customHeight="1">
      <c r="A61" s="520"/>
      <c r="B61" s="520"/>
      <c r="C61" s="520"/>
      <c r="D61" s="521"/>
      <c r="E61" s="520"/>
      <c r="F61" s="521"/>
      <c r="G61" s="520"/>
      <c r="H61" s="520"/>
      <c r="I61" s="352"/>
      <c r="J61" s="352"/>
      <c r="K61" s="352"/>
      <c r="L61" s="352"/>
      <c r="M61" s="352"/>
      <c r="N61" s="352"/>
      <c r="O61" s="352"/>
      <c r="P61" s="352"/>
      <c r="Q61" s="352"/>
      <c r="R61" s="352"/>
      <c r="S61" s="352"/>
      <c r="T61" s="352"/>
      <c r="U61" s="352"/>
      <c r="V61" s="352"/>
      <c r="W61" s="352"/>
      <c r="X61" s="352"/>
      <c r="Y61" s="352"/>
      <c r="Z61" s="352"/>
    </row>
    <row r="62" ht="14.25" customHeight="1">
      <c r="A62" s="520"/>
      <c r="B62" s="520"/>
      <c r="C62" s="520"/>
      <c r="D62" s="521"/>
      <c r="E62" s="520"/>
      <c r="F62" s="521"/>
      <c r="G62" s="520"/>
      <c r="H62" s="520"/>
      <c r="I62" s="352"/>
      <c r="J62" s="352"/>
      <c r="K62" s="352"/>
      <c r="L62" s="352"/>
      <c r="M62" s="352"/>
      <c r="N62" s="352"/>
      <c r="O62" s="352"/>
      <c r="P62" s="352"/>
      <c r="Q62" s="352"/>
      <c r="R62" s="352"/>
      <c r="S62" s="352"/>
      <c r="T62" s="352"/>
      <c r="U62" s="352"/>
      <c r="V62" s="352"/>
      <c r="W62" s="352"/>
      <c r="X62" s="352"/>
      <c r="Y62" s="352"/>
      <c r="Z62" s="352"/>
    </row>
    <row r="63" ht="14.25" customHeight="1">
      <c r="A63" s="520"/>
      <c r="B63" s="520"/>
      <c r="C63" s="520"/>
      <c r="D63" s="521"/>
      <c r="E63" s="520"/>
      <c r="F63" s="521"/>
      <c r="G63" s="520"/>
      <c r="H63" s="520"/>
      <c r="I63" s="352"/>
      <c r="J63" s="352"/>
      <c r="K63" s="352"/>
      <c r="L63" s="352"/>
      <c r="M63" s="352"/>
      <c r="N63" s="352"/>
      <c r="O63" s="352"/>
      <c r="P63" s="352"/>
      <c r="Q63" s="352"/>
      <c r="R63" s="352"/>
      <c r="S63" s="352"/>
      <c r="T63" s="352"/>
      <c r="U63" s="352"/>
      <c r="V63" s="352"/>
      <c r="W63" s="352"/>
      <c r="X63" s="352"/>
      <c r="Y63" s="352"/>
      <c r="Z63" s="352"/>
    </row>
    <row r="64" ht="14.25" customHeight="1">
      <c r="A64" s="520"/>
      <c r="B64" s="520"/>
      <c r="C64" s="520"/>
      <c r="D64" s="521"/>
      <c r="E64" s="520"/>
      <c r="F64" s="521"/>
      <c r="G64" s="520"/>
      <c r="H64" s="520"/>
      <c r="I64" s="352"/>
      <c r="J64" s="352"/>
      <c r="K64" s="352"/>
      <c r="L64" s="352"/>
      <c r="M64" s="352"/>
      <c r="N64" s="352"/>
      <c r="O64" s="352"/>
      <c r="P64" s="352"/>
      <c r="Q64" s="352"/>
      <c r="R64" s="352"/>
      <c r="S64" s="352"/>
      <c r="T64" s="352"/>
      <c r="U64" s="352"/>
      <c r="V64" s="352"/>
      <c r="W64" s="352"/>
      <c r="X64" s="352"/>
      <c r="Y64" s="352"/>
      <c r="Z64" s="352"/>
    </row>
    <row r="65" ht="14.25" customHeight="1">
      <c r="A65" s="520"/>
      <c r="B65" s="520"/>
      <c r="C65" s="520"/>
      <c r="D65" s="521"/>
      <c r="E65" s="520"/>
      <c r="F65" s="521"/>
      <c r="G65" s="520"/>
      <c r="H65" s="520"/>
      <c r="I65" s="352"/>
      <c r="J65" s="352"/>
      <c r="K65" s="352"/>
      <c r="L65" s="352"/>
      <c r="M65" s="352"/>
      <c r="N65" s="352"/>
      <c r="O65" s="352"/>
      <c r="P65" s="352"/>
      <c r="Q65" s="352"/>
      <c r="R65" s="352"/>
      <c r="S65" s="352"/>
      <c r="T65" s="352"/>
      <c r="U65" s="352"/>
      <c r="V65" s="352"/>
      <c r="W65" s="352"/>
      <c r="X65" s="352"/>
      <c r="Y65" s="352"/>
      <c r="Z65" s="352"/>
    </row>
    <row r="66" ht="14.25" customHeight="1">
      <c r="A66" s="520"/>
      <c r="B66" s="520"/>
      <c r="C66" s="520"/>
      <c r="D66" s="521"/>
      <c r="E66" s="520"/>
      <c r="F66" s="521"/>
      <c r="G66" s="520"/>
      <c r="H66" s="520"/>
      <c r="I66" s="352"/>
      <c r="J66" s="352"/>
      <c r="K66" s="352"/>
      <c r="L66" s="352"/>
      <c r="M66" s="352"/>
      <c r="N66" s="352"/>
      <c r="O66" s="352"/>
      <c r="P66" s="352"/>
      <c r="Q66" s="352"/>
      <c r="R66" s="352"/>
      <c r="S66" s="352"/>
      <c r="T66" s="352"/>
      <c r="U66" s="352"/>
      <c r="V66" s="352"/>
      <c r="W66" s="352"/>
      <c r="X66" s="352"/>
      <c r="Y66" s="352"/>
      <c r="Z66" s="352"/>
    </row>
    <row r="67" ht="14.25" customHeight="1">
      <c r="A67" s="520"/>
      <c r="B67" s="520"/>
      <c r="C67" s="520"/>
      <c r="D67" s="521"/>
      <c r="E67" s="520"/>
      <c r="F67" s="521"/>
      <c r="G67" s="520"/>
      <c r="H67" s="520"/>
      <c r="I67" s="352"/>
      <c r="J67" s="352"/>
      <c r="K67" s="352"/>
      <c r="L67" s="352"/>
      <c r="M67" s="352"/>
      <c r="N67" s="352"/>
      <c r="O67" s="352"/>
      <c r="P67" s="352"/>
      <c r="Q67" s="352"/>
      <c r="R67" s="352"/>
      <c r="S67" s="352"/>
      <c r="T67" s="352"/>
      <c r="U67" s="352"/>
      <c r="V67" s="352"/>
      <c r="W67" s="352"/>
      <c r="X67" s="352"/>
      <c r="Y67" s="352"/>
      <c r="Z67" s="352"/>
    </row>
    <row r="68" ht="14.25" customHeight="1">
      <c r="A68" s="520"/>
      <c r="B68" s="520"/>
      <c r="C68" s="520"/>
      <c r="D68" s="521"/>
      <c r="E68" s="520"/>
      <c r="F68" s="521"/>
      <c r="G68" s="520"/>
      <c r="H68" s="520"/>
      <c r="I68" s="352"/>
      <c r="J68" s="352"/>
      <c r="K68" s="352"/>
      <c r="L68" s="352"/>
      <c r="M68" s="352"/>
      <c r="N68" s="352"/>
      <c r="O68" s="352"/>
      <c r="P68" s="352"/>
      <c r="Q68" s="352"/>
      <c r="R68" s="352"/>
      <c r="S68" s="352"/>
      <c r="T68" s="352"/>
      <c r="U68" s="352"/>
      <c r="V68" s="352"/>
      <c r="W68" s="352"/>
      <c r="X68" s="352"/>
      <c r="Y68" s="352"/>
      <c r="Z68" s="352"/>
    </row>
    <row r="69" ht="14.25" customHeight="1">
      <c r="A69" s="520"/>
      <c r="B69" s="520"/>
      <c r="C69" s="520"/>
      <c r="D69" s="521"/>
      <c r="E69" s="520"/>
      <c r="F69" s="521"/>
      <c r="G69" s="520"/>
      <c r="H69" s="520"/>
      <c r="I69" s="352"/>
      <c r="J69" s="352"/>
      <c r="K69" s="352"/>
      <c r="L69" s="352"/>
      <c r="M69" s="352"/>
      <c r="N69" s="352"/>
      <c r="O69" s="352"/>
      <c r="P69" s="352"/>
      <c r="Q69" s="352"/>
      <c r="R69" s="352"/>
      <c r="S69" s="352"/>
      <c r="T69" s="352"/>
      <c r="U69" s="352"/>
      <c r="V69" s="352"/>
      <c r="W69" s="352"/>
      <c r="X69" s="352"/>
      <c r="Y69" s="352"/>
      <c r="Z69" s="352"/>
    </row>
    <row r="70" ht="14.25" customHeight="1">
      <c r="A70" s="520"/>
      <c r="B70" s="520"/>
      <c r="C70" s="520"/>
      <c r="D70" s="521"/>
      <c r="E70" s="520"/>
      <c r="F70" s="521"/>
      <c r="G70" s="520"/>
      <c r="H70" s="520"/>
      <c r="I70" s="352"/>
      <c r="J70" s="352"/>
      <c r="K70" s="352"/>
      <c r="L70" s="352"/>
      <c r="M70" s="352"/>
      <c r="N70" s="352"/>
      <c r="O70" s="352"/>
      <c r="P70" s="352"/>
      <c r="Q70" s="352"/>
      <c r="R70" s="352"/>
      <c r="S70" s="352"/>
      <c r="T70" s="352"/>
      <c r="U70" s="352"/>
      <c r="V70" s="352"/>
      <c r="W70" s="352"/>
      <c r="X70" s="352"/>
      <c r="Y70" s="352"/>
      <c r="Z70" s="352"/>
    </row>
    <row r="71" ht="14.25" customHeight="1">
      <c r="A71" s="520"/>
      <c r="B71" s="520"/>
      <c r="C71" s="520"/>
      <c r="D71" s="521"/>
      <c r="E71" s="520"/>
      <c r="F71" s="521"/>
      <c r="G71" s="520"/>
      <c r="H71" s="520"/>
      <c r="I71" s="352"/>
      <c r="J71" s="352"/>
      <c r="K71" s="352"/>
      <c r="L71" s="352"/>
      <c r="M71" s="352"/>
      <c r="N71" s="352"/>
      <c r="O71" s="352"/>
      <c r="P71" s="352"/>
      <c r="Q71" s="352"/>
      <c r="R71" s="352"/>
      <c r="S71" s="352"/>
      <c r="T71" s="352"/>
      <c r="U71" s="352"/>
      <c r="V71" s="352"/>
      <c r="W71" s="352"/>
      <c r="X71" s="352"/>
      <c r="Y71" s="352"/>
      <c r="Z71" s="352"/>
    </row>
    <row r="72" ht="14.25" customHeight="1">
      <c r="A72" s="520"/>
      <c r="B72" s="520"/>
      <c r="C72" s="520"/>
      <c r="D72" s="521"/>
      <c r="E72" s="520"/>
      <c r="F72" s="521"/>
      <c r="G72" s="520"/>
      <c r="H72" s="520"/>
      <c r="I72" s="352"/>
      <c r="J72" s="352"/>
      <c r="K72" s="352"/>
      <c r="L72" s="352"/>
      <c r="M72" s="352"/>
      <c r="N72" s="352"/>
      <c r="O72" s="352"/>
      <c r="P72" s="352"/>
      <c r="Q72" s="352"/>
      <c r="R72" s="352"/>
      <c r="S72" s="352"/>
      <c r="T72" s="352"/>
      <c r="U72" s="352"/>
      <c r="V72" s="352"/>
      <c r="W72" s="352"/>
      <c r="X72" s="352"/>
      <c r="Y72" s="352"/>
      <c r="Z72" s="352"/>
    </row>
    <row r="73" ht="14.25" customHeight="1">
      <c r="A73" s="520"/>
      <c r="B73" s="520"/>
      <c r="C73" s="520"/>
      <c r="D73" s="521"/>
      <c r="E73" s="520"/>
      <c r="F73" s="521"/>
      <c r="G73" s="520"/>
      <c r="H73" s="520"/>
      <c r="I73" s="352"/>
      <c r="J73" s="352"/>
      <c r="K73" s="352"/>
      <c r="L73" s="352"/>
      <c r="M73" s="352"/>
      <c r="N73" s="352"/>
      <c r="O73" s="352"/>
      <c r="P73" s="352"/>
      <c r="Q73" s="352"/>
      <c r="R73" s="352"/>
      <c r="S73" s="352"/>
      <c r="T73" s="352"/>
      <c r="U73" s="352"/>
      <c r="V73" s="352"/>
      <c r="W73" s="352"/>
      <c r="X73" s="352"/>
      <c r="Y73" s="352"/>
      <c r="Z73" s="352"/>
    </row>
    <row r="74" ht="14.25" customHeight="1">
      <c r="A74" s="520"/>
      <c r="B74" s="520"/>
      <c r="C74" s="520"/>
      <c r="D74" s="521"/>
      <c r="E74" s="520"/>
      <c r="F74" s="521"/>
      <c r="G74" s="520"/>
      <c r="H74" s="520"/>
      <c r="I74" s="352"/>
      <c r="J74" s="352"/>
      <c r="K74" s="352"/>
      <c r="L74" s="352"/>
      <c r="M74" s="352"/>
      <c r="N74" s="352"/>
      <c r="O74" s="352"/>
      <c r="P74" s="352"/>
      <c r="Q74" s="352"/>
      <c r="R74" s="352"/>
      <c r="S74" s="352"/>
      <c r="T74" s="352"/>
      <c r="U74" s="352"/>
      <c r="V74" s="352"/>
      <c r="W74" s="352"/>
      <c r="X74" s="352"/>
      <c r="Y74" s="352"/>
      <c r="Z74" s="352"/>
    </row>
    <row r="75" ht="14.25" customHeight="1">
      <c r="A75" s="520"/>
      <c r="B75" s="520"/>
      <c r="C75" s="520"/>
      <c r="D75" s="521"/>
      <c r="E75" s="520"/>
      <c r="F75" s="521"/>
      <c r="G75" s="520"/>
      <c r="H75" s="520"/>
      <c r="I75" s="352"/>
      <c r="J75" s="352"/>
      <c r="K75" s="352"/>
      <c r="L75" s="352"/>
      <c r="M75" s="352"/>
      <c r="N75" s="352"/>
      <c r="O75" s="352"/>
      <c r="P75" s="352"/>
      <c r="Q75" s="352"/>
      <c r="R75" s="352"/>
      <c r="S75" s="352"/>
      <c r="T75" s="352"/>
      <c r="U75" s="352"/>
      <c r="V75" s="352"/>
      <c r="W75" s="352"/>
      <c r="X75" s="352"/>
      <c r="Y75" s="352"/>
      <c r="Z75" s="352"/>
    </row>
    <row r="76" ht="14.25" customHeight="1">
      <c r="A76" s="520"/>
      <c r="B76" s="520"/>
      <c r="C76" s="520"/>
      <c r="D76" s="521"/>
      <c r="E76" s="520"/>
      <c r="F76" s="521"/>
      <c r="G76" s="520"/>
      <c r="H76" s="520"/>
      <c r="I76" s="352"/>
      <c r="J76" s="352"/>
      <c r="K76" s="352"/>
      <c r="L76" s="352"/>
      <c r="M76" s="352"/>
      <c r="N76" s="352"/>
      <c r="O76" s="352"/>
      <c r="P76" s="352"/>
      <c r="Q76" s="352"/>
      <c r="R76" s="352"/>
      <c r="S76" s="352"/>
      <c r="T76" s="352"/>
      <c r="U76" s="352"/>
      <c r="V76" s="352"/>
      <c r="W76" s="352"/>
      <c r="X76" s="352"/>
      <c r="Y76" s="352"/>
      <c r="Z76" s="352"/>
    </row>
    <row r="77" ht="14.25" customHeight="1">
      <c r="A77" s="520"/>
      <c r="B77" s="520"/>
      <c r="C77" s="520"/>
      <c r="D77" s="521"/>
      <c r="E77" s="520"/>
      <c r="F77" s="521"/>
      <c r="G77" s="520"/>
      <c r="H77" s="520"/>
      <c r="I77" s="352"/>
      <c r="J77" s="352"/>
      <c r="K77" s="352"/>
      <c r="L77" s="352"/>
      <c r="M77" s="352"/>
      <c r="N77" s="352"/>
      <c r="O77" s="352"/>
      <c r="P77" s="352"/>
      <c r="Q77" s="352"/>
      <c r="R77" s="352"/>
      <c r="S77" s="352"/>
      <c r="T77" s="352"/>
      <c r="U77" s="352"/>
      <c r="V77" s="352"/>
      <c r="W77" s="352"/>
      <c r="X77" s="352"/>
      <c r="Y77" s="352"/>
      <c r="Z77" s="352"/>
    </row>
    <row r="78" ht="14.25" customHeight="1">
      <c r="A78" s="520"/>
      <c r="B78" s="520"/>
      <c r="C78" s="520"/>
      <c r="D78" s="521"/>
      <c r="E78" s="520"/>
      <c r="F78" s="521"/>
      <c r="G78" s="520"/>
      <c r="H78" s="520"/>
      <c r="I78" s="352"/>
      <c r="J78" s="352"/>
      <c r="K78" s="352"/>
      <c r="L78" s="352"/>
      <c r="M78" s="352"/>
      <c r="N78" s="352"/>
      <c r="O78" s="352"/>
      <c r="P78" s="352"/>
      <c r="Q78" s="352"/>
      <c r="R78" s="352"/>
      <c r="S78" s="352"/>
      <c r="T78" s="352"/>
      <c r="U78" s="352"/>
      <c r="V78" s="352"/>
      <c r="W78" s="352"/>
      <c r="X78" s="352"/>
      <c r="Y78" s="352"/>
      <c r="Z78" s="352"/>
    </row>
    <row r="79" ht="14.25" customHeight="1">
      <c r="A79" s="520"/>
      <c r="B79" s="520"/>
      <c r="C79" s="520"/>
      <c r="D79" s="521"/>
      <c r="E79" s="520"/>
      <c r="F79" s="521"/>
      <c r="G79" s="520"/>
      <c r="H79" s="520"/>
      <c r="I79" s="352"/>
      <c r="J79" s="352"/>
      <c r="K79" s="352"/>
      <c r="L79" s="352"/>
      <c r="M79" s="352"/>
      <c r="N79" s="352"/>
      <c r="O79" s="352"/>
      <c r="P79" s="352"/>
      <c r="Q79" s="352"/>
      <c r="R79" s="352"/>
      <c r="S79" s="352"/>
      <c r="T79" s="352"/>
      <c r="U79" s="352"/>
      <c r="V79" s="352"/>
      <c r="W79" s="352"/>
      <c r="X79" s="352"/>
      <c r="Y79" s="352"/>
      <c r="Z79" s="352"/>
    </row>
    <row r="80" ht="14.25" customHeight="1">
      <c r="A80" s="520"/>
      <c r="B80" s="520"/>
      <c r="C80" s="520"/>
      <c r="D80" s="521"/>
      <c r="E80" s="520"/>
      <c r="F80" s="521"/>
      <c r="G80" s="520"/>
      <c r="H80" s="520"/>
      <c r="I80" s="352"/>
      <c r="J80" s="352"/>
      <c r="K80" s="352"/>
      <c r="L80" s="352"/>
      <c r="M80" s="352"/>
      <c r="N80" s="352"/>
      <c r="O80" s="352"/>
      <c r="P80" s="352"/>
      <c r="Q80" s="352"/>
      <c r="R80" s="352"/>
      <c r="S80" s="352"/>
      <c r="T80" s="352"/>
      <c r="U80" s="352"/>
      <c r="V80" s="352"/>
      <c r="W80" s="352"/>
      <c r="X80" s="352"/>
      <c r="Y80" s="352"/>
      <c r="Z80" s="352"/>
    </row>
    <row r="81" ht="14.25" customHeight="1">
      <c r="A81" s="520"/>
      <c r="B81" s="520"/>
      <c r="C81" s="520"/>
      <c r="D81" s="521"/>
      <c r="E81" s="520"/>
      <c r="F81" s="521"/>
      <c r="G81" s="520"/>
      <c r="H81" s="520"/>
      <c r="I81" s="352"/>
      <c r="J81" s="352"/>
      <c r="K81" s="352"/>
      <c r="L81" s="352"/>
      <c r="M81" s="352"/>
      <c r="N81" s="352"/>
      <c r="O81" s="352"/>
      <c r="P81" s="352"/>
      <c r="Q81" s="352"/>
      <c r="R81" s="352"/>
      <c r="S81" s="352"/>
      <c r="T81" s="352"/>
      <c r="U81" s="352"/>
      <c r="V81" s="352"/>
      <c r="W81" s="352"/>
      <c r="X81" s="352"/>
      <c r="Y81" s="352"/>
      <c r="Z81" s="352"/>
    </row>
    <row r="82" ht="14.25" customHeight="1">
      <c r="A82" s="520"/>
      <c r="B82" s="520"/>
      <c r="C82" s="520"/>
      <c r="D82" s="521"/>
      <c r="E82" s="520"/>
      <c r="F82" s="521"/>
      <c r="G82" s="520"/>
      <c r="H82" s="520"/>
      <c r="I82" s="352"/>
      <c r="J82" s="352"/>
      <c r="K82" s="352"/>
      <c r="L82" s="352"/>
      <c r="M82" s="352"/>
      <c r="N82" s="352"/>
      <c r="O82" s="352"/>
      <c r="P82" s="352"/>
      <c r="Q82" s="352"/>
      <c r="R82" s="352"/>
      <c r="S82" s="352"/>
      <c r="T82" s="352"/>
      <c r="U82" s="352"/>
      <c r="V82" s="352"/>
      <c r="W82" s="352"/>
      <c r="X82" s="352"/>
      <c r="Y82" s="352"/>
      <c r="Z82" s="352"/>
    </row>
    <row r="83" ht="14.25" customHeight="1">
      <c r="A83" s="520"/>
      <c r="B83" s="520"/>
      <c r="C83" s="520"/>
      <c r="D83" s="521"/>
      <c r="E83" s="520"/>
      <c r="F83" s="521"/>
      <c r="G83" s="520"/>
      <c r="H83" s="520"/>
      <c r="I83" s="352"/>
      <c r="J83" s="352"/>
      <c r="K83" s="352"/>
      <c r="L83" s="352"/>
      <c r="M83" s="352"/>
      <c r="N83" s="352"/>
      <c r="O83" s="352"/>
      <c r="P83" s="352"/>
      <c r="Q83" s="352"/>
      <c r="R83" s="352"/>
      <c r="S83" s="352"/>
      <c r="T83" s="352"/>
      <c r="U83" s="352"/>
      <c r="V83" s="352"/>
      <c r="W83" s="352"/>
      <c r="X83" s="352"/>
      <c r="Y83" s="352"/>
      <c r="Z83" s="352"/>
    </row>
    <row r="84" ht="14.25" customHeight="1">
      <c r="A84" s="520"/>
      <c r="B84" s="520"/>
      <c r="C84" s="520"/>
      <c r="D84" s="521"/>
      <c r="E84" s="520"/>
      <c r="F84" s="521"/>
      <c r="G84" s="520"/>
      <c r="H84" s="520"/>
      <c r="I84" s="352"/>
      <c r="J84" s="352"/>
      <c r="K84" s="352"/>
      <c r="L84" s="352"/>
      <c r="M84" s="352"/>
      <c r="N84" s="352"/>
      <c r="O84" s="352"/>
      <c r="P84" s="352"/>
      <c r="Q84" s="352"/>
      <c r="R84" s="352"/>
      <c r="S84" s="352"/>
      <c r="T84" s="352"/>
      <c r="U84" s="352"/>
      <c r="V84" s="352"/>
      <c r="W84" s="352"/>
      <c r="X84" s="352"/>
      <c r="Y84" s="352"/>
      <c r="Z84" s="352"/>
    </row>
    <row r="85" ht="14.25" customHeight="1">
      <c r="A85" s="520"/>
      <c r="B85" s="520"/>
      <c r="C85" s="520"/>
      <c r="D85" s="521"/>
      <c r="E85" s="520"/>
      <c r="F85" s="521"/>
      <c r="G85" s="520"/>
      <c r="H85" s="520"/>
      <c r="I85" s="352"/>
      <c r="J85" s="352"/>
      <c r="K85" s="352"/>
      <c r="L85" s="352"/>
      <c r="M85" s="352"/>
      <c r="N85" s="352"/>
      <c r="O85" s="352"/>
      <c r="P85" s="352"/>
      <c r="Q85" s="352"/>
      <c r="R85" s="352"/>
      <c r="S85" s="352"/>
      <c r="T85" s="352"/>
      <c r="U85" s="352"/>
      <c r="V85" s="352"/>
      <c r="W85" s="352"/>
      <c r="X85" s="352"/>
      <c r="Y85" s="352"/>
      <c r="Z85" s="352"/>
    </row>
    <row r="86" ht="14.25" customHeight="1">
      <c r="A86" s="520"/>
      <c r="B86" s="520"/>
      <c r="C86" s="520"/>
      <c r="D86" s="521"/>
      <c r="E86" s="520"/>
      <c r="F86" s="521"/>
      <c r="G86" s="520"/>
      <c r="H86" s="520"/>
      <c r="I86" s="352"/>
      <c r="J86" s="352"/>
      <c r="K86" s="352"/>
      <c r="L86" s="352"/>
      <c r="M86" s="352"/>
      <c r="N86" s="352"/>
      <c r="O86" s="352"/>
      <c r="P86" s="352"/>
      <c r="Q86" s="352"/>
      <c r="R86" s="352"/>
      <c r="S86" s="352"/>
      <c r="T86" s="352"/>
      <c r="U86" s="352"/>
      <c r="V86" s="352"/>
      <c r="W86" s="352"/>
      <c r="X86" s="352"/>
      <c r="Y86" s="352"/>
      <c r="Z86" s="352"/>
    </row>
    <row r="87" ht="14.25" customHeight="1">
      <c r="A87" s="520"/>
      <c r="B87" s="520"/>
      <c r="C87" s="520"/>
      <c r="D87" s="521"/>
      <c r="E87" s="520"/>
      <c r="F87" s="521"/>
      <c r="G87" s="520"/>
      <c r="H87" s="520"/>
      <c r="I87" s="352"/>
      <c r="J87" s="352"/>
      <c r="K87" s="352"/>
      <c r="L87" s="352"/>
      <c r="M87" s="352"/>
      <c r="N87" s="352"/>
      <c r="O87" s="352"/>
      <c r="P87" s="352"/>
      <c r="Q87" s="352"/>
      <c r="R87" s="352"/>
      <c r="S87" s="352"/>
      <c r="T87" s="352"/>
      <c r="U87" s="352"/>
      <c r="V87" s="352"/>
      <c r="W87" s="352"/>
      <c r="X87" s="352"/>
      <c r="Y87" s="352"/>
      <c r="Z87" s="352"/>
    </row>
    <row r="88" ht="14.25" customHeight="1">
      <c r="A88" s="520"/>
      <c r="B88" s="520"/>
      <c r="C88" s="520"/>
      <c r="D88" s="521"/>
      <c r="E88" s="520"/>
      <c r="F88" s="521"/>
      <c r="G88" s="520"/>
      <c r="H88" s="520"/>
      <c r="I88" s="352"/>
      <c r="J88" s="352"/>
      <c r="K88" s="352"/>
      <c r="L88" s="352"/>
      <c r="M88" s="352"/>
      <c r="N88" s="352"/>
      <c r="O88" s="352"/>
      <c r="P88" s="352"/>
      <c r="Q88" s="352"/>
      <c r="R88" s="352"/>
      <c r="S88" s="352"/>
      <c r="T88" s="352"/>
      <c r="U88" s="352"/>
      <c r="V88" s="352"/>
      <c r="W88" s="352"/>
      <c r="X88" s="352"/>
      <c r="Y88" s="352"/>
      <c r="Z88" s="352"/>
    </row>
    <row r="89" ht="14.25" customHeight="1">
      <c r="A89" s="520"/>
      <c r="B89" s="520"/>
      <c r="C89" s="520"/>
      <c r="D89" s="521"/>
      <c r="E89" s="520"/>
      <c r="F89" s="521"/>
      <c r="G89" s="520"/>
      <c r="H89" s="520"/>
      <c r="I89" s="352"/>
      <c r="J89" s="352"/>
      <c r="K89" s="352"/>
      <c r="L89" s="352"/>
      <c r="M89" s="352"/>
      <c r="N89" s="352"/>
      <c r="O89" s="352"/>
      <c r="P89" s="352"/>
      <c r="Q89" s="352"/>
      <c r="R89" s="352"/>
      <c r="S89" s="352"/>
      <c r="T89" s="352"/>
      <c r="U89" s="352"/>
      <c r="V89" s="352"/>
      <c r="W89" s="352"/>
      <c r="X89" s="352"/>
      <c r="Y89" s="352"/>
      <c r="Z89" s="352"/>
    </row>
    <row r="90" ht="14.25" customHeight="1">
      <c r="A90" s="520"/>
      <c r="B90" s="520"/>
      <c r="C90" s="520"/>
      <c r="D90" s="521"/>
      <c r="E90" s="520"/>
      <c r="F90" s="521"/>
      <c r="G90" s="520"/>
      <c r="H90" s="520"/>
      <c r="I90" s="352"/>
      <c r="J90" s="352"/>
      <c r="K90" s="352"/>
      <c r="L90" s="352"/>
      <c r="M90" s="352"/>
      <c r="N90" s="352"/>
      <c r="O90" s="352"/>
      <c r="P90" s="352"/>
      <c r="Q90" s="352"/>
      <c r="R90" s="352"/>
      <c r="S90" s="352"/>
      <c r="T90" s="352"/>
      <c r="U90" s="352"/>
      <c r="V90" s="352"/>
      <c r="W90" s="352"/>
      <c r="X90" s="352"/>
      <c r="Y90" s="352"/>
      <c r="Z90" s="352"/>
    </row>
    <row r="91" ht="14.25" customHeight="1">
      <c r="A91" s="520"/>
      <c r="B91" s="520"/>
      <c r="C91" s="520"/>
      <c r="D91" s="521"/>
      <c r="E91" s="520"/>
      <c r="F91" s="521"/>
      <c r="G91" s="520"/>
      <c r="H91" s="520"/>
      <c r="I91" s="352"/>
      <c r="J91" s="352"/>
      <c r="K91" s="352"/>
      <c r="L91" s="352"/>
      <c r="M91" s="352"/>
      <c r="N91" s="352"/>
      <c r="O91" s="352"/>
      <c r="P91" s="352"/>
      <c r="Q91" s="352"/>
      <c r="R91" s="352"/>
      <c r="S91" s="352"/>
      <c r="T91" s="352"/>
      <c r="U91" s="352"/>
      <c r="V91" s="352"/>
      <c r="W91" s="352"/>
      <c r="X91" s="352"/>
      <c r="Y91" s="352"/>
      <c r="Z91" s="352"/>
    </row>
    <row r="92" ht="14.25" customHeight="1">
      <c r="A92" s="520"/>
      <c r="B92" s="520"/>
      <c r="C92" s="520"/>
      <c r="D92" s="521"/>
      <c r="E92" s="520"/>
      <c r="F92" s="521"/>
      <c r="G92" s="520"/>
      <c r="H92" s="520"/>
      <c r="I92" s="352"/>
      <c r="J92" s="352"/>
      <c r="K92" s="352"/>
      <c r="L92" s="352"/>
      <c r="M92" s="352"/>
      <c r="N92" s="352"/>
      <c r="O92" s="352"/>
      <c r="P92" s="352"/>
      <c r="Q92" s="352"/>
      <c r="R92" s="352"/>
      <c r="S92" s="352"/>
      <c r="T92" s="352"/>
      <c r="U92" s="352"/>
      <c r="V92" s="352"/>
      <c r="W92" s="352"/>
      <c r="X92" s="352"/>
      <c r="Y92" s="352"/>
      <c r="Z92" s="352"/>
    </row>
    <row r="93" ht="14.25" customHeight="1">
      <c r="A93" s="520"/>
      <c r="B93" s="520"/>
      <c r="C93" s="520"/>
      <c r="D93" s="521"/>
      <c r="E93" s="520"/>
      <c r="F93" s="521"/>
      <c r="G93" s="520"/>
      <c r="H93" s="520"/>
      <c r="I93" s="352"/>
      <c r="J93" s="352"/>
      <c r="K93" s="352"/>
      <c r="L93" s="352"/>
      <c r="M93" s="352"/>
      <c r="N93" s="352"/>
      <c r="O93" s="352"/>
      <c r="P93" s="352"/>
      <c r="Q93" s="352"/>
      <c r="R93" s="352"/>
      <c r="S93" s="352"/>
      <c r="T93" s="352"/>
      <c r="U93" s="352"/>
      <c r="V93" s="352"/>
      <c r="W93" s="352"/>
      <c r="X93" s="352"/>
      <c r="Y93" s="352"/>
      <c r="Z93" s="352"/>
    </row>
    <row r="94" ht="14.25" customHeight="1">
      <c r="A94" s="520"/>
      <c r="B94" s="520"/>
      <c r="C94" s="520"/>
      <c r="D94" s="521"/>
      <c r="E94" s="520"/>
      <c r="F94" s="521"/>
      <c r="G94" s="520"/>
      <c r="H94" s="520"/>
      <c r="I94" s="352"/>
      <c r="J94" s="352"/>
      <c r="K94" s="352"/>
      <c r="L94" s="352"/>
      <c r="M94" s="352"/>
      <c r="N94" s="352"/>
      <c r="O94" s="352"/>
      <c r="P94" s="352"/>
      <c r="Q94" s="352"/>
      <c r="R94" s="352"/>
      <c r="S94" s="352"/>
      <c r="T94" s="352"/>
      <c r="U94" s="352"/>
      <c r="V94" s="352"/>
      <c r="W94" s="352"/>
      <c r="X94" s="352"/>
      <c r="Y94" s="352"/>
      <c r="Z94" s="352"/>
    </row>
    <row r="95" ht="14.25" customHeight="1">
      <c r="A95" s="520"/>
      <c r="B95" s="520"/>
      <c r="C95" s="520"/>
      <c r="D95" s="521"/>
      <c r="E95" s="520"/>
      <c r="F95" s="521"/>
      <c r="G95" s="520"/>
      <c r="H95" s="520"/>
      <c r="I95" s="352"/>
      <c r="J95" s="352"/>
      <c r="K95" s="352"/>
      <c r="L95" s="352"/>
      <c r="M95" s="352"/>
      <c r="N95" s="352"/>
      <c r="O95" s="352"/>
      <c r="P95" s="352"/>
      <c r="Q95" s="352"/>
      <c r="R95" s="352"/>
      <c r="S95" s="352"/>
      <c r="T95" s="352"/>
      <c r="U95" s="352"/>
      <c r="V95" s="352"/>
      <c r="W95" s="352"/>
      <c r="X95" s="352"/>
      <c r="Y95" s="352"/>
      <c r="Z95" s="352"/>
    </row>
    <row r="96" ht="14.25" customHeight="1">
      <c r="A96" s="520"/>
      <c r="B96" s="520"/>
      <c r="C96" s="520"/>
      <c r="D96" s="521"/>
      <c r="E96" s="520"/>
      <c r="F96" s="521"/>
      <c r="G96" s="520"/>
      <c r="H96" s="520"/>
      <c r="I96" s="352"/>
      <c r="J96" s="352"/>
      <c r="K96" s="352"/>
      <c r="L96" s="352"/>
      <c r="M96" s="352"/>
      <c r="N96" s="352"/>
      <c r="O96" s="352"/>
      <c r="P96" s="352"/>
      <c r="Q96" s="352"/>
      <c r="R96" s="352"/>
      <c r="S96" s="352"/>
      <c r="T96" s="352"/>
      <c r="U96" s="352"/>
      <c r="V96" s="352"/>
      <c r="W96" s="352"/>
      <c r="X96" s="352"/>
      <c r="Y96" s="352"/>
      <c r="Z96" s="352"/>
    </row>
    <row r="97" ht="14.25" customHeight="1">
      <c r="A97" s="520"/>
      <c r="B97" s="520"/>
      <c r="C97" s="520"/>
      <c r="D97" s="521"/>
      <c r="E97" s="520"/>
      <c r="F97" s="521"/>
      <c r="G97" s="520"/>
      <c r="H97" s="520"/>
      <c r="I97" s="352"/>
      <c r="J97" s="352"/>
      <c r="K97" s="352"/>
      <c r="L97" s="352"/>
      <c r="M97" s="352"/>
      <c r="N97" s="352"/>
      <c r="O97" s="352"/>
      <c r="P97" s="352"/>
      <c r="Q97" s="352"/>
      <c r="R97" s="352"/>
      <c r="S97" s="352"/>
      <c r="T97" s="352"/>
      <c r="U97" s="352"/>
      <c r="V97" s="352"/>
      <c r="W97" s="352"/>
      <c r="X97" s="352"/>
      <c r="Y97" s="352"/>
      <c r="Z97" s="352"/>
    </row>
    <row r="98" ht="14.25" customHeight="1">
      <c r="A98" s="520"/>
      <c r="B98" s="520"/>
      <c r="C98" s="520"/>
      <c r="D98" s="521"/>
      <c r="E98" s="520"/>
      <c r="F98" s="521"/>
      <c r="G98" s="520"/>
      <c r="H98" s="520"/>
      <c r="I98" s="352"/>
      <c r="J98" s="352"/>
      <c r="K98" s="352"/>
      <c r="L98" s="352"/>
      <c r="M98" s="352"/>
      <c r="N98" s="352"/>
      <c r="O98" s="352"/>
      <c r="P98" s="352"/>
      <c r="Q98" s="352"/>
      <c r="R98" s="352"/>
      <c r="S98" s="352"/>
      <c r="T98" s="352"/>
      <c r="U98" s="352"/>
      <c r="V98" s="352"/>
      <c r="W98" s="352"/>
      <c r="X98" s="352"/>
      <c r="Y98" s="352"/>
      <c r="Z98" s="352"/>
    </row>
    <row r="99" ht="14.25" customHeight="1">
      <c r="A99" s="520"/>
      <c r="B99" s="520"/>
      <c r="C99" s="520"/>
      <c r="D99" s="521"/>
      <c r="E99" s="520"/>
      <c r="F99" s="521"/>
      <c r="G99" s="520"/>
      <c r="H99" s="520"/>
      <c r="I99" s="352"/>
      <c r="J99" s="352"/>
      <c r="K99" s="352"/>
      <c r="L99" s="352"/>
      <c r="M99" s="352"/>
      <c r="N99" s="352"/>
      <c r="O99" s="352"/>
      <c r="P99" s="352"/>
      <c r="Q99" s="352"/>
      <c r="R99" s="352"/>
      <c r="S99" s="352"/>
      <c r="T99" s="352"/>
      <c r="U99" s="352"/>
      <c r="V99" s="352"/>
      <c r="W99" s="352"/>
      <c r="X99" s="352"/>
      <c r="Y99" s="352"/>
      <c r="Z99" s="352"/>
    </row>
    <row r="100" ht="14.25" customHeight="1">
      <c r="A100" s="520"/>
      <c r="B100" s="520"/>
      <c r="C100" s="520"/>
      <c r="D100" s="521"/>
      <c r="E100" s="520"/>
      <c r="F100" s="521"/>
      <c r="G100" s="520"/>
      <c r="H100" s="520"/>
      <c r="I100" s="352"/>
      <c r="J100" s="352"/>
      <c r="K100" s="352"/>
      <c r="L100" s="352"/>
      <c r="M100" s="352"/>
      <c r="N100" s="352"/>
      <c r="O100" s="352"/>
      <c r="P100" s="352"/>
      <c r="Q100" s="352"/>
      <c r="R100" s="352"/>
      <c r="S100" s="352"/>
      <c r="T100" s="352"/>
      <c r="U100" s="352"/>
      <c r="V100" s="352"/>
      <c r="W100" s="352"/>
      <c r="X100" s="352"/>
      <c r="Y100" s="352"/>
      <c r="Z100" s="352"/>
    </row>
    <row r="101" ht="14.25" customHeight="1">
      <c r="A101" s="520"/>
      <c r="B101" s="520"/>
      <c r="C101" s="520"/>
      <c r="D101" s="521"/>
      <c r="E101" s="520"/>
      <c r="F101" s="521"/>
      <c r="G101" s="520"/>
      <c r="H101" s="520"/>
      <c r="I101" s="352"/>
      <c r="J101" s="352"/>
      <c r="K101" s="352"/>
      <c r="L101" s="352"/>
      <c r="M101" s="352"/>
      <c r="N101" s="352"/>
      <c r="O101" s="352"/>
      <c r="P101" s="352"/>
      <c r="Q101" s="352"/>
      <c r="R101" s="352"/>
      <c r="S101" s="352"/>
      <c r="T101" s="352"/>
      <c r="U101" s="352"/>
      <c r="V101" s="352"/>
      <c r="W101" s="352"/>
      <c r="X101" s="352"/>
      <c r="Y101" s="352"/>
      <c r="Z101" s="352"/>
    </row>
    <row r="102" ht="14.25" customHeight="1">
      <c r="A102" s="520"/>
      <c r="B102" s="520"/>
      <c r="C102" s="520"/>
      <c r="D102" s="521"/>
      <c r="E102" s="520"/>
      <c r="F102" s="521"/>
      <c r="G102" s="520"/>
      <c r="H102" s="520"/>
      <c r="I102" s="352"/>
      <c r="J102" s="352"/>
      <c r="K102" s="352"/>
      <c r="L102" s="352"/>
      <c r="M102" s="352"/>
      <c r="N102" s="352"/>
      <c r="O102" s="352"/>
      <c r="P102" s="352"/>
      <c r="Q102" s="352"/>
      <c r="R102" s="352"/>
      <c r="S102" s="352"/>
      <c r="T102" s="352"/>
      <c r="U102" s="352"/>
      <c r="V102" s="352"/>
      <c r="W102" s="352"/>
      <c r="X102" s="352"/>
      <c r="Y102" s="352"/>
      <c r="Z102" s="352"/>
    </row>
    <row r="103" ht="14.25" customHeight="1">
      <c r="A103" s="520"/>
      <c r="B103" s="520"/>
      <c r="C103" s="520"/>
      <c r="D103" s="521"/>
      <c r="E103" s="520"/>
      <c r="F103" s="521"/>
      <c r="G103" s="520"/>
      <c r="H103" s="520"/>
      <c r="I103" s="352"/>
      <c r="J103" s="352"/>
      <c r="K103" s="352"/>
      <c r="L103" s="352"/>
      <c r="M103" s="352"/>
      <c r="N103" s="352"/>
      <c r="O103" s="352"/>
      <c r="P103" s="352"/>
      <c r="Q103" s="352"/>
      <c r="R103" s="352"/>
      <c r="S103" s="352"/>
      <c r="T103" s="352"/>
      <c r="U103" s="352"/>
      <c r="V103" s="352"/>
      <c r="W103" s="352"/>
      <c r="X103" s="352"/>
      <c r="Y103" s="352"/>
      <c r="Z103" s="352"/>
    </row>
    <row r="104" ht="14.25" customHeight="1">
      <c r="A104" s="520"/>
      <c r="B104" s="520"/>
      <c r="C104" s="520"/>
      <c r="D104" s="521"/>
      <c r="E104" s="520"/>
      <c r="F104" s="521"/>
      <c r="G104" s="520"/>
      <c r="H104" s="520"/>
      <c r="I104" s="352"/>
      <c r="J104" s="352"/>
      <c r="K104" s="352"/>
      <c r="L104" s="352"/>
      <c r="M104" s="352"/>
      <c r="N104" s="352"/>
      <c r="O104" s="352"/>
      <c r="P104" s="352"/>
      <c r="Q104" s="352"/>
      <c r="R104" s="352"/>
      <c r="S104" s="352"/>
      <c r="T104" s="352"/>
      <c r="U104" s="352"/>
      <c r="V104" s="352"/>
      <c r="W104" s="352"/>
      <c r="X104" s="352"/>
      <c r="Y104" s="352"/>
      <c r="Z104" s="352"/>
    </row>
    <row r="105" ht="14.25" customHeight="1">
      <c r="A105" s="520"/>
      <c r="B105" s="520"/>
      <c r="C105" s="520"/>
      <c r="D105" s="521"/>
      <c r="E105" s="520"/>
      <c r="F105" s="521"/>
      <c r="G105" s="520"/>
      <c r="H105" s="520"/>
      <c r="I105" s="352"/>
      <c r="J105" s="352"/>
      <c r="K105" s="352"/>
      <c r="L105" s="352"/>
      <c r="M105" s="352"/>
      <c r="N105" s="352"/>
      <c r="O105" s="352"/>
      <c r="P105" s="352"/>
      <c r="Q105" s="352"/>
      <c r="R105" s="352"/>
      <c r="S105" s="352"/>
      <c r="T105" s="352"/>
      <c r="U105" s="352"/>
      <c r="V105" s="352"/>
      <c r="W105" s="352"/>
      <c r="X105" s="352"/>
      <c r="Y105" s="352"/>
      <c r="Z105" s="352"/>
    </row>
    <row r="106" ht="14.25" customHeight="1">
      <c r="A106" s="520"/>
      <c r="B106" s="520"/>
      <c r="C106" s="520"/>
      <c r="D106" s="521"/>
      <c r="E106" s="520"/>
      <c r="F106" s="521"/>
      <c r="G106" s="520"/>
      <c r="H106" s="520"/>
      <c r="I106" s="352"/>
      <c r="J106" s="352"/>
      <c r="K106" s="352"/>
      <c r="L106" s="352"/>
      <c r="M106" s="352"/>
      <c r="N106" s="352"/>
      <c r="O106" s="352"/>
      <c r="P106" s="352"/>
      <c r="Q106" s="352"/>
      <c r="R106" s="352"/>
      <c r="S106" s="352"/>
      <c r="T106" s="352"/>
      <c r="U106" s="352"/>
      <c r="V106" s="352"/>
      <c r="W106" s="352"/>
      <c r="X106" s="352"/>
      <c r="Y106" s="352"/>
      <c r="Z106" s="352"/>
    </row>
    <row r="107" ht="14.25" customHeight="1">
      <c r="A107" s="520"/>
      <c r="B107" s="520"/>
      <c r="C107" s="520"/>
      <c r="D107" s="521"/>
      <c r="E107" s="520"/>
      <c r="F107" s="521"/>
      <c r="G107" s="520"/>
      <c r="H107" s="520"/>
      <c r="I107" s="352"/>
      <c r="J107" s="352"/>
      <c r="K107" s="352"/>
      <c r="L107" s="352"/>
      <c r="M107" s="352"/>
      <c r="N107" s="352"/>
      <c r="O107" s="352"/>
      <c r="P107" s="352"/>
      <c r="Q107" s="352"/>
      <c r="R107" s="352"/>
      <c r="S107" s="352"/>
      <c r="T107" s="352"/>
      <c r="U107" s="352"/>
      <c r="V107" s="352"/>
      <c r="W107" s="352"/>
      <c r="X107" s="352"/>
      <c r="Y107" s="352"/>
      <c r="Z107" s="352"/>
    </row>
    <row r="108" ht="14.25" customHeight="1">
      <c r="A108" s="520"/>
      <c r="B108" s="520"/>
      <c r="C108" s="520"/>
      <c r="D108" s="521"/>
      <c r="E108" s="520"/>
      <c r="F108" s="521"/>
      <c r="G108" s="520"/>
      <c r="H108" s="520"/>
      <c r="I108" s="352"/>
      <c r="J108" s="352"/>
      <c r="K108" s="352"/>
      <c r="L108" s="352"/>
      <c r="M108" s="352"/>
      <c r="N108" s="352"/>
      <c r="O108" s="352"/>
      <c r="P108" s="352"/>
      <c r="Q108" s="352"/>
      <c r="R108" s="352"/>
      <c r="S108" s="352"/>
      <c r="T108" s="352"/>
      <c r="U108" s="352"/>
      <c r="V108" s="352"/>
      <c r="W108" s="352"/>
      <c r="X108" s="352"/>
      <c r="Y108" s="352"/>
      <c r="Z108" s="352"/>
    </row>
    <row r="109" ht="14.25" customHeight="1">
      <c r="A109" s="520"/>
      <c r="B109" s="520"/>
      <c r="C109" s="520"/>
      <c r="D109" s="521"/>
      <c r="E109" s="520"/>
      <c r="F109" s="521"/>
      <c r="G109" s="520"/>
      <c r="H109" s="520"/>
      <c r="I109" s="352"/>
      <c r="J109" s="352"/>
      <c r="K109" s="352"/>
      <c r="L109" s="352"/>
      <c r="M109" s="352"/>
      <c r="N109" s="352"/>
      <c r="O109" s="352"/>
      <c r="P109" s="352"/>
      <c r="Q109" s="352"/>
      <c r="R109" s="352"/>
      <c r="S109" s="352"/>
      <c r="T109" s="352"/>
      <c r="U109" s="352"/>
      <c r="V109" s="352"/>
      <c r="W109" s="352"/>
      <c r="X109" s="352"/>
      <c r="Y109" s="352"/>
      <c r="Z109" s="352"/>
    </row>
    <row r="110" ht="14.25" customHeight="1">
      <c r="A110" s="520"/>
      <c r="B110" s="520"/>
      <c r="C110" s="520"/>
      <c r="D110" s="521"/>
      <c r="E110" s="520"/>
      <c r="F110" s="521"/>
      <c r="G110" s="520"/>
      <c r="H110" s="520"/>
      <c r="I110" s="352"/>
      <c r="J110" s="352"/>
      <c r="K110" s="352"/>
      <c r="L110" s="352"/>
      <c r="M110" s="352"/>
      <c r="N110" s="352"/>
      <c r="O110" s="352"/>
      <c r="P110" s="352"/>
      <c r="Q110" s="352"/>
      <c r="R110" s="352"/>
      <c r="S110" s="352"/>
      <c r="T110" s="352"/>
      <c r="U110" s="352"/>
      <c r="V110" s="352"/>
      <c r="W110" s="352"/>
      <c r="X110" s="352"/>
      <c r="Y110" s="352"/>
      <c r="Z110" s="352"/>
    </row>
    <row r="111" ht="14.25" customHeight="1">
      <c r="A111" s="520"/>
      <c r="B111" s="520"/>
      <c r="C111" s="520"/>
      <c r="D111" s="521"/>
      <c r="E111" s="520"/>
      <c r="F111" s="521"/>
      <c r="G111" s="520"/>
      <c r="H111" s="520"/>
      <c r="I111" s="352"/>
      <c r="J111" s="352"/>
      <c r="K111" s="352"/>
      <c r="L111" s="352"/>
      <c r="M111" s="352"/>
      <c r="N111" s="352"/>
      <c r="O111" s="352"/>
      <c r="P111" s="352"/>
      <c r="Q111" s="352"/>
      <c r="R111" s="352"/>
      <c r="S111" s="352"/>
      <c r="T111" s="352"/>
      <c r="U111" s="352"/>
      <c r="V111" s="352"/>
      <c r="W111" s="352"/>
      <c r="X111" s="352"/>
      <c r="Y111" s="352"/>
      <c r="Z111" s="352"/>
    </row>
    <row r="112" ht="14.25" customHeight="1">
      <c r="A112" s="520"/>
      <c r="B112" s="520"/>
      <c r="C112" s="520"/>
      <c r="D112" s="521"/>
      <c r="E112" s="520"/>
      <c r="F112" s="521"/>
      <c r="G112" s="520"/>
      <c r="H112" s="520"/>
      <c r="I112" s="352"/>
      <c r="J112" s="352"/>
      <c r="K112" s="352"/>
      <c r="L112" s="352"/>
      <c r="M112" s="352"/>
      <c r="N112" s="352"/>
      <c r="O112" s="352"/>
      <c r="P112" s="352"/>
      <c r="Q112" s="352"/>
      <c r="R112" s="352"/>
      <c r="S112" s="352"/>
      <c r="T112" s="352"/>
      <c r="U112" s="352"/>
      <c r="V112" s="352"/>
      <c r="W112" s="352"/>
      <c r="X112" s="352"/>
      <c r="Y112" s="352"/>
      <c r="Z112" s="352"/>
    </row>
    <row r="113" ht="14.25" customHeight="1">
      <c r="A113" s="520"/>
      <c r="B113" s="520"/>
      <c r="C113" s="520"/>
      <c r="D113" s="521"/>
      <c r="E113" s="520"/>
      <c r="F113" s="521"/>
      <c r="G113" s="520"/>
      <c r="H113" s="520"/>
      <c r="I113" s="352"/>
      <c r="J113" s="352"/>
      <c r="K113" s="352"/>
      <c r="L113" s="352"/>
      <c r="M113" s="352"/>
      <c r="N113" s="352"/>
      <c r="O113" s="352"/>
      <c r="P113" s="352"/>
      <c r="Q113" s="352"/>
      <c r="R113" s="352"/>
      <c r="S113" s="352"/>
      <c r="T113" s="352"/>
      <c r="U113" s="352"/>
      <c r="V113" s="352"/>
      <c r="W113" s="352"/>
      <c r="X113" s="352"/>
      <c r="Y113" s="352"/>
      <c r="Z113" s="352"/>
    </row>
    <row r="114" ht="14.25" customHeight="1">
      <c r="A114" s="520"/>
      <c r="B114" s="520"/>
      <c r="C114" s="520"/>
      <c r="D114" s="521"/>
      <c r="E114" s="520"/>
      <c r="F114" s="521"/>
      <c r="G114" s="520"/>
      <c r="H114" s="520"/>
      <c r="I114" s="352"/>
      <c r="J114" s="352"/>
      <c r="K114" s="352"/>
      <c r="L114" s="352"/>
      <c r="M114" s="352"/>
      <c r="N114" s="352"/>
      <c r="O114" s="352"/>
      <c r="P114" s="352"/>
      <c r="Q114" s="352"/>
      <c r="R114" s="352"/>
      <c r="S114" s="352"/>
      <c r="T114" s="352"/>
      <c r="U114" s="352"/>
      <c r="V114" s="352"/>
      <c r="W114" s="352"/>
      <c r="X114" s="352"/>
      <c r="Y114" s="352"/>
      <c r="Z114" s="352"/>
    </row>
    <row r="115" ht="14.25" customHeight="1">
      <c r="A115" s="520"/>
      <c r="B115" s="520"/>
      <c r="C115" s="520"/>
      <c r="D115" s="521"/>
      <c r="E115" s="520"/>
      <c r="F115" s="521"/>
      <c r="G115" s="520"/>
      <c r="H115" s="520"/>
      <c r="I115" s="352"/>
      <c r="J115" s="352"/>
      <c r="K115" s="352"/>
      <c r="L115" s="352"/>
      <c r="M115" s="352"/>
      <c r="N115" s="352"/>
      <c r="O115" s="352"/>
      <c r="P115" s="352"/>
      <c r="Q115" s="352"/>
      <c r="R115" s="352"/>
      <c r="S115" s="352"/>
      <c r="T115" s="352"/>
      <c r="U115" s="352"/>
      <c r="V115" s="352"/>
      <c r="W115" s="352"/>
      <c r="X115" s="352"/>
      <c r="Y115" s="352"/>
      <c r="Z115" s="352"/>
    </row>
    <row r="116" ht="14.25" customHeight="1">
      <c r="A116" s="520"/>
      <c r="B116" s="520"/>
      <c r="C116" s="520"/>
      <c r="D116" s="521"/>
      <c r="E116" s="520"/>
      <c r="F116" s="521"/>
      <c r="G116" s="520"/>
      <c r="H116" s="520"/>
      <c r="I116" s="352"/>
      <c r="J116" s="352"/>
      <c r="K116" s="352"/>
      <c r="L116" s="352"/>
      <c r="M116" s="352"/>
      <c r="N116" s="352"/>
      <c r="O116" s="352"/>
      <c r="P116" s="352"/>
      <c r="Q116" s="352"/>
      <c r="R116" s="352"/>
      <c r="S116" s="352"/>
      <c r="T116" s="352"/>
      <c r="U116" s="352"/>
      <c r="V116" s="352"/>
      <c r="W116" s="352"/>
      <c r="X116" s="352"/>
      <c r="Y116" s="352"/>
      <c r="Z116" s="352"/>
    </row>
    <row r="117" ht="14.25" customHeight="1">
      <c r="A117" s="520"/>
      <c r="B117" s="520"/>
      <c r="C117" s="520"/>
      <c r="D117" s="521"/>
      <c r="E117" s="520"/>
      <c r="F117" s="521"/>
      <c r="G117" s="520"/>
      <c r="H117" s="520"/>
      <c r="I117" s="352"/>
      <c r="J117" s="352"/>
      <c r="K117" s="352"/>
      <c r="L117" s="352"/>
      <c r="M117" s="352"/>
      <c r="N117" s="352"/>
      <c r="O117" s="352"/>
      <c r="P117" s="352"/>
      <c r="Q117" s="352"/>
      <c r="R117" s="352"/>
      <c r="S117" s="352"/>
      <c r="T117" s="352"/>
      <c r="U117" s="352"/>
      <c r="V117" s="352"/>
      <c r="W117" s="352"/>
      <c r="X117" s="352"/>
      <c r="Y117" s="352"/>
      <c r="Z117" s="352"/>
    </row>
    <row r="118" ht="14.25" customHeight="1">
      <c r="A118" s="520"/>
      <c r="B118" s="520"/>
      <c r="C118" s="520"/>
      <c r="D118" s="521"/>
      <c r="E118" s="520"/>
      <c r="F118" s="521"/>
      <c r="G118" s="520"/>
      <c r="H118" s="520"/>
      <c r="I118" s="352"/>
      <c r="J118" s="352"/>
      <c r="K118" s="352"/>
      <c r="L118" s="352"/>
      <c r="M118" s="352"/>
      <c r="N118" s="352"/>
      <c r="O118" s="352"/>
      <c r="P118" s="352"/>
      <c r="Q118" s="352"/>
      <c r="R118" s="352"/>
      <c r="S118" s="352"/>
      <c r="T118" s="352"/>
      <c r="U118" s="352"/>
      <c r="V118" s="352"/>
      <c r="W118" s="352"/>
      <c r="X118" s="352"/>
      <c r="Y118" s="352"/>
      <c r="Z118" s="352"/>
    </row>
    <row r="119" ht="14.25" customHeight="1">
      <c r="A119" s="520"/>
      <c r="B119" s="520"/>
      <c r="C119" s="520"/>
      <c r="D119" s="521"/>
      <c r="E119" s="520"/>
      <c r="F119" s="521"/>
      <c r="G119" s="520"/>
      <c r="H119" s="520"/>
      <c r="I119" s="352"/>
      <c r="J119" s="352"/>
      <c r="K119" s="352"/>
      <c r="L119" s="352"/>
      <c r="M119" s="352"/>
      <c r="N119" s="352"/>
      <c r="O119" s="352"/>
      <c r="P119" s="352"/>
      <c r="Q119" s="352"/>
      <c r="R119" s="352"/>
      <c r="S119" s="352"/>
      <c r="T119" s="352"/>
      <c r="U119" s="352"/>
      <c r="V119" s="352"/>
      <c r="W119" s="352"/>
      <c r="X119" s="352"/>
      <c r="Y119" s="352"/>
      <c r="Z119" s="352"/>
    </row>
    <row r="120" ht="14.25" customHeight="1">
      <c r="A120" s="520"/>
      <c r="B120" s="520"/>
      <c r="C120" s="520"/>
      <c r="D120" s="521"/>
      <c r="E120" s="520"/>
      <c r="F120" s="521"/>
      <c r="G120" s="520"/>
      <c r="H120" s="520"/>
      <c r="I120" s="352"/>
      <c r="J120" s="352"/>
      <c r="K120" s="352"/>
      <c r="L120" s="352"/>
      <c r="M120" s="352"/>
      <c r="N120" s="352"/>
      <c r="O120" s="352"/>
      <c r="P120" s="352"/>
      <c r="Q120" s="352"/>
      <c r="R120" s="352"/>
      <c r="S120" s="352"/>
      <c r="T120" s="352"/>
      <c r="U120" s="352"/>
      <c r="V120" s="352"/>
      <c r="W120" s="352"/>
      <c r="X120" s="352"/>
      <c r="Y120" s="352"/>
      <c r="Z120" s="352"/>
    </row>
    <row r="121" ht="14.25" customHeight="1">
      <c r="A121" s="520"/>
      <c r="B121" s="520"/>
      <c r="C121" s="520"/>
      <c r="D121" s="521"/>
      <c r="E121" s="520"/>
      <c r="F121" s="521"/>
      <c r="G121" s="520"/>
      <c r="H121" s="520"/>
      <c r="I121" s="352"/>
      <c r="J121" s="352"/>
      <c r="K121" s="352"/>
      <c r="L121" s="352"/>
      <c r="M121" s="352"/>
      <c r="N121" s="352"/>
      <c r="O121" s="352"/>
      <c r="P121" s="352"/>
      <c r="Q121" s="352"/>
      <c r="R121" s="352"/>
      <c r="S121" s="352"/>
      <c r="T121" s="352"/>
      <c r="U121" s="352"/>
      <c r="V121" s="352"/>
      <c r="W121" s="352"/>
      <c r="X121" s="352"/>
      <c r="Y121" s="352"/>
      <c r="Z121" s="352"/>
    </row>
    <row r="122" ht="14.25" customHeight="1">
      <c r="A122" s="520"/>
      <c r="B122" s="520"/>
      <c r="C122" s="520"/>
      <c r="D122" s="521"/>
      <c r="E122" s="520"/>
      <c r="F122" s="521"/>
      <c r="G122" s="520"/>
      <c r="H122" s="520"/>
      <c r="I122" s="352"/>
      <c r="J122" s="352"/>
      <c r="K122" s="352"/>
      <c r="L122" s="352"/>
      <c r="M122" s="352"/>
      <c r="N122" s="352"/>
      <c r="O122" s="352"/>
      <c r="P122" s="352"/>
      <c r="Q122" s="352"/>
      <c r="R122" s="352"/>
      <c r="S122" s="352"/>
      <c r="T122" s="352"/>
      <c r="U122" s="352"/>
      <c r="V122" s="352"/>
      <c r="W122" s="352"/>
      <c r="X122" s="352"/>
      <c r="Y122" s="352"/>
      <c r="Z122" s="352"/>
    </row>
    <row r="123" ht="14.25" customHeight="1">
      <c r="A123" s="520"/>
      <c r="B123" s="520"/>
      <c r="C123" s="520"/>
      <c r="D123" s="521"/>
      <c r="E123" s="520"/>
      <c r="F123" s="521"/>
      <c r="G123" s="520"/>
      <c r="H123" s="520"/>
      <c r="I123" s="352"/>
      <c r="J123" s="352"/>
      <c r="K123" s="352"/>
      <c r="L123" s="352"/>
      <c r="M123" s="352"/>
      <c r="N123" s="352"/>
      <c r="O123" s="352"/>
      <c r="P123" s="352"/>
      <c r="Q123" s="352"/>
      <c r="R123" s="352"/>
      <c r="S123" s="352"/>
      <c r="T123" s="352"/>
      <c r="U123" s="352"/>
      <c r="V123" s="352"/>
      <c r="W123" s="352"/>
      <c r="X123" s="352"/>
      <c r="Y123" s="352"/>
      <c r="Z123" s="352"/>
    </row>
    <row r="124" ht="14.25" customHeight="1">
      <c r="A124" s="520"/>
      <c r="B124" s="520"/>
      <c r="C124" s="520"/>
      <c r="D124" s="521"/>
      <c r="E124" s="520"/>
      <c r="F124" s="521"/>
      <c r="G124" s="520"/>
      <c r="H124" s="520"/>
      <c r="I124" s="352"/>
      <c r="J124" s="352"/>
      <c r="K124" s="352"/>
      <c r="L124" s="352"/>
      <c r="M124" s="352"/>
      <c r="N124" s="352"/>
      <c r="O124" s="352"/>
      <c r="P124" s="352"/>
      <c r="Q124" s="352"/>
      <c r="R124" s="352"/>
      <c r="S124" s="352"/>
      <c r="T124" s="352"/>
      <c r="U124" s="352"/>
      <c r="V124" s="352"/>
      <c r="W124" s="352"/>
      <c r="X124" s="352"/>
      <c r="Y124" s="352"/>
      <c r="Z124" s="352"/>
    </row>
    <row r="125" ht="14.25" customHeight="1">
      <c r="A125" s="520"/>
      <c r="B125" s="520"/>
      <c r="C125" s="520"/>
      <c r="D125" s="521"/>
      <c r="E125" s="520"/>
      <c r="F125" s="521"/>
      <c r="G125" s="520"/>
      <c r="H125" s="520"/>
      <c r="I125" s="352"/>
      <c r="J125" s="352"/>
      <c r="K125" s="352"/>
      <c r="L125" s="352"/>
      <c r="M125" s="352"/>
      <c r="N125" s="352"/>
      <c r="O125" s="352"/>
      <c r="P125" s="352"/>
      <c r="Q125" s="352"/>
      <c r="R125" s="352"/>
      <c r="S125" s="352"/>
      <c r="T125" s="352"/>
      <c r="U125" s="352"/>
      <c r="V125" s="352"/>
      <c r="W125" s="352"/>
      <c r="X125" s="352"/>
      <c r="Y125" s="352"/>
      <c r="Z125" s="352"/>
    </row>
    <row r="126" ht="14.25" customHeight="1">
      <c r="A126" s="520"/>
      <c r="B126" s="520"/>
      <c r="C126" s="520"/>
      <c r="D126" s="521"/>
      <c r="E126" s="520"/>
      <c r="F126" s="521"/>
      <c r="G126" s="520"/>
      <c r="H126" s="520"/>
      <c r="I126" s="352"/>
      <c r="J126" s="352"/>
      <c r="K126" s="352"/>
      <c r="L126" s="352"/>
      <c r="M126" s="352"/>
      <c r="N126" s="352"/>
      <c r="O126" s="352"/>
      <c r="P126" s="352"/>
      <c r="Q126" s="352"/>
      <c r="R126" s="352"/>
      <c r="S126" s="352"/>
      <c r="T126" s="352"/>
      <c r="U126" s="352"/>
      <c r="V126" s="352"/>
      <c r="W126" s="352"/>
      <c r="X126" s="352"/>
      <c r="Y126" s="352"/>
      <c r="Z126" s="352"/>
    </row>
    <row r="127" ht="14.25" customHeight="1">
      <c r="A127" s="520"/>
      <c r="B127" s="520"/>
      <c r="C127" s="520"/>
      <c r="D127" s="521"/>
      <c r="E127" s="520"/>
      <c r="F127" s="521"/>
      <c r="G127" s="520"/>
      <c r="H127" s="520"/>
      <c r="I127" s="352"/>
      <c r="J127" s="352"/>
      <c r="K127" s="352"/>
      <c r="L127" s="352"/>
      <c r="M127" s="352"/>
      <c r="N127" s="352"/>
      <c r="O127" s="352"/>
      <c r="P127" s="352"/>
      <c r="Q127" s="352"/>
      <c r="R127" s="352"/>
      <c r="S127" s="352"/>
      <c r="T127" s="352"/>
      <c r="U127" s="352"/>
      <c r="V127" s="352"/>
      <c r="W127" s="352"/>
      <c r="X127" s="352"/>
      <c r="Y127" s="352"/>
      <c r="Z127" s="352"/>
    </row>
    <row r="128" ht="14.25" customHeight="1">
      <c r="A128" s="520"/>
      <c r="B128" s="520"/>
      <c r="C128" s="520"/>
      <c r="D128" s="521"/>
      <c r="E128" s="520"/>
      <c r="F128" s="521"/>
      <c r="G128" s="520"/>
      <c r="H128" s="520"/>
      <c r="I128" s="352"/>
      <c r="J128" s="352"/>
      <c r="K128" s="352"/>
      <c r="L128" s="352"/>
      <c r="M128" s="352"/>
      <c r="N128" s="352"/>
      <c r="O128" s="352"/>
      <c r="P128" s="352"/>
      <c r="Q128" s="352"/>
      <c r="R128" s="352"/>
      <c r="S128" s="352"/>
      <c r="T128" s="352"/>
      <c r="U128" s="352"/>
      <c r="V128" s="352"/>
      <c r="W128" s="352"/>
      <c r="X128" s="352"/>
      <c r="Y128" s="352"/>
      <c r="Z128" s="352"/>
    </row>
    <row r="129" ht="14.25" customHeight="1">
      <c r="A129" s="520"/>
      <c r="B129" s="520"/>
      <c r="C129" s="520"/>
      <c r="D129" s="521"/>
      <c r="E129" s="520"/>
      <c r="F129" s="521"/>
      <c r="G129" s="520"/>
      <c r="H129" s="520"/>
      <c r="I129" s="352"/>
      <c r="J129" s="352"/>
      <c r="K129" s="352"/>
      <c r="L129" s="352"/>
      <c r="M129" s="352"/>
      <c r="N129" s="352"/>
      <c r="O129" s="352"/>
      <c r="P129" s="352"/>
      <c r="Q129" s="352"/>
      <c r="R129" s="352"/>
      <c r="S129" s="352"/>
      <c r="T129" s="352"/>
      <c r="U129" s="352"/>
      <c r="V129" s="352"/>
      <c r="W129" s="352"/>
      <c r="X129" s="352"/>
      <c r="Y129" s="352"/>
      <c r="Z129" s="352"/>
    </row>
    <row r="130" ht="14.25" customHeight="1">
      <c r="A130" s="520"/>
      <c r="B130" s="520"/>
      <c r="C130" s="520"/>
      <c r="D130" s="521"/>
      <c r="E130" s="520"/>
      <c r="F130" s="521"/>
      <c r="G130" s="520"/>
      <c r="H130" s="520"/>
      <c r="I130" s="352"/>
      <c r="J130" s="352"/>
      <c r="K130" s="352"/>
      <c r="L130" s="352"/>
      <c r="M130" s="352"/>
      <c r="N130" s="352"/>
      <c r="O130" s="352"/>
      <c r="P130" s="352"/>
      <c r="Q130" s="352"/>
      <c r="R130" s="352"/>
      <c r="S130" s="352"/>
      <c r="T130" s="352"/>
      <c r="U130" s="352"/>
      <c r="V130" s="352"/>
      <c r="W130" s="352"/>
      <c r="X130" s="352"/>
      <c r="Y130" s="352"/>
      <c r="Z130" s="352"/>
    </row>
    <row r="131" ht="14.25" customHeight="1">
      <c r="A131" s="520"/>
      <c r="B131" s="520"/>
      <c r="C131" s="520"/>
      <c r="D131" s="521"/>
      <c r="E131" s="520"/>
      <c r="F131" s="521"/>
      <c r="G131" s="520"/>
      <c r="H131" s="520"/>
      <c r="I131" s="352"/>
      <c r="J131" s="352"/>
      <c r="K131" s="352"/>
      <c r="L131" s="352"/>
      <c r="M131" s="352"/>
      <c r="N131" s="352"/>
      <c r="O131" s="352"/>
      <c r="P131" s="352"/>
      <c r="Q131" s="352"/>
      <c r="R131" s="352"/>
      <c r="S131" s="352"/>
      <c r="T131" s="352"/>
      <c r="U131" s="352"/>
      <c r="V131" s="352"/>
      <c r="W131" s="352"/>
      <c r="X131" s="352"/>
      <c r="Y131" s="352"/>
      <c r="Z131" s="352"/>
    </row>
    <row r="132" ht="14.25" customHeight="1">
      <c r="A132" s="520"/>
      <c r="B132" s="520"/>
      <c r="C132" s="520"/>
      <c r="D132" s="521"/>
      <c r="E132" s="520"/>
      <c r="F132" s="521"/>
      <c r="G132" s="520"/>
      <c r="H132" s="520"/>
      <c r="I132" s="352"/>
      <c r="J132" s="352"/>
      <c r="K132" s="352"/>
      <c r="L132" s="352"/>
      <c r="M132" s="352"/>
      <c r="N132" s="352"/>
      <c r="O132" s="352"/>
      <c r="P132" s="352"/>
      <c r="Q132" s="352"/>
      <c r="R132" s="352"/>
      <c r="S132" s="352"/>
      <c r="T132" s="352"/>
      <c r="U132" s="352"/>
      <c r="V132" s="352"/>
      <c r="W132" s="352"/>
      <c r="X132" s="352"/>
      <c r="Y132" s="352"/>
      <c r="Z132" s="352"/>
    </row>
    <row r="133" ht="14.25" customHeight="1">
      <c r="A133" s="520"/>
      <c r="B133" s="520"/>
      <c r="C133" s="520"/>
      <c r="D133" s="521"/>
      <c r="E133" s="520"/>
      <c r="F133" s="521"/>
      <c r="G133" s="520"/>
      <c r="H133" s="520"/>
      <c r="I133" s="352"/>
      <c r="J133" s="352"/>
      <c r="K133" s="352"/>
      <c r="L133" s="352"/>
      <c r="M133" s="352"/>
      <c r="N133" s="352"/>
      <c r="O133" s="352"/>
      <c r="P133" s="352"/>
      <c r="Q133" s="352"/>
      <c r="R133" s="352"/>
      <c r="S133" s="352"/>
      <c r="T133" s="352"/>
      <c r="U133" s="352"/>
      <c r="V133" s="352"/>
      <c r="W133" s="352"/>
      <c r="X133" s="352"/>
      <c r="Y133" s="352"/>
      <c r="Z133" s="352"/>
    </row>
    <row r="134" ht="14.25" customHeight="1">
      <c r="A134" s="520"/>
      <c r="B134" s="520"/>
      <c r="C134" s="520"/>
      <c r="D134" s="521"/>
      <c r="E134" s="520"/>
      <c r="F134" s="521"/>
      <c r="G134" s="520"/>
      <c r="H134" s="520"/>
      <c r="I134" s="352"/>
      <c r="J134" s="352"/>
      <c r="K134" s="352"/>
      <c r="L134" s="352"/>
      <c r="M134" s="352"/>
      <c r="N134" s="352"/>
      <c r="O134" s="352"/>
      <c r="P134" s="352"/>
      <c r="Q134" s="352"/>
      <c r="R134" s="352"/>
      <c r="S134" s="352"/>
      <c r="T134" s="352"/>
      <c r="U134" s="352"/>
      <c r="V134" s="352"/>
      <c r="W134" s="352"/>
      <c r="X134" s="352"/>
      <c r="Y134" s="352"/>
      <c r="Z134" s="352"/>
    </row>
    <row r="135" ht="14.25" customHeight="1">
      <c r="A135" s="520"/>
      <c r="B135" s="520"/>
      <c r="C135" s="520"/>
      <c r="D135" s="521"/>
      <c r="E135" s="520"/>
      <c r="F135" s="521"/>
      <c r="G135" s="520"/>
      <c r="H135" s="520"/>
      <c r="I135" s="352"/>
      <c r="J135" s="352"/>
      <c r="K135" s="352"/>
      <c r="L135" s="352"/>
      <c r="M135" s="352"/>
      <c r="N135" s="352"/>
      <c r="O135" s="352"/>
      <c r="P135" s="352"/>
      <c r="Q135" s="352"/>
      <c r="R135" s="352"/>
      <c r="S135" s="352"/>
      <c r="T135" s="352"/>
      <c r="U135" s="352"/>
      <c r="V135" s="352"/>
      <c r="W135" s="352"/>
      <c r="X135" s="352"/>
      <c r="Y135" s="352"/>
      <c r="Z135" s="352"/>
    </row>
    <row r="136" ht="14.25" customHeight="1">
      <c r="A136" s="520"/>
      <c r="B136" s="520"/>
      <c r="C136" s="520"/>
      <c r="D136" s="521"/>
      <c r="E136" s="520"/>
      <c r="F136" s="521"/>
      <c r="G136" s="520"/>
      <c r="H136" s="520"/>
      <c r="I136" s="352"/>
      <c r="J136" s="352"/>
      <c r="K136" s="352"/>
      <c r="L136" s="352"/>
      <c r="M136" s="352"/>
      <c r="N136" s="352"/>
      <c r="O136" s="352"/>
      <c r="P136" s="352"/>
      <c r="Q136" s="352"/>
      <c r="R136" s="352"/>
      <c r="S136" s="352"/>
      <c r="T136" s="352"/>
      <c r="U136" s="352"/>
      <c r="V136" s="352"/>
      <c r="W136" s="352"/>
      <c r="X136" s="352"/>
      <c r="Y136" s="352"/>
      <c r="Z136" s="352"/>
    </row>
    <row r="137" ht="14.25" customHeight="1">
      <c r="A137" s="520"/>
      <c r="B137" s="520"/>
      <c r="C137" s="520"/>
      <c r="D137" s="521"/>
      <c r="E137" s="520"/>
      <c r="F137" s="521"/>
      <c r="G137" s="520"/>
      <c r="H137" s="520"/>
      <c r="I137" s="352"/>
      <c r="J137" s="352"/>
      <c r="K137" s="352"/>
      <c r="L137" s="352"/>
      <c r="M137" s="352"/>
      <c r="N137" s="352"/>
      <c r="O137" s="352"/>
      <c r="P137" s="352"/>
      <c r="Q137" s="352"/>
      <c r="R137" s="352"/>
      <c r="S137" s="352"/>
      <c r="T137" s="352"/>
      <c r="U137" s="352"/>
      <c r="V137" s="352"/>
      <c r="W137" s="352"/>
      <c r="X137" s="352"/>
      <c r="Y137" s="352"/>
      <c r="Z137" s="352"/>
    </row>
    <row r="138" ht="14.25" customHeight="1">
      <c r="A138" s="520"/>
      <c r="B138" s="520"/>
      <c r="C138" s="520"/>
      <c r="D138" s="521"/>
      <c r="E138" s="520"/>
      <c r="F138" s="521"/>
      <c r="G138" s="520"/>
      <c r="H138" s="520"/>
      <c r="I138" s="352"/>
      <c r="J138" s="352"/>
      <c r="K138" s="352"/>
      <c r="L138" s="352"/>
      <c r="M138" s="352"/>
      <c r="N138" s="352"/>
      <c r="O138" s="352"/>
      <c r="P138" s="352"/>
      <c r="Q138" s="352"/>
      <c r="R138" s="352"/>
      <c r="S138" s="352"/>
      <c r="T138" s="352"/>
      <c r="U138" s="352"/>
      <c r="V138" s="352"/>
      <c r="W138" s="352"/>
      <c r="X138" s="352"/>
      <c r="Y138" s="352"/>
      <c r="Z138" s="352"/>
    </row>
    <row r="139" ht="14.25" customHeight="1">
      <c r="A139" s="520"/>
      <c r="B139" s="520"/>
      <c r="C139" s="520"/>
      <c r="D139" s="521"/>
      <c r="E139" s="520"/>
      <c r="F139" s="521"/>
      <c r="G139" s="520"/>
      <c r="H139" s="520"/>
      <c r="I139" s="352"/>
      <c r="J139" s="352"/>
      <c r="K139" s="352"/>
      <c r="L139" s="352"/>
      <c r="M139" s="352"/>
      <c r="N139" s="352"/>
      <c r="O139" s="352"/>
      <c r="P139" s="352"/>
      <c r="Q139" s="352"/>
      <c r="R139" s="352"/>
      <c r="S139" s="352"/>
      <c r="T139" s="352"/>
      <c r="U139" s="352"/>
      <c r="V139" s="352"/>
      <c r="W139" s="352"/>
      <c r="X139" s="352"/>
      <c r="Y139" s="352"/>
      <c r="Z139" s="352"/>
    </row>
    <row r="140" ht="14.25" customHeight="1">
      <c r="A140" s="520"/>
      <c r="B140" s="520"/>
      <c r="C140" s="520"/>
      <c r="D140" s="521"/>
      <c r="E140" s="520"/>
      <c r="F140" s="521"/>
      <c r="G140" s="520"/>
      <c r="H140" s="520"/>
      <c r="I140" s="352"/>
      <c r="J140" s="352"/>
      <c r="K140" s="352"/>
      <c r="L140" s="352"/>
      <c r="M140" s="352"/>
      <c r="N140" s="352"/>
      <c r="O140" s="352"/>
      <c r="P140" s="352"/>
      <c r="Q140" s="352"/>
      <c r="R140" s="352"/>
      <c r="S140" s="352"/>
      <c r="T140" s="352"/>
      <c r="U140" s="352"/>
      <c r="V140" s="352"/>
      <c r="W140" s="352"/>
      <c r="X140" s="352"/>
      <c r="Y140" s="352"/>
      <c r="Z140" s="352"/>
    </row>
    <row r="141" ht="14.25" customHeight="1">
      <c r="A141" s="520"/>
      <c r="B141" s="520"/>
      <c r="C141" s="520"/>
      <c r="D141" s="521"/>
      <c r="E141" s="520"/>
      <c r="F141" s="521"/>
      <c r="G141" s="520"/>
      <c r="H141" s="520"/>
      <c r="I141" s="352"/>
      <c r="J141" s="352"/>
      <c r="K141" s="352"/>
      <c r="L141" s="352"/>
      <c r="M141" s="352"/>
      <c r="N141" s="352"/>
      <c r="O141" s="352"/>
      <c r="P141" s="352"/>
      <c r="Q141" s="352"/>
      <c r="R141" s="352"/>
      <c r="S141" s="352"/>
      <c r="T141" s="352"/>
      <c r="U141" s="352"/>
      <c r="V141" s="352"/>
      <c r="W141" s="352"/>
      <c r="X141" s="352"/>
      <c r="Y141" s="352"/>
      <c r="Z141" s="352"/>
    </row>
    <row r="142" ht="14.25" customHeight="1">
      <c r="A142" s="520"/>
      <c r="B142" s="520"/>
      <c r="C142" s="520"/>
      <c r="D142" s="521"/>
      <c r="E142" s="520"/>
      <c r="F142" s="521"/>
      <c r="G142" s="520"/>
      <c r="H142" s="520"/>
      <c r="I142" s="352"/>
      <c r="J142" s="352"/>
      <c r="K142" s="352"/>
      <c r="L142" s="352"/>
      <c r="M142" s="352"/>
      <c r="N142" s="352"/>
      <c r="O142" s="352"/>
      <c r="P142" s="352"/>
      <c r="Q142" s="352"/>
      <c r="R142" s="352"/>
      <c r="S142" s="352"/>
      <c r="T142" s="352"/>
      <c r="U142" s="352"/>
      <c r="V142" s="352"/>
      <c r="W142" s="352"/>
      <c r="X142" s="352"/>
      <c r="Y142" s="352"/>
      <c r="Z142" s="352"/>
    </row>
    <row r="143" ht="14.25" customHeight="1">
      <c r="A143" s="520"/>
      <c r="B143" s="520"/>
      <c r="C143" s="520"/>
      <c r="D143" s="521"/>
      <c r="E143" s="520"/>
      <c r="F143" s="521"/>
      <c r="G143" s="520"/>
      <c r="H143" s="520"/>
      <c r="I143" s="352"/>
      <c r="J143" s="352"/>
      <c r="K143" s="352"/>
      <c r="L143" s="352"/>
      <c r="M143" s="352"/>
      <c r="N143" s="352"/>
      <c r="O143" s="352"/>
      <c r="P143" s="352"/>
      <c r="Q143" s="352"/>
      <c r="R143" s="352"/>
      <c r="S143" s="352"/>
      <c r="T143" s="352"/>
      <c r="U143" s="352"/>
      <c r="V143" s="352"/>
      <c r="W143" s="352"/>
      <c r="X143" s="352"/>
      <c r="Y143" s="352"/>
      <c r="Z143" s="352"/>
    </row>
    <row r="144" ht="14.25" customHeight="1">
      <c r="A144" s="520"/>
      <c r="B144" s="520"/>
      <c r="C144" s="520"/>
      <c r="D144" s="521"/>
      <c r="E144" s="520"/>
      <c r="F144" s="521"/>
      <c r="G144" s="520"/>
      <c r="H144" s="520"/>
      <c r="I144" s="352"/>
      <c r="J144" s="352"/>
      <c r="K144" s="352"/>
      <c r="L144" s="352"/>
      <c r="M144" s="352"/>
      <c r="N144" s="352"/>
      <c r="O144" s="352"/>
      <c r="P144" s="352"/>
      <c r="Q144" s="352"/>
      <c r="R144" s="352"/>
      <c r="S144" s="352"/>
      <c r="T144" s="352"/>
      <c r="U144" s="352"/>
      <c r="V144" s="352"/>
      <c r="W144" s="352"/>
      <c r="X144" s="352"/>
      <c r="Y144" s="352"/>
      <c r="Z144" s="352"/>
    </row>
    <row r="145" ht="14.25" customHeight="1">
      <c r="A145" s="520"/>
      <c r="B145" s="520"/>
      <c r="C145" s="520"/>
      <c r="D145" s="521"/>
      <c r="E145" s="520"/>
      <c r="F145" s="521"/>
      <c r="G145" s="520"/>
      <c r="H145" s="520"/>
      <c r="I145" s="352"/>
      <c r="J145" s="352"/>
      <c r="K145" s="352"/>
      <c r="L145" s="352"/>
      <c r="M145" s="352"/>
      <c r="N145" s="352"/>
      <c r="O145" s="352"/>
      <c r="P145" s="352"/>
      <c r="Q145" s="352"/>
      <c r="R145" s="352"/>
      <c r="S145" s="352"/>
      <c r="T145" s="352"/>
      <c r="U145" s="352"/>
      <c r="V145" s="352"/>
      <c r="W145" s="352"/>
      <c r="X145" s="352"/>
      <c r="Y145" s="352"/>
      <c r="Z145" s="352"/>
    </row>
    <row r="146" ht="14.25" customHeight="1">
      <c r="A146" s="520"/>
      <c r="B146" s="520"/>
      <c r="C146" s="520"/>
      <c r="D146" s="521"/>
      <c r="E146" s="520"/>
      <c r="F146" s="521"/>
      <c r="G146" s="520"/>
      <c r="H146" s="520"/>
      <c r="I146" s="352"/>
      <c r="J146" s="352"/>
      <c r="K146" s="352"/>
      <c r="L146" s="352"/>
      <c r="M146" s="352"/>
      <c r="N146" s="352"/>
      <c r="O146" s="352"/>
      <c r="P146" s="352"/>
      <c r="Q146" s="352"/>
      <c r="R146" s="352"/>
      <c r="S146" s="352"/>
      <c r="T146" s="352"/>
      <c r="U146" s="352"/>
      <c r="V146" s="352"/>
      <c r="W146" s="352"/>
      <c r="X146" s="352"/>
      <c r="Y146" s="352"/>
      <c r="Z146" s="352"/>
    </row>
    <row r="147" ht="14.25" customHeight="1">
      <c r="A147" s="520"/>
      <c r="B147" s="520"/>
      <c r="C147" s="520"/>
      <c r="D147" s="521"/>
      <c r="E147" s="520"/>
      <c r="F147" s="521"/>
      <c r="G147" s="520"/>
      <c r="H147" s="520"/>
      <c r="I147" s="352"/>
      <c r="J147" s="352"/>
      <c r="K147" s="352"/>
      <c r="L147" s="352"/>
      <c r="M147" s="352"/>
      <c r="N147" s="352"/>
      <c r="O147" s="352"/>
      <c r="P147" s="352"/>
      <c r="Q147" s="352"/>
      <c r="R147" s="352"/>
      <c r="S147" s="352"/>
      <c r="T147" s="352"/>
      <c r="U147" s="352"/>
      <c r="V147" s="352"/>
      <c r="W147" s="352"/>
      <c r="X147" s="352"/>
      <c r="Y147" s="352"/>
      <c r="Z147" s="352"/>
    </row>
    <row r="148" ht="14.25" customHeight="1">
      <c r="A148" s="520"/>
      <c r="B148" s="520"/>
      <c r="C148" s="520"/>
      <c r="D148" s="521"/>
      <c r="E148" s="520"/>
      <c r="F148" s="521"/>
      <c r="G148" s="520"/>
      <c r="H148" s="520"/>
      <c r="I148" s="352"/>
      <c r="J148" s="352"/>
      <c r="K148" s="352"/>
      <c r="L148" s="352"/>
      <c r="M148" s="352"/>
      <c r="N148" s="352"/>
      <c r="O148" s="352"/>
      <c r="P148" s="352"/>
      <c r="Q148" s="352"/>
      <c r="R148" s="352"/>
      <c r="S148" s="352"/>
      <c r="T148" s="352"/>
      <c r="U148" s="352"/>
      <c r="V148" s="352"/>
      <c r="W148" s="352"/>
      <c r="X148" s="352"/>
      <c r="Y148" s="352"/>
      <c r="Z148" s="352"/>
    </row>
    <row r="149" ht="14.25" customHeight="1">
      <c r="A149" s="520"/>
      <c r="B149" s="520"/>
      <c r="C149" s="520"/>
      <c r="D149" s="521"/>
      <c r="E149" s="520"/>
      <c r="F149" s="521"/>
      <c r="G149" s="520"/>
      <c r="H149" s="520"/>
      <c r="I149" s="352"/>
      <c r="J149" s="352"/>
      <c r="K149" s="352"/>
      <c r="L149" s="352"/>
      <c r="M149" s="352"/>
      <c r="N149" s="352"/>
      <c r="O149" s="352"/>
      <c r="P149" s="352"/>
      <c r="Q149" s="352"/>
      <c r="R149" s="352"/>
      <c r="S149" s="352"/>
      <c r="T149" s="352"/>
      <c r="U149" s="352"/>
      <c r="V149" s="352"/>
      <c r="W149" s="352"/>
      <c r="X149" s="352"/>
      <c r="Y149" s="352"/>
      <c r="Z149" s="352"/>
    </row>
    <row r="150" ht="14.25" customHeight="1">
      <c r="A150" s="520"/>
      <c r="B150" s="520"/>
      <c r="C150" s="520"/>
      <c r="D150" s="521"/>
      <c r="E150" s="520"/>
      <c r="F150" s="521"/>
      <c r="G150" s="520"/>
      <c r="H150" s="520"/>
      <c r="I150" s="352"/>
      <c r="J150" s="352"/>
      <c r="K150" s="352"/>
      <c r="L150" s="352"/>
      <c r="M150" s="352"/>
      <c r="N150" s="352"/>
      <c r="O150" s="352"/>
      <c r="P150" s="352"/>
      <c r="Q150" s="352"/>
      <c r="R150" s="352"/>
      <c r="S150" s="352"/>
      <c r="T150" s="352"/>
      <c r="U150" s="352"/>
      <c r="V150" s="352"/>
      <c r="W150" s="352"/>
      <c r="X150" s="352"/>
      <c r="Y150" s="352"/>
      <c r="Z150" s="352"/>
    </row>
    <row r="151" ht="14.25" customHeight="1">
      <c r="A151" s="520"/>
      <c r="B151" s="520"/>
      <c r="C151" s="520"/>
      <c r="D151" s="521"/>
      <c r="E151" s="520"/>
      <c r="F151" s="521"/>
      <c r="G151" s="520"/>
      <c r="H151" s="520"/>
      <c r="I151" s="352"/>
      <c r="J151" s="352"/>
      <c r="K151" s="352"/>
      <c r="L151" s="352"/>
      <c r="M151" s="352"/>
      <c r="N151" s="352"/>
      <c r="O151" s="352"/>
      <c r="P151" s="352"/>
      <c r="Q151" s="352"/>
      <c r="R151" s="352"/>
      <c r="S151" s="352"/>
      <c r="T151" s="352"/>
      <c r="U151" s="352"/>
      <c r="V151" s="352"/>
      <c r="W151" s="352"/>
      <c r="X151" s="352"/>
      <c r="Y151" s="352"/>
      <c r="Z151" s="352"/>
    </row>
    <row r="152" ht="14.25" customHeight="1">
      <c r="A152" s="520"/>
      <c r="B152" s="520"/>
      <c r="C152" s="520"/>
      <c r="D152" s="521"/>
      <c r="E152" s="520"/>
      <c r="F152" s="521"/>
      <c r="G152" s="520"/>
      <c r="H152" s="520"/>
      <c r="I152" s="352"/>
      <c r="J152" s="352"/>
      <c r="K152" s="352"/>
      <c r="L152" s="352"/>
      <c r="M152" s="352"/>
      <c r="N152" s="352"/>
      <c r="O152" s="352"/>
      <c r="P152" s="352"/>
      <c r="Q152" s="352"/>
      <c r="R152" s="352"/>
      <c r="S152" s="352"/>
      <c r="T152" s="352"/>
      <c r="U152" s="352"/>
      <c r="V152" s="352"/>
      <c r="W152" s="352"/>
      <c r="X152" s="352"/>
      <c r="Y152" s="352"/>
      <c r="Z152" s="352"/>
    </row>
    <row r="153" ht="14.25" customHeight="1">
      <c r="A153" s="520"/>
      <c r="B153" s="520"/>
      <c r="C153" s="520"/>
      <c r="D153" s="521"/>
      <c r="E153" s="520"/>
      <c r="F153" s="521"/>
      <c r="G153" s="520"/>
      <c r="H153" s="520"/>
      <c r="I153" s="352"/>
      <c r="J153" s="352"/>
      <c r="K153" s="352"/>
      <c r="L153" s="352"/>
      <c r="M153" s="352"/>
      <c r="N153" s="352"/>
      <c r="O153" s="352"/>
      <c r="P153" s="352"/>
      <c r="Q153" s="352"/>
      <c r="R153" s="352"/>
      <c r="S153" s="352"/>
      <c r="T153" s="352"/>
      <c r="U153" s="352"/>
      <c r="V153" s="352"/>
      <c r="W153" s="352"/>
      <c r="X153" s="352"/>
      <c r="Y153" s="352"/>
      <c r="Z153" s="352"/>
    </row>
    <row r="154" ht="14.25" customHeight="1">
      <c r="A154" s="520"/>
      <c r="B154" s="520"/>
      <c r="C154" s="520"/>
      <c r="D154" s="521"/>
      <c r="E154" s="520"/>
      <c r="F154" s="521"/>
      <c r="G154" s="520"/>
      <c r="H154" s="520"/>
      <c r="I154" s="352"/>
      <c r="J154" s="352"/>
      <c r="K154" s="352"/>
      <c r="L154" s="352"/>
      <c r="M154" s="352"/>
      <c r="N154" s="352"/>
      <c r="O154" s="352"/>
      <c r="P154" s="352"/>
      <c r="Q154" s="352"/>
      <c r="R154" s="352"/>
      <c r="S154" s="352"/>
      <c r="T154" s="352"/>
      <c r="U154" s="352"/>
      <c r="V154" s="352"/>
      <c r="W154" s="352"/>
      <c r="X154" s="352"/>
      <c r="Y154" s="352"/>
      <c r="Z154" s="352"/>
    </row>
    <row r="155" ht="14.25" customHeight="1">
      <c r="A155" s="520"/>
      <c r="B155" s="520"/>
      <c r="C155" s="520"/>
      <c r="D155" s="521"/>
      <c r="E155" s="520"/>
      <c r="F155" s="521"/>
      <c r="G155" s="520"/>
      <c r="H155" s="520"/>
      <c r="I155" s="352"/>
      <c r="J155" s="352"/>
      <c r="K155" s="352"/>
      <c r="L155" s="352"/>
      <c r="M155" s="352"/>
      <c r="N155" s="352"/>
      <c r="O155" s="352"/>
      <c r="P155" s="352"/>
      <c r="Q155" s="352"/>
      <c r="R155" s="352"/>
      <c r="S155" s="352"/>
      <c r="T155" s="352"/>
      <c r="U155" s="352"/>
      <c r="V155" s="352"/>
      <c r="W155" s="352"/>
      <c r="X155" s="352"/>
      <c r="Y155" s="352"/>
      <c r="Z155" s="352"/>
    </row>
    <row r="156" ht="14.25" customHeight="1">
      <c r="A156" s="520"/>
      <c r="B156" s="520"/>
      <c r="C156" s="520"/>
      <c r="D156" s="521"/>
      <c r="E156" s="520"/>
      <c r="F156" s="521"/>
      <c r="G156" s="520"/>
      <c r="H156" s="520"/>
      <c r="I156" s="352"/>
      <c r="J156" s="352"/>
      <c r="K156" s="352"/>
      <c r="L156" s="352"/>
      <c r="M156" s="352"/>
      <c r="N156" s="352"/>
      <c r="O156" s="352"/>
      <c r="P156" s="352"/>
      <c r="Q156" s="352"/>
      <c r="R156" s="352"/>
      <c r="S156" s="352"/>
      <c r="T156" s="352"/>
      <c r="U156" s="352"/>
      <c r="V156" s="352"/>
      <c r="W156" s="352"/>
      <c r="X156" s="352"/>
      <c r="Y156" s="352"/>
      <c r="Z156" s="352"/>
    </row>
    <row r="157" ht="14.25" customHeight="1">
      <c r="A157" s="520"/>
      <c r="B157" s="520"/>
      <c r="C157" s="520"/>
      <c r="D157" s="521"/>
      <c r="E157" s="520"/>
      <c r="F157" s="521"/>
      <c r="G157" s="520"/>
      <c r="H157" s="520"/>
      <c r="I157" s="352"/>
      <c r="J157" s="352"/>
      <c r="K157" s="352"/>
      <c r="L157" s="352"/>
      <c r="M157" s="352"/>
      <c r="N157" s="352"/>
      <c r="O157" s="352"/>
      <c r="P157" s="352"/>
      <c r="Q157" s="352"/>
      <c r="R157" s="352"/>
      <c r="S157" s="352"/>
      <c r="T157" s="352"/>
      <c r="U157" s="352"/>
      <c r="V157" s="352"/>
      <c r="W157" s="352"/>
      <c r="X157" s="352"/>
      <c r="Y157" s="352"/>
      <c r="Z157" s="352"/>
    </row>
    <row r="158" ht="14.25" customHeight="1">
      <c r="A158" s="520"/>
      <c r="B158" s="520"/>
      <c r="C158" s="520"/>
      <c r="D158" s="521"/>
      <c r="E158" s="520"/>
      <c r="F158" s="521"/>
      <c r="G158" s="520"/>
      <c r="H158" s="520"/>
      <c r="I158" s="352"/>
      <c r="J158" s="352"/>
      <c r="K158" s="352"/>
      <c r="L158" s="352"/>
      <c r="M158" s="352"/>
      <c r="N158" s="352"/>
      <c r="O158" s="352"/>
      <c r="P158" s="352"/>
      <c r="Q158" s="352"/>
      <c r="R158" s="352"/>
      <c r="S158" s="352"/>
      <c r="T158" s="352"/>
      <c r="U158" s="352"/>
      <c r="V158" s="352"/>
      <c r="W158" s="352"/>
      <c r="X158" s="352"/>
      <c r="Y158" s="352"/>
      <c r="Z158" s="352"/>
    </row>
    <row r="159" ht="14.25" customHeight="1">
      <c r="A159" s="520"/>
      <c r="B159" s="520"/>
      <c r="C159" s="520"/>
      <c r="D159" s="521"/>
      <c r="E159" s="520"/>
      <c r="F159" s="521"/>
      <c r="G159" s="520"/>
      <c r="H159" s="520"/>
      <c r="I159" s="352"/>
      <c r="J159" s="352"/>
      <c r="K159" s="352"/>
      <c r="L159" s="352"/>
      <c r="M159" s="352"/>
      <c r="N159" s="352"/>
      <c r="O159" s="352"/>
      <c r="P159" s="352"/>
      <c r="Q159" s="352"/>
      <c r="R159" s="352"/>
      <c r="S159" s="352"/>
      <c r="T159" s="352"/>
      <c r="U159" s="352"/>
      <c r="V159" s="352"/>
      <c r="W159" s="352"/>
      <c r="X159" s="352"/>
      <c r="Y159" s="352"/>
      <c r="Z159" s="352"/>
    </row>
    <row r="160" ht="14.25" customHeight="1">
      <c r="A160" s="520"/>
      <c r="B160" s="520"/>
      <c r="C160" s="520"/>
      <c r="D160" s="521"/>
      <c r="E160" s="520"/>
      <c r="F160" s="521"/>
      <c r="G160" s="520"/>
      <c r="H160" s="520"/>
      <c r="I160" s="352"/>
      <c r="J160" s="352"/>
      <c r="K160" s="352"/>
      <c r="L160" s="352"/>
      <c r="M160" s="352"/>
      <c r="N160" s="352"/>
      <c r="O160" s="352"/>
      <c r="P160" s="352"/>
      <c r="Q160" s="352"/>
      <c r="R160" s="352"/>
      <c r="S160" s="352"/>
      <c r="T160" s="352"/>
      <c r="U160" s="352"/>
      <c r="V160" s="352"/>
      <c r="W160" s="352"/>
      <c r="X160" s="352"/>
      <c r="Y160" s="352"/>
      <c r="Z160" s="352"/>
    </row>
    <row r="161" ht="14.25" customHeight="1">
      <c r="A161" s="520"/>
      <c r="B161" s="520"/>
      <c r="C161" s="520"/>
      <c r="D161" s="521"/>
      <c r="E161" s="520"/>
      <c r="F161" s="521"/>
      <c r="G161" s="520"/>
      <c r="H161" s="520"/>
      <c r="I161" s="352"/>
      <c r="J161" s="352"/>
      <c r="K161" s="352"/>
      <c r="L161" s="352"/>
      <c r="M161" s="352"/>
      <c r="N161" s="352"/>
      <c r="O161" s="352"/>
      <c r="P161" s="352"/>
      <c r="Q161" s="352"/>
      <c r="R161" s="352"/>
      <c r="S161" s="352"/>
      <c r="T161" s="352"/>
      <c r="U161" s="352"/>
      <c r="V161" s="352"/>
      <c r="W161" s="352"/>
      <c r="X161" s="352"/>
      <c r="Y161" s="352"/>
      <c r="Z161" s="352"/>
    </row>
    <row r="162" ht="14.25" customHeight="1">
      <c r="A162" s="520"/>
      <c r="B162" s="520"/>
      <c r="C162" s="520"/>
      <c r="D162" s="521"/>
      <c r="E162" s="520"/>
      <c r="F162" s="521"/>
      <c r="G162" s="520"/>
      <c r="H162" s="520"/>
      <c r="I162" s="352"/>
      <c r="J162" s="352"/>
      <c r="K162" s="352"/>
      <c r="L162" s="352"/>
      <c r="M162" s="352"/>
      <c r="N162" s="352"/>
      <c r="O162" s="352"/>
      <c r="P162" s="352"/>
      <c r="Q162" s="352"/>
      <c r="R162" s="352"/>
      <c r="S162" s="352"/>
      <c r="T162" s="352"/>
      <c r="U162" s="352"/>
      <c r="V162" s="352"/>
      <c r="W162" s="352"/>
      <c r="X162" s="352"/>
      <c r="Y162" s="352"/>
      <c r="Z162" s="352"/>
    </row>
    <row r="163" ht="14.25" customHeight="1">
      <c r="A163" s="520"/>
      <c r="B163" s="520"/>
      <c r="C163" s="520"/>
      <c r="D163" s="521"/>
      <c r="E163" s="520"/>
      <c r="F163" s="521"/>
      <c r="G163" s="520"/>
      <c r="H163" s="520"/>
      <c r="I163" s="352"/>
      <c r="J163" s="352"/>
      <c r="K163" s="352"/>
      <c r="L163" s="352"/>
      <c r="M163" s="352"/>
      <c r="N163" s="352"/>
      <c r="O163" s="352"/>
      <c r="P163" s="352"/>
      <c r="Q163" s="352"/>
      <c r="R163" s="352"/>
      <c r="S163" s="352"/>
      <c r="T163" s="352"/>
      <c r="U163" s="352"/>
      <c r="V163" s="352"/>
      <c r="W163" s="352"/>
      <c r="X163" s="352"/>
      <c r="Y163" s="352"/>
      <c r="Z163" s="352"/>
    </row>
    <row r="164" ht="14.25" customHeight="1">
      <c r="A164" s="520"/>
      <c r="B164" s="520"/>
      <c r="C164" s="520"/>
      <c r="D164" s="521"/>
      <c r="E164" s="520"/>
      <c r="F164" s="521"/>
      <c r="G164" s="520"/>
      <c r="H164" s="520"/>
      <c r="I164" s="352"/>
      <c r="J164" s="352"/>
      <c r="K164" s="352"/>
      <c r="L164" s="352"/>
      <c r="M164" s="352"/>
      <c r="N164" s="352"/>
      <c r="O164" s="352"/>
      <c r="P164" s="352"/>
      <c r="Q164" s="352"/>
      <c r="R164" s="352"/>
      <c r="S164" s="352"/>
      <c r="T164" s="352"/>
      <c r="U164" s="352"/>
      <c r="V164" s="352"/>
      <c r="W164" s="352"/>
      <c r="X164" s="352"/>
      <c r="Y164" s="352"/>
      <c r="Z164" s="352"/>
    </row>
    <row r="165" ht="14.25" customHeight="1">
      <c r="A165" s="520"/>
      <c r="B165" s="520"/>
      <c r="C165" s="520"/>
      <c r="D165" s="521"/>
      <c r="E165" s="520"/>
      <c r="F165" s="521"/>
      <c r="G165" s="520"/>
      <c r="H165" s="520"/>
      <c r="I165" s="352"/>
      <c r="J165" s="352"/>
      <c r="K165" s="352"/>
      <c r="L165" s="352"/>
      <c r="M165" s="352"/>
      <c r="N165" s="352"/>
      <c r="O165" s="352"/>
      <c r="P165" s="352"/>
      <c r="Q165" s="352"/>
      <c r="R165" s="352"/>
      <c r="S165" s="352"/>
      <c r="T165" s="352"/>
      <c r="U165" s="352"/>
      <c r="V165" s="352"/>
      <c r="W165" s="352"/>
      <c r="X165" s="352"/>
      <c r="Y165" s="352"/>
      <c r="Z165" s="352"/>
    </row>
    <row r="166" ht="14.25" customHeight="1">
      <c r="A166" s="520"/>
      <c r="B166" s="520"/>
      <c r="C166" s="520"/>
      <c r="D166" s="521"/>
      <c r="E166" s="520"/>
      <c r="F166" s="521"/>
      <c r="G166" s="520"/>
      <c r="H166" s="520"/>
      <c r="I166" s="352"/>
      <c r="J166" s="352"/>
      <c r="K166" s="352"/>
      <c r="L166" s="352"/>
      <c r="M166" s="352"/>
      <c r="N166" s="352"/>
      <c r="O166" s="352"/>
      <c r="P166" s="352"/>
      <c r="Q166" s="352"/>
      <c r="R166" s="352"/>
      <c r="S166" s="352"/>
      <c r="T166" s="352"/>
      <c r="U166" s="352"/>
      <c r="V166" s="352"/>
      <c r="W166" s="352"/>
      <c r="X166" s="352"/>
      <c r="Y166" s="352"/>
      <c r="Z166" s="352"/>
    </row>
    <row r="167" ht="14.25" customHeight="1">
      <c r="A167" s="520"/>
      <c r="B167" s="520"/>
      <c r="C167" s="520"/>
      <c r="D167" s="521"/>
      <c r="E167" s="520"/>
      <c r="F167" s="521"/>
      <c r="G167" s="520"/>
      <c r="H167" s="520"/>
      <c r="I167" s="352"/>
      <c r="J167" s="352"/>
      <c r="K167" s="352"/>
      <c r="L167" s="352"/>
      <c r="M167" s="352"/>
      <c r="N167" s="352"/>
      <c r="O167" s="352"/>
      <c r="P167" s="352"/>
      <c r="Q167" s="352"/>
      <c r="R167" s="352"/>
      <c r="S167" s="352"/>
      <c r="T167" s="352"/>
      <c r="U167" s="352"/>
      <c r="V167" s="352"/>
      <c r="W167" s="352"/>
      <c r="X167" s="352"/>
      <c r="Y167" s="352"/>
      <c r="Z167" s="352"/>
    </row>
    <row r="168" ht="14.25" customHeight="1">
      <c r="A168" s="520"/>
      <c r="B168" s="520"/>
      <c r="C168" s="520"/>
      <c r="D168" s="521"/>
      <c r="E168" s="520"/>
      <c r="F168" s="521"/>
      <c r="G168" s="520"/>
      <c r="H168" s="520"/>
      <c r="I168" s="352"/>
      <c r="J168" s="352"/>
      <c r="K168" s="352"/>
      <c r="L168" s="352"/>
      <c r="M168" s="352"/>
      <c r="N168" s="352"/>
      <c r="O168" s="352"/>
      <c r="P168" s="352"/>
      <c r="Q168" s="352"/>
      <c r="R168" s="352"/>
      <c r="S168" s="352"/>
      <c r="T168" s="352"/>
      <c r="U168" s="352"/>
      <c r="V168" s="352"/>
      <c r="W168" s="352"/>
      <c r="X168" s="352"/>
      <c r="Y168" s="352"/>
      <c r="Z168" s="352"/>
    </row>
    <row r="169" ht="14.25" customHeight="1">
      <c r="A169" s="520"/>
      <c r="B169" s="520"/>
      <c r="C169" s="520"/>
      <c r="D169" s="521"/>
      <c r="E169" s="520"/>
      <c r="F169" s="521"/>
      <c r="G169" s="520"/>
      <c r="H169" s="520"/>
      <c r="I169" s="352"/>
      <c r="J169" s="352"/>
      <c r="K169" s="352"/>
      <c r="L169" s="352"/>
      <c r="M169" s="352"/>
      <c r="N169" s="352"/>
      <c r="O169" s="352"/>
      <c r="P169" s="352"/>
      <c r="Q169" s="352"/>
      <c r="R169" s="352"/>
      <c r="S169" s="352"/>
      <c r="T169" s="352"/>
      <c r="U169" s="352"/>
      <c r="V169" s="352"/>
      <c r="W169" s="352"/>
      <c r="X169" s="352"/>
      <c r="Y169" s="352"/>
      <c r="Z169" s="352"/>
    </row>
    <row r="170" ht="14.25" customHeight="1">
      <c r="A170" s="520"/>
      <c r="B170" s="520"/>
      <c r="C170" s="520"/>
      <c r="D170" s="521"/>
      <c r="E170" s="520"/>
      <c r="F170" s="521"/>
      <c r="G170" s="520"/>
      <c r="H170" s="520"/>
      <c r="I170" s="352"/>
      <c r="J170" s="352"/>
      <c r="K170" s="352"/>
      <c r="L170" s="352"/>
      <c r="M170" s="352"/>
      <c r="N170" s="352"/>
      <c r="O170" s="352"/>
      <c r="P170" s="352"/>
      <c r="Q170" s="352"/>
      <c r="R170" s="352"/>
      <c r="S170" s="352"/>
      <c r="T170" s="352"/>
      <c r="U170" s="352"/>
      <c r="V170" s="352"/>
      <c r="W170" s="352"/>
      <c r="X170" s="352"/>
      <c r="Y170" s="352"/>
      <c r="Z170" s="352"/>
    </row>
    <row r="171" ht="14.25" customHeight="1">
      <c r="A171" s="520"/>
      <c r="B171" s="520"/>
      <c r="C171" s="520"/>
      <c r="D171" s="521"/>
      <c r="E171" s="520"/>
      <c r="F171" s="521"/>
      <c r="G171" s="520"/>
      <c r="H171" s="520"/>
      <c r="I171" s="352"/>
      <c r="J171" s="352"/>
      <c r="K171" s="352"/>
      <c r="L171" s="352"/>
      <c r="M171" s="352"/>
      <c r="N171" s="352"/>
      <c r="O171" s="352"/>
      <c r="P171" s="352"/>
      <c r="Q171" s="352"/>
      <c r="R171" s="352"/>
      <c r="S171" s="352"/>
      <c r="T171" s="352"/>
      <c r="U171" s="352"/>
      <c r="V171" s="352"/>
      <c r="W171" s="352"/>
      <c r="X171" s="352"/>
      <c r="Y171" s="352"/>
      <c r="Z171" s="352"/>
    </row>
    <row r="172" ht="14.25" customHeight="1">
      <c r="A172" s="520"/>
      <c r="B172" s="520"/>
      <c r="C172" s="520"/>
      <c r="D172" s="521"/>
      <c r="E172" s="520"/>
      <c r="F172" s="521"/>
      <c r="G172" s="520"/>
      <c r="H172" s="520"/>
      <c r="I172" s="352"/>
      <c r="J172" s="352"/>
      <c r="K172" s="352"/>
      <c r="L172" s="352"/>
      <c r="M172" s="352"/>
      <c r="N172" s="352"/>
      <c r="O172" s="352"/>
      <c r="P172" s="352"/>
      <c r="Q172" s="352"/>
      <c r="R172" s="352"/>
      <c r="S172" s="352"/>
      <c r="T172" s="352"/>
      <c r="U172" s="352"/>
      <c r="V172" s="352"/>
      <c r="W172" s="352"/>
      <c r="X172" s="352"/>
      <c r="Y172" s="352"/>
      <c r="Z172" s="352"/>
    </row>
    <row r="173" ht="14.25" customHeight="1">
      <c r="A173" s="520"/>
      <c r="B173" s="520"/>
      <c r="C173" s="520"/>
      <c r="D173" s="521"/>
      <c r="E173" s="520"/>
      <c r="F173" s="521"/>
      <c r="G173" s="520"/>
      <c r="H173" s="520"/>
      <c r="I173" s="352"/>
      <c r="J173" s="352"/>
      <c r="K173" s="352"/>
      <c r="L173" s="352"/>
      <c r="M173" s="352"/>
      <c r="N173" s="352"/>
      <c r="O173" s="352"/>
      <c r="P173" s="352"/>
      <c r="Q173" s="352"/>
      <c r="R173" s="352"/>
      <c r="S173" s="352"/>
      <c r="T173" s="352"/>
      <c r="U173" s="352"/>
      <c r="V173" s="352"/>
      <c r="W173" s="352"/>
      <c r="X173" s="352"/>
      <c r="Y173" s="352"/>
      <c r="Z173" s="352"/>
    </row>
    <row r="174" ht="14.25" customHeight="1">
      <c r="A174" s="520"/>
      <c r="B174" s="520"/>
      <c r="C174" s="520"/>
      <c r="D174" s="521"/>
      <c r="E174" s="520"/>
      <c r="F174" s="521"/>
      <c r="G174" s="520"/>
      <c r="H174" s="520"/>
      <c r="I174" s="352"/>
      <c r="J174" s="352"/>
      <c r="K174" s="352"/>
      <c r="L174" s="352"/>
      <c r="M174" s="352"/>
      <c r="N174" s="352"/>
      <c r="O174" s="352"/>
      <c r="P174" s="352"/>
      <c r="Q174" s="352"/>
      <c r="R174" s="352"/>
      <c r="S174" s="352"/>
      <c r="T174" s="352"/>
      <c r="U174" s="352"/>
      <c r="V174" s="352"/>
      <c r="W174" s="352"/>
      <c r="X174" s="352"/>
      <c r="Y174" s="352"/>
      <c r="Z174" s="352"/>
    </row>
    <row r="175" ht="14.25" customHeight="1">
      <c r="A175" s="520"/>
      <c r="B175" s="520"/>
      <c r="C175" s="520"/>
      <c r="D175" s="521"/>
      <c r="E175" s="520"/>
      <c r="F175" s="521"/>
      <c r="G175" s="520"/>
      <c r="H175" s="520"/>
      <c r="I175" s="352"/>
      <c r="J175" s="352"/>
      <c r="K175" s="352"/>
      <c r="L175" s="352"/>
      <c r="M175" s="352"/>
      <c r="N175" s="352"/>
      <c r="O175" s="352"/>
      <c r="P175" s="352"/>
      <c r="Q175" s="352"/>
      <c r="R175" s="352"/>
      <c r="S175" s="352"/>
      <c r="T175" s="352"/>
      <c r="U175" s="352"/>
      <c r="V175" s="352"/>
      <c r="W175" s="352"/>
      <c r="X175" s="352"/>
      <c r="Y175" s="352"/>
      <c r="Z175" s="352"/>
    </row>
    <row r="176" ht="14.25" customHeight="1">
      <c r="A176" s="520"/>
      <c r="B176" s="520"/>
      <c r="C176" s="520"/>
      <c r="D176" s="521"/>
      <c r="E176" s="520"/>
      <c r="F176" s="521"/>
      <c r="G176" s="520"/>
      <c r="H176" s="520"/>
      <c r="I176" s="352"/>
      <c r="J176" s="352"/>
      <c r="K176" s="352"/>
      <c r="L176" s="352"/>
      <c r="M176" s="352"/>
      <c r="N176" s="352"/>
      <c r="O176" s="352"/>
      <c r="P176" s="352"/>
      <c r="Q176" s="352"/>
      <c r="R176" s="352"/>
      <c r="S176" s="352"/>
      <c r="T176" s="352"/>
      <c r="U176" s="352"/>
      <c r="V176" s="352"/>
      <c r="W176" s="352"/>
      <c r="X176" s="352"/>
      <c r="Y176" s="352"/>
      <c r="Z176" s="352"/>
    </row>
    <row r="177" ht="14.25" customHeight="1">
      <c r="A177" s="520"/>
      <c r="B177" s="520"/>
      <c r="C177" s="520"/>
      <c r="D177" s="521"/>
      <c r="E177" s="520"/>
      <c r="F177" s="521"/>
      <c r="G177" s="520"/>
      <c r="H177" s="520"/>
      <c r="I177" s="352"/>
      <c r="J177" s="352"/>
      <c r="K177" s="352"/>
      <c r="L177" s="352"/>
      <c r="M177" s="352"/>
      <c r="N177" s="352"/>
      <c r="O177" s="352"/>
      <c r="P177" s="352"/>
      <c r="Q177" s="352"/>
      <c r="R177" s="352"/>
      <c r="S177" s="352"/>
      <c r="T177" s="352"/>
      <c r="U177" s="352"/>
      <c r="V177" s="352"/>
      <c r="W177" s="352"/>
      <c r="X177" s="352"/>
      <c r="Y177" s="352"/>
      <c r="Z177" s="352"/>
    </row>
    <row r="178" ht="14.25" customHeight="1">
      <c r="A178" s="520"/>
      <c r="B178" s="520"/>
      <c r="C178" s="520"/>
      <c r="D178" s="521"/>
      <c r="E178" s="520"/>
      <c r="F178" s="521"/>
      <c r="G178" s="520"/>
      <c r="H178" s="520"/>
      <c r="I178" s="352"/>
      <c r="J178" s="352"/>
      <c r="K178" s="352"/>
      <c r="L178" s="352"/>
      <c r="M178" s="352"/>
      <c r="N178" s="352"/>
      <c r="O178" s="352"/>
      <c r="P178" s="352"/>
      <c r="Q178" s="352"/>
      <c r="R178" s="352"/>
      <c r="S178" s="352"/>
      <c r="T178" s="352"/>
      <c r="U178" s="352"/>
      <c r="V178" s="352"/>
      <c r="W178" s="352"/>
      <c r="X178" s="352"/>
      <c r="Y178" s="352"/>
      <c r="Z178" s="352"/>
    </row>
    <row r="179" ht="14.25" customHeight="1">
      <c r="A179" s="520"/>
      <c r="B179" s="520"/>
      <c r="C179" s="520"/>
      <c r="D179" s="521"/>
      <c r="E179" s="520"/>
      <c r="F179" s="521"/>
      <c r="G179" s="520"/>
      <c r="H179" s="520"/>
      <c r="I179" s="352"/>
      <c r="J179" s="352"/>
      <c r="K179" s="352"/>
      <c r="L179" s="352"/>
      <c r="M179" s="352"/>
      <c r="N179" s="352"/>
      <c r="O179" s="352"/>
      <c r="P179" s="352"/>
      <c r="Q179" s="352"/>
      <c r="R179" s="352"/>
      <c r="S179" s="352"/>
      <c r="T179" s="352"/>
      <c r="U179" s="352"/>
      <c r="V179" s="352"/>
      <c r="W179" s="352"/>
      <c r="X179" s="352"/>
      <c r="Y179" s="352"/>
      <c r="Z179" s="352"/>
    </row>
    <row r="180" ht="14.25" customHeight="1">
      <c r="A180" s="520"/>
      <c r="B180" s="520"/>
      <c r="C180" s="520"/>
      <c r="D180" s="521"/>
      <c r="E180" s="520"/>
      <c r="F180" s="521"/>
      <c r="G180" s="520"/>
      <c r="H180" s="520"/>
      <c r="I180" s="352"/>
      <c r="J180" s="352"/>
      <c r="K180" s="352"/>
      <c r="L180" s="352"/>
      <c r="M180" s="352"/>
      <c r="N180" s="352"/>
      <c r="O180" s="352"/>
      <c r="P180" s="352"/>
      <c r="Q180" s="352"/>
      <c r="R180" s="352"/>
      <c r="S180" s="352"/>
      <c r="T180" s="352"/>
      <c r="U180" s="352"/>
      <c r="V180" s="352"/>
      <c r="W180" s="352"/>
      <c r="X180" s="352"/>
      <c r="Y180" s="352"/>
      <c r="Z180" s="352"/>
    </row>
    <row r="181" ht="14.25" customHeight="1">
      <c r="A181" s="520"/>
      <c r="B181" s="520"/>
      <c r="C181" s="520"/>
      <c r="D181" s="521"/>
      <c r="E181" s="520"/>
      <c r="F181" s="521"/>
      <c r="G181" s="520"/>
      <c r="H181" s="520"/>
      <c r="I181" s="352"/>
      <c r="J181" s="352"/>
      <c r="K181" s="352"/>
      <c r="L181" s="352"/>
      <c r="M181" s="352"/>
      <c r="N181" s="352"/>
      <c r="O181" s="352"/>
      <c r="P181" s="352"/>
      <c r="Q181" s="352"/>
      <c r="R181" s="352"/>
      <c r="S181" s="352"/>
      <c r="T181" s="352"/>
      <c r="U181" s="352"/>
      <c r="V181" s="352"/>
      <c r="W181" s="352"/>
      <c r="X181" s="352"/>
      <c r="Y181" s="352"/>
      <c r="Z181" s="352"/>
    </row>
    <row r="182" ht="14.25" customHeight="1">
      <c r="A182" s="520"/>
      <c r="B182" s="520"/>
      <c r="C182" s="520"/>
      <c r="D182" s="521"/>
      <c r="E182" s="520"/>
      <c r="F182" s="521"/>
      <c r="G182" s="520"/>
      <c r="H182" s="520"/>
      <c r="I182" s="352"/>
      <c r="J182" s="352"/>
      <c r="K182" s="352"/>
      <c r="L182" s="352"/>
      <c r="M182" s="352"/>
      <c r="N182" s="352"/>
      <c r="O182" s="352"/>
      <c r="P182" s="352"/>
      <c r="Q182" s="352"/>
      <c r="R182" s="352"/>
      <c r="S182" s="352"/>
      <c r="T182" s="352"/>
      <c r="U182" s="352"/>
      <c r="V182" s="352"/>
      <c r="W182" s="352"/>
      <c r="X182" s="352"/>
      <c r="Y182" s="352"/>
      <c r="Z182" s="352"/>
    </row>
    <row r="183" ht="14.25" customHeight="1">
      <c r="A183" s="520"/>
      <c r="B183" s="520"/>
      <c r="C183" s="520"/>
      <c r="D183" s="521"/>
      <c r="E183" s="520"/>
      <c r="F183" s="521"/>
      <c r="G183" s="520"/>
      <c r="H183" s="520"/>
      <c r="I183" s="352"/>
      <c r="J183" s="352"/>
      <c r="K183" s="352"/>
      <c r="L183" s="352"/>
      <c r="M183" s="352"/>
      <c r="N183" s="352"/>
      <c r="O183" s="352"/>
      <c r="P183" s="352"/>
      <c r="Q183" s="352"/>
      <c r="R183" s="352"/>
      <c r="S183" s="352"/>
      <c r="T183" s="352"/>
      <c r="U183" s="352"/>
      <c r="V183" s="352"/>
      <c r="W183" s="352"/>
      <c r="X183" s="352"/>
      <c r="Y183" s="352"/>
      <c r="Z183" s="352"/>
    </row>
    <row r="184" ht="14.25" customHeight="1">
      <c r="A184" s="520"/>
      <c r="B184" s="520"/>
      <c r="C184" s="520"/>
      <c r="D184" s="521"/>
      <c r="E184" s="520"/>
      <c r="F184" s="521"/>
      <c r="G184" s="520"/>
      <c r="H184" s="520"/>
      <c r="I184" s="352"/>
      <c r="J184" s="352"/>
      <c r="K184" s="352"/>
      <c r="L184" s="352"/>
      <c r="M184" s="352"/>
      <c r="N184" s="352"/>
      <c r="O184" s="352"/>
      <c r="P184" s="352"/>
      <c r="Q184" s="352"/>
      <c r="R184" s="352"/>
      <c r="S184" s="352"/>
      <c r="T184" s="352"/>
      <c r="U184" s="352"/>
      <c r="V184" s="352"/>
      <c r="W184" s="352"/>
      <c r="X184" s="352"/>
      <c r="Y184" s="352"/>
      <c r="Z184" s="352"/>
    </row>
    <row r="185" ht="14.25" customHeight="1">
      <c r="A185" s="520"/>
      <c r="B185" s="520"/>
      <c r="C185" s="520"/>
      <c r="D185" s="521"/>
      <c r="E185" s="520"/>
      <c r="F185" s="521"/>
      <c r="G185" s="520"/>
      <c r="H185" s="520"/>
      <c r="I185" s="352"/>
      <c r="J185" s="352"/>
      <c r="K185" s="352"/>
      <c r="L185" s="352"/>
      <c r="M185" s="352"/>
      <c r="N185" s="352"/>
      <c r="O185" s="352"/>
      <c r="P185" s="352"/>
      <c r="Q185" s="352"/>
      <c r="R185" s="352"/>
      <c r="S185" s="352"/>
      <c r="T185" s="352"/>
      <c r="U185" s="352"/>
      <c r="V185" s="352"/>
      <c r="W185" s="352"/>
      <c r="X185" s="352"/>
      <c r="Y185" s="352"/>
      <c r="Z185" s="352"/>
    </row>
    <row r="186" ht="14.25" customHeight="1">
      <c r="A186" s="520"/>
      <c r="B186" s="520"/>
      <c r="C186" s="520"/>
      <c r="D186" s="521"/>
      <c r="E186" s="520"/>
      <c r="F186" s="521"/>
      <c r="G186" s="520"/>
      <c r="H186" s="520"/>
      <c r="I186" s="352"/>
      <c r="J186" s="352"/>
      <c r="K186" s="352"/>
      <c r="L186" s="352"/>
      <c r="M186" s="352"/>
      <c r="N186" s="352"/>
      <c r="O186" s="352"/>
      <c r="P186" s="352"/>
      <c r="Q186" s="352"/>
      <c r="R186" s="352"/>
      <c r="S186" s="352"/>
      <c r="T186" s="352"/>
      <c r="U186" s="352"/>
      <c r="V186" s="352"/>
      <c r="W186" s="352"/>
      <c r="X186" s="352"/>
      <c r="Y186" s="352"/>
      <c r="Z186" s="352"/>
    </row>
    <row r="187" ht="14.25" customHeight="1">
      <c r="A187" s="520"/>
      <c r="B187" s="520"/>
      <c r="C187" s="520"/>
      <c r="D187" s="521"/>
      <c r="E187" s="520"/>
      <c r="F187" s="521"/>
      <c r="G187" s="520"/>
      <c r="H187" s="520"/>
      <c r="I187" s="352"/>
      <c r="J187" s="352"/>
      <c r="K187" s="352"/>
      <c r="L187" s="352"/>
      <c r="M187" s="352"/>
      <c r="N187" s="352"/>
      <c r="O187" s="352"/>
      <c r="P187" s="352"/>
      <c r="Q187" s="352"/>
      <c r="R187" s="352"/>
      <c r="S187" s="352"/>
      <c r="T187" s="352"/>
      <c r="U187" s="352"/>
      <c r="V187" s="352"/>
      <c r="W187" s="352"/>
      <c r="X187" s="352"/>
      <c r="Y187" s="352"/>
      <c r="Z187" s="352"/>
    </row>
    <row r="188" ht="14.25" customHeight="1">
      <c r="A188" s="520"/>
      <c r="B188" s="520"/>
      <c r="C188" s="520"/>
      <c r="D188" s="521"/>
      <c r="E188" s="520"/>
      <c r="F188" s="521"/>
      <c r="G188" s="520"/>
      <c r="H188" s="520"/>
      <c r="I188" s="352"/>
      <c r="J188" s="352"/>
      <c r="K188" s="352"/>
      <c r="L188" s="352"/>
      <c r="M188" s="352"/>
      <c r="N188" s="352"/>
      <c r="O188" s="352"/>
      <c r="P188" s="352"/>
      <c r="Q188" s="352"/>
      <c r="R188" s="352"/>
      <c r="S188" s="352"/>
      <c r="T188" s="352"/>
      <c r="U188" s="352"/>
      <c r="V188" s="352"/>
      <c r="W188" s="352"/>
      <c r="X188" s="352"/>
      <c r="Y188" s="352"/>
      <c r="Z188" s="352"/>
    </row>
    <row r="189" ht="14.25" customHeight="1">
      <c r="A189" s="520"/>
      <c r="B189" s="520"/>
      <c r="C189" s="520"/>
      <c r="D189" s="521"/>
      <c r="E189" s="520"/>
      <c r="F189" s="521"/>
      <c r="G189" s="520"/>
      <c r="H189" s="520"/>
      <c r="I189" s="352"/>
      <c r="J189" s="352"/>
      <c r="K189" s="352"/>
      <c r="L189" s="352"/>
      <c r="M189" s="352"/>
      <c r="N189" s="352"/>
      <c r="O189" s="352"/>
      <c r="P189" s="352"/>
      <c r="Q189" s="352"/>
      <c r="R189" s="352"/>
      <c r="S189" s="352"/>
      <c r="T189" s="352"/>
      <c r="U189" s="352"/>
      <c r="V189" s="352"/>
      <c r="W189" s="352"/>
      <c r="X189" s="352"/>
      <c r="Y189" s="352"/>
      <c r="Z189" s="352"/>
    </row>
    <row r="190" ht="14.25" customHeight="1">
      <c r="A190" s="520"/>
      <c r="B190" s="520"/>
      <c r="C190" s="520"/>
      <c r="D190" s="521"/>
      <c r="E190" s="520"/>
      <c r="F190" s="521"/>
      <c r="G190" s="520"/>
      <c r="H190" s="520"/>
      <c r="I190" s="352"/>
      <c r="J190" s="352"/>
      <c r="K190" s="352"/>
      <c r="L190" s="352"/>
      <c r="M190" s="352"/>
      <c r="N190" s="352"/>
      <c r="O190" s="352"/>
      <c r="P190" s="352"/>
      <c r="Q190" s="352"/>
      <c r="R190" s="352"/>
      <c r="S190" s="352"/>
      <c r="T190" s="352"/>
      <c r="U190" s="352"/>
      <c r="V190" s="352"/>
      <c r="W190" s="352"/>
      <c r="X190" s="352"/>
      <c r="Y190" s="352"/>
      <c r="Z190" s="352"/>
    </row>
    <row r="191" ht="14.25" customHeight="1">
      <c r="A191" s="520"/>
      <c r="B191" s="520"/>
      <c r="C191" s="520"/>
      <c r="D191" s="521"/>
      <c r="E191" s="520"/>
      <c r="F191" s="521"/>
      <c r="G191" s="520"/>
      <c r="H191" s="520"/>
      <c r="I191" s="352"/>
      <c r="J191" s="352"/>
      <c r="K191" s="352"/>
      <c r="L191" s="352"/>
      <c r="M191" s="352"/>
      <c r="N191" s="352"/>
      <c r="O191" s="352"/>
      <c r="P191" s="352"/>
      <c r="Q191" s="352"/>
      <c r="R191" s="352"/>
      <c r="S191" s="352"/>
      <c r="T191" s="352"/>
      <c r="U191" s="352"/>
      <c r="V191" s="352"/>
      <c r="W191" s="352"/>
      <c r="X191" s="352"/>
      <c r="Y191" s="352"/>
      <c r="Z191" s="352"/>
    </row>
    <row r="192" ht="14.25" customHeight="1">
      <c r="A192" s="520"/>
      <c r="B192" s="520"/>
      <c r="C192" s="520"/>
      <c r="D192" s="521"/>
      <c r="E192" s="520"/>
      <c r="F192" s="521"/>
      <c r="G192" s="520"/>
      <c r="H192" s="520"/>
      <c r="I192" s="352"/>
      <c r="J192" s="352"/>
      <c r="K192" s="352"/>
      <c r="L192" s="352"/>
      <c r="M192" s="352"/>
      <c r="N192" s="352"/>
      <c r="O192" s="352"/>
      <c r="P192" s="352"/>
      <c r="Q192" s="352"/>
      <c r="R192" s="352"/>
      <c r="S192" s="352"/>
      <c r="T192" s="352"/>
      <c r="U192" s="352"/>
      <c r="V192" s="352"/>
      <c r="W192" s="352"/>
      <c r="X192" s="352"/>
      <c r="Y192" s="352"/>
      <c r="Z192" s="352"/>
    </row>
    <row r="193" ht="14.25" customHeight="1">
      <c r="A193" s="520"/>
      <c r="B193" s="520"/>
      <c r="C193" s="520"/>
      <c r="D193" s="521"/>
      <c r="E193" s="520"/>
      <c r="F193" s="521"/>
      <c r="G193" s="520"/>
      <c r="H193" s="520"/>
      <c r="I193" s="352"/>
      <c r="J193" s="352"/>
      <c r="K193" s="352"/>
      <c r="L193" s="352"/>
      <c r="M193" s="352"/>
      <c r="N193" s="352"/>
      <c r="O193" s="352"/>
      <c r="P193" s="352"/>
      <c r="Q193" s="352"/>
      <c r="R193" s="352"/>
      <c r="S193" s="352"/>
      <c r="T193" s="352"/>
      <c r="U193" s="352"/>
      <c r="V193" s="352"/>
      <c r="W193" s="352"/>
      <c r="X193" s="352"/>
      <c r="Y193" s="352"/>
      <c r="Z193" s="352"/>
    </row>
    <row r="194" ht="14.25" customHeight="1">
      <c r="A194" s="520"/>
      <c r="B194" s="520"/>
      <c r="C194" s="520"/>
      <c r="D194" s="521"/>
      <c r="E194" s="520"/>
      <c r="F194" s="521"/>
      <c r="G194" s="520"/>
      <c r="H194" s="520"/>
      <c r="I194" s="352"/>
      <c r="J194" s="352"/>
      <c r="K194" s="352"/>
      <c r="L194" s="352"/>
      <c r="M194" s="352"/>
      <c r="N194" s="352"/>
      <c r="O194" s="352"/>
      <c r="P194" s="352"/>
      <c r="Q194" s="352"/>
      <c r="R194" s="352"/>
      <c r="S194" s="352"/>
      <c r="T194" s="352"/>
      <c r="U194" s="352"/>
      <c r="V194" s="352"/>
      <c r="W194" s="352"/>
      <c r="X194" s="352"/>
      <c r="Y194" s="352"/>
      <c r="Z194" s="352"/>
    </row>
    <row r="195" ht="14.25" customHeight="1">
      <c r="A195" s="520"/>
      <c r="B195" s="520"/>
      <c r="C195" s="520"/>
      <c r="D195" s="521"/>
      <c r="E195" s="520"/>
      <c r="F195" s="521"/>
      <c r="G195" s="520"/>
      <c r="H195" s="520"/>
      <c r="I195" s="352"/>
      <c r="J195" s="352"/>
      <c r="K195" s="352"/>
      <c r="L195" s="352"/>
      <c r="M195" s="352"/>
      <c r="N195" s="352"/>
      <c r="O195" s="352"/>
      <c r="P195" s="352"/>
      <c r="Q195" s="352"/>
      <c r="R195" s="352"/>
      <c r="S195" s="352"/>
      <c r="T195" s="352"/>
      <c r="U195" s="352"/>
      <c r="V195" s="352"/>
      <c r="W195" s="352"/>
      <c r="X195" s="352"/>
      <c r="Y195" s="352"/>
      <c r="Z195" s="352"/>
    </row>
    <row r="196" ht="14.25" customHeight="1">
      <c r="A196" s="520"/>
      <c r="B196" s="520"/>
      <c r="C196" s="520"/>
      <c r="D196" s="521"/>
      <c r="E196" s="520"/>
      <c r="F196" s="521"/>
      <c r="G196" s="520"/>
      <c r="H196" s="520"/>
      <c r="I196" s="352"/>
      <c r="J196" s="352"/>
      <c r="K196" s="352"/>
      <c r="L196" s="352"/>
      <c r="M196" s="352"/>
      <c r="N196" s="352"/>
      <c r="O196" s="352"/>
      <c r="P196" s="352"/>
      <c r="Q196" s="352"/>
      <c r="R196" s="352"/>
      <c r="S196" s="352"/>
      <c r="T196" s="352"/>
      <c r="U196" s="352"/>
      <c r="V196" s="352"/>
      <c r="W196" s="352"/>
      <c r="X196" s="352"/>
      <c r="Y196" s="352"/>
      <c r="Z196" s="352"/>
    </row>
    <row r="197" ht="14.25" customHeight="1">
      <c r="A197" s="520"/>
      <c r="B197" s="520"/>
      <c r="C197" s="520"/>
      <c r="D197" s="521"/>
      <c r="E197" s="520"/>
      <c r="F197" s="521"/>
      <c r="G197" s="520"/>
      <c r="H197" s="520"/>
      <c r="I197" s="352"/>
      <c r="J197" s="352"/>
      <c r="K197" s="352"/>
      <c r="L197" s="352"/>
      <c r="M197" s="352"/>
      <c r="N197" s="352"/>
      <c r="O197" s="352"/>
      <c r="P197" s="352"/>
      <c r="Q197" s="352"/>
      <c r="R197" s="352"/>
      <c r="S197" s="352"/>
      <c r="T197" s="352"/>
      <c r="U197" s="352"/>
      <c r="V197" s="352"/>
      <c r="W197" s="352"/>
      <c r="X197" s="352"/>
      <c r="Y197" s="352"/>
      <c r="Z197" s="352"/>
    </row>
    <row r="198" ht="14.25" customHeight="1">
      <c r="A198" s="520"/>
      <c r="B198" s="520"/>
      <c r="C198" s="520"/>
      <c r="D198" s="521"/>
      <c r="E198" s="520"/>
      <c r="F198" s="521"/>
      <c r="G198" s="520"/>
      <c r="H198" s="520"/>
      <c r="I198" s="352"/>
      <c r="J198" s="352"/>
      <c r="K198" s="352"/>
      <c r="L198" s="352"/>
      <c r="M198" s="352"/>
      <c r="N198" s="352"/>
      <c r="O198" s="352"/>
      <c r="P198" s="352"/>
      <c r="Q198" s="352"/>
      <c r="R198" s="352"/>
      <c r="S198" s="352"/>
      <c r="T198" s="352"/>
      <c r="U198" s="352"/>
      <c r="V198" s="352"/>
      <c r="W198" s="352"/>
      <c r="X198" s="352"/>
      <c r="Y198" s="352"/>
      <c r="Z198" s="352"/>
    </row>
    <row r="199" ht="14.25" customHeight="1">
      <c r="A199" s="520"/>
      <c r="B199" s="520"/>
      <c r="C199" s="520"/>
      <c r="D199" s="521"/>
      <c r="E199" s="520"/>
      <c r="F199" s="521"/>
      <c r="G199" s="520"/>
      <c r="H199" s="520"/>
      <c r="I199" s="352"/>
      <c r="J199" s="352"/>
      <c r="K199" s="352"/>
      <c r="L199" s="352"/>
      <c r="M199" s="352"/>
      <c r="N199" s="352"/>
      <c r="O199" s="352"/>
      <c r="P199" s="352"/>
      <c r="Q199" s="352"/>
      <c r="R199" s="352"/>
      <c r="S199" s="352"/>
      <c r="T199" s="352"/>
      <c r="U199" s="352"/>
      <c r="V199" s="352"/>
      <c r="W199" s="352"/>
      <c r="X199" s="352"/>
      <c r="Y199" s="352"/>
      <c r="Z199" s="352"/>
    </row>
    <row r="200" ht="14.25" customHeight="1">
      <c r="A200" s="520"/>
      <c r="B200" s="520"/>
      <c r="C200" s="520"/>
      <c r="D200" s="521"/>
      <c r="E200" s="520"/>
      <c r="F200" s="521"/>
      <c r="G200" s="520"/>
      <c r="H200" s="520"/>
      <c r="I200" s="352"/>
      <c r="J200" s="352"/>
      <c r="K200" s="352"/>
      <c r="L200" s="352"/>
      <c r="M200" s="352"/>
      <c r="N200" s="352"/>
      <c r="O200" s="352"/>
      <c r="P200" s="352"/>
      <c r="Q200" s="352"/>
      <c r="R200" s="352"/>
      <c r="S200" s="352"/>
      <c r="T200" s="352"/>
      <c r="U200" s="352"/>
      <c r="V200" s="352"/>
      <c r="W200" s="352"/>
      <c r="X200" s="352"/>
      <c r="Y200" s="352"/>
      <c r="Z200" s="352"/>
    </row>
    <row r="201" ht="14.25" customHeight="1">
      <c r="A201" s="520"/>
      <c r="B201" s="520"/>
      <c r="C201" s="520"/>
      <c r="D201" s="521"/>
      <c r="E201" s="520"/>
      <c r="F201" s="521"/>
      <c r="G201" s="520"/>
      <c r="H201" s="520"/>
      <c r="I201" s="352"/>
      <c r="J201" s="352"/>
      <c r="K201" s="352"/>
      <c r="L201" s="352"/>
      <c r="M201" s="352"/>
      <c r="N201" s="352"/>
      <c r="O201" s="352"/>
      <c r="P201" s="352"/>
      <c r="Q201" s="352"/>
      <c r="R201" s="352"/>
      <c r="S201" s="352"/>
      <c r="T201" s="352"/>
      <c r="U201" s="352"/>
      <c r="V201" s="352"/>
      <c r="W201" s="352"/>
      <c r="X201" s="352"/>
      <c r="Y201" s="352"/>
      <c r="Z201" s="352"/>
    </row>
    <row r="202" ht="14.25" customHeight="1">
      <c r="A202" s="520"/>
      <c r="B202" s="520"/>
      <c r="C202" s="520"/>
      <c r="D202" s="521"/>
      <c r="E202" s="520"/>
      <c r="F202" s="521"/>
      <c r="G202" s="520"/>
      <c r="H202" s="520"/>
      <c r="I202" s="352"/>
      <c r="J202" s="352"/>
      <c r="K202" s="352"/>
      <c r="L202" s="352"/>
      <c r="M202" s="352"/>
      <c r="N202" s="352"/>
      <c r="O202" s="352"/>
      <c r="P202" s="352"/>
      <c r="Q202" s="352"/>
      <c r="R202" s="352"/>
      <c r="S202" s="352"/>
      <c r="T202" s="352"/>
      <c r="U202" s="352"/>
      <c r="V202" s="352"/>
      <c r="W202" s="352"/>
      <c r="X202" s="352"/>
      <c r="Y202" s="352"/>
      <c r="Z202" s="352"/>
    </row>
    <row r="203" ht="14.25" customHeight="1">
      <c r="A203" s="520"/>
      <c r="B203" s="520"/>
      <c r="C203" s="520"/>
      <c r="D203" s="521"/>
      <c r="E203" s="520"/>
      <c r="F203" s="521"/>
      <c r="G203" s="520"/>
      <c r="H203" s="520"/>
      <c r="I203" s="352"/>
      <c r="J203" s="352"/>
      <c r="K203" s="352"/>
      <c r="L203" s="352"/>
      <c r="M203" s="352"/>
      <c r="N203" s="352"/>
      <c r="O203" s="352"/>
      <c r="P203" s="352"/>
      <c r="Q203" s="352"/>
      <c r="R203" s="352"/>
      <c r="S203" s="352"/>
      <c r="T203" s="352"/>
      <c r="U203" s="352"/>
      <c r="V203" s="352"/>
      <c r="W203" s="352"/>
      <c r="X203" s="352"/>
      <c r="Y203" s="352"/>
      <c r="Z203" s="352"/>
    </row>
    <row r="204" ht="14.25" customHeight="1">
      <c r="A204" s="520"/>
      <c r="B204" s="520"/>
      <c r="C204" s="520"/>
      <c r="D204" s="521"/>
      <c r="E204" s="520"/>
      <c r="F204" s="521"/>
      <c r="G204" s="520"/>
      <c r="H204" s="520"/>
      <c r="I204" s="352"/>
      <c r="J204" s="352"/>
      <c r="K204" s="352"/>
      <c r="L204" s="352"/>
      <c r="M204" s="352"/>
      <c r="N204" s="352"/>
      <c r="O204" s="352"/>
      <c r="P204" s="352"/>
      <c r="Q204" s="352"/>
      <c r="R204" s="352"/>
      <c r="S204" s="352"/>
      <c r="T204" s="352"/>
      <c r="U204" s="352"/>
      <c r="V204" s="352"/>
      <c r="W204" s="352"/>
      <c r="X204" s="352"/>
      <c r="Y204" s="352"/>
      <c r="Z204" s="352"/>
    </row>
    <row r="205" ht="14.25" customHeight="1">
      <c r="A205" s="520"/>
      <c r="B205" s="520"/>
      <c r="C205" s="520"/>
      <c r="D205" s="521"/>
      <c r="E205" s="520"/>
      <c r="F205" s="521"/>
      <c r="G205" s="520"/>
      <c r="H205" s="520"/>
      <c r="I205" s="352"/>
      <c r="J205" s="352"/>
      <c r="K205" s="352"/>
      <c r="L205" s="352"/>
      <c r="M205" s="352"/>
      <c r="N205" s="352"/>
      <c r="O205" s="352"/>
      <c r="P205" s="352"/>
      <c r="Q205" s="352"/>
      <c r="R205" s="352"/>
      <c r="S205" s="352"/>
      <c r="T205" s="352"/>
      <c r="U205" s="352"/>
      <c r="V205" s="352"/>
      <c r="W205" s="352"/>
      <c r="X205" s="352"/>
      <c r="Y205" s="352"/>
      <c r="Z205" s="352"/>
    </row>
    <row r="206" ht="14.25" customHeight="1">
      <c r="A206" s="520"/>
      <c r="B206" s="520"/>
      <c r="C206" s="520"/>
      <c r="D206" s="521"/>
      <c r="E206" s="520"/>
      <c r="F206" s="521"/>
      <c r="G206" s="520"/>
      <c r="H206" s="520"/>
      <c r="I206" s="352"/>
      <c r="J206" s="352"/>
      <c r="K206" s="352"/>
      <c r="L206" s="352"/>
      <c r="M206" s="352"/>
      <c r="N206" s="352"/>
      <c r="O206" s="352"/>
      <c r="P206" s="352"/>
      <c r="Q206" s="352"/>
      <c r="R206" s="352"/>
      <c r="S206" s="352"/>
      <c r="T206" s="352"/>
      <c r="U206" s="352"/>
      <c r="V206" s="352"/>
      <c r="W206" s="352"/>
      <c r="X206" s="352"/>
      <c r="Y206" s="352"/>
      <c r="Z206" s="352"/>
    </row>
    <row r="207" ht="14.25" customHeight="1">
      <c r="A207" s="520"/>
      <c r="B207" s="520"/>
      <c r="C207" s="520"/>
      <c r="D207" s="521"/>
      <c r="E207" s="520"/>
      <c r="F207" s="521"/>
      <c r="G207" s="520"/>
      <c r="H207" s="520"/>
      <c r="I207" s="352"/>
      <c r="J207" s="352"/>
      <c r="K207" s="352"/>
      <c r="L207" s="352"/>
      <c r="M207" s="352"/>
      <c r="N207" s="352"/>
      <c r="O207" s="352"/>
      <c r="P207" s="352"/>
      <c r="Q207" s="352"/>
      <c r="R207" s="352"/>
      <c r="S207" s="352"/>
      <c r="T207" s="352"/>
      <c r="U207" s="352"/>
      <c r="V207" s="352"/>
      <c r="W207" s="352"/>
      <c r="X207" s="352"/>
      <c r="Y207" s="352"/>
      <c r="Z207" s="352"/>
    </row>
    <row r="208" ht="14.25" customHeight="1">
      <c r="A208" s="520"/>
      <c r="B208" s="520"/>
      <c r="C208" s="520"/>
      <c r="D208" s="521"/>
      <c r="E208" s="520"/>
      <c r="F208" s="521"/>
      <c r="G208" s="520"/>
      <c r="H208" s="520"/>
      <c r="I208" s="352"/>
      <c r="J208" s="352"/>
      <c r="K208" s="352"/>
      <c r="L208" s="352"/>
      <c r="M208" s="352"/>
      <c r="N208" s="352"/>
      <c r="O208" s="352"/>
      <c r="P208" s="352"/>
      <c r="Q208" s="352"/>
      <c r="R208" s="352"/>
      <c r="S208" s="352"/>
      <c r="T208" s="352"/>
      <c r="U208" s="352"/>
      <c r="V208" s="352"/>
      <c r="W208" s="352"/>
      <c r="X208" s="352"/>
      <c r="Y208" s="352"/>
      <c r="Z208" s="352"/>
    </row>
    <row r="209" ht="14.25" customHeight="1">
      <c r="A209" s="520"/>
      <c r="B209" s="520"/>
      <c r="C209" s="520"/>
      <c r="D209" s="521"/>
      <c r="E209" s="520"/>
      <c r="F209" s="521"/>
      <c r="G209" s="520"/>
      <c r="H209" s="520"/>
      <c r="I209" s="352"/>
      <c r="J209" s="352"/>
      <c r="K209" s="352"/>
      <c r="L209" s="352"/>
      <c r="M209" s="352"/>
      <c r="N209" s="352"/>
      <c r="O209" s="352"/>
      <c r="P209" s="352"/>
      <c r="Q209" s="352"/>
      <c r="R209" s="352"/>
      <c r="S209" s="352"/>
      <c r="T209" s="352"/>
      <c r="U209" s="352"/>
      <c r="V209" s="352"/>
      <c r="W209" s="352"/>
      <c r="X209" s="352"/>
      <c r="Y209" s="352"/>
      <c r="Z209" s="352"/>
    </row>
    <row r="210" ht="14.25" customHeight="1">
      <c r="A210" s="520"/>
      <c r="B210" s="520"/>
      <c r="C210" s="520"/>
      <c r="D210" s="521"/>
      <c r="E210" s="520"/>
      <c r="F210" s="521"/>
      <c r="G210" s="520"/>
      <c r="H210" s="520"/>
      <c r="I210" s="352"/>
      <c r="J210" s="352"/>
      <c r="K210" s="352"/>
      <c r="L210" s="352"/>
      <c r="M210" s="352"/>
      <c r="N210" s="352"/>
      <c r="O210" s="352"/>
      <c r="P210" s="352"/>
      <c r="Q210" s="352"/>
      <c r="R210" s="352"/>
      <c r="S210" s="352"/>
      <c r="T210" s="352"/>
      <c r="U210" s="352"/>
      <c r="V210" s="352"/>
      <c r="W210" s="352"/>
      <c r="X210" s="352"/>
      <c r="Y210" s="352"/>
      <c r="Z210" s="352"/>
    </row>
    <row r="211" ht="14.25" customHeight="1">
      <c r="A211" s="520"/>
      <c r="B211" s="520"/>
      <c r="C211" s="520"/>
      <c r="D211" s="521"/>
      <c r="E211" s="520"/>
      <c r="F211" s="521"/>
      <c r="G211" s="520"/>
      <c r="H211" s="520"/>
      <c r="I211" s="352"/>
      <c r="J211" s="352"/>
      <c r="K211" s="352"/>
      <c r="L211" s="352"/>
      <c r="M211" s="352"/>
      <c r="N211" s="352"/>
      <c r="O211" s="352"/>
      <c r="P211" s="352"/>
      <c r="Q211" s="352"/>
      <c r="R211" s="352"/>
      <c r="S211" s="352"/>
      <c r="T211" s="352"/>
      <c r="U211" s="352"/>
      <c r="V211" s="352"/>
      <c r="W211" s="352"/>
      <c r="X211" s="352"/>
      <c r="Y211" s="352"/>
      <c r="Z211" s="352"/>
    </row>
    <row r="212" ht="14.25" customHeight="1">
      <c r="A212" s="520"/>
      <c r="B212" s="520"/>
      <c r="C212" s="520"/>
      <c r="D212" s="521"/>
      <c r="E212" s="520"/>
      <c r="F212" s="521"/>
      <c r="G212" s="520"/>
      <c r="H212" s="520"/>
      <c r="I212" s="352"/>
      <c r="J212" s="352"/>
      <c r="K212" s="352"/>
      <c r="L212" s="352"/>
      <c r="M212" s="352"/>
      <c r="N212" s="352"/>
      <c r="O212" s="352"/>
      <c r="P212" s="352"/>
      <c r="Q212" s="352"/>
      <c r="R212" s="352"/>
      <c r="S212" s="352"/>
      <c r="T212" s="352"/>
      <c r="U212" s="352"/>
      <c r="V212" s="352"/>
      <c r="W212" s="352"/>
      <c r="X212" s="352"/>
      <c r="Y212" s="352"/>
      <c r="Z212" s="352"/>
    </row>
    <row r="213" ht="14.25" customHeight="1">
      <c r="A213" s="520"/>
      <c r="B213" s="520"/>
      <c r="C213" s="520"/>
      <c r="D213" s="521"/>
      <c r="E213" s="520"/>
      <c r="F213" s="521"/>
      <c r="G213" s="520"/>
      <c r="H213" s="520"/>
      <c r="I213" s="352"/>
      <c r="J213" s="352"/>
      <c r="K213" s="352"/>
      <c r="L213" s="352"/>
      <c r="M213" s="352"/>
      <c r="N213" s="352"/>
      <c r="O213" s="352"/>
      <c r="P213" s="352"/>
      <c r="Q213" s="352"/>
      <c r="R213" s="352"/>
      <c r="S213" s="352"/>
      <c r="T213" s="352"/>
      <c r="U213" s="352"/>
      <c r="V213" s="352"/>
      <c r="W213" s="352"/>
      <c r="X213" s="352"/>
      <c r="Y213" s="352"/>
      <c r="Z213" s="352"/>
    </row>
    <row r="214" ht="14.25" customHeight="1">
      <c r="A214" s="520"/>
      <c r="B214" s="520"/>
      <c r="C214" s="520"/>
      <c r="D214" s="521"/>
      <c r="E214" s="520"/>
      <c r="F214" s="521"/>
      <c r="G214" s="520"/>
      <c r="H214" s="520"/>
      <c r="I214" s="352"/>
      <c r="J214" s="352"/>
      <c r="K214" s="352"/>
      <c r="L214" s="352"/>
      <c r="M214" s="352"/>
      <c r="N214" s="352"/>
      <c r="O214" s="352"/>
      <c r="P214" s="352"/>
      <c r="Q214" s="352"/>
      <c r="R214" s="352"/>
      <c r="S214" s="352"/>
      <c r="T214" s="352"/>
      <c r="U214" s="352"/>
      <c r="V214" s="352"/>
      <c r="W214" s="352"/>
      <c r="X214" s="352"/>
      <c r="Y214" s="352"/>
      <c r="Z214" s="352"/>
    </row>
    <row r="215" ht="14.25" customHeight="1">
      <c r="A215" s="520"/>
      <c r="B215" s="520"/>
      <c r="C215" s="520"/>
      <c r="D215" s="521"/>
      <c r="E215" s="520"/>
      <c r="F215" s="521"/>
      <c r="G215" s="520"/>
      <c r="H215" s="520"/>
      <c r="I215" s="352"/>
      <c r="J215" s="352"/>
      <c r="K215" s="352"/>
      <c r="L215" s="352"/>
      <c r="M215" s="352"/>
      <c r="N215" s="352"/>
      <c r="O215" s="352"/>
      <c r="P215" s="352"/>
      <c r="Q215" s="352"/>
      <c r="R215" s="352"/>
      <c r="S215" s="352"/>
      <c r="T215" s="352"/>
      <c r="U215" s="352"/>
      <c r="V215" s="352"/>
      <c r="W215" s="352"/>
      <c r="X215" s="352"/>
      <c r="Y215" s="352"/>
      <c r="Z215" s="352"/>
    </row>
    <row r="216" ht="14.25" customHeight="1">
      <c r="A216" s="520"/>
      <c r="B216" s="520"/>
      <c r="C216" s="520"/>
      <c r="D216" s="521"/>
      <c r="E216" s="520"/>
      <c r="F216" s="521"/>
      <c r="G216" s="520"/>
      <c r="H216" s="520"/>
      <c r="I216" s="352"/>
      <c r="J216" s="352"/>
      <c r="K216" s="352"/>
      <c r="L216" s="352"/>
      <c r="M216" s="352"/>
      <c r="N216" s="352"/>
      <c r="O216" s="352"/>
      <c r="P216" s="352"/>
      <c r="Q216" s="352"/>
      <c r="R216" s="352"/>
      <c r="S216" s="352"/>
      <c r="T216" s="352"/>
      <c r="U216" s="352"/>
      <c r="V216" s="352"/>
      <c r="W216" s="352"/>
      <c r="X216" s="352"/>
      <c r="Y216" s="352"/>
      <c r="Z216" s="352"/>
    </row>
    <row r="217" ht="14.25" customHeight="1">
      <c r="A217" s="520"/>
      <c r="B217" s="520"/>
      <c r="C217" s="520"/>
      <c r="D217" s="521"/>
      <c r="E217" s="520"/>
      <c r="F217" s="521"/>
      <c r="G217" s="520"/>
      <c r="H217" s="520"/>
      <c r="I217" s="352"/>
      <c r="J217" s="352"/>
      <c r="K217" s="352"/>
      <c r="L217" s="352"/>
      <c r="M217" s="352"/>
      <c r="N217" s="352"/>
      <c r="O217" s="352"/>
      <c r="P217" s="352"/>
      <c r="Q217" s="352"/>
      <c r="R217" s="352"/>
      <c r="S217" s="352"/>
      <c r="T217" s="352"/>
      <c r="U217" s="352"/>
      <c r="V217" s="352"/>
      <c r="W217" s="352"/>
      <c r="X217" s="352"/>
      <c r="Y217" s="352"/>
      <c r="Z217" s="352"/>
    </row>
    <row r="218" ht="14.25" customHeight="1">
      <c r="A218" s="520"/>
      <c r="B218" s="520"/>
      <c r="C218" s="520"/>
      <c r="D218" s="521"/>
      <c r="E218" s="520"/>
      <c r="F218" s="521"/>
      <c r="G218" s="520"/>
      <c r="H218" s="520"/>
      <c r="I218" s="352"/>
      <c r="J218" s="352"/>
      <c r="K218" s="352"/>
      <c r="L218" s="352"/>
      <c r="M218" s="352"/>
      <c r="N218" s="352"/>
      <c r="O218" s="352"/>
      <c r="P218" s="352"/>
      <c r="Q218" s="352"/>
      <c r="R218" s="352"/>
      <c r="S218" s="352"/>
      <c r="T218" s="352"/>
      <c r="U218" s="352"/>
      <c r="V218" s="352"/>
      <c r="W218" s="352"/>
      <c r="X218" s="352"/>
      <c r="Y218" s="352"/>
      <c r="Z218" s="352"/>
    </row>
    <row r="219" ht="14.25" customHeight="1">
      <c r="A219" s="520"/>
      <c r="B219" s="520"/>
      <c r="C219" s="520"/>
      <c r="D219" s="521"/>
      <c r="E219" s="520"/>
      <c r="F219" s="521"/>
      <c r="G219" s="520"/>
      <c r="H219" s="520"/>
      <c r="I219" s="352"/>
      <c r="J219" s="352"/>
      <c r="K219" s="352"/>
      <c r="L219" s="352"/>
      <c r="M219" s="352"/>
      <c r="N219" s="352"/>
      <c r="O219" s="352"/>
      <c r="P219" s="352"/>
      <c r="Q219" s="352"/>
      <c r="R219" s="352"/>
      <c r="S219" s="352"/>
      <c r="T219" s="352"/>
      <c r="U219" s="352"/>
      <c r="V219" s="352"/>
      <c r="W219" s="352"/>
      <c r="X219" s="352"/>
      <c r="Y219" s="352"/>
      <c r="Z219" s="352"/>
    </row>
    <row r="220" ht="14.25" customHeight="1">
      <c r="A220" s="520"/>
      <c r="B220" s="520"/>
      <c r="C220" s="520"/>
      <c r="D220" s="521"/>
      <c r="E220" s="520"/>
      <c r="F220" s="521"/>
      <c r="G220" s="520"/>
      <c r="H220" s="520"/>
      <c r="I220" s="352"/>
      <c r="J220" s="352"/>
      <c r="K220" s="352"/>
      <c r="L220" s="352"/>
      <c r="M220" s="352"/>
      <c r="N220" s="352"/>
      <c r="O220" s="352"/>
      <c r="P220" s="352"/>
      <c r="Q220" s="352"/>
      <c r="R220" s="352"/>
      <c r="S220" s="352"/>
      <c r="T220" s="352"/>
      <c r="U220" s="352"/>
      <c r="V220" s="352"/>
      <c r="W220" s="352"/>
      <c r="X220" s="352"/>
      <c r="Y220" s="352"/>
      <c r="Z220" s="352"/>
    </row>
    <row r="221" ht="14.25" customHeight="1">
      <c r="A221" s="520"/>
      <c r="B221" s="520"/>
      <c r="C221" s="520"/>
      <c r="D221" s="521"/>
      <c r="E221" s="520"/>
      <c r="F221" s="521"/>
      <c r="G221" s="520"/>
      <c r="H221" s="520"/>
      <c r="I221" s="352"/>
      <c r="J221" s="352"/>
      <c r="K221" s="352"/>
      <c r="L221" s="352"/>
      <c r="M221" s="352"/>
      <c r="N221" s="352"/>
      <c r="O221" s="352"/>
      <c r="P221" s="352"/>
      <c r="Q221" s="352"/>
      <c r="R221" s="352"/>
      <c r="S221" s="352"/>
      <c r="T221" s="352"/>
      <c r="U221" s="352"/>
      <c r="V221" s="352"/>
      <c r="W221" s="352"/>
      <c r="X221" s="352"/>
      <c r="Y221" s="352"/>
      <c r="Z221" s="352"/>
    </row>
    <row r="222" ht="14.25" customHeight="1">
      <c r="A222" s="520"/>
      <c r="B222" s="520"/>
      <c r="C222" s="520"/>
      <c r="D222" s="521"/>
      <c r="E222" s="520"/>
      <c r="F222" s="521"/>
      <c r="G222" s="520"/>
      <c r="H222" s="520"/>
      <c r="I222" s="352"/>
      <c r="J222" s="352"/>
      <c r="K222" s="352"/>
      <c r="L222" s="352"/>
      <c r="M222" s="352"/>
      <c r="N222" s="352"/>
      <c r="O222" s="352"/>
      <c r="P222" s="352"/>
      <c r="Q222" s="352"/>
      <c r="R222" s="352"/>
      <c r="S222" s="352"/>
      <c r="T222" s="352"/>
      <c r="U222" s="352"/>
      <c r="V222" s="352"/>
      <c r="W222" s="352"/>
      <c r="X222" s="352"/>
      <c r="Y222" s="352"/>
      <c r="Z222" s="352"/>
    </row>
    <row r="223" ht="14.25" customHeight="1">
      <c r="A223" s="520"/>
      <c r="B223" s="520"/>
      <c r="C223" s="520"/>
      <c r="D223" s="521"/>
      <c r="E223" s="520"/>
      <c r="F223" s="521"/>
      <c r="G223" s="520"/>
      <c r="H223" s="520"/>
      <c r="I223" s="352"/>
      <c r="J223" s="352"/>
      <c r="K223" s="352"/>
      <c r="L223" s="352"/>
      <c r="M223" s="352"/>
      <c r="N223" s="352"/>
      <c r="O223" s="352"/>
      <c r="P223" s="352"/>
      <c r="Q223" s="352"/>
      <c r="R223" s="352"/>
      <c r="S223" s="352"/>
      <c r="T223" s="352"/>
      <c r="U223" s="352"/>
      <c r="V223" s="352"/>
      <c r="W223" s="352"/>
      <c r="X223" s="352"/>
      <c r="Y223" s="352"/>
      <c r="Z223" s="352"/>
    </row>
    <row r="224" ht="14.25" customHeight="1">
      <c r="A224" s="520"/>
      <c r="B224" s="520"/>
      <c r="C224" s="520"/>
      <c r="D224" s="521"/>
      <c r="E224" s="520"/>
      <c r="F224" s="521"/>
      <c r="G224" s="520"/>
      <c r="H224" s="520"/>
      <c r="I224" s="352"/>
      <c r="J224" s="352"/>
      <c r="K224" s="352"/>
      <c r="L224" s="352"/>
      <c r="M224" s="352"/>
      <c r="N224" s="352"/>
      <c r="O224" s="352"/>
      <c r="P224" s="352"/>
      <c r="Q224" s="352"/>
      <c r="R224" s="352"/>
      <c r="S224" s="352"/>
      <c r="T224" s="352"/>
      <c r="U224" s="352"/>
      <c r="V224" s="352"/>
      <c r="W224" s="352"/>
      <c r="X224" s="352"/>
      <c r="Y224" s="352"/>
      <c r="Z224" s="352"/>
    </row>
    <row r="225" ht="14.25" customHeight="1">
      <c r="A225" s="520"/>
      <c r="B225" s="520"/>
      <c r="C225" s="520"/>
      <c r="D225" s="521"/>
      <c r="E225" s="520"/>
      <c r="F225" s="521"/>
      <c r="G225" s="520"/>
      <c r="H225" s="520"/>
      <c r="I225" s="352"/>
      <c r="J225" s="352"/>
      <c r="K225" s="352"/>
      <c r="L225" s="352"/>
      <c r="M225" s="352"/>
      <c r="N225" s="352"/>
      <c r="O225" s="352"/>
      <c r="P225" s="352"/>
      <c r="Q225" s="352"/>
      <c r="R225" s="352"/>
      <c r="S225" s="352"/>
      <c r="T225" s="352"/>
      <c r="U225" s="352"/>
      <c r="V225" s="352"/>
      <c r="W225" s="352"/>
      <c r="X225" s="352"/>
      <c r="Y225" s="352"/>
      <c r="Z225" s="352"/>
    </row>
    <row r="226" ht="14.25" customHeight="1">
      <c r="A226" s="520"/>
      <c r="B226" s="520"/>
      <c r="C226" s="520"/>
      <c r="D226" s="521"/>
      <c r="E226" s="520"/>
      <c r="F226" s="521"/>
      <c r="G226" s="520"/>
      <c r="H226" s="520"/>
      <c r="I226" s="352"/>
      <c r="J226" s="352"/>
      <c r="K226" s="352"/>
      <c r="L226" s="352"/>
      <c r="M226" s="352"/>
      <c r="N226" s="352"/>
      <c r="O226" s="352"/>
      <c r="P226" s="352"/>
      <c r="Q226" s="352"/>
      <c r="R226" s="352"/>
      <c r="S226" s="352"/>
      <c r="T226" s="352"/>
      <c r="U226" s="352"/>
      <c r="V226" s="352"/>
      <c r="W226" s="352"/>
      <c r="X226" s="352"/>
      <c r="Y226" s="352"/>
      <c r="Z226" s="352"/>
    </row>
    <row r="227" ht="14.25" customHeight="1">
      <c r="A227" s="520"/>
      <c r="B227" s="520"/>
      <c r="C227" s="520"/>
      <c r="D227" s="521"/>
      <c r="E227" s="520"/>
      <c r="F227" s="521"/>
      <c r="G227" s="520"/>
      <c r="H227" s="520"/>
      <c r="I227" s="352"/>
      <c r="J227" s="352"/>
      <c r="K227" s="352"/>
      <c r="L227" s="352"/>
      <c r="M227" s="352"/>
      <c r="N227" s="352"/>
      <c r="O227" s="352"/>
      <c r="P227" s="352"/>
      <c r="Q227" s="352"/>
      <c r="R227" s="352"/>
      <c r="S227" s="352"/>
      <c r="T227" s="352"/>
      <c r="U227" s="352"/>
      <c r="V227" s="352"/>
      <c r="W227" s="352"/>
      <c r="X227" s="352"/>
      <c r="Y227" s="352"/>
      <c r="Z227" s="352"/>
    </row>
    <row r="228" ht="14.25" customHeight="1">
      <c r="A228" s="520"/>
      <c r="B228" s="520"/>
      <c r="C228" s="520"/>
      <c r="D228" s="521"/>
      <c r="E228" s="520"/>
      <c r="F228" s="521"/>
      <c r="G228" s="520"/>
      <c r="H228" s="520"/>
      <c r="I228" s="352"/>
      <c r="J228" s="352"/>
      <c r="K228" s="352"/>
      <c r="L228" s="352"/>
      <c r="M228" s="352"/>
      <c r="N228" s="352"/>
      <c r="O228" s="352"/>
      <c r="P228" s="352"/>
      <c r="Q228" s="352"/>
      <c r="R228" s="352"/>
      <c r="S228" s="352"/>
      <c r="T228" s="352"/>
      <c r="U228" s="352"/>
      <c r="V228" s="352"/>
      <c r="W228" s="352"/>
      <c r="X228" s="352"/>
      <c r="Y228" s="352"/>
      <c r="Z228" s="352"/>
    </row>
    <row r="229" ht="14.25" customHeight="1">
      <c r="A229" s="520"/>
      <c r="B229" s="520"/>
      <c r="C229" s="520"/>
      <c r="D229" s="521"/>
      <c r="E229" s="520"/>
      <c r="F229" s="521"/>
      <c r="G229" s="520"/>
      <c r="H229" s="520"/>
      <c r="I229" s="352"/>
      <c r="J229" s="352"/>
      <c r="K229" s="352"/>
      <c r="L229" s="352"/>
      <c r="M229" s="352"/>
      <c r="N229" s="352"/>
      <c r="O229" s="352"/>
      <c r="P229" s="352"/>
      <c r="Q229" s="352"/>
      <c r="R229" s="352"/>
      <c r="S229" s="352"/>
      <c r="T229" s="352"/>
      <c r="U229" s="352"/>
      <c r="V229" s="352"/>
      <c r="W229" s="352"/>
      <c r="X229" s="352"/>
      <c r="Y229" s="352"/>
      <c r="Z229" s="352"/>
    </row>
    <row r="230" ht="14.25" customHeight="1">
      <c r="A230" s="520"/>
      <c r="B230" s="520"/>
      <c r="C230" s="520"/>
      <c r="D230" s="521"/>
      <c r="E230" s="520"/>
      <c r="F230" s="521"/>
      <c r="G230" s="520"/>
      <c r="H230" s="520"/>
      <c r="I230" s="352"/>
      <c r="J230" s="352"/>
      <c r="K230" s="352"/>
      <c r="L230" s="352"/>
      <c r="M230" s="352"/>
      <c r="N230" s="352"/>
      <c r="O230" s="352"/>
      <c r="P230" s="352"/>
      <c r="Q230" s="352"/>
      <c r="R230" s="352"/>
      <c r="S230" s="352"/>
      <c r="T230" s="352"/>
      <c r="U230" s="352"/>
      <c r="V230" s="352"/>
      <c r="W230" s="352"/>
      <c r="X230" s="352"/>
      <c r="Y230" s="352"/>
      <c r="Z230" s="352"/>
    </row>
    <row r="231" ht="14.25" customHeight="1">
      <c r="A231" s="520"/>
      <c r="B231" s="520"/>
      <c r="C231" s="520"/>
      <c r="D231" s="521"/>
      <c r="E231" s="520"/>
      <c r="F231" s="521"/>
      <c r="G231" s="520"/>
      <c r="H231" s="520"/>
      <c r="I231" s="352"/>
      <c r="J231" s="352"/>
      <c r="K231" s="352"/>
      <c r="L231" s="352"/>
      <c r="M231" s="352"/>
      <c r="N231" s="352"/>
      <c r="O231" s="352"/>
      <c r="P231" s="352"/>
      <c r="Q231" s="352"/>
      <c r="R231" s="352"/>
      <c r="S231" s="352"/>
      <c r="T231" s="352"/>
      <c r="U231" s="352"/>
      <c r="V231" s="352"/>
      <c r="W231" s="352"/>
      <c r="X231" s="352"/>
      <c r="Y231" s="352"/>
      <c r="Z231" s="352"/>
    </row>
    <row r="232" ht="14.25" customHeight="1">
      <c r="A232" s="520"/>
      <c r="B232" s="520"/>
      <c r="C232" s="520"/>
      <c r="D232" s="521"/>
      <c r="E232" s="520"/>
      <c r="F232" s="521"/>
      <c r="G232" s="520"/>
      <c r="H232" s="520"/>
      <c r="I232" s="352"/>
      <c r="J232" s="352"/>
      <c r="K232" s="352"/>
      <c r="L232" s="352"/>
      <c r="M232" s="352"/>
      <c r="N232" s="352"/>
      <c r="O232" s="352"/>
      <c r="P232" s="352"/>
      <c r="Q232" s="352"/>
      <c r="R232" s="352"/>
      <c r="S232" s="352"/>
      <c r="T232" s="352"/>
      <c r="U232" s="352"/>
      <c r="V232" s="352"/>
      <c r="W232" s="352"/>
      <c r="X232" s="352"/>
      <c r="Y232" s="352"/>
      <c r="Z232" s="352"/>
    </row>
    <row r="233" ht="14.25" customHeight="1">
      <c r="A233" s="520"/>
      <c r="B233" s="520"/>
      <c r="C233" s="520"/>
      <c r="D233" s="521"/>
      <c r="E233" s="520"/>
      <c r="F233" s="521"/>
      <c r="G233" s="520"/>
      <c r="H233" s="520"/>
      <c r="I233" s="352"/>
      <c r="J233" s="352"/>
      <c r="K233" s="352"/>
      <c r="L233" s="352"/>
      <c r="M233" s="352"/>
      <c r="N233" s="352"/>
      <c r="O233" s="352"/>
      <c r="P233" s="352"/>
      <c r="Q233" s="352"/>
      <c r="R233" s="352"/>
      <c r="S233" s="352"/>
      <c r="T233" s="352"/>
      <c r="U233" s="352"/>
      <c r="V233" s="352"/>
      <c r="W233" s="352"/>
      <c r="X233" s="352"/>
      <c r="Y233" s="352"/>
      <c r="Z233" s="352"/>
    </row>
    <row r="234" ht="14.25" customHeight="1">
      <c r="A234" s="520"/>
      <c r="B234" s="520"/>
      <c r="C234" s="520"/>
      <c r="D234" s="521"/>
      <c r="E234" s="520"/>
      <c r="F234" s="521"/>
      <c r="G234" s="520"/>
      <c r="H234" s="520"/>
      <c r="I234" s="352"/>
      <c r="J234" s="352"/>
      <c r="K234" s="352"/>
      <c r="L234" s="352"/>
      <c r="M234" s="352"/>
      <c r="N234" s="352"/>
      <c r="O234" s="352"/>
      <c r="P234" s="352"/>
      <c r="Q234" s="352"/>
      <c r="R234" s="352"/>
      <c r="S234" s="352"/>
      <c r="T234" s="352"/>
      <c r="U234" s="352"/>
      <c r="V234" s="352"/>
      <c r="W234" s="352"/>
      <c r="X234" s="352"/>
      <c r="Y234" s="352"/>
      <c r="Z234" s="352"/>
    </row>
    <row r="235" ht="14.25" customHeight="1">
      <c r="A235" s="520"/>
      <c r="B235" s="520"/>
      <c r="C235" s="520"/>
      <c r="D235" s="521"/>
      <c r="E235" s="520"/>
      <c r="F235" s="521"/>
      <c r="G235" s="520"/>
      <c r="H235" s="520"/>
      <c r="I235" s="352"/>
      <c r="J235" s="352"/>
      <c r="K235" s="352"/>
      <c r="L235" s="352"/>
      <c r="M235" s="352"/>
      <c r="N235" s="352"/>
      <c r="O235" s="352"/>
      <c r="P235" s="352"/>
      <c r="Q235" s="352"/>
      <c r="R235" s="352"/>
      <c r="S235" s="352"/>
      <c r="T235" s="352"/>
      <c r="U235" s="352"/>
      <c r="V235" s="352"/>
      <c r="W235" s="352"/>
      <c r="X235" s="352"/>
      <c r="Y235" s="352"/>
      <c r="Z235" s="352"/>
    </row>
    <row r="236" ht="14.25" customHeight="1">
      <c r="A236" s="520"/>
      <c r="B236" s="520"/>
      <c r="C236" s="520"/>
      <c r="D236" s="521"/>
      <c r="E236" s="520"/>
      <c r="F236" s="521"/>
      <c r="G236" s="520"/>
      <c r="H236" s="520"/>
      <c r="I236" s="352"/>
      <c r="J236" s="352"/>
      <c r="K236" s="352"/>
      <c r="L236" s="352"/>
      <c r="M236" s="352"/>
      <c r="N236" s="352"/>
      <c r="O236" s="352"/>
      <c r="P236" s="352"/>
      <c r="Q236" s="352"/>
      <c r="R236" s="352"/>
      <c r="S236" s="352"/>
      <c r="T236" s="352"/>
      <c r="U236" s="352"/>
      <c r="V236" s="352"/>
      <c r="W236" s="352"/>
      <c r="X236" s="352"/>
      <c r="Y236" s="352"/>
      <c r="Z236" s="352"/>
    </row>
    <row r="237" ht="14.25" customHeight="1">
      <c r="A237" s="520"/>
      <c r="B237" s="520"/>
      <c r="C237" s="520"/>
      <c r="D237" s="521"/>
      <c r="E237" s="520"/>
      <c r="F237" s="521"/>
      <c r="G237" s="520"/>
      <c r="H237" s="520"/>
      <c r="I237" s="352"/>
      <c r="J237" s="352"/>
      <c r="K237" s="352"/>
      <c r="L237" s="352"/>
      <c r="M237" s="352"/>
      <c r="N237" s="352"/>
      <c r="O237" s="352"/>
      <c r="P237" s="352"/>
      <c r="Q237" s="352"/>
      <c r="R237" s="352"/>
      <c r="S237" s="352"/>
      <c r="T237" s="352"/>
      <c r="U237" s="352"/>
      <c r="V237" s="352"/>
      <c r="W237" s="352"/>
      <c r="X237" s="352"/>
      <c r="Y237" s="352"/>
      <c r="Z237" s="352"/>
    </row>
    <row r="238" ht="14.25" customHeight="1">
      <c r="A238" s="520"/>
      <c r="B238" s="520"/>
      <c r="C238" s="520"/>
      <c r="D238" s="521"/>
      <c r="E238" s="520"/>
      <c r="F238" s="521"/>
      <c r="G238" s="520"/>
      <c r="H238" s="520"/>
      <c r="I238" s="352"/>
      <c r="J238" s="352"/>
      <c r="K238" s="352"/>
      <c r="L238" s="352"/>
      <c r="M238" s="352"/>
      <c r="N238" s="352"/>
      <c r="O238" s="352"/>
      <c r="P238" s="352"/>
      <c r="Q238" s="352"/>
      <c r="R238" s="352"/>
      <c r="S238" s="352"/>
      <c r="T238" s="352"/>
      <c r="U238" s="352"/>
      <c r="V238" s="352"/>
      <c r="W238" s="352"/>
      <c r="X238" s="352"/>
      <c r="Y238" s="352"/>
      <c r="Z238" s="352"/>
    </row>
    <row r="239" ht="14.25" customHeight="1">
      <c r="A239" s="520"/>
      <c r="B239" s="520"/>
      <c r="C239" s="520"/>
      <c r="D239" s="521"/>
      <c r="E239" s="520"/>
      <c r="F239" s="521"/>
      <c r="G239" s="520"/>
      <c r="H239" s="520"/>
      <c r="I239" s="352"/>
      <c r="J239" s="352"/>
      <c r="K239" s="352"/>
      <c r="L239" s="352"/>
      <c r="M239" s="352"/>
      <c r="N239" s="352"/>
      <c r="O239" s="352"/>
      <c r="P239" s="352"/>
      <c r="Q239" s="352"/>
      <c r="R239" s="352"/>
      <c r="S239" s="352"/>
      <c r="T239" s="352"/>
      <c r="U239" s="352"/>
      <c r="V239" s="352"/>
      <c r="W239" s="352"/>
      <c r="X239" s="352"/>
      <c r="Y239" s="352"/>
      <c r="Z239" s="352"/>
    </row>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4">
    <mergeCell ref="B17:C17"/>
    <mergeCell ref="B19:D19"/>
    <mergeCell ref="E19:J19"/>
    <mergeCell ref="B27:C27"/>
    <mergeCell ref="B29:D29"/>
    <mergeCell ref="E29:J29"/>
    <mergeCell ref="B37:C37"/>
    <mergeCell ref="H2:J2"/>
    <mergeCell ref="B4:J4"/>
    <mergeCell ref="B5:J5"/>
    <mergeCell ref="B6:J6"/>
    <mergeCell ref="B7:J7"/>
    <mergeCell ref="B9:D9"/>
    <mergeCell ref="E9:J9"/>
  </mergeCells>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00000"/>
    <pageSetUpPr fitToPage="1"/>
  </sheetPr>
  <sheetViews>
    <sheetView showGridLines="0" workbookViewId="0"/>
  </sheetViews>
  <sheetFormatPr customHeight="1" defaultColWidth="14.43" defaultRowHeight="15.0"/>
  <cols>
    <col customWidth="1" min="1" max="1" width="10.0"/>
    <col customWidth="1" min="2" max="2" width="4.86"/>
    <col customWidth="1" min="3" max="3" width="39.71"/>
    <col customWidth="1" min="4" max="4" width="104.29"/>
    <col customWidth="1" min="5" max="5" width="15.0"/>
    <col customWidth="1" min="6" max="24" width="4.43"/>
    <col customWidth="1" min="25" max="26" width="9.57"/>
  </cols>
  <sheetData>
    <row r="1" ht="84.75" customHeight="1">
      <c r="A1" s="541" t="s">
        <v>557</v>
      </c>
    </row>
    <row r="2" ht="45.0" customHeight="1">
      <c r="A2" s="542" t="s">
        <v>558</v>
      </c>
      <c r="E2" s="543"/>
      <c r="F2" s="544"/>
      <c r="G2" s="544"/>
      <c r="H2" s="544"/>
      <c r="I2" s="544"/>
      <c r="J2" s="544"/>
      <c r="K2" s="544"/>
      <c r="L2" s="544"/>
      <c r="M2" s="544"/>
      <c r="N2" s="544"/>
      <c r="O2" s="544"/>
      <c r="P2" s="544"/>
      <c r="Q2" s="544"/>
      <c r="R2" s="544"/>
      <c r="S2" s="544"/>
      <c r="T2" s="544"/>
      <c r="U2" s="544"/>
      <c r="V2" s="544"/>
      <c r="W2" s="544"/>
      <c r="X2" s="544"/>
      <c r="Y2" s="544"/>
      <c r="Z2" s="544"/>
    </row>
    <row r="3" ht="25.5" customHeight="1">
      <c r="A3" s="545" t="s">
        <v>559</v>
      </c>
      <c r="E3" s="546"/>
      <c r="F3" s="544"/>
      <c r="G3" s="544"/>
      <c r="H3" s="544"/>
      <c r="I3" s="544"/>
      <c r="J3" s="544"/>
      <c r="K3" s="544"/>
      <c r="L3" s="544"/>
      <c r="M3" s="544"/>
      <c r="N3" s="544"/>
      <c r="O3" s="544"/>
      <c r="P3" s="544"/>
      <c r="Q3" s="544"/>
      <c r="R3" s="544"/>
      <c r="S3" s="544"/>
      <c r="T3" s="544"/>
      <c r="U3" s="544"/>
      <c r="V3" s="544"/>
      <c r="W3" s="544"/>
      <c r="X3" s="544"/>
      <c r="Y3" s="544"/>
      <c r="Z3" s="544"/>
    </row>
    <row r="4">
      <c r="A4" s="547"/>
      <c r="B4" s="548"/>
      <c r="C4" s="549"/>
      <c r="D4" s="550"/>
      <c r="E4" s="544"/>
      <c r="F4" s="544"/>
      <c r="G4" s="544"/>
      <c r="H4" s="544"/>
      <c r="I4" s="544"/>
      <c r="J4" s="544"/>
      <c r="K4" s="544"/>
      <c r="L4" s="544"/>
      <c r="M4" s="544"/>
      <c r="N4" s="544"/>
      <c r="O4" s="544"/>
      <c r="P4" s="544"/>
      <c r="Q4" s="544"/>
      <c r="R4" s="544"/>
      <c r="S4" s="544"/>
      <c r="T4" s="544"/>
      <c r="U4" s="544"/>
      <c r="V4" s="544"/>
      <c r="W4" s="544"/>
      <c r="X4" s="544"/>
      <c r="Y4" s="544"/>
      <c r="Z4" s="544"/>
    </row>
    <row r="5" ht="26.25" customHeight="1">
      <c r="A5" s="551" t="s">
        <v>560</v>
      </c>
      <c r="B5" s="552" t="s">
        <v>46</v>
      </c>
      <c r="C5" s="553" t="s">
        <v>47</v>
      </c>
      <c r="D5" s="554"/>
      <c r="E5" s="544"/>
      <c r="F5" s="544"/>
      <c r="G5" s="544"/>
      <c r="H5" s="544"/>
      <c r="I5" s="544"/>
      <c r="J5" s="544"/>
      <c r="K5" s="544"/>
      <c r="L5" s="544"/>
      <c r="M5" s="544"/>
      <c r="N5" s="544"/>
      <c r="O5" s="544"/>
      <c r="P5" s="544"/>
      <c r="Q5" s="544"/>
      <c r="R5" s="544"/>
      <c r="S5" s="544"/>
      <c r="T5" s="544"/>
      <c r="U5" s="544"/>
      <c r="V5" s="544"/>
      <c r="W5" s="544"/>
      <c r="X5" s="544"/>
      <c r="Y5" s="544"/>
      <c r="Z5" s="544"/>
    </row>
    <row r="6" ht="71.25" customHeight="1">
      <c r="A6" s="83"/>
      <c r="B6" s="84"/>
      <c r="C6" s="85"/>
      <c r="D6" s="555" t="s">
        <v>561</v>
      </c>
      <c r="E6" s="544"/>
      <c r="F6" s="544"/>
      <c r="G6" s="544"/>
      <c r="H6" s="544"/>
      <c r="I6" s="544"/>
      <c r="J6" s="544"/>
      <c r="K6" s="544"/>
      <c r="L6" s="544"/>
      <c r="M6" s="544"/>
      <c r="N6" s="544"/>
      <c r="O6" s="544"/>
      <c r="P6" s="544"/>
      <c r="Q6" s="544"/>
      <c r="R6" s="544"/>
      <c r="S6" s="544"/>
      <c r="T6" s="544"/>
      <c r="U6" s="544"/>
      <c r="V6" s="544"/>
      <c r="W6" s="544"/>
      <c r="X6" s="544"/>
      <c r="Y6" s="544"/>
      <c r="Z6" s="544"/>
    </row>
    <row r="7" ht="21.75" customHeight="1">
      <c r="A7" s="373"/>
      <c r="B7" s="556"/>
      <c r="C7" s="557"/>
      <c r="D7" s="558"/>
      <c r="E7" s="544"/>
      <c r="F7" s="544"/>
      <c r="G7" s="544"/>
      <c r="H7" s="544"/>
      <c r="I7" s="544"/>
      <c r="J7" s="544"/>
      <c r="K7" s="544"/>
      <c r="L7" s="544"/>
      <c r="M7" s="544"/>
      <c r="N7" s="544"/>
      <c r="O7" s="544"/>
      <c r="P7" s="544"/>
      <c r="Q7" s="544"/>
      <c r="R7" s="544"/>
      <c r="S7" s="544"/>
      <c r="T7" s="544"/>
      <c r="U7" s="544"/>
      <c r="V7" s="544"/>
      <c r="W7" s="544"/>
      <c r="X7" s="544"/>
      <c r="Y7" s="544"/>
      <c r="Z7" s="544"/>
    </row>
    <row r="8" ht="409.5" customHeight="1">
      <c r="A8" s="559" t="s">
        <v>562</v>
      </c>
      <c r="B8" s="77"/>
      <c r="C8" s="77"/>
      <c r="D8" s="78"/>
      <c r="E8" s="544"/>
      <c r="F8" s="544"/>
      <c r="G8" s="544"/>
      <c r="H8" s="544" t="s">
        <v>0</v>
      </c>
      <c r="I8" s="544"/>
      <c r="J8" s="544"/>
      <c r="K8" s="544"/>
      <c r="L8" s="544"/>
      <c r="M8" s="544"/>
      <c r="N8" s="544"/>
      <c r="O8" s="544"/>
      <c r="P8" s="544"/>
      <c r="Q8" s="544"/>
      <c r="R8" s="544"/>
      <c r="S8" s="544"/>
      <c r="T8" s="544"/>
      <c r="U8" s="544"/>
      <c r="V8" s="544"/>
      <c r="W8" s="544"/>
      <c r="X8" s="544"/>
      <c r="Y8" s="544"/>
      <c r="Z8" s="544"/>
    </row>
    <row r="9">
      <c r="A9" s="560"/>
      <c r="B9" s="561"/>
      <c r="C9" s="562" t="s">
        <v>563</v>
      </c>
      <c r="D9" s="563" t="s">
        <v>564</v>
      </c>
      <c r="E9" s="544"/>
      <c r="F9" s="544"/>
      <c r="G9" s="544"/>
      <c r="H9" s="544"/>
      <c r="I9" s="544"/>
      <c r="J9" s="544"/>
      <c r="K9" s="544"/>
      <c r="L9" s="544"/>
      <c r="M9" s="544"/>
      <c r="N9" s="544"/>
      <c r="O9" s="544"/>
      <c r="P9" s="544"/>
      <c r="Q9" s="544"/>
      <c r="R9" s="544"/>
      <c r="S9" s="544"/>
      <c r="T9" s="544"/>
      <c r="U9" s="544"/>
      <c r="V9" s="544"/>
      <c r="W9" s="544"/>
      <c r="X9" s="544"/>
      <c r="Y9" s="544"/>
      <c r="Z9" s="544"/>
    </row>
    <row r="10" ht="36.75" customHeight="1">
      <c r="A10" s="564"/>
      <c r="B10" s="565" t="s">
        <v>445</v>
      </c>
      <c r="C10" s="566" t="s">
        <v>21</v>
      </c>
      <c r="D10" s="567" t="s">
        <v>565</v>
      </c>
      <c r="E10" s="544"/>
      <c r="F10" s="544"/>
      <c r="G10" s="544"/>
      <c r="H10" s="544"/>
      <c r="I10" s="544"/>
      <c r="J10" s="544"/>
      <c r="K10" s="544"/>
      <c r="L10" s="544"/>
      <c r="M10" s="544"/>
      <c r="N10" s="544"/>
      <c r="O10" s="544"/>
      <c r="P10" s="544"/>
      <c r="Q10" s="544"/>
      <c r="R10" s="544"/>
      <c r="S10" s="544"/>
      <c r="T10" s="544"/>
      <c r="U10" s="544"/>
      <c r="V10" s="544"/>
      <c r="W10" s="544"/>
      <c r="X10" s="544"/>
      <c r="Y10" s="544"/>
      <c r="Z10" s="544"/>
    </row>
    <row r="11" ht="30.0" customHeight="1">
      <c r="A11" s="568"/>
      <c r="B11" s="569" t="s">
        <v>22</v>
      </c>
      <c r="C11" s="570" t="s">
        <v>566</v>
      </c>
      <c r="D11" s="83"/>
      <c r="E11" s="544"/>
      <c r="F11" s="544"/>
      <c r="G11" s="544"/>
      <c r="H11" s="544"/>
      <c r="I11" s="544"/>
      <c r="J11" s="544"/>
      <c r="K11" s="544"/>
      <c r="L11" s="544"/>
      <c r="M11" s="544"/>
      <c r="N11" s="544"/>
      <c r="O11" s="544"/>
      <c r="P11" s="544"/>
      <c r="Q11" s="544"/>
      <c r="R11" s="544"/>
      <c r="S11" s="544"/>
      <c r="T11" s="544"/>
      <c r="U11" s="544"/>
      <c r="V11" s="544"/>
      <c r="W11" s="544"/>
      <c r="X11" s="544"/>
      <c r="Y11" s="544"/>
      <c r="Z11" s="544"/>
    </row>
    <row r="12" ht="30.0" customHeight="1">
      <c r="A12" s="568"/>
      <c r="B12" s="571" t="s">
        <v>109</v>
      </c>
      <c r="C12" s="572" t="s">
        <v>25</v>
      </c>
      <c r="D12" s="83"/>
      <c r="E12" s="544"/>
      <c r="F12" s="544"/>
      <c r="G12" s="544"/>
      <c r="H12" s="544"/>
      <c r="I12" s="544"/>
      <c r="J12" s="544"/>
      <c r="K12" s="544"/>
      <c r="L12" s="544"/>
      <c r="M12" s="544"/>
      <c r="N12" s="544"/>
      <c r="O12" s="544"/>
      <c r="P12" s="544"/>
      <c r="Q12" s="544"/>
      <c r="R12" s="544"/>
      <c r="S12" s="544"/>
      <c r="T12" s="544"/>
      <c r="U12" s="544"/>
      <c r="V12" s="544"/>
      <c r="W12" s="544"/>
      <c r="X12" s="544"/>
      <c r="Y12" s="544"/>
      <c r="Z12" s="544"/>
    </row>
    <row r="13" ht="30.0" customHeight="1">
      <c r="A13" s="568"/>
      <c r="B13" s="573" t="s">
        <v>116</v>
      </c>
      <c r="C13" s="574" t="s">
        <v>27</v>
      </c>
      <c r="D13" s="83"/>
      <c r="E13" s="544"/>
      <c r="F13" s="544"/>
      <c r="G13" s="544"/>
      <c r="H13" s="544"/>
      <c r="I13" s="544"/>
      <c r="J13" s="544"/>
      <c r="K13" s="544"/>
      <c r="L13" s="544"/>
      <c r="M13" s="544"/>
      <c r="N13" s="544"/>
      <c r="O13" s="544"/>
      <c r="P13" s="544"/>
      <c r="Q13" s="544"/>
      <c r="R13" s="544"/>
      <c r="S13" s="544"/>
      <c r="T13" s="544"/>
      <c r="U13" s="544"/>
      <c r="V13" s="544"/>
      <c r="W13" s="544"/>
      <c r="X13" s="544"/>
      <c r="Y13" s="544"/>
      <c r="Z13" s="544"/>
    </row>
    <row r="14" ht="38.25" customHeight="1">
      <c r="A14" s="568"/>
      <c r="B14" s="571" t="s">
        <v>123</v>
      </c>
      <c r="C14" s="575" t="s">
        <v>29</v>
      </c>
      <c r="D14" s="83"/>
      <c r="E14" s="544"/>
      <c r="F14" s="544"/>
      <c r="G14" s="544"/>
      <c r="H14" s="544"/>
      <c r="I14" s="544"/>
      <c r="J14" s="544"/>
      <c r="K14" s="544"/>
      <c r="L14" s="544"/>
      <c r="M14" s="544"/>
      <c r="N14" s="544"/>
      <c r="O14" s="544"/>
      <c r="P14" s="544"/>
      <c r="Q14" s="544"/>
      <c r="R14" s="544"/>
      <c r="S14" s="544"/>
      <c r="T14" s="544"/>
      <c r="U14" s="544"/>
      <c r="V14" s="544"/>
      <c r="W14" s="544"/>
      <c r="X14" s="544"/>
      <c r="Y14" s="544"/>
      <c r="Z14" s="544"/>
    </row>
    <row r="15" ht="30.0" customHeight="1">
      <c r="A15" s="568"/>
      <c r="B15" s="571" t="s">
        <v>567</v>
      </c>
      <c r="C15" s="575" t="s">
        <v>29</v>
      </c>
      <c r="D15" s="83"/>
      <c r="E15" s="544"/>
      <c r="F15" s="544"/>
      <c r="G15" s="544"/>
      <c r="H15" s="544"/>
      <c r="I15" s="544"/>
      <c r="J15" s="544"/>
      <c r="K15" s="544"/>
      <c r="L15" s="544"/>
      <c r="M15" s="544"/>
      <c r="N15" s="544"/>
      <c r="O15" s="544"/>
      <c r="P15" s="544"/>
      <c r="Q15" s="544"/>
      <c r="R15" s="544"/>
      <c r="S15" s="544"/>
      <c r="T15" s="544"/>
      <c r="U15" s="544"/>
      <c r="V15" s="544"/>
      <c r="W15" s="544"/>
      <c r="X15" s="544"/>
      <c r="Y15" s="544"/>
      <c r="Z15" s="544"/>
    </row>
    <row r="16" ht="30.0" customHeight="1">
      <c r="A16" s="568"/>
      <c r="B16" s="573" t="s">
        <v>568</v>
      </c>
      <c r="C16" s="576" t="s">
        <v>32</v>
      </c>
      <c r="D16" s="83"/>
      <c r="E16" s="544"/>
      <c r="F16" s="544"/>
      <c r="G16" s="544"/>
      <c r="H16" s="544"/>
      <c r="I16" s="544"/>
      <c r="J16" s="544"/>
      <c r="K16" s="544"/>
      <c r="L16" s="544"/>
      <c r="M16" s="544"/>
      <c r="N16" s="544"/>
      <c r="O16" s="544"/>
      <c r="P16" s="544"/>
      <c r="Q16" s="544"/>
      <c r="R16" s="544"/>
      <c r="S16" s="544"/>
      <c r="T16" s="544"/>
      <c r="U16" s="544"/>
      <c r="V16" s="544"/>
      <c r="W16" s="544"/>
      <c r="X16" s="544"/>
      <c r="Y16" s="544"/>
      <c r="Z16" s="544"/>
    </row>
    <row r="17" ht="63.0" customHeight="1">
      <c r="A17" s="577"/>
      <c r="B17" s="578" t="s">
        <v>447</v>
      </c>
      <c r="C17" s="579" t="s">
        <v>569</v>
      </c>
      <c r="D17" s="373"/>
      <c r="E17" s="544"/>
      <c r="F17" s="544"/>
      <c r="G17" s="544"/>
      <c r="H17" s="544"/>
      <c r="I17" s="544"/>
      <c r="J17" s="544"/>
      <c r="K17" s="544"/>
      <c r="L17" s="544"/>
      <c r="M17" s="544"/>
      <c r="N17" s="544"/>
      <c r="O17" s="544"/>
      <c r="P17" s="544"/>
      <c r="Q17" s="544"/>
      <c r="R17" s="544"/>
      <c r="S17" s="544"/>
      <c r="T17" s="544"/>
      <c r="U17" s="544"/>
      <c r="V17" s="544"/>
      <c r="W17" s="544"/>
      <c r="X17" s="544"/>
      <c r="Y17" s="544"/>
      <c r="Z17" s="544"/>
    </row>
    <row r="18">
      <c r="A18" s="580" t="s">
        <v>35</v>
      </c>
      <c r="B18" s="581"/>
      <c r="C18" s="582"/>
      <c r="D18" s="583"/>
      <c r="E18" s="544"/>
      <c r="F18" s="544"/>
      <c r="G18" s="544"/>
      <c r="H18" s="544"/>
      <c r="I18" s="544"/>
      <c r="J18" s="544"/>
      <c r="K18" s="544"/>
      <c r="L18" s="544"/>
      <c r="M18" s="544"/>
      <c r="N18" s="544"/>
      <c r="O18" s="544"/>
      <c r="P18" s="544"/>
      <c r="Q18" s="544"/>
      <c r="R18" s="544"/>
      <c r="S18" s="544"/>
      <c r="T18" s="544"/>
      <c r="U18" s="544"/>
      <c r="V18" s="544"/>
      <c r="W18" s="544"/>
      <c r="X18" s="544"/>
      <c r="Y18" s="544"/>
      <c r="Z18" s="544"/>
    </row>
    <row r="19" ht="39.0" customHeight="1">
      <c r="A19" s="584"/>
      <c r="B19" s="585"/>
      <c r="C19" s="584" t="s">
        <v>570</v>
      </c>
      <c r="D19" s="586" t="s">
        <v>571</v>
      </c>
      <c r="E19" s="544"/>
      <c r="F19" s="544"/>
      <c r="G19" s="544"/>
      <c r="H19" s="544"/>
      <c r="I19" s="544"/>
      <c r="J19" s="544"/>
      <c r="K19" s="544"/>
      <c r="L19" s="544"/>
      <c r="M19" s="544"/>
      <c r="N19" s="544"/>
      <c r="O19" s="544"/>
      <c r="P19" s="544"/>
      <c r="Q19" s="544"/>
      <c r="R19" s="544"/>
      <c r="S19" s="544"/>
      <c r="T19" s="544"/>
      <c r="U19" s="544"/>
      <c r="V19" s="544"/>
      <c r="W19" s="544"/>
      <c r="X19" s="544"/>
      <c r="Y19" s="544"/>
      <c r="Z19" s="544"/>
    </row>
    <row r="20" ht="105.75" customHeight="1">
      <c r="A20" s="587" t="s">
        <v>62</v>
      </c>
      <c r="B20" s="588">
        <v>1.0</v>
      </c>
      <c r="C20" s="589" t="s">
        <v>572</v>
      </c>
      <c r="D20" s="590" t="s">
        <v>573</v>
      </c>
      <c r="E20" s="544"/>
      <c r="F20" s="544"/>
      <c r="G20" s="544"/>
      <c r="H20" s="544"/>
      <c r="I20" s="544"/>
      <c r="J20" s="544"/>
      <c r="K20" s="544"/>
      <c r="L20" s="544"/>
      <c r="M20" s="544"/>
      <c r="N20" s="544"/>
      <c r="O20" s="544"/>
      <c r="P20" s="544"/>
      <c r="Q20" s="544"/>
      <c r="R20" s="544"/>
      <c r="S20" s="544"/>
      <c r="T20" s="544"/>
      <c r="U20" s="544"/>
      <c r="V20" s="591"/>
      <c r="W20" s="591"/>
      <c r="X20" s="591"/>
      <c r="Y20" s="544"/>
      <c r="Z20" s="544"/>
    </row>
    <row r="21" ht="38.25" customHeight="1">
      <c r="A21" s="592" t="s">
        <v>65</v>
      </c>
      <c r="B21" s="593" t="s">
        <v>66</v>
      </c>
      <c r="C21" s="594" t="s">
        <v>574</v>
      </c>
      <c r="D21" s="595" t="s">
        <v>575</v>
      </c>
      <c r="E21" s="544"/>
      <c r="F21" s="544"/>
      <c r="G21" s="544"/>
      <c r="H21" s="544"/>
      <c r="I21" s="544"/>
      <c r="J21" s="544"/>
      <c r="K21" s="544"/>
      <c r="L21" s="544"/>
      <c r="M21" s="544"/>
      <c r="N21" s="544"/>
      <c r="O21" s="544"/>
      <c r="P21" s="544"/>
      <c r="Q21" s="544"/>
      <c r="R21" s="544"/>
      <c r="S21" s="544"/>
      <c r="T21" s="544"/>
      <c r="U21" s="544"/>
      <c r="V21" s="596"/>
      <c r="W21" s="596"/>
      <c r="X21" s="596"/>
      <c r="Y21" s="544"/>
      <c r="Z21" s="544"/>
    </row>
    <row r="22" ht="84.75" customHeight="1">
      <c r="A22" s="568" t="s">
        <v>68</v>
      </c>
      <c r="B22" s="571" t="s">
        <v>69</v>
      </c>
      <c r="C22" s="597" t="s">
        <v>70</v>
      </c>
      <c r="D22" s="83"/>
      <c r="E22" s="544"/>
      <c r="F22" s="544"/>
      <c r="G22" s="544"/>
      <c r="H22" s="544"/>
      <c r="I22" s="544"/>
      <c r="J22" s="544"/>
      <c r="K22" s="544"/>
      <c r="L22" s="544"/>
      <c r="M22" s="544"/>
      <c r="N22" s="544"/>
      <c r="O22" s="544"/>
      <c r="P22" s="544"/>
      <c r="Q22" s="544"/>
      <c r="R22" s="544"/>
      <c r="S22" s="544"/>
      <c r="T22" s="544"/>
      <c r="U22" s="544"/>
      <c r="V22" s="591"/>
      <c r="W22" s="591"/>
      <c r="X22" s="591"/>
      <c r="Y22" s="544"/>
      <c r="Z22" s="544"/>
    </row>
    <row r="23" ht="87.0" customHeight="1">
      <c r="A23" s="568" t="s">
        <v>68</v>
      </c>
      <c r="B23" s="571" t="s">
        <v>72</v>
      </c>
      <c r="C23" s="597" t="s">
        <v>70</v>
      </c>
      <c r="D23" s="83"/>
      <c r="E23" s="544"/>
      <c r="F23" s="544"/>
      <c r="G23" s="544"/>
      <c r="H23" s="544"/>
      <c r="I23" s="544"/>
      <c r="J23" s="544"/>
      <c r="K23" s="544"/>
      <c r="L23" s="544"/>
      <c r="M23" s="544"/>
      <c r="N23" s="544"/>
      <c r="O23" s="544"/>
      <c r="P23" s="544"/>
      <c r="Q23" s="544"/>
      <c r="R23" s="544"/>
      <c r="S23" s="544"/>
      <c r="T23" s="544"/>
      <c r="U23" s="544"/>
      <c r="V23" s="591"/>
      <c r="W23" s="591"/>
      <c r="X23" s="591"/>
      <c r="Y23" s="544"/>
      <c r="Z23" s="544"/>
    </row>
    <row r="24" ht="75.0" customHeight="1">
      <c r="A24" s="598" t="s">
        <v>68</v>
      </c>
      <c r="B24" s="573" t="s">
        <v>74</v>
      </c>
      <c r="C24" s="597" t="s">
        <v>70</v>
      </c>
      <c r="D24" s="373"/>
      <c r="E24" s="544"/>
      <c r="F24" s="544"/>
      <c r="G24" s="544"/>
      <c r="H24" s="544"/>
      <c r="I24" s="544"/>
      <c r="J24" s="544"/>
      <c r="K24" s="544"/>
      <c r="L24" s="544"/>
      <c r="M24" s="544"/>
      <c r="N24" s="544"/>
      <c r="O24" s="544"/>
      <c r="P24" s="544"/>
      <c r="Q24" s="544"/>
      <c r="R24" s="544"/>
      <c r="S24" s="544"/>
      <c r="T24" s="544"/>
      <c r="U24" s="544"/>
      <c r="V24" s="591"/>
      <c r="W24" s="591"/>
      <c r="X24" s="591"/>
      <c r="Y24" s="544"/>
      <c r="Z24" s="544"/>
    </row>
    <row r="25" ht="49.5" customHeight="1">
      <c r="A25" s="592" t="s">
        <v>65</v>
      </c>
      <c r="B25" s="593" t="s">
        <v>75</v>
      </c>
      <c r="C25" s="594" t="s">
        <v>76</v>
      </c>
      <c r="D25" s="595" t="s">
        <v>576</v>
      </c>
      <c r="E25" s="596"/>
      <c r="F25" s="596"/>
      <c r="G25" s="596"/>
      <c r="H25" s="596"/>
      <c r="I25" s="596"/>
      <c r="J25" s="596"/>
      <c r="K25" s="596"/>
      <c r="L25" s="596"/>
      <c r="M25" s="596"/>
      <c r="N25" s="596"/>
      <c r="O25" s="596"/>
      <c r="P25" s="596"/>
      <c r="Q25" s="596"/>
      <c r="R25" s="596"/>
      <c r="S25" s="596"/>
      <c r="T25" s="596"/>
      <c r="U25" s="596"/>
      <c r="V25" s="596"/>
      <c r="W25" s="596"/>
      <c r="X25" s="596"/>
      <c r="Y25" s="544"/>
      <c r="Z25" s="544"/>
    </row>
    <row r="26" ht="86.25" customHeight="1">
      <c r="A26" s="568" t="s">
        <v>68</v>
      </c>
      <c r="B26" s="571" t="s">
        <v>77</v>
      </c>
      <c r="C26" s="597" t="s">
        <v>73</v>
      </c>
      <c r="D26" s="83"/>
      <c r="E26" s="591"/>
      <c r="F26" s="591"/>
      <c r="G26" s="591"/>
      <c r="H26" s="591"/>
      <c r="I26" s="591"/>
      <c r="J26" s="591"/>
      <c r="K26" s="591"/>
      <c r="L26" s="591"/>
      <c r="M26" s="591"/>
      <c r="N26" s="591"/>
      <c r="O26" s="591"/>
      <c r="P26" s="591"/>
      <c r="Q26" s="591"/>
      <c r="R26" s="591"/>
      <c r="S26" s="591"/>
      <c r="T26" s="591"/>
      <c r="U26" s="591"/>
      <c r="V26" s="591"/>
      <c r="W26" s="591"/>
      <c r="X26" s="591"/>
      <c r="Y26" s="544"/>
      <c r="Z26" s="544"/>
    </row>
    <row r="27" ht="132.0" customHeight="1">
      <c r="A27" s="568" t="s">
        <v>68</v>
      </c>
      <c r="B27" s="571" t="s">
        <v>78</v>
      </c>
      <c r="C27" s="597" t="s">
        <v>73</v>
      </c>
      <c r="D27" s="83"/>
      <c r="E27" s="591"/>
      <c r="F27" s="591"/>
      <c r="G27" s="591"/>
      <c r="H27" s="591"/>
      <c r="I27" s="591"/>
      <c r="J27" s="591"/>
      <c r="K27" s="591"/>
      <c r="L27" s="591"/>
      <c r="M27" s="591"/>
      <c r="N27" s="591"/>
      <c r="O27" s="591"/>
      <c r="P27" s="591"/>
      <c r="Q27" s="591"/>
      <c r="R27" s="591"/>
      <c r="S27" s="591"/>
      <c r="T27" s="591"/>
      <c r="U27" s="591"/>
      <c r="V27" s="591"/>
      <c r="W27" s="591"/>
      <c r="X27" s="591"/>
      <c r="Y27" s="544"/>
      <c r="Z27" s="544"/>
    </row>
    <row r="28" ht="64.5" customHeight="1">
      <c r="A28" s="577" t="s">
        <v>68</v>
      </c>
      <c r="B28" s="573" t="s">
        <v>79</v>
      </c>
      <c r="C28" s="597" t="s">
        <v>73</v>
      </c>
      <c r="D28" s="373"/>
      <c r="E28" s="591"/>
      <c r="F28" s="591"/>
      <c r="G28" s="591"/>
      <c r="H28" s="591"/>
      <c r="I28" s="591"/>
      <c r="J28" s="591"/>
      <c r="K28" s="591"/>
      <c r="L28" s="591"/>
      <c r="M28" s="591"/>
      <c r="N28" s="591"/>
      <c r="O28" s="591"/>
      <c r="P28" s="591"/>
      <c r="Q28" s="591"/>
      <c r="R28" s="591"/>
      <c r="S28" s="591"/>
      <c r="T28" s="591"/>
      <c r="U28" s="591"/>
      <c r="V28" s="591"/>
      <c r="W28" s="591"/>
      <c r="X28" s="591"/>
      <c r="Y28" s="544"/>
      <c r="Z28" s="544"/>
    </row>
    <row r="29" ht="90.0" customHeight="1">
      <c r="A29" s="592" t="s">
        <v>65</v>
      </c>
      <c r="B29" s="593" t="s">
        <v>80</v>
      </c>
      <c r="C29" s="599" t="s">
        <v>81</v>
      </c>
      <c r="D29" s="600" t="s">
        <v>577</v>
      </c>
      <c r="E29" s="596"/>
      <c r="F29" s="596"/>
      <c r="G29" s="596"/>
      <c r="H29" s="596"/>
      <c r="I29" s="596"/>
      <c r="J29" s="596"/>
      <c r="K29" s="596"/>
      <c r="L29" s="596"/>
      <c r="M29" s="596"/>
      <c r="N29" s="596"/>
      <c r="O29" s="596"/>
      <c r="P29" s="596"/>
      <c r="Q29" s="596"/>
      <c r="R29" s="596"/>
      <c r="S29" s="596"/>
      <c r="T29" s="596"/>
      <c r="U29" s="596"/>
      <c r="V29" s="596"/>
      <c r="W29" s="596"/>
      <c r="X29" s="596"/>
      <c r="Y29" s="544"/>
      <c r="Z29" s="544"/>
    </row>
    <row r="30" ht="60.0" customHeight="1">
      <c r="A30" s="568" t="s">
        <v>68</v>
      </c>
      <c r="B30" s="571" t="s">
        <v>82</v>
      </c>
      <c r="C30" s="597" t="s">
        <v>104</v>
      </c>
      <c r="D30" s="83"/>
      <c r="E30" s="591"/>
      <c r="F30" s="591"/>
      <c r="G30" s="591"/>
      <c r="H30" s="591"/>
      <c r="I30" s="591"/>
      <c r="J30" s="591"/>
      <c r="K30" s="591"/>
      <c r="L30" s="591"/>
      <c r="M30" s="591"/>
      <c r="N30" s="591"/>
      <c r="O30" s="591"/>
      <c r="P30" s="591"/>
      <c r="Q30" s="591"/>
      <c r="R30" s="591"/>
      <c r="S30" s="591"/>
      <c r="T30" s="591"/>
      <c r="U30" s="591"/>
      <c r="V30" s="591"/>
      <c r="W30" s="591"/>
      <c r="X30" s="591"/>
      <c r="Y30" s="544"/>
      <c r="Z30" s="544"/>
    </row>
    <row r="31" ht="58.5" customHeight="1">
      <c r="A31" s="568" t="s">
        <v>68</v>
      </c>
      <c r="B31" s="571" t="s">
        <v>85</v>
      </c>
      <c r="C31" s="597" t="s">
        <v>104</v>
      </c>
      <c r="D31" s="83"/>
      <c r="E31" s="591"/>
      <c r="F31" s="601"/>
      <c r="G31" s="591"/>
      <c r="H31" s="591"/>
      <c r="I31" s="591"/>
      <c r="J31" s="591"/>
      <c r="K31" s="591"/>
      <c r="L31" s="591"/>
      <c r="M31" s="591"/>
      <c r="N31" s="591"/>
      <c r="O31" s="591"/>
      <c r="P31" s="591"/>
      <c r="Q31" s="591"/>
      <c r="R31" s="591"/>
      <c r="S31" s="591"/>
      <c r="T31" s="591"/>
      <c r="U31" s="591"/>
      <c r="V31" s="591"/>
      <c r="W31" s="591"/>
      <c r="X31" s="591"/>
      <c r="Y31" s="544"/>
      <c r="Z31" s="544"/>
    </row>
    <row r="32" ht="205.5" customHeight="1">
      <c r="A32" s="598" t="s">
        <v>68</v>
      </c>
      <c r="B32" s="578" t="s">
        <v>88</v>
      </c>
      <c r="C32" s="597" t="s">
        <v>104</v>
      </c>
      <c r="D32" s="373"/>
      <c r="E32" s="591"/>
      <c r="F32" s="591"/>
      <c r="G32" s="591"/>
      <c r="H32" s="591"/>
      <c r="I32" s="591"/>
      <c r="J32" s="591"/>
      <c r="K32" s="591"/>
      <c r="L32" s="591"/>
      <c r="M32" s="591"/>
      <c r="N32" s="591"/>
      <c r="O32" s="591"/>
      <c r="P32" s="591"/>
      <c r="Q32" s="591"/>
      <c r="R32" s="591"/>
      <c r="S32" s="591"/>
      <c r="T32" s="591"/>
      <c r="U32" s="591"/>
      <c r="V32" s="591"/>
      <c r="W32" s="591"/>
      <c r="X32" s="591"/>
      <c r="Y32" s="544"/>
      <c r="Z32" s="544"/>
    </row>
    <row r="33" ht="65.25" customHeight="1">
      <c r="A33" s="592" t="s">
        <v>65</v>
      </c>
      <c r="B33" s="602" t="s">
        <v>91</v>
      </c>
      <c r="C33" s="599" t="s">
        <v>92</v>
      </c>
      <c r="D33" s="595" t="s">
        <v>578</v>
      </c>
      <c r="E33" s="591"/>
      <c r="F33" s="591"/>
      <c r="G33" s="591"/>
      <c r="H33" s="591"/>
      <c r="I33" s="591"/>
      <c r="J33" s="591"/>
      <c r="K33" s="591"/>
      <c r="L33" s="591"/>
      <c r="M33" s="591"/>
      <c r="N33" s="591"/>
      <c r="O33" s="591"/>
      <c r="P33" s="591"/>
      <c r="Q33" s="591"/>
      <c r="R33" s="591"/>
      <c r="S33" s="591"/>
      <c r="T33" s="591"/>
      <c r="U33" s="591"/>
      <c r="V33" s="591"/>
      <c r="W33" s="591"/>
      <c r="X33" s="591"/>
      <c r="Y33" s="544"/>
      <c r="Z33" s="544"/>
    </row>
    <row r="34" ht="48.75" customHeight="1">
      <c r="A34" s="603" t="s">
        <v>68</v>
      </c>
      <c r="B34" s="569" t="s">
        <v>93</v>
      </c>
      <c r="C34" s="604" t="s">
        <v>94</v>
      </c>
      <c r="D34" s="83"/>
      <c r="E34" s="596"/>
      <c r="F34" s="596"/>
      <c r="G34" s="596"/>
      <c r="H34" s="596"/>
      <c r="I34" s="596"/>
      <c r="J34" s="596"/>
      <c r="K34" s="596"/>
      <c r="L34" s="596"/>
      <c r="M34" s="596"/>
      <c r="N34" s="596"/>
      <c r="O34" s="596"/>
      <c r="P34" s="596"/>
      <c r="Q34" s="596"/>
      <c r="R34" s="596"/>
      <c r="S34" s="596"/>
      <c r="T34" s="596"/>
      <c r="U34" s="596"/>
      <c r="V34" s="596"/>
      <c r="W34" s="596"/>
      <c r="X34" s="596"/>
      <c r="Y34" s="544"/>
      <c r="Z34" s="544"/>
    </row>
    <row r="35" ht="48.75" customHeight="1">
      <c r="A35" s="568" t="s">
        <v>68</v>
      </c>
      <c r="B35" s="571" t="s">
        <v>95</v>
      </c>
      <c r="C35" s="605" t="s">
        <v>96</v>
      </c>
      <c r="D35" s="83"/>
      <c r="E35" s="591"/>
      <c r="F35" s="591"/>
      <c r="G35" s="591"/>
      <c r="H35" s="591"/>
      <c r="I35" s="591"/>
      <c r="J35" s="591"/>
      <c r="K35" s="591"/>
      <c r="L35" s="591"/>
      <c r="M35" s="591"/>
      <c r="N35" s="591"/>
      <c r="O35" s="591"/>
      <c r="P35" s="591"/>
      <c r="Q35" s="591"/>
      <c r="R35" s="591"/>
      <c r="S35" s="591"/>
      <c r="T35" s="591"/>
      <c r="U35" s="591"/>
      <c r="V35" s="591"/>
      <c r="W35" s="591"/>
      <c r="X35" s="591"/>
      <c r="Y35" s="544"/>
      <c r="Z35" s="544"/>
    </row>
    <row r="36" ht="49.5" customHeight="1">
      <c r="A36" s="598" t="s">
        <v>68</v>
      </c>
      <c r="B36" s="578" t="s">
        <v>97</v>
      </c>
      <c r="C36" s="606" t="s">
        <v>579</v>
      </c>
      <c r="D36" s="373"/>
      <c r="E36" s="591"/>
      <c r="F36" s="591"/>
      <c r="G36" s="591"/>
      <c r="H36" s="591"/>
      <c r="I36" s="591"/>
      <c r="J36" s="591"/>
      <c r="K36" s="591"/>
      <c r="L36" s="591"/>
      <c r="M36" s="591"/>
      <c r="N36" s="591"/>
      <c r="O36" s="591"/>
      <c r="P36" s="591"/>
      <c r="Q36" s="591"/>
      <c r="R36" s="591"/>
      <c r="S36" s="591"/>
      <c r="T36" s="591"/>
      <c r="U36" s="591"/>
      <c r="V36" s="591"/>
      <c r="W36" s="591"/>
      <c r="X36" s="591"/>
      <c r="Y36" s="544"/>
      <c r="Z36" s="544"/>
    </row>
    <row r="37" ht="39.0" customHeight="1">
      <c r="A37" s="592" t="s">
        <v>62</v>
      </c>
      <c r="B37" s="602" t="s">
        <v>98</v>
      </c>
      <c r="C37" s="594" t="s">
        <v>99</v>
      </c>
      <c r="D37" s="595" t="s">
        <v>580</v>
      </c>
      <c r="E37" s="601"/>
      <c r="F37" s="591"/>
      <c r="G37" s="591"/>
      <c r="H37" s="591"/>
      <c r="I37" s="591"/>
      <c r="J37" s="591"/>
      <c r="K37" s="591"/>
      <c r="L37" s="591"/>
      <c r="M37" s="591"/>
      <c r="N37" s="591"/>
      <c r="O37" s="591"/>
      <c r="P37" s="591"/>
      <c r="Q37" s="591"/>
      <c r="R37" s="591"/>
      <c r="S37" s="591"/>
      <c r="T37" s="591"/>
      <c r="U37" s="591"/>
      <c r="V37" s="591"/>
      <c r="W37" s="591"/>
      <c r="X37" s="591"/>
      <c r="Y37" s="544"/>
      <c r="Z37" s="544"/>
    </row>
    <row r="38" ht="69.0" customHeight="1">
      <c r="A38" s="603" t="s">
        <v>68</v>
      </c>
      <c r="B38" s="569" t="s">
        <v>100</v>
      </c>
      <c r="C38" s="597" t="s">
        <v>104</v>
      </c>
      <c r="D38" s="83"/>
      <c r="E38" s="601"/>
      <c r="F38" s="591"/>
      <c r="G38" s="591"/>
      <c r="H38" s="591"/>
      <c r="I38" s="591"/>
      <c r="J38" s="591"/>
      <c r="K38" s="591"/>
      <c r="L38" s="591"/>
      <c r="M38" s="591"/>
      <c r="N38" s="591"/>
      <c r="O38" s="591"/>
      <c r="P38" s="591"/>
      <c r="Q38" s="591"/>
      <c r="R38" s="591"/>
      <c r="S38" s="591"/>
      <c r="T38" s="591"/>
      <c r="U38" s="591"/>
      <c r="V38" s="591"/>
      <c r="W38" s="591"/>
      <c r="X38" s="591"/>
      <c r="Y38" s="544"/>
      <c r="Z38" s="544"/>
    </row>
    <row r="39" ht="98.25" customHeight="1">
      <c r="A39" s="568" t="s">
        <v>68</v>
      </c>
      <c r="B39" s="571" t="s">
        <v>103</v>
      </c>
      <c r="C39" s="597" t="s">
        <v>104</v>
      </c>
      <c r="D39" s="83"/>
      <c r="E39" s="591"/>
      <c r="F39" s="591"/>
      <c r="G39" s="591"/>
      <c r="H39" s="591"/>
      <c r="I39" s="591"/>
      <c r="J39" s="591"/>
      <c r="K39" s="591"/>
      <c r="L39" s="591"/>
      <c r="M39" s="591"/>
      <c r="N39" s="591"/>
      <c r="O39" s="591"/>
      <c r="P39" s="591"/>
      <c r="Q39" s="591"/>
      <c r="R39" s="591"/>
      <c r="S39" s="591"/>
      <c r="T39" s="591"/>
      <c r="U39" s="591"/>
      <c r="V39" s="591"/>
      <c r="W39" s="591"/>
      <c r="X39" s="591"/>
      <c r="Y39" s="544"/>
      <c r="Z39" s="544"/>
    </row>
    <row r="40" ht="145.5" customHeight="1">
      <c r="A40" s="598" t="s">
        <v>68</v>
      </c>
      <c r="B40" s="578" t="s">
        <v>105</v>
      </c>
      <c r="C40" s="597" t="s">
        <v>104</v>
      </c>
      <c r="D40" s="373"/>
      <c r="E40" s="591"/>
      <c r="F40" s="591"/>
      <c r="G40" s="591"/>
      <c r="H40" s="591"/>
      <c r="I40" s="591"/>
      <c r="J40" s="591"/>
      <c r="K40" s="591"/>
      <c r="L40" s="591"/>
      <c r="M40" s="591"/>
      <c r="N40" s="591"/>
      <c r="O40" s="591"/>
      <c r="P40" s="591"/>
      <c r="Q40" s="591"/>
      <c r="R40" s="591"/>
      <c r="S40" s="591"/>
      <c r="T40" s="591"/>
      <c r="U40" s="591"/>
      <c r="V40" s="591"/>
      <c r="W40" s="591"/>
      <c r="X40" s="591"/>
      <c r="Y40" s="544"/>
      <c r="Z40" s="544"/>
    </row>
    <row r="41" ht="30.0" customHeight="1">
      <c r="A41" s="607" t="s">
        <v>581</v>
      </c>
      <c r="B41" s="608"/>
      <c r="C41" s="608"/>
      <c r="D41" s="609" t="s">
        <v>582</v>
      </c>
      <c r="E41" s="591"/>
      <c r="F41" s="591"/>
      <c r="G41" s="591"/>
      <c r="H41" s="591"/>
      <c r="I41" s="591"/>
      <c r="J41" s="591"/>
      <c r="K41" s="591"/>
      <c r="L41" s="591"/>
      <c r="M41" s="591"/>
      <c r="N41" s="591"/>
      <c r="O41" s="591"/>
      <c r="P41" s="591"/>
      <c r="Q41" s="591"/>
      <c r="R41" s="591"/>
      <c r="S41" s="591"/>
      <c r="T41" s="591"/>
      <c r="U41" s="591"/>
      <c r="V41" s="591"/>
      <c r="W41" s="591"/>
      <c r="X41" s="591"/>
      <c r="Y41" s="544"/>
      <c r="Z41" s="544"/>
    </row>
    <row r="42" ht="118.5" customHeight="1">
      <c r="A42" s="610" t="s">
        <v>62</v>
      </c>
      <c r="B42" s="611">
        <v>2.0</v>
      </c>
      <c r="C42" s="612" t="s">
        <v>583</v>
      </c>
      <c r="D42" s="613" t="s">
        <v>584</v>
      </c>
      <c r="E42" s="596"/>
      <c r="F42" s="596"/>
      <c r="G42" s="596"/>
      <c r="H42" s="596"/>
      <c r="I42" s="596"/>
      <c r="J42" s="596"/>
      <c r="K42" s="596"/>
      <c r="L42" s="596"/>
      <c r="M42" s="596"/>
      <c r="N42" s="596"/>
      <c r="O42" s="596"/>
      <c r="P42" s="596"/>
      <c r="Q42" s="596"/>
      <c r="R42" s="596"/>
      <c r="S42" s="596"/>
      <c r="T42" s="596"/>
      <c r="U42" s="596"/>
      <c r="V42" s="596"/>
      <c r="W42" s="596"/>
      <c r="X42" s="596"/>
      <c r="Y42" s="544"/>
      <c r="Z42" s="544"/>
    </row>
    <row r="43" ht="39.75" customHeight="1">
      <c r="A43" s="592" t="s">
        <v>65</v>
      </c>
      <c r="B43" s="602" t="s">
        <v>109</v>
      </c>
      <c r="C43" s="614" t="s">
        <v>110</v>
      </c>
      <c r="D43" s="595" t="s">
        <v>585</v>
      </c>
      <c r="E43" s="591"/>
      <c r="F43" s="591"/>
      <c r="G43" s="591"/>
      <c r="H43" s="591"/>
      <c r="I43" s="591"/>
      <c r="J43" s="591"/>
      <c r="K43" s="591"/>
      <c r="L43" s="591"/>
      <c r="M43" s="591"/>
      <c r="N43" s="591"/>
      <c r="O43" s="591"/>
      <c r="P43" s="591"/>
      <c r="Q43" s="591"/>
      <c r="R43" s="591"/>
      <c r="S43" s="591"/>
      <c r="T43" s="591"/>
      <c r="U43" s="591"/>
      <c r="V43" s="591"/>
      <c r="W43" s="591"/>
      <c r="X43" s="591"/>
      <c r="Y43" s="544"/>
      <c r="Z43" s="544"/>
    </row>
    <row r="44" ht="39.75" customHeight="1">
      <c r="A44" s="568" t="s">
        <v>68</v>
      </c>
      <c r="B44" s="571" t="s">
        <v>111</v>
      </c>
      <c r="C44" s="597" t="s">
        <v>112</v>
      </c>
      <c r="D44" s="83"/>
      <c r="E44" s="591"/>
      <c r="F44" s="591"/>
      <c r="G44" s="591"/>
      <c r="H44" s="591"/>
      <c r="I44" s="591"/>
      <c r="J44" s="591"/>
      <c r="K44" s="591"/>
      <c r="L44" s="591"/>
      <c r="M44" s="591"/>
      <c r="N44" s="591"/>
      <c r="O44" s="591"/>
      <c r="P44" s="591"/>
      <c r="Q44" s="591"/>
      <c r="R44" s="591"/>
      <c r="S44" s="591"/>
      <c r="T44" s="591"/>
      <c r="U44" s="591"/>
      <c r="V44" s="591"/>
      <c r="W44" s="591"/>
      <c r="X44" s="591"/>
      <c r="Y44" s="544"/>
      <c r="Z44" s="544"/>
    </row>
    <row r="45" ht="39.75" customHeight="1">
      <c r="A45" s="568" t="s">
        <v>68</v>
      </c>
      <c r="B45" s="571" t="s">
        <v>114</v>
      </c>
      <c r="C45" s="597" t="s">
        <v>112</v>
      </c>
      <c r="D45" s="83"/>
      <c r="E45" s="591"/>
      <c r="F45" s="591"/>
      <c r="G45" s="591"/>
      <c r="H45" s="591"/>
      <c r="I45" s="591"/>
      <c r="J45" s="591"/>
      <c r="K45" s="591"/>
      <c r="L45" s="591"/>
      <c r="M45" s="591"/>
      <c r="N45" s="591"/>
      <c r="O45" s="591"/>
      <c r="P45" s="591"/>
      <c r="Q45" s="591"/>
      <c r="R45" s="591"/>
      <c r="S45" s="591"/>
      <c r="T45" s="591"/>
      <c r="U45" s="591"/>
      <c r="V45" s="591"/>
      <c r="W45" s="591"/>
      <c r="X45" s="591"/>
      <c r="Y45" s="544"/>
      <c r="Z45" s="544"/>
    </row>
    <row r="46" ht="76.5" customHeight="1">
      <c r="A46" s="577" t="s">
        <v>68</v>
      </c>
      <c r="B46" s="578" t="s">
        <v>115</v>
      </c>
      <c r="C46" s="597" t="s">
        <v>112</v>
      </c>
      <c r="D46" s="373"/>
      <c r="E46" s="596"/>
      <c r="F46" s="596"/>
      <c r="G46" s="596"/>
      <c r="H46" s="596"/>
      <c r="I46" s="596"/>
      <c r="J46" s="596"/>
      <c r="K46" s="596"/>
      <c r="L46" s="596"/>
      <c r="M46" s="596"/>
      <c r="N46" s="596"/>
      <c r="O46" s="596"/>
      <c r="P46" s="596"/>
      <c r="Q46" s="596"/>
      <c r="R46" s="596"/>
      <c r="S46" s="596"/>
      <c r="T46" s="596"/>
      <c r="U46" s="596"/>
      <c r="V46" s="596"/>
      <c r="W46" s="596"/>
      <c r="X46" s="596"/>
      <c r="Y46" s="544"/>
      <c r="Z46" s="544"/>
    </row>
    <row r="47" ht="45.75" customHeight="1">
      <c r="A47" s="592" t="s">
        <v>65</v>
      </c>
      <c r="B47" s="602" t="s">
        <v>116</v>
      </c>
      <c r="C47" s="599" t="s">
        <v>117</v>
      </c>
      <c r="D47" s="595" t="s">
        <v>586</v>
      </c>
      <c r="E47" s="591"/>
      <c r="F47" s="591"/>
      <c r="G47" s="591"/>
      <c r="H47" s="591"/>
      <c r="I47" s="591"/>
      <c r="J47" s="591"/>
      <c r="K47" s="591"/>
      <c r="L47" s="591"/>
      <c r="M47" s="591"/>
      <c r="N47" s="591"/>
      <c r="O47" s="591"/>
      <c r="P47" s="591"/>
      <c r="Q47" s="591"/>
      <c r="R47" s="591"/>
      <c r="S47" s="591"/>
      <c r="T47" s="591"/>
      <c r="U47" s="591"/>
      <c r="V47" s="591"/>
      <c r="W47" s="591"/>
      <c r="X47" s="591"/>
      <c r="Y47" s="544"/>
      <c r="Z47" s="544"/>
    </row>
    <row r="48" ht="45.75" customHeight="1">
      <c r="A48" s="568" t="s">
        <v>68</v>
      </c>
      <c r="B48" s="571" t="s">
        <v>118</v>
      </c>
      <c r="C48" s="605" t="s">
        <v>119</v>
      </c>
      <c r="D48" s="83"/>
      <c r="E48" s="591"/>
      <c r="F48" s="601"/>
      <c r="G48" s="591"/>
      <c r="H48" s="591"/>
      <c r="I48" s="591"/>
      <c r="J48" s="591"/>
      <c r="K48" s="591"/>
      <c r="L48" s="591"/>
      <c r="M48" s="591"/>
      <c r="N48" s="591"/>
      <c r="O48" s="591"/>
      <c r="P48" s="591"/>
      <c r="Q48" s="591"/>
      <c r="R48" s="591"/>
      <c r="S48" s="591"/>
      <c r="T48" s="591"/>
      <c r="U48" s="591"/>
      <c r="V48" s="591"/>
      <c r="W48" s="591"/>
      <c r="X48" s="591"/>
      <c r="Y48" s="544"/>
      <c r="Z48" s="544"/>
    </row>
    <row r="49" ht="45.75" customHeight="1">
      <c r="A49" s="568" t="s">
        <v>68</v>
      </c>
      <c r="B49" s="571" t="s">
        <v>121</v>
      </c>
      <c r="C49" s="605" t="s">
        <v>119</v>
      </c>
      <c r="D49" s="83"/>
      <c r="E49" s="591"/>
      <c r="F49" s="591"/>
      <c r="G49" s="591"/>
      <c r="H49" s="591"/>
      <c r="I49" s="591"/>
      <c r="J49" s="591"/>
      <c r="K49" s="591"/>
      <c r="L49" s="591"/>
      <c r="M49" s="591"/>
      <c r="N49" s="591"/>
      <c r="O49" s="591"/>
      <c r="P49" s="591"/>
      <c r="Q49" s="591"/>
      <c r="R49" s="591"/>
      <c r="S49" s="591"/>
      <c r="T49" s="591"/>
      <c r="U49" s="591"/>
      <c r="V49" s="591"/>
      <c r="W49" s="591"/>
      <c r="X49" s="591"/>
      <c r="Y49" s="544"/>
      <c r="Z49" s="544"/>
    </row>
    <row r="50" ht="83.25" customHeight="1">
      <c r="A50" s="577" t="s">
        <v>68</v>
      </c>
      <c r="B50" s="578" t="s">
        <v>122</v>
      </c>
      <c r="C50" s="615" t="s">
        <v>119</v>
      </c>
      <c r="D50" s="373"/>
      <c r="E50" s="596"/>
      <c r="F50" s="596"/>
      <c r="G50" s="596"/>
      <c r="H50" s="596"/>
      <c r="I50" s="596"/>
      <c r="J50" s="596"/>
      <c r="K50" s="596"/>
      <c r="L50" s="596"/>
      <c r="M50" s="596"/>
      <c r="N50" s="596"/>
      <c r="O50" s="596"/>
      <c r="P50" s="596"/>
      <c r="Q50" s="596"/>
      <c r="R50" s="596"/>
      <c r="S50" s="596"/>
      <c r="T50" s="596"/>
      <c r="U50" s="596"/>
      <c r="V50" s="596"/>
      <c r="W50" s="596"/>
      <c r="X50" s="596"/>
      <c r="Y50" s="544"/>
      <c r="Z50" s="544"/>
    </row>
    <row r="51" ht="39.75" customHeight="1">
      <c r="A51" s="592" t="s">
        <v>65</v>
      </c>
      <c r="B51" s="602" t="s">
        <v>123</v>
      </c>
      <c r="C51" s="599" t="s">
        <v>124</v>
      </c>
      <c r="D51" s="595" t="s">
        <v>587</v>
      </c>
      <c r="E51" s="591"/>
      <c r="F51" s="591"/>
      <c r="G51" s="591"/>
      <c r="H51" s="591"/>
      <c r="I51" s="591"/>
      <c r="J51" s="591"/>
      <c r="K51" s="591"/>
      <c r="L51" s="591"/>
      <c r="M51" s="591"/>
      <c r="N51" s="591"/>
      <c r="O51" s="591"/>
      <c r="P51" s="591"/>
      <c r="Q51" s="591"/>
      <c r="R51" s="591"/>
      <c r="S51" s="591"/>
      <c r="T51" s="591"/>
      <c r="U51" s="591"/>
      <c r="V51" s="591"/>
      <c r="W51" s="591"/>
      <c r="X51" s="591"/>
      <c r="Y51" s="544"/>
      <c r="Z51" s="544"/>
    </row>
    <row r="52" ht="39.75" customHeight="1">
      <c r="A52" s="568" t="s">
        <v>68</v>
      </c>
      <c r="B52" s="571" t="s">
        <v>125</v>
      </c>
      <c r="C52" s="597" t="s">
        <v>128</v>
      </c>
      <c r="D52" s="83"/>
      <c r="E52" s="591"/>
      <c r="F52" s="591"/>
      <c r="G52" s="591"/>
      <c r="H52" s="591"/>
      <c r="I52" s="591"/>
      <c r="J52" s="591"/>
      <c r="K52" s="591"/>
      <c r="L52" s="591"/>
      <c r="M52" s="591"/>
      <c r="N52" s="591"/>
      <c r="O52" s="591"/>
      <c r="P52" s="591"/>
      <c r="Q52" s="591"/>
      <c r="R52" s="591"/>
      <c r="S52" s="591"/>
      <c r="T52" s="591"/>
      <c r="U52" s="591"/>
      <c r="V52" s="591"/>
      <c r="W52" s="591"/>
      <c r="X52" s="591"/>
      <c r="Y52" s="544"/>
      <c r="Z52" s="544"/>
    </row>
    <row r="53" ht="39.75" customHeight="1">
      <c r="A53" s="568" t="s">
        <v>68</v>
      </c>
      <c r="B53" s="571" t="s">
        <v>127</v>
      </c>
      <c r="C53" s="597" t="s">
        <v>128</v>
      </c>
      <c r="D53" s="83"/>
      <c r="E53" s="591"/>
      <c r="F53" s="591"/>
      <c r="G53" s="591"/>
      <c r="H53" s="591"/>
      <c r="I53" s="591"/>
      <c r="J53" s="591"/>
      <c r="K53" s="591"/>
      <c r="L53" s="591"/>
      <c r="M53" s="591"/>
      <c r="N53" s="591"/>
      <c r="O53" s="591"/>
      <c r="P53" s="591"/>
      <c r="Q53" s="591"/>
      <c r="R53" s="591"/>
      <c r="S53" s="591"/>
      <c r="T53" s="591"/>
      <c r="U53" s="591"/>
      <c r="V53" s="591"/>
      <c r="W53" s="591"/>
      <c r="X53" s="591"/>
      <c r="Y53" s="544"/>
      <c r="Z53" s="544"/>
    </row>
    <row r="54" ht="71.25" customHeight="1">
      <c r="A54" s="577" t="s">
        <v>68</v>
      </c>
      <c r="B54" s="578" t="s">
        <v>129</v>
      </c>
      <c r="C54" s="597" t="s">
        <v>128</v>
      </c>
      <c r="D54" s="373"/>
      <c r="E54" s="591"/>
      <c r="F54" s="591"/>
      <c r="G54" s="591"/>
      <c r="H54" s="591"/>
      <c r="I54" s="591"/>
      <c r="J54" s="591"/>
      <c r="K54" s="591"/>
      <c r="L54" s="591"/>
      <c r="M54" s="591"/>
      <c r="N54" s="591"/>
      <c r="O54" s="591"/>
      <c r="P54" s="591"/>
      <c r="Q54" s="591"/>
      <c r="R54" s="591"/>
      <c r="S54" s="591"/>
      <c r="T54" s="591"/>
      <c r="U54" s="591"/>
      <c r="V54" s="591"/>
      <c r="W54" s="591"/>
      <c r="X54" s="591"/>
      <c r="Y54" s="544"/>
      <c r="Z54" s="544"/>
    </row>
    <row r="55" ht="41.25" customHeight="1">
      <c r="A55" s="616" t="s">
        <v>130</v>
      </c>
      <c r="B55" s="617"/>
      <c r="C55" s="618"/>
      <c r="D55" s="619"/>
      <c r="E55" s="591"/>
      <c r="F55" s="591"/>
      <c r="G55" s="591"/>
      <c r="H55" s="591"/>
      <c r="I55" s="591"/>
      <c r="J55" s="591"/>
      <c r="K55" s="591"/>
      <c r="L55" s="591"/>
      <c r="M55" s="591"/>
      <c r="N55" s="591"/>
      <c r="O55" s="591"/>
      <c r="P55" s="591"/>
      <c r="Q55" s="591"/>
      <c r="R55" s="591"/>
      <c r="S55" s="591"/>
      <c r="T55" s="591"/>
      <c r="U55" s="591"/>
      <c r="V55" s="591"/>
      <c r="W55" s="591"/>
      <c r="X55" s="591"/>
      <c r="Y55" s="544"/>
      <c r="Z55" s="544"/>
    </row>
    <row r="56" ht="30.0" customHeight="1">
      <c r="A56" s="620" t="s">
        <v>62</v>
      </c>
      <c r="B56" s="611">
        <v>3.0</v>
      </c>
      <c r="C56" s="620" t="s">
        <v>131</v>
      </c>
      <c r="D56" s="621"/>
      <c r="E56" s="596"/>
      <c r="F56" s="596"/>
      <c r="G56" s="596"/>
      <c r="H56" s="596"/>
      <c r="I56" s="596"/>
      <c r="J56" s="596"/>
      <c r="K56" s="596"/>
      <c r="L56" s="596"/>
      <c r="M56" s="596"/>
      <c r="N56" s="596"/>
      <c r="O56" s="596"/>
      <c r="P56" s="596"/>
      <c r="Q56" s="596"/>
      <c r="R56" s="596"/>
      <c r="S56" s="596"/>
      <c r="T56" s="596"/>
      <c r="U56" s="596"/>
      <c r="V56" s="596"/>
      <c r="W56" s="596"/>
      <c r="X56" s="596"/>
      <c r="Y56" s="544"/>
      <c r="Z56" s="544"/>
    </row>
    <row r="57" ht="58.5" customHeight="1">
      <c r="A57" s="622" t="s">
        <v>65</v>
      </c>
      <c r="B57" s="623" t="s">
        <v>132</v>
      </c>
      <c r="C57" s="624" t="s">
        <v>133</v>
      </c>
      <c r="D57" s="595" t="s">
        <v>588</v>
      </c>
      <c r="E57" s="591"/>
      <c r="F57" s="591"/>
      <c r="G57" s="591"/>
      <c r="H57" s="591"/>
      <c r="I57" s="591"/>
      <c r="J57" s="591"/>
      <c r="K57" s="591"/>
      <c r="L57" s="591"/>
      <c r="M57" s="591"/>
      <c r="N57" s="591"/>
      <c r="O57" s="591"/>
      <c r="P57" s="591"/>
      <c r="Q57" s="591"/>
      <c r="R57" s="591"/>
      <c r="S57" s="591"/>
      <c r="T57" s="591"/>
      <c r="U57" s="591"/>
      <c r="V57" s="591"/>
      <c r="W57" s="591"/>
      <c r="X57" s="591"/>
      <c r="Y57" s="544"/>
      <c r="Z57" s="544"/>
    </row>
    <row r="58" ht="58.5" customHeight="1">
      <c r="A58" s="568" t="s">
        <v>68</v>
      </c>
      <c r="B58" s="571" t="s">
        <v>134</v>
      </c>
      <c r="C58" s="605" t="s">
        <v>135</v>
      </c>
      <c r="D58" s="83"/>
      <c r="E58" s="591"/>
      <c r="F58" s="591"/>
      <c r="G58" s="591"/>
      <c r="H58" s="591"/>
      <c r="I58" s="591"/>
      <c r="J58" s="591"/>
      <c r="K58" s="591"/>
      <c r="L58" s="591"/>
      <c r="M58" s="591"/>
      <c r="N58" s="591"/>
      <c r="O58" s="591"/>
      <c r="P58" s="591"/>
      <c r="Q58" s="591"/>
      <c r="R58" s="591"/>
      <c r="S58" s="591"/>
      <c r="T58" s="591"/>
      <c r="U58" s="591"/>
      <c r="V58" s="591"/>
      <c r="W58" s="591"/>
      <c r="X58" s="591"/>
      <c r="Y58" s="544"/>
      <c r="Z58" s="544"/>
    </row>
    <row r="59" ht="58.5" customHeight="1">
      <c r="A59" s="568" t="s">
        <v>68</v>
      </c>
      <c r="B59" s="571" t="s">
        <v>136</v>
      </c>
      <c r="C59" s="605" t="s">
        <v>137</v>
      </c>
      <c r="D59" s="83"/>
      <c r="E59" s="591"/>
      <c r="F59" s="591"/>
      <c r="G59" s="591"/>
      <c r="H59" s="591"/>
      <c r="I59" s="591"/>
      <c r="J59" s="591"/>
      <c r="K59" s="591"/>
      <c r="L59" s="591"/>
      <c r="M59" s="591"/>
      <c r="N59" s="591"/>
      <c r="O59" s="591"/>
      <c r="P59" s="591"/>
      <c r="Q59" s="591"/>
      <c r="R59" s="591"/>
      <c r="S59" s="591"/>
      <c r="T59" s="591"/>
      <c r="U59" s="591"/>
      <c r="V59" s="591"/>
      <c r="W59" s="591"/>
      <c r="X59" s="591"/>
      <c r="Y59" s="544"/>
      <c r="Z59" s="544"/>
    </row>
    <row r="60" ht="155.25" customHeight="1">
      <c r="A60" s="598" t="s">
        <v>68</v>
      </c>
      <c r="B60" s="573" t="s">
        <v>138</v>
      </c>
      <c r="C60" s="606" t="s">
        <v>139</v>
      </c>
      <c r="D60" s="373"/>
      <c r="E60" s="596"/>
      <c r="F60" s="596"/>
      <c r="G60" s="596"/>
      <c r="H60" s="596"/>
      <c r="I60" s="596"/>
      <c r="J60" s="596"/>
      <c r="K60" s="596"/>
      <c r="L60" s="596"/>
      <c r="M60" s="596"/>
      <c r="N60" s="596"/>
      <c r="O60" s="596"/>
      <c r="P60" s="596"/>
      <c r="Q60" s="596"/>
      <c r="R60" s="596"/>
      <c r="S60" s="596"/>
      <c r="T60" s="596"/>
      <c r="U60" s="596"/>
      <c r="V60" s="596"/>
      <c r="W60" s="596"/>
      <c r="X60" s="596"/>
      <c r="Y60" s="544"/>
      <c r="Z60" s="544"/>
    </row>
    <row r="61" ht="89.25" customHeight="1">
      <c r="A61" s="592" t="s">
        <v>65</v>
      </c>
      <c r="B61" s="602" t="s">
        <v>140</v>
      </c>
      <c r="C61" s="594" t="s">
        <v>141</v>
      </c>
      <c r="D61" s="600" t="s">
        <v>589</v>
      </c>
      <c r="E61" s="591"/>
      <c r="F61" s="591"/>
      <c r="G61" s="591"/>
      <c r="H61" s="591"/>
      <c r="I61" s="591"/>
      <c r="J61" s="591"/>
      <c r="K61" s="591"/>
      <c r="L61" s="591"/>
      <c r="M61" s="591"/>
      <c r="N61" s="591"/>
      <c r="O61" s="591"/>
      <c r="P61" s="591"/>
      <c r="Q61" s="591"/>
      <c r="R61" s="591"/>
      <c r="S61" s="591"/>
      <c r="T61" s="591"/>
      <c r="U61" s="591"/>
      <c r="V61" s="591"/>
      <c r="W61" s="591"/>
      <c r="X61" s="591"/>
      <c r="Y61" s="544"/>
      <c r="Z61" s="544"/>
    </row>
    <row r="62" ht="46.5" customHeight="1">
      <c r="A62" s="568" t="s">
        <v>68</v>
      </c>
      <c r="B62" s="571" t="s">
        <v>142</v>
      </c>
      <c r="C62" s="605" t="s">
        <v>143</v>
      </c>
      <c r="D62" s="83"/>
      <c r="E62" s="591"/>
      <c r="F62" s="591"/>
      <c r="G62" s="591"/>
      <c r="H62" s="591"/>
      <c r="I62" s="591"/>
      <c r="J62" s="591"/>
      <c r="K62" s="591"/>
      <c r="L62" s="591"/>
      <c r="M62" s="591"/>
      <c r="N62" s="591"/>
      <c r="O62" s="591"/>
      <c r="P62" s="591"/>
      <c r="Q62" s="591"/>
      <c r="R62" s="591"/>
      <c r="S62" s="591"/>
      <c r="T62" s="591"/>
      <c r="U62" s="591"/>
      <c r="V62" s="591"/>
      <c r="W62" s="591"/>
      <c r="X62" s="591"/>
      <c r="Y62" s="544"/>
      <c r="Z62" s="544"/>
    </row>
    <row r="63" ht="71.25" customHeight="1">
      <c r="A63" s="577" t="s">
        <v>68</v>
      </c>
      <c r="B63" s="578" t="s">
        <v>146</v>
      </c>
      <c r="C63" s="615" t="s">
        <v>147</v>
      </c>
      <c r="D63" s="373"/>
      <c r="E63" s="596"/>
      <c r="F63" s="596"/>
      <c r="G63" s="596"/>
      <c r="H63" s="596"/>
      <c r="I63" s="596"/>
      <c r="J63" s="596"/>
      <c r="K63" s="596"/>
      <c r="L63" s="596"/>
      <c r="M63" s="596"/>
      <c r="N63" s="596"/>
      <c r="O63" s="596"/>
      <c r="P63" s="596"/>
      <c r="Q63" s="596"/>
      <c r="R63" s="596"/>
      <c r="S63" s="596"/>
      <c r="T63" s="596"/>
      <c r="U63" s="596"/>
      <c r="V63" s="596"/>
      <c r="W63" s="596"/>
      <c r="X63" s="596"/>
      <c r="Y63" s="544"/>
      <c r="Z63" s="544"/>
    </row>
    <row r="64" ht="48.0" customHeight="1">
      <c r="A64" s="607" t="s">
        <v>148</v>
      </c>
      <c r="B64" s="625"/>
      <c r="C64" s="626"/>
      <c r="D64" s="619"/>
      <c r="E64" s="591"/>
      <c r="F64" s="591"/>
      <c r="G64" s="591"/>
      <c r="H64" s="591"/>
      <c r="I64" s="591"/>
      <c r="J64" s="591"/>
      <c r="K64" s="591"/>
      <c r="L64" s="591"/>
      <c r="M64" s="591"/>
      <c r="N64" s="591"/>
      <c r="O64" s="591"/>
      <c r="P64" s="591"/>
      <c r="Q64" s="591"/>
      <c r="R64" s="591"/>
      <c r="S64" s="591"/>
      <c r="T64" s="591"/>
      <c r="U64" s="591"/>
      <c r="V64" s="591"/>
      <c r="W64" s="591"/>
      <c r="X64" s="591"/>
      <c r="Y64" s="544"/>
      <c r="Z64" s="544"/>
    </row>
    <row r="65" ht="198.0" customHeight="1">
      <c r="A65" s="610" t="s">
        <v>62</v>
      </c>
      <c r="B65" s="611">
        <v>4.0</v>
      </c>
      <c r="C65" s="627" t="s">
        <v>149</v>
      </c>
      <c r="D65" s="628" t="s">
        <v>590</v>
      </c>
      <c r="E65" s="591"/>
      <c r="F65" s="591"/>
      <c r="G65" s="591"/>
      <c r="H65" s="591"/>
      <c r="I65" s="591"/>
      <c r="J65" s="591"/>
      <c r="K65" s="591"/>
      <c r="L65" s="591"/>
      <c r="M65" s="591"/>
      <c r="N65" s="591"/>
      <c r="O65" s="591"/>
      <c r="P65" s="591"/>
      <c r="Q65" s="591"/>
      <c r="R65" s="591"/>
      <c r="S65" s="591"/>
      <c r="T65" s="591"/>
      <c r="U65" s="591"/>
      <c r="V65" s="591"/>
      <c r="W65" s="591"/>
      <c r="X65" s="591"/>
      <c r="Y65" s="544"/>
      <c r="Z65" s="544"/>
    </row>
    <row r="66" ht="45.0" customHeight="1">
      <c r="A66" s="592" t="s">
        <v>65</v>
      </c>
      <c r="B66" s="602" t="s">
        <v>150</v>
      </c>
      <c r="C66" s="614" t="s">
        <v>151</v>
      </c>
      <c r="D66" s="595" t="s">
        <v>591</v>
      </c>
      <c r="E66" s="591"/>
      <c r="F66" s="591"/>
      <c r="G66" s="591"/>
      <c r="H66" s="591"/>
      <c r="I66" s="591"/>
      <c r="J66" s="591"/>
      <c r="K66" s="591"/>
      <c r="L66" s="591"/>
      <c r="M66" s="591"/>
      <c r="N66" s="591"/>
      <c r="O66" s="591"/>
      <c r="P66" s="591"/>
      <c r="Q66" s="591"/>
      <c r="R66" s="591"/>
      <c r="S66" s="591"/>
      <c r="T66" s="591"/>
      <c r="U66" s="591"/>
      <c r="V66" s="591"/>
      <c r="W66" s="591"/>
      <c r="X66" s="591"/>
      <c r="Y66" s="544"/>
      <c r="Z66" s="544"/>
    </row>
    <row r="67" ht="45.0" customHeight="1">
      <c r="A67" s="568" t="s">
        <v>68</v>
      </c>
      <c r="B67" s="571" t="s">
        <v>152</v>
      </c>
      <c r="C67" s="605" t="s">
        <v>163</v>
      </c>
      <c r="D67" s="83"/>
      <c r="E67" s="596"/>
      <c r="F67" s="596"/>
      <c r="G67" s="596"/>
      <c r="H67" s="596"/>
      <c r="I67" s="596"/>
      <c r="J67" s="596"/>
      <c r="K67" s="596"/>
      <c r="L67" s="596"/>
      <c r="M67" s="596"/>
      <c r="N67" s="596"/>
      <c r="O67" s="596"/>
      <c r="P67" s="596"/>
      <c r="Q67" s="596"/>
      <c r="R67" s="596"/>
      <c r="S67" s="596"/>
      <c r="T67" s="596"/>
      <c r="U67" s="596"/>
      <c r="V67" s="596"/>
      <c r="W67" s="596"/>
      <c r="X67" s="596"/>
      <c r="Y67" s="544"/>
      <c r="Z67" s="544"/>
    </row>
    <row r="68" ht="45.0" customHeight="1">
      <c r="A68" s="568" t="s">
        <v>68</v>
      </c>
      <c r="B68" s="571" t="s">
        <v>156</v>
      </c>
      <c r="C68" s="605" t="s">
        <v>163</v>
      </c>
      <c r="D68" s="83"/>
      <c r="E68" s="591"/>
      <c r="F68" s="591"/>
      <c r="G68" s="591"/>
      <c r="H68" s="591"/>
      <c r="I68" s="591"/>
      <c r="J68" s="591"/>
      <c r="K68" s="591"/>
      <c r="L68" s="591"/>
      <c r="M68" s="591"/>
      <c r="N68" s="591"/>
      <c r="O68" s="591"/>
      <c r="P68" s="591"/>
      <c r="Q68" s="591"/>
      <c r="R68" s="591"/>
      <c r="S68" s="591"/>
      <c r="T68" s="591"/>
      <c r="U68" s="591"/>
      <c r="V68" s="591"/>
      <c r="W68" s="591"/>
      <c r="X68" s="591"/>
      <c r="Y68" s="544"/>
      <c r="Z68" s="544"/>
    </row>
    <row r="69" ht="285.0" customHeight="1">
      <c r="A69" s="577" t="s">
        <v>68</v>
      </c>
      <c r="B69" s="573" t="s">
        <v>159</v>
      </c>
      <c r="C69" s="606" t="s">
        <v>163</v>
      </c>
      <c r="D69" s="373"/>
      <c r="E69" s="591"/>
      <c r="F69" s="591"/>
      <c r="G69" s="591"/>
      <c r="H69" s="591"/>
      <c r="I69" s="591"/>
      <c r="J69" s="591"/>
      <c r="K69" s="591"/>
      <c r="L69" s="591"/>
      <c r="M69" s="591"/>
      <c r="N69" s="591"/>
      <c r="O69" s="591"/>
      <c r="P69" s="591"/>
      <c r="Q69" s="591"/>
      <c r="R69" s="591"/>
      <c r="S69" s="591"/>
      <c r="T69" s="591"/>
      <c r="U69" s="591"/>
      <c r="V69" s="591"/>
      <c r="W69" s="591"/>
      <c r="X69" s="591"/>
      <c r="Y69" s="544"/>
      <c r="Z69" s="544"/>
    </row>
    <row r="70" ht="51.75" customHeight="1">
      <c r="A70" s="592" t="s">
        <v>65</v>
      </c>
      <c r="B70" s="602" t="s">
        <v>165</v>
      </c>
      <c r="C70" s="599" t="s">
        <v>166</v>
      </c>
      <c r="D70" s="629" t="s">
        <v>592</v>
      </c>
      <c r="E70" s="591"/>
      <c r="F70" s="591"/>
      <c r="G70" s="591"/>
      <c r="H70" s="591"/>
      <c r="I70" s="591"/>
      <c r="J70" s="591"/>
      <c r="K70" s="591"/>
      <c r="L70" s="591"/>
      <c r="M70" s="591"/>
      <c r="N70" s="591"/>
      <c r="O70" s="591"/>
      <c r="P70" s="591"/>
      <c r="Q70" s="591"/>
      <c r="R70" s="591"/>
      <c r="S70" s="591"/>
      <c r="T70" s="591"/>
      <c r="U70" s="591"/>
      <c r="V70" s="591"/>
      <c r="W70" s="591"/>
      <c r="X70" s="591"/>
      <c r="Y70" s="544"/>
      <c r="Z70" s="544"/>
    </row>
    <row r="71" ht="56.25" customHeight="1">
      <c r="A71" s="568" t="s">
        <v>68</v>
      </c>
      <c r="B71" s="571" t="s">
        <v>167</v>
      </c>
      <c r="C71" s="630" t="s">
        <v>168</v>
      </c>
      <c r="D71" s="83"/>
      <c r="E71" s="596"/>
      <c r="F71" s="596"/>
      <c r="G71" s="596"/>
      <c r="H71" s="596"/>
      <c r="I71" s="596"/>
      <c r="J71" s="596"/>
      <c r="K71" s="596"/>
      <c r="L71" s="596"/>
      <c r="M71" s="596"/>
      <c r="N71" s="596"/>
      <c r="O71" s="596"/>
      <c r="P71" s="596"/>
      <c r="Q71" s="596"/>
      <c r="R71" s="596"/>
      <c r="S71" s="596"/>
      <c r="T71" s="596"/>
      <c r="U71" s="596"/>
      <c r="V71" s="596"/>
      <c r="W71" s="596"/>
      <c r="X71" s="596"/>
      <c r="Y71" s="544"/>
      <c r="Z71" s="544"/>
    </row>
    <row r="72" ht="56.25" customHeight="1">
      <c r="A72" s="568" t="s">
        <v>68</v>
      </c>
      <c r="B72" s="571" t="s">
        <v>170</v>
      </c>
      <c r="C72" s="630" t="s">
        <v>135</v>
      </c>
      <c r="D72" s="83"/>
      <c r="E72" s="591"/>
      <c r="F72" s="591"/>
      <c r="G72" s="591"/>
      <c r="H72" s="591"/>
      <c r="I72" s="591"/>
      <c r="J72" s="591"/>
      <c r="K72" s="591"/>
      <c r="L72" s="591"/>
      <c r="M72" s="591"/>
      <c r="N72" s="591"/>
      <c r="O72" s="591"/>
      <c r="P72" s="591"/>
      <c r="Q72" s="591"/>
      <c r="R72" s="591"/>
      <c r="S72" s="591"/>
      <c r="T72" s="591"/>
      <c r="U72" s="591"/>
      <c r="V72" s="591"/>
      <c r="W72" s="591"/>
      <c r="X72" s="591"/>
      <c r="Y72" s="544"/>
      <c r="Z72" s="544"/>
    </row>
    <row r="73" ht="90.75" customHeight="1">
      <c r="A73" s="598" t="s">
        <v>68</v>
      </c>
      <c r="B73" s="578" t="s">
        <v>171</v>
      </c>
      <c r="C73" s="631" t="s">
        <v>137</v>
      </c>
      <c r="D73" s="373"/>
      <c r="E73" s="591"/>
      <c r="F73" s="591"/>
      <c r="G73" s="591"/>
      <c r="H73" s="591"/>
      <c r="I73" s="591"/>
      <c r="J73" s="591"/>
      <c r="K73" s="591"/>
      <c r="L73" s="591"/>
      <c r="M73" s="591"/>
      <c r="N73" s="591"/>
      <c r="O73" s="591"/>
      <c r="P73" s="591"/>
      <c r="Q73" s="591"/>
      <c r="R73" s="591"/>
      <c r="S73" s="591"/>
      <c r="T73" s="591"/>
      <c r="U73" s="591"/>
      <c r="V73" s="591"/>
      <c r="W73" s="591"/>
      <c r="X73" s="591"/>
      <c r="Y73" s="544"/>
      <c r="Z73" s="544"/>
    </row>
    <row r="74" ht="51.75" customHeight="1">
      <c r="A74" s="592" t="s">
        <v>65</v>
      </c>
      <c r="B74" s="602" t="s">
        <v>172</v>
      </c>
      <c r="C74" s="599" t="s">
        <v>173</v>
      </c>
      <c r="D74" s="595" t="s">
        <v>593</v>
      </c>
      <c r="E74" s="591"/>
      <c r="F74" s="591"/>
      <c r="G74" s="591"/>
      <c r="H74" s="591"/>
      <c r="I74" s="591"/>
      <c r="J74" s="591"/>
      <c r="K74" s="591"/>
      <c r="L74" s="591"/>
      <c r="M74" s="591"/>
      <c r="N74" s="591"/>
      <c r="O74" s="591"/>
      <c r="P74" s="591"/>
      <c r="Q74" s="591"/>
      <c r="R74" s="591"/>
      <c r="S74" s="591"/>
      <c r="T74" s="591"/>
      <c r="U74" s="591"/>
      <c r="V74" s="591"/>
      <c r="W74" s="591"/>
      <c r="X74" s="591"/>
      <c r="Y74" s="544"/>
      <c r="Z74" s="544"/>
    </row>
    <row r="75" ht="69.0" customHeight="1">
      <c r="A75" s="568" t="s">
        <v>68</v>
      </c>
      <c r="B75" s="571" t="s">
        <v>174</v>
      </c>
      <c r="C75" s="630" t="s">
        <v>175</v>
      </c>
      <c r="D75" s="83"/>
      <c r="E75" s="591"/>
      <c r="F75" s="591"/>
      <c r="G75" s="591"/>
      <c r="H75" s="591"/>
      <c r="I75" s="591"/>
      <c r="J75" s="591"/>
      <c r="K75" s="591"/>
      <c r="L75" s="591"/>
      <c r="M75" s="591"/>
      <c r="N75" s="591"/>
      <c r="O75" s="591"/>
      <c r="P75" s="591"/>
      <c r="Q75" s="591"/>
      <c r="R75" s="591"/>
      <c r="S75" s="591"/>
      <c r="T75" s="591"/>
      <c r="U75" s="591"/>
      <c r="V75" s="591"/>
      <c r="W75" s="591"/>
      <c r="X75" s="591"/>
      <c r="Y75" s="544"/>
      <c r="Z75" s="544"/>
    </row>
    <row r="76" ht="51.75" customHeight="1">
      <c r="A76" s="568" t="s">
        <v>68</v>
      </c>
      <c r="B76" s="571" t="s">
        <v>177</v>
      </c>
      <c r="C76" s="630" t="s">
        <v>178</v>
      </c>
      <c r="D76" s="83"/>
      <c r="E76" s="591"/>
      <c r="F76" s="591"/>
      <c r="G76" s="591"/>
      <c r="H76" s="591"/>
      <c r="I76" s="591"/>
      <c r="J76" s="591"/>
      <c r="K76" s="591"/>
      <c r="L76" s="591"/>
      <c r="M76" s="591"/>
      <c r="N76" s="591"/>
      <c r="O76" s="591"/>
      <c r="P76" s="591"/>
      <c r="Q76" s="591"/>
      <c r="R76" s="591"/>
      <c r="S76" s="591"/>
      <c r="T76" s="591"/>
      <c r="U76" s="591"/>
      <c r="V76" s="591"/>
      <c r="W76" s="591"/>
      <c r="X76" s="591"/>
      <c r="Y76" s="544"/>
      <c r="Z76" s="544"/>
    </row>
    <row r="77" ht="299.25" customHeight="1">
      <c r="A77" s="598" t="s">
        <v>68</v>
      </c>
      <c r="B77" s="578" t="s">
        <v>179</v>
      </c>
      <c r="C77" s="631" t="s">
        <v>180</v>
      </c>
      <c r="D77" s="373"/>
      <c r="E77" s="596"/>
      <c r="F77" s="596"/>
      <c r="G77" s="596"/>
      <c r="H77" s="596"/>
      <c r="I77" s="596"/>
      <c r="J77" s="596"/>
      <c r="K77" s="596"/>
      <c r="L77" s="596"/>
      <c r="M77" s="596"/>
      <c r="N77" s="596"/>
      <c r="O77" s="596"/>
      <c r="P77" s="596"/>
      <c r="Q77" s="596"/>
      <c r="R77" s="596"/>
      <c r="S77" s="596"/>
      <c r="T77" s="596"/>
      <c r="U77" s="596"/>
      <c r="V77" s="596"/>
      <c r="W77" s="596"/>
      <c r="X77" s="596"/>
      <c r="Y77" s="544"/>
      <c r="Z77" s="544"/>
    </row>
    <row r="78" ht="32.25" customHeight="1">
      <c r="A78" s="592" t="s">
        <v>65</v>
      </c>
      <c r="B78" s="602" t="s">
        <v>181</v>
      </c>
      <c r="C78" s="599" t="s">
        <v>182</v>
      </c>
      <c r="D78" s="595" t="s">
        <v>594</v>
      </c>
      <c r="E78" s="591"/>
      <c r="F78" s="591"/>
      <c r="G78" s="591"/>
      <c r="H78" s="591"/>
      <c r="I78" s="591"/>
      <c r="J78" s="591"/>
      <c r="K78" s="591"/>
      <c r="L78" s="591"/>
      <c r="M78" s="591"/>
      <c r="N78" s="591"/>
      <c r="O78" s="591"/>
      <c r="P78" s="591"/>
      <c r="Q78" s="591"/>
      <c r="R78" s="591"/>
      <c r="S78" s="591"/>
      <c r="T78" s="591"/>
      <c r="U78" s="591"/>
      <c r="V78" s="591"/>
      <c r="W78" s="591"/>
      <c r="X78" s="591"/>
      <c r="Y78" s="544"/>
      <c r="Z78" s="544"/>
    </row>
    <row r="79" ht="42.0" customHeight="1">
      <c r="A79" s="568" t="s">
        <v>68</v>
      </c>
      <c r="B79" s="571" t="s">
        <v>183</v>
      </c>
      <c r="C79" s="605" t="s">
        <v>184</v>
      </c>
      <c r="D79" s="83"/>
      <c r="E79" s="591"/>
      <c r="F79" s="591"/>
      <c r="G79" s="591"/>
      <c r="H79" s="591"/>
      <c r="I79" s="591"/>
      <c r="J79" s="591"/>
      <c r="K79" s="591"/>
      <c r="L79" s="591"/>
      <c r="M79" s="591"/>
      <c r="N79" s="591"/>
      <c r="O79" s="591"/>
      <c r="P79" s="591"/>
      <c r="Q79" s="591"/>
      <c r="R79" s="591"/>
      <c r="S79" s="591"/>
      <c r="T79" s="591"/>
      <c r="U79" s="591"/>
      <c r="V79" s="591"/>
      <c r="W79" s="591"/>
      <c r="X79" s="591"/>
      <c r="Y79" s="544"/>
      <c r="Z79" s="544"/>
    </row>
    <row r="80" ht="186.75" customHeight="1">
      <c r="A80" s="568" t="s">
        <v>68</v>
      </c>
      <c r="B80" s="571" t="s">
        <v>185</v>
      </c>
      <c r="C80" s="605" t="s">
        <v>184</v>
      </c>
      <c r="D80" s="83"/>
      <c r="E80" s="591"/>
      <c r="F80" s="591"/>
      <c r="G80" s="591"/>
      <c r="H80" s="591"/>
      <c r="I80" s="591"/>
      <c r="J80" s="591"/>
      <c r="K80" s="591"/>
      <c r="L80" s="591"/>
      <c r="M80" s="591"/>
      <c r="N80" s="591"/>
      <c r="O80" s="591"/>
      <c r="P80" s="591"/>
      <c r="Q80" s="591"/>
      <c r="R80" s="591"/>
      <c r="S80" s="591"/>
      <c r="T80" s="591"/>
      <c r="U80" s="591"/>
      <c r="V80" s="591"/>
      <c r="W80" s="591"/>
      <c r="X80" s="591"/>
      <c r="Y80" s="544"/>
      <c r="Z80" s="544"/>
    </row>
    <row r="81" ht="35.25" customHeight="1">
      <c r="A81" s="598" t="s">
        <v>68</v>
      </c>
      <c r="B81" s="573" t="s">
        <v>186</v>
      </c>
      <c r="C81" s="606" t="s">
        <v>184</v>
      </c>
      <c r="D81" s="373"/>
      <c r="E81" s="591"/>
      <c r="F81" s="591"/>
      <c r="G81" s="591"/>
      <c r="H81" s="591"/>
      <c r="I81" s="591"/>
      <c r="J81" s="591"/>
      <c r="K81" s="591"/>
      <c r="L81" s="591"/>
      <c r="M81" s="591"/>
      <c r="N81" s="591"/>
      <c r="O81" s="591"/>
      <c r="P81" s="591"/>
      <c r="Q81" s="591"/>
      <c r="R81" s="591"/>
      <c r="S81" s="591"/>
      <c r="T81" s="591"/>
      <c r="U81" s="591"/>
      <c r="V81" s="591"/>
      <c r="W81" s="591"/>
      <c r="X81" s="591"/>
      <c r="Y81" s="544"/>
      <c r="Z81" s="544"/>
    </row>
    <row r="82" ht="40.5" customHeight="1">
      <c r="A82" s="592" t="s">
        <v>65</v>
      </c>
      <c r="B82" s="602" t="s">
        <v>187</v>
      </c>
      <c r="C82" s="599" t="s">
        <v>188</v>
      </c>
      <c r="D82" s="629" t="s">
        <v>595</v>
      </c>
      <c r="E82" s="591"/>
      <c r="F82" s="591"/>
      <c r="G82" s="591"/>
      <c r="H82" s="591"/>
      <c r="I82" s="591"/>
      <c r="J82" s="591"/>
      <c r="K82" s="591"/>
      <c r="L82" s="591"/>
      <c r="M82" s="591"/>
      <c r="N82" s="591"/>
      <c r="O82" s="591"/>
      <c r="P82" s="591"/>
      <c r="Q82" s="591"/>
      <c r="R82" s="591"/>
      <c r="S82" s="591"/>
      <c r="T82" s="591"/>
      <c r="U82" s="591"/>
      <c r="V82" s="591"/>
      <c r="W82" s="591"/>
      <c r="X82" s="591"/>
      <c r="Y82" s="544"/>
      <c r="Z82" s="544"/>
    </row>
    <row r="83" ht="40.5" customHeight="1">
      <c r="A83" s="568" t="s">
        <v>68</v>
      </c>
      <c r="B83" s="571" t="s">
        <v>189</v>
      </c>
      <c r="C83" s="605" t="s">
        <v>184</v>
      </c>
      <c r="D83" s="83"/>
      <c r="E83" s="596"/>
      <c r="F83" s="596"/>
      <c r="G83" s="596"/>
      <c r="H83" s="596"/>
      <c r="I83" s="596"/>
      <c r="J83" s="596"/>
      <c r="K83" s="596"/>
      <c r="L83" s="596"/>
      <c r="M83" s="596"/>
      <c r="N83" s="596"/>
      <c r="O83" s="596"/>
      <c r="P83" s="596"/>
      <c r="Q83" s="596"/>
      <c r="R83" s="596"/>
      <c r="S83" s="596"/>
      <c r="T83" s="596"/>
      <c r="U83" s="596"/>
      <c r="V83" s="596"/>
      <c r="W83" s="596"/>
      <c r="X83" s="596"/>
      <c r="Y83" s="544"/>
      <c r="Z83" s="544"/>
    </row>
    <row r="84" ht="165.75" customHeight="1">
      <c r="A84" s="568" t="s">
        <v>68</v>
      </c>
      <c r="B84" s="571" t="s">
        <v>190</v>
      </c>
      <c r="C84" s="605" t="s">
        <v>184</v>
      </c>
      <c r="D84" s="83"/>
      <c r="E84" s="591"/>
      <c r="F84" s="591"/>
      <c r="G84" s="591"/>
      <c r="H84" s="591"/>
      <c r="I84" s="591"/>
      <c r="J84" s="591"/>
      <c r="K84" s="591"/>
      <c r="L84" s="591"/>
      <c r="M84" s="591"/>
      <c r="N84" s="591"/>
      <c r="O84" s="591"/>
      <c r="P84" s="591"/>
      <c r="Q84" s="591"/>
      <c r="R84" s="591"/>
      <c r="S84" s="591"/>
      <c r="T84" s="591"/>
      <c r="U84" s="591"/>
      <c r="V84" s="591"/>
      <c r="W84" s="591"/>
      <c r="X84" s="591"/>
      <c r="Y84" s="544"/>
      <c r="Z84" s="544"/>
    </row>
    <row r="85" ht="64.5" customHeight="1">
      <c r="A85" s="598" t="s">
        <v>68</v>
      </c>
      <c r="B85" s="578" t="s">
        <v>191</v>
      </c>
      <c r="C85" s="606" t="s">
        <v>184</v>
      </c>
      <c r="D85" s="373"/>
      <c r="E85" s="591"/>
      <c r="F85" s="591"/>
      <c r="G85" s="591"/>
      <c r="H85" s="591"/>
      <c r="I85" s="591"/>
      <c r="J85" s="591"/>
      <c r="K85" s="591"/>
      <c r="L85" s="591"/>
      <c r="M85" s="591"/>
      <c r="N85" s="591"/>
      <c r="O85" s="591"/>
      <c r="P85" s="591"/>
      <c r="Q85" s="591"/>
      <c r="R85" s="591"/>
      <c r="S85" s="591"/>
      <c r="T85" s="591"/>
      <c r="U85" s="591"/>
      <c r="V85" s="591"/>
      <c r="W85" s="591"/>
      <c r="X85" s="591"/>
      <c r="Y85" s="544"/>
      <c r="Z85" s="544"/>
    </row>
    <row r="86" ht="19.5" customHeight="1">
      <c r="A86" s="632" t="s">
        <v>192</v>
      </c>
      <c r="B86" s="608"/>
      <c r="C86" s="633"/>
      <c r="D86" s="634"/>
      <c r="E86" s="591"/>
      <c r="F86" s="591"/>
      <c r="G86" s="591"/>
      <c r="H86" s="591"/>
      <c r="I86" s="591"/>
      <c r="J86" s="591"/>
      <c r="K86" s="591"/>
      <c r="L86" s="591"/>
      <c r="M86" s="591"/>
      <c r="N86" s="591"/>
      <c r="O86" s="591"/>
      <c r="P86" s="591"/>
      <c r="Q86" s="591"/>
      <c r="R86" s="591"/>
      <c r="S86" s="591"/>
      <c r="T86" s="591"/>
      <c r="U86" s="591"/>
      <c r="V86" s="591"/>
      <c r="W86" s="591"/>
      <c r="X86" s="591"/>
      <c r="Y86" s="544"/>
      <c r="Z86" s="544"/>
    </row>
    <row r="87" ht="69.75" customHeight="1">
      <c r="A87" s="635" t="s">
        <v>62</v>
      </c>
      <c r="B87" s="636">
        <v>5.0</v>
      </c>
      <c r="C87" s="637" t="s">
        <v>596</v>
      </c>
      <c r="D87" s="638" t="s">
        <v>597</v>
      </c>
      <c r="E87" s="596"/>
      <c r="F87" s="596"/>
      <c r="G87" s="596"/>
      <c r="H87" s="596"/>
      <c r="I87" s="596"/>
      <c r="J87" s="596"/>
      <c r="K87" s="596"/>
      <c r="L87" s="596"/>
      <c r="M87" s="596"/>
      <c r="N87" s="596"/>
      <c r="O87" s="596"/>
      <c r="P87" s="596"/>
      <c r="Q87" s="596"/>
      <c r="R87" s="596"/>
      <c r="S87" s="596"/>
      <c r="T87" s="596"/>
      <c r="U87" s="596"/>
      <c r="V87" s="596"/>
      <c r="W87" s="596"/>
      <c r="X87" s="596"/>
      <c r="Y87" s="544"/>
      <c r="Z87" s="544"/>
    </row>
    <row r="88" ht="62.25" customHeight="1">
      <c r="A88" s="592" t="s">
        <v>65</v>
      </c>
      <c r="B88" s="602" t="s">
        <v>194</v>
      </c>
      <c r="C88" s="594" t="s">
        <v>195</v>
      </c>
      <c r="D88" s="595" t="s">
        <v>598</v>
      </c>
      <c r="E88" s="591"/>
      <c r="F88" s="591"/>
      <c r="G88" s="591"/>
      <c r="H88" s="591"/>
      <c r="I88" s="591"/>
      <c r="J88" s="591"/>
      <c r="K88" s="591"/>
      <c r="L88" s="591"/>
      <c r="M88" s="591"/>
      <c r="N88" s="591"/>
      <c r="O88" s="591"/>
      <c r="P88" s="591"/>
      <c r="Q88" s="591"/>
      <c r="R88" s="591"/>
      <c r="S88" s="591"/>
      <c r="T88" s="591"/>
      <c r="U88" s="591"/>
      <c r="V88" s="591"/>
      <c r="W88" s="591"/>
      <c r="X88" s="591"/>
      <c r="Y88" s="544"/>
      <c r="Z88" s="544"/>
    </row>
    <row r="89" ht="62.25" customHeight="1">
      <c r="A89" s="639" t="s">
        <v>68</v>
      </c>
      <c r="B89" s="571" t="s">
        <v>196</v>
      </c>
      <c r="C89" s="640" t="s">
        <v>197</v>
      </c>
      <c r="D89" s="83"/>
      <c r="E89" s="591"/>
      <c r="F89" s="591"/>
      <c r="G89" s="591"/>
      <c r="H89" s="591"/>
      <c r="I89" s="591"/>
      <c r="J89" s="591"/>
      <c r="K89" s="591"/>
      <c r="L89" s="591"/>
      <c r="M89" s="591"/>
      <c r="N89" s="591"/>
      <c r="O89" s="591"/>
      <c r="P89" s="591"/>
      <c r="Q89" s="591"/>
      <c r="R89" s="591"/>
      <c r="S89" s="591"/>
      <c r="T89" s="591"/>
      <c r="U89" s="591"/>
      <c r="V89" s="591"/>
      <c r="W89" s="591"/>
      <c r="X89" s="591"/>
      <c r="Y89" s="544"/>
      <c r="Z89" s="544"/>
    </row>
    <row r="90" ht="62.25" customHeight="1">
      <c r="A90" s="639" t="s">
        <v>68</v>
      </c>
      <c r="B90" s="571" t="s">
        <v>199</v>
      </c>
      <c r="C90" s="640" t="s">
        <v>197</v>
      </c>
      <c r="D90" s="83"/>
      <c r="E90" s="591"/>
      <c r="F90" s="591"/>
      <c r="G90" s="591"/>
      <c r="H90" s="591"/>
      <c r="I90" s="591"/>
      <c r="J90" s="591"/>
      <c r="K90" s="591"/>
      <c r="L90" s="591"/>
      <c r="M90" s="591"/>
      <c r="N90" s="591"/>
      <c r="O90" s="591"/>
      <c r="P90" s="591"/>
      <c r="Q90" s="591"/>
      <c r="R90" s="591"/>
      <c r="S90" s="591"/>
      <c r="T90" s="591"/>
      <c r="U90" s="591"/>
      <c r="V90" s="591"/>
      <c r="W90" s="591"/>
      <c r="X90" s="591"/>
      <c r="Y90" s="544"/>
      <c r="Z90" s="544"/>
    </row>
    <row r="91" ht="62.25" customHeight="1">
      <c r="A91" s="641" t="s">
        <v>68</v>
      </c>
      <c r="B91" s="573" t="s">
        <v>200</v>
      </c>
      <c r="C91" s="640" t="s">
        <v>197</v>
      </c>
      <c r="D91" s="373"/>
      <c r="E91" s="591"/>
      <c r="F91" s="591"/>
      <c r="G91" s="591"/>
      <c r="H91" s="591"/>
      <c r="I91" s="591"/>
      <c r="J91" s="591"/>
      <c r="K91" s="591"/>
      <c r="L91" s="591"/>
      <c r="M91" s="591"/>
      <c r="N91" s="591"/>
      <c r="O91" s="591"/>
      <c r="P91" s="591"/>
      <c r="Q91" s="591"/>
      <c r="R91" s="591"/>
      <c r="S91" s="591"/>
      <c r="T91" s="591"/>
      <c r="U91" s="591"/>
      <c r="V91" s="591"/>
      <c r="W91" s="591"/>
      <c r="X91" s="591"/>
      <c r="Y91" s="544"/>
      <c r="Z91" s="544"/>
    </row>
    <row r="92" ht="45.0" customHeight="1">
      <c r="A92" s="592" t="s">
        <v>65</v>
      </c>
      <c r="B92" s="602" t="s">
        <v>201</v>
      </c>
      <c r="C92" s="594" t="s">
        <v>202</v>
      </c>
      <c r="D92" s="595" t="s">
        <v>599</v>
      </c>
      <c r="E92" s="591"/>
      <c r="F92" s="591"/>
      <c r="G92" s="591"/>
      <c r="H92" s="591"/>
      <c r="I92" s="591"/>
      <c r="J92" s="591"/>
      <c r="K92" s="591"/>
      <c r="L92" s="591"/>
      <c r="M92" s="591"/>
      <c r="N92" s="591"/>
      <c r="O92" s="591"/>
      <c r="P92" s="591"/>
      <c r="Q92" s="591"/>
      <c r="R92" s="591"/>
      <c r="S92" s="591"/>
      <c r="T92" s="591"/>
      <c r="U92" s="591"/>
      <c r="V92" s="591"/>
      <c r="W92" s="591"/>
      <c r="X92" s="591"/>
      <c r="Y92" s="544"/>
      <c r="Z92" s="544"/>
    </row>
    <row r="93" ht="45.0" customHeight="1">
      <c r="A93" s="568" t="s">
        <v>68</v>
      </c>
      <c r="B93" s="571" t="s">
        <v>203</v>
      </c>
      <c r="C93" s="640" t="s">
        <v>503</v>
      </c>
      <c r="D93" s="83"/>
      <c r="E93" s="591"/>
      <c r="F93" s="591"/>
      <c r="G93" s="591"/>
      <c r="H93" s="591"/>
      <c r="I93" s="591"/>
      <c r="J93" s="591"/>
      <c r="K93" s="591"/>
      <c r="L93" s="591"/>
      <c r="M93" s="591"/>
      <c r="N93" s="591"/>
      <c r="O93" s="591"/>
      <c r="P93" s="591"/>
      <c r="Q93" s="591"/>
      <c r="R93" s="591"/>
      <c r="S93" s="591"/>
      <c r="T93" s="591"/>
      <c r="U93" s="591"/>
      <c r="V93" s="591"/>
      <c r="W93" s="591"/>
      <c r="X93" s="591"/>
      <c r="Y93" s="544"/>
      <c r="Z93" s="544"/>
    </row>
    <row r="94" ht="45.0" customHeight="1">
      <c r="A94" s="568" t="s">
        <v>68</v>
      </c>
      <c r="B94" s="571" t="s">
        <v>206</v>
      </c>
      <c r="C94" s="640" t="s">
        <v>503</v>
      </c>
      <c r="D94" s="83"/>
      <c r="E94" s="591"/>
      <c r="F94" s="591"/>
      <c r="G94" s="591"/>
      <c r="H94" s="591"/>
      <c r="I94" s="591"/>
      <c r="J94" s="591"/>
      <c r="K94" s="591"/>
      <c r="L94" s="591"/>
      <c r="M94" s="591"/>
      <c r="N94" s="591"/>
      <c r="O94" s="591"/>
      <c r="P94" s="591"/>
      <c r="Q94" s="591"/>
      <c r="R94" s="591"/>
      <c r="S94" s="591"/>
      <c r="T94" s="591"/>
      <c r="U94" s="591"/>
      <c r="V94" s="591"/>
      <c r="W94" s="591"/>
      <c r="X94" s="591"/>
      <c r="Y94" s="544"/>
      <c r="Z94" s="544"/>
    </row>
    <row r="95" ht="69.75" customHeight="1">
      <c r="A95" s="598" t="s">
        <v>68</v>
      </c>
      <c r="B95" s="573" t="s">
        <v>208</v>
      </c>
      <c r="C95" s="640" t="s">
        <v>503</v>
      </c>
      <c r="D95" s="373"/>
      <c r="E95" s="591"/>
      <c r="F95" s="591"/>
      <c r="G95" s="591"/>
      <c r="H95" s="591"/>
      <c r="I95" s="591"/>
      <c r="J95" s="591"/>
      <c r="K95" s="591"/>
      <c r="L95" s="591"/>
      <c r="M95" s="591"/>
      <c r="N95" s="591"/>
      <c r="O95" s="591"/>
      <c r="P95" s="591"/>
      <c r="Q95" s="591"/>
      <c r="R95" s="591"/>
      <c r="S95" s="591"/>
      <c r="T95" s="591"/>
      <c r="U95" s="591"/>
      <c r="V95" s="591"/>
      <c r="W95" s="591"/>
      <c r="X95" s="591"/>
      <c r="Y95" s="544"/>
      <c r="Z95" s="544"/>
    </row>
    <row r="96" ht="52.5" customHeight="1">
      <c r="A96" s="592" t="s">
        <v>65</v>
      </c>
      <c r="B96" s="602" t="s">
        <v>216</v>
      </c>
      <c r="C96" s="594" t="s">
        <v>217</v>
      </c>
      <c r="D96" s="642" t="s">
        <v>600</v>
      </c>
      <c r="E96" s="591"/>
      <c r="F96" s="591"/>
      <c r="G96" s="591"/>
      <c r="H96" s="591"/>
      <c r="I96" s="591"/>
      <c r="J96" s="591"/>
      <c r="K96" s="591"/>
      <c r="L96" s="591"/>
      <c r="M96" s="591"/>
      <c r="N96" s="591"/>
      <c r="O96" s="591"/>
      <c r="P96" s="591"/>
      <c r="Q96" s="591"/>
      <c r="R96" s="591"/>
      <c r="S96" s="591"/>
      <c r="T96" s="591"/>
      <c r="U96" s="591"/>
      <c r="V96" s="591"/>
      <c r="W96" s="591"/>
      <c r="X96" s="591"/>
      <c r="Y96" s="544"/>
      <c r="Z96" s="544"/>
    </row>
    <row r="97" ht="51.75" customHeight="1">
      <c r="A97" s="639" t="s">
        <v>68</v>
      </c>
      <c r="B97" s="571" t="s">
        <v>218</v>
      </c>
      <c r="C97" s="643" t="s">
        <v>119</v>
      </c>
      <c r="D97" s="83"/>
      <c r="E97" s="591"/>
      <c r="F97" s="591"/>
      <c r="G97" s="591"/>
      <c r="H97" s="591"/>
      <c r="I97" s="591"/>
      <c r="J97" s="591"/>
      <c r="K97" s="591"/>
      <c r="L97" s="591"/>
      <c r="M97" s="591"/>
      <c r="N97" s="591"/>
      <c r="O97" s="591"/>
      <c r="P97" s="591"/>
      <c r="Q97" s="591"/>
      <c r="R97" s="591"/>
      <c r="S97" s="591"/>
      <c r="T97" s="591"/>
      <c r="U97" s="591"/>
      <c r="V97" s="591"/>
      <c r="W97" s="591"/>
      <c r="X97" s="591"/>
      <c r="Y97" s="544"/>
      <c r="Z97" s="544"/>
    </row>
    <row r="98" ht="45.0" customHeight="1">
      <c r="A98" s="639" t="s">
        <v>68</v>
      </c>
      <c r="B98" s="571" t="s">
        <v>219</v>
      </c>
      <c r="C98" s="643" t="s">
        <v>119</v>
      </c>
      <c r="D98" s="83"/>
      <c r="E98" s="591"/>
      <c r="F98" s="591"/>
      <c r="G98" s="591"/>
      <c r="H98" s="591"/>
      <c r="I98" s="591"/>
      <c r="J98" s="591"/>
      <c r="K98" s="591"/>
      <c r="L98" s="591"/>
      <c r="M98" s="591"/>
      <c r="N98" s="591"/>
      <c r="O98" s="591"/>
      <c r="P98" s="591"/>
      <c r="Q98" s="591"/>
      <c r="R98" s="591"/>
      <c r="S98" s="591"/>
      <c r="T98" s="591"/>
      <c r="U98" s="591"/>
      <c r="V98" s="591"/>
      <c r="W98" s="591"/>
      <c r="X98" s="591"/>
      <c r="Y98" s="544"/>
      <c r="Z98" s="544"/>
    </row>
    <row r="99" ht="97.5" customHeight="1">
      <c r="A99" s="644" t="s">
        <v>68</v>
      </c>
      <c r="B99" s="573" t="s">
        <v>220</v>
      </c>
      <c r="C99" s="645" t="s">
        <v>119</v>
      </c>
      <c r="D99" s="373"/>
      <c r="E99" s="591"/>
      <c r="F99" s="591"/>
      <c r="G99" s="591"/>
      <c r="H99" s="591"/>
      <c r="I99" s="591"/>
      <c r="J99" s="591"/>
      <c r="K99" s="591"/>
      <c r="L99" s="591"/>
      <c r="M99" s="591"/>
      <c r="N99" s="591"/>
      <c r="O99" s="591"/>
      <c r="P99" s="591"/>
      <c r="Q99" s="591"/>
      <c r="R99" s="591"/>
      <c r="S99" s="591"/>
      <c r="T99" s="591"/>
      <c r="U99" s="591"/>
      <c r="V99" s="591"/>
      <c r="W99" s="591"/>
      <c r="X99" s="591"/>
      <c r="Y99" s="544"/>
      <c r="Z99" s="544"/>
    </row>
    <row r="100" ht="57.0" customHeight="1">
      <c r="A100" s="646" t="s">
        <v>601</v>
      </c>
      <c r="B100" s="77"/>
      <c r="C100" s="334"/>
      <c r="D100" s="647"/>
      <c r="E100" s="596"/>
      <c r="F100" s="596"/>
      <c r="G100" s="596"/>
      <c r="H100" s="596"/>
      <c r="I100" s="596"/>
      <c r="J100" s="596"/>
      <c r="K100" s="596"/>
      <c r="L100" s="596"/>
      <c r="M100" s="596"/>
      <c r="N100" s="596"/>
      <c r="O100" s="596"/>
      <c r="P100" s="596"/>
      <c r="Q100" s="596"/>
      <c r="R100" s="596"/>
      <c r="S100" s="596"/>
      <c r="T100" s="596"/>
      <c r="U100" s="596"/>
      <c r="V100" s="596"/>
      <c r="W100" s="596"/>
      <c r="X100" s="596"/>
      <c r="Y100" s="544"/>
      <c r="Z100" s="544"/>
    </row>
    <row r="101" ht="19.5" customHeight="1">
      <c r="A101" s="648" t="s">
        <v>62</v>
      </c>
      <c r="B101" s="649">
        <v>6.0</v>
      </c>
      <c r="C101" s="650" t="s">
        <v>222</v>
      </c>
      <c r="D101" s="651"/>
      <c r="E101" s="591"/>
      <c r="F101" s="591"/>
      <c r="G101" s="591"/>
      <c r="H101" s="591"/>
      <c r="I101" s="591"/>
      <c r="J101" s="591"/>
      <c r="K101" s="591"/>
      <c r="L101" s="591"/>
      <c r="M101" s="591"/>
      <c r="N101" s="591"/>
      <c r="O101" s="591"/>
      <c r="P101" s="591"/>
      <c r="Q101" s="591"/>
      <c r="R101" s="591"/>
      <c r="S101" s="591"/>
      <c r="T101" s="591"/>
      <c r="U101" s="591"/>
      <c r="V101" s="591"/>
      <c r="W101" s="591"/>
      <c r="X101" s="591"/>
      <c r="Y101" s="544"/>
      <c r="Z101" s="544"/>
    </row>
    <row r="102" ht="24.75" customHeight="1">
      <c r="A102" s="592" t="s">
        <v>65</v>
      </c>
      <c r="B102" s="602" t="s">
        <v>223</v>
      </c>
      <c r="C102" s="652" t="s">
        <v>224</v>
      </c>
      <c r="D102" s="600" t="s">
        <v>602</v>
      </c>
      <c r="E102" s="591"/>
      <c r="F102" s="591"/>
      <c r="G102" s="591"/>
      <c r="H102" s="591"/>
      <c r="I102" s="591"/>
      <c r="J102" s="591"/>
      <c r="K102" s="591"/>
      <c r="L102" s="591"/>
      <c r="M102" s="591"/>
      <c r="N102" s="591"/>
      <c r="O102" s="591"/>
      <c r="P102" s="591"/>
      <c r="Q102" s="591"/>
      <c r="R102" s="591"/>
      <c r="S102" s="591"/>
      <c r="T102" s="591"/>
      <c r="U102" s="591"/>
      <c r="V102" s="591"/>
      <c r="W102" s="591"/>
      <c r="X102" s="591"/>
      <c r="Y102" s="544"/>
      <c r="Z102" s="544"/>
    </row>
    <row r="103" ht="24.75" customHeight="1">
      <c r="A103" s="568" t="s">
        <v>68</v>
      </c>
      <c r="B103" s="571" t="s">
        <v>225</v>
      </c>
      <c r="C103" s="605" t="s">
        <v>226</v>
      </c>
      <c r="D103" s="83"/>
      <c r="E103" s="591"/>
      <c r="F103" s="591"/>
      <c r="G103" s="591"/>
      <c r="H103" s="591"/>
      <c r="I103" s="591"/>
      <c r="J103" s="591"/>
      <c r="K103" s="591"/>
      <c r="L103" s="591"/>
      <c r="M103" s="591"/>
      <c r="N103" s="591"/>
      <c r="O103" s="591"/>
      <c r="P103" s="591"/>
      <c r="Q103" s="591"/>
      <c r="R103" s="591"/>
      <c r="S103" s="591"/>
      <c r="T103" s="591"/>
      <c r="U103" s="591"/>
      <c r="V103" s="591"/>
      <c r="W103" s="591"/>
      <c r="X103" s="591"/>
      <c r="Y103" s="544"/>
      <c r="Z103" s="544"/>
    </row>
    <row r="104" ht="24.75" customHeight="1">
      <c r="A104" s="568" t="s">
        <v>68</v>
      </c>
      <c r="B104" s="571" t="s">
        <v>227</v>
      </c>
      <c r="C104" s="605" t="s">
        <v>226</v>
      </c>
      <c r="D104" s="83"/>
      <c r="E104" s="591"/>
      <c r="F104" s="591"/>
      <c r="G104" s="591"/>
      <c r="H104" s="591"/>
      <c r="I104" s="591"/>
      <c r="J104" s="591"/>
      <c r="K104" s="591"/>
      <c r="L104" s="591"/>
      <c r="M104" s="591"/>
      <c r="N104" s="591"/>
      <c r="O104" s="591"/>
      <c r="P104" s="591"/>
      <c r="Q104" s="591"/>
      <c r="R104" s="591"/>
      <c r="S104" s="591"/>
      <c r="T104" s="591"/>
      <c r="U104" s="591"/>
      <c r="V104" s="591"/>
      <c r="W104" s="591"/>
      <c r="X104" s="591"/>
      <c r="Y104" s="544"/>
      <c r="Z104" s="544"/>
    </row>
    <row r="105" ht="24.75" customHeight="1">
      <c r="A105" s="598" t="s">
        <v>68</v>
      </c>
      <c r="B105" s="573" t="s">
        <v>228</v>
      </c>
      <c r="C105" s="606" t="s">
        <v>226</v>
      </c>
      <c r="D105" s="83"/>
      <c r="E105" s="591"/>
      <c r="F105" s="591"/>
      <c r="G105" s="591"/>
      <c r="H105" s="591"/>
      <c r="I105" s="591"/>
      <c r="J105" s="591"/>
      <c r="K105" s="591"/>
      <c r="L105" s="591"/>
      <c r="M105" s="591"/>
      <c r="N105" s="591"/>
      <c r="O105" s="591"/>
      <c r="P105" s="591"/>
      <c r="Q105" s="591"/>
      <c r="R105" s="591"/>
      <c r="S105" s="591"/>
      <c r="T105" s="591"/>
      <c r="U105" s="591"/>
      <c r="V105" s="591"/>
      <c r="W105" s="591"/>
      <c r="X105" s="591"/>
      <c r="Y105" s="544"/>
      <c r="Z105" s="544"/>
    </row>
    <row r="106" ht="24.75" customHeight="1">
      <c r="A106" s="592" t="s">
        <v>62</v>
      </c>
      <c r="B106" s="602" t="s">
        <v>229</v>
      </c>
      <c r="C106" s="653" t="s">
        <v>230</v>
      </c>
      <c r="D106" s="83"/>
      <c r="E106" s="596"/>
      <c r="F106" s="596"/>
      <c r="G106" s="596"/>
      <c r="H106" s="596"/>
      <c r="I106" s="596"/>
      <c r="J106" s="596"/>
      <c r="K106" s="596"/>
      <c r="L106" s="596"/>
      <c r="M106" s="596"/>
      <c r="N106" s="596"/>
      <c r="O106" s="596"/>
      <c r="P106" s="596"/>
      <c r="Q106" s="596"/>
      <c r="R106" s="596"/>
      <c r="S106" s="596"/>
      <c r="T106" s="596"/>
      <c r="U106" s="596"/>
      <c r="V106" s="596"/>
      <c r="W106" s="596"/>
      <c r="X106" s="596"/>
      <c r="Y106" s="544"/>
      <c r="Z106" s="544"/>
    </row>
    <row r="107" ht="24.75" customHeight="1">
      <c r="A107" s="568" t="s">
        <v>68</v>
      </c>
      <c r="B107" s="571" t="s">
        <v>231</v>
      </c>
      <c r="C107" s="605" t="s">
        <v>226</v>
      </c>
      <c r="D107" s="83"/>
      <c r="E107" s="591"/>
      <c r="F107" s="591"/>
      <c r="G107" s="591"/>
      <c r="H107" s="591"/>
      <c r="I107" s="591"/>
      <c r="J107" s="591"/>
      <c r="K107" s="591"/>
      <c r="L107" s="591"/>
      <c r="M107" s="591"/>
      <c r="N107" s="591"/>
      <c r="O107" s="591"/>
      <c r="P107" s="591"/>
      <c r="Q107" s="591"/>
      <c r="R107" s="591"/>
      <c r="S107" s="591"/>
      <c r="T107" s="591"/>
      <c r="U107" s="591"/>
      <c r="V107" s="591"/>
      <c r="W107" s="591"/>
      <c r="X107" s="591"/>
      <c r="Y107" s="544"/>
      <c r="Z107" s="544"/>
    </row>
    <row r="108" ht="24.75" customHeight="1">
      <c r="A108" s="568" t="s">
        <v>68</v>
      </c>
      <c r="B108" s="571" t="s">
        <v>232</v>
      </c>
      <c r="C108" s="605" t="s">
        <v>226</v>
      </c>
      <c r="D108" s="83"/>
      <c r="E108" s="591"/>
      <c r="F108" s="601"/>
      <c r="G108" s="591"/>
      <c r="H108" s="591"/>
      <c r="I108" s="591"/>
      <c r="J108" s="591"/>
      <c r="K108" s="591"/>
      <c r="L108" s="591"/>
      <c r="M108" s="591"/>
      <c r="N108" s="591"/>
      <c r="O108" s="591"/>
      <c r="P108" s="591"/>
      <c r="Q108" s="591"/>
      <c r="R108" s="591"/>
      <c r="S108" s="591"/>
      <c r="T108" s="591"/>
      <c r="U108" s="591"/>
      <c r="V108" s="591"/>
      <c r="W108" s="591"/>
      <c r="X108" s="591"/>
      <c r="Y108" s="544"/>
      <c r="Z108" s="544"/>
    </row>
    <row r="109" ht="24.75" customHeight="1">
      <c r="A109" s="598" t="s">
        <v>68</v>
      </c>
      <c r="B109" s="573" t="s">
        <v>233</v>
      </c>
      <c r="C109" s="606" t="s">
        <v>226</v>
      </c>
      <c r="D109" s="83"/>
      <c r="E109" s="591"/>
      <c r="F109" s="591"/>
      <c r="G109" s="591"/>
      <c r="H109" s="591"/>
      <c r="I109" s="591"/>
      <c r="J109" s="591"/>
      <c r="K109" s="591"/>
      <c r="L109" s="591"/>
      <c r="M109" s="591"/>
      <c r="N109" s="591"/>
      <c r="O109" s="591"/>
      <c r="P109" s="591"/>
      <c r="Q109" s="591"/>
      <c r="R109" s="591"/>
      <c r="S109" s="591"/>
      <c r="T109" s="591"/>
      <c r="U109" s="591"/>
      <c r="V109" s="591"/>
      <c r="W109" s="591"/>
      <c r="X109" s="591"/>
      <c r="Y109" s="544"/>
      <c r="Z109" s="544"/>
    </row>
    <row r="110" ht="24.75" customHeight="1">
      <c r="A110" s="592" t="s">
        <v>62</v>
      </c>
      <c r="B110" s="602" t="s">
        <v>234</v>
      </c>
      <c r="C110" s="653" t="s">
        <v>235</v>
      </c>
      <c r="D110" s="83"/>
      <c r="E110" s="591"/>
      <c r="F110" s="591"/>
      <c r="G110" s="591"/>
      <c r="H110" s="591"/>
      <c r="I110" s="591"/>
      <c r="J110" s="591"/>
      <c r="K110" s="591"/>
      <c r="L110" s="591"/>
      <c r="M110" s="591"/>
      <c r="N110" s="591"/>
      <c r="O110" s="591"/>
      <c r="P110" s="591"/>
      <c r="Q110" s="591"/>
      <c r="R110" s="591"/>
      <c r="S110" s="591"/>
      <c r="T110" s="591"/>
      <c r="U110" s="591"/>
      <c r="V110" s="591"/>
      <c r="W110" s="591"/>
      <c r="X110" s="591"/>
      <c r="Y110" s="544"/>
      <c r="Z110" s="544"/>
    </row>
    <row r="111" ht="24.75" customHeight="1">
      <c r="A111" s="568" t="s">
        <v>68</v>
      </c>
      <c r="B111" s="571" t="s">
        <v>236</v>
      </c>
      <c r="C111" s="605" t="s">
        <v>226</v>
      </c>
      <c r="D111" s="83"/>
      <c r="E111" s="591"/>
      <c r="F111" s="591"/>
      <c r="G111" s="591"/>
      <c r="H111" s="591"/>
      <c r="I111" s="591"/>
      <c r="J111" s="591"/>
      <c r="K111" s="591"/>
      <c r="L111" s="591"/>
      <c r="M111" s="591"/>
      <c r="N111" s="591"/>
      <c r="O111" s="591"/>
      <c r="P111" s="591"/>
      <c r="Q111" s="591"/>
      <c r="R111" s="591"/>
      <c r="S111" s="591"/>
      <c r="T111" s="591"/>
      <c r="U111" s="591"/>
      <c r="V111" s="591"/>
      <c r="W111" s="591"/>
      <c r="X111" s="591"/>
      <c r="Y111" s="544"/>
      <c r="Z111" s="544"/>
    </row>
    <row r="112" ht="24.75" customHeight="1">
      <c r="A112" s="568" t="s">
        <v>68</v>
      </c>
      <c r="B112" s="571" t="s">
        <v>237</v>
      </c>
      <c r="C112" s="605" t="s">
        <v>226</v>
      </c>
      <c r="D112" s="83"/>
      <c r="E112" s="591"/>
      <c r="F112" s="591"/>
      <c r="G112" s="591"/>
      <c r="H112" s="591"/>
      <c r="I112" s="591"/>
      <c r="J112" s="591"/>
      <c r="K112" s="591"/>
      <c r="L112" s="591"/>
      <c r="M112" s="591"/>
      <c r="N112" s="591"/>
      <c r="O112" s="591"/>
      <c r="P112" s="591"/>
      <c r="Q112" s="591"/>
      <c r="R112" s="591"/>
      <c r="S112" s="591"/>
      <c r="T112" s="591"/>
      <c r="U112" s="591"/>
      <c r="V112" s="591"/>
      <c r="W112" s="591"/>
      <c r="X112" s="591"/>
      <c r="Y112" s="544"/>
      <c r="Z112" s="544"/>
    </row>
    <row r="113" ht="35.25" customHeight="1">
      <c r="A113" s="598" t="s">
        <v>68</v>
      </c>
      <c r="B113" s="573" t="s">
        <v>238</v>
      </c>
      <c r="C113" s="606" t="s">
        <v>226</v>
      </c>
      <c r="D113" s="373"/>
      <c r="E113" s="591"/>
      <c r="F113" s="591"/>
      <c r="G113" s="591"/>
      <c r="H113" s="591"/>
      <c r="I113" s="591"/>
      <c r="J113" s="591"/>
      <c r="K113" s="591"/>
      <c r="L113" s="591"/>
      <c r="M113" s="591"/>
      <c r="N113" s="591"/>
      <c r="O113" s="591"/>
      <c r="P113" s="591"/>
      <c r="Q113" s="591"/>
      <c r="R113" s="591"/>
      <c r="S113" s="591"/>
      <c r="T113" s="591"/>
      <c r="U113" s="591"/>
      <c r="V113" s="591"/>
      <c r="W113" s="591"/>
      <c r="X113" s="591"/>
      <c r="Y113" s="544"/>
      <c r="Z113" s="544"/>
    </row>
    <row r="114" ht="15.75" customHeight="1">
      <c r="A114" s="632" t="s">
        <v>239</v>
      </c>
      <c r="B114" s="608"/>
      <c r="C114" s="633"/>
      <c r="D114" s="634"/>
      <c r="E114" s="591"/>
      <c r="F114" s="591"/>
      <c r="G114" s="591"/>
      <c r="H114" s="591"/>
      <c r="I114" s="591"/>
      <c r="J114" s="591"/>
      <c r="K114" s="591"/>
      <c r="L114" s="591"/>
      <c r="M114" s="591"/>
      <c r="N114" s="591"/>
      <c r="O114" s="591"/>
      <c r="P114" s="591"/>
      <c r="Q114" s="591"/>
      <c r="R114" s="591"/>
      <c r="S114" s="591"/>
      <c r="T114" s="591"/>
      <c r="U114" s="591"/>
      <c r="V114" s="591"/>
      <c r="W114" s="591"/>
      <c r="X114" s="591"/>
      <c r="Y114" s="544"/>
      <c r="Z114" s="544"/>
    </row>
    <row r="115" ht="31.5" customHeight="1">
      <c r="A115" s="648" t="s">
        <v>62</v>
      </c>
      <c r="B115" s="611">
        <v>7.0</v>
      </c>
      <c r="C115" s="650" t="s">
        <v>240</v>
      </c>
      <c r="D115" s="621"/>
      <c r="E115" s="591"/>
      <c r="F115" s="591"/>
      <c r="G115" s="591"/>
      <c r="H115" s="591"/>
      <c r="I115" s="591"/>
      <c r="J115" s="591"/>
      <c r="K115" s="591"/>
      <c r="L115" s="591"/>
      <c r="M115" s="591"/>
      <c r="N115" s="591"/>
      <c r="O115" s="591"/>
      <c r="P115" s="591"/>
      <c r="Q115" s="591"/>
      <c r="R115" s="591"/>
      <c r="S115" s="591"/>
      <c r="T115" s="591"/>
      <c r="U115" s="591"/>
      <c r="V115" s="591"/>
      <c r="W115" s="591"/>
      <c r="X115" s="591"/>
      <c r="Y115" s="544"/>
      <c r="Z115" s="544"/>
    </row>
    <row r="116" ht="31.5" customHeight="1">
      <c r="A116" s="568" t="s">
        <v>68</v>
      </c>
      <c r="B116" s="571" t="s">
        <v>241</v>
      </c>
      <c r="C116" s="605" t="s">
        <v>603</v>
      </c>
      <c r="D116" s="654" t="s">
        <v>604</v>
      </c>
      <c r="E116" s="591"/>
      <c r="F116" s="591"/>
      <c r="G116" s="591"/>
      <c r="H116" s="591"/>
      <c r="I116" s="591"/>
      <c r="J116" s="591"/>
      <c r="K116" s="591"/>
      <c r="L116" s="591"/>
      <c r="M116" s="591"/>
      <c r="N116" s="591"/>
      <c r="O116" s="591"/>
      <c r="P116" s="591"/>
      <c r="Q116" s="591"/>
      <c r="R116" s="591"/>
      <c r="S116" s="591"/>
      <c r="T116" s="591"/>
      <c r="U116" s="591"/>
      <c r="V116" s="591"/>
      <c r="W116" s="591"/>
      <c r="X116" s="591"/>
      <c r="Y116" s="544"/>
      <c r="Z116" s="544"/>
    </row>
    <row r="117" ht="31.5" customHeight="1">
      <c r="A117" s="568" t="s">
        <v>68</v>
      </c>
      <c r="B117" s="571" t="s">
        <v>244</v>
      </c>
      <c r="C117" s="605" t="s">
        <v>263</v>
      </c>
      <c r="D117" s="83"/>
      <c r="E117" s="591"/>
      <c r="F117" s="591"/>
      <c r="G117" s="591"/>
      <c r="H117" s="591"/>
      <c r="I117" s="591"/>
      <c r="J117" s="591"/>
      <c r="K117" s="591"/>
      <c r="L117" s="591"/>
      <c r="M117" s="591"/>
      <c r="N117" s="591"/>
      <c r="O117" s="591"/>
      <c r="P117" s="591"/>
      <c r="Q117" s="591"/>
      <c r="R117" s="591"/>
      <c r="S117" s="591"/>
      <c r="T117" s="591"/>
      <c r="U117" s="591"/>
      <c r="V117" s="591"/>
      <c r="W117" s="591"/>
      <c r="X117" s="591"/>
      <c r="Y117" s="544"/>
      <c r="Z117" s="544"/>
    </row>
    <row r="118" ht="31.5" customHeight="1">
      <c r="A118" s="568" t="s">
        <v>68</v>
      </c>
      <c r="B118" s="571" t="s">
        <v>247</v>
      </c>
      <c r="C118" s="605" t="s">
        <v>605</v>
      </c>
      <c r="D118" s="83"/>
      <c r="E118" s="591"/>
      <c r="F118" s="591"/>
      <c r="G118" s="591"/>
      <c r="H118" s="591"/>
      <c r="I118" s="591"/>
      <c r="J118" s="591"/>
      <c r="K118" s="591"/>
      <c r="L118" s="591"/>
      <c r="M118" s="591"/>
      <c r="N118" s="591"/>
      <c r="O118" s="591"/>
      <c r="P118" s="591"/>
      <c r="Q118" s="591"/>
      <c r="R118" s="591"/>
      <c r="S118" s="591"/>
      <c r="T118" s="591"/>
      <c r="U118" s="591"/>
      <c r="V118" s="591"/>
      <c r="W118" s="591"/>
      <c r="X118" s="591"/>
      <c r="Y118" s="544"/>
      <c r="Z118" s="544"/>
    </row>
    <row r="119" ht="31.5" customHeight="1">
      <c r="A119" s="568" t="s">
        <v>68</v>
      </c>
      <c r="B119" s="571" t="s">
        <v>250</v>
      </c>
      <c r="C119" s="605" t="s">
        <v>606</v>
      </c>
      <c r="D119" s="83"/>
      <c r="E119" s="591"/>
      <c r="F119" s="591"/>
      <c r="G119" s="591"/>
      <c r="H119" s="591"/>
      <c r="I119" s="591"/>
      <c r="J119" s="591"/>
      <c r="K119" s="591"/>
      <c r="L119" s="591"/>
      <c r="M119" s="591"/>
      <c r="N119" s="591"/>
      <c r="O119" s="591"/>
      <c r="P119" s="591"/>
      <c r="Q119" s="591"/>
      <c r="R119" s="591"/>
      <c r="S119" s="591"/>
      <c r="T119" s="591"/>
      <c r="U119" s="591"/>
      <c r="V119" s="591"/>
      <c r="W119" s="591"/>
      <c r="X119" s="591"/>
      <c r="Y119" s="544"/>
      <c r="Z119" s="544"/>
    </row>
    <row r="120" ht="31.5" customHeight="1">
      <c r="A120" s="568" t="s">
        <v>68</v>
      </c>
      <c r="B120" s="571" t="s">
        <v>253</v>
      </c>
      <c r="C120" s="605" t="s">
        <v>607</v>
      </c>
      <c r="D120" s="83"/>
      <c r="E120" s="591"/>
      <c r="F120" s="591"/>
      <c r="G120" s="591"/>
      <c r="H120" s="591"/>
      <c r="I120" s="591"/>
      <c r="J120" s="591"/>
      <c r="K120" s="591"/>
      <c r="L120" s="591"/>
      <c r="M120" s="591"/>
      <c r="N120" s="591"/>
      <c r="O120" s="591"/>
      <c r="P120" s="591"/>
      <c r="Q120" s="591"/>
      <c r="R120" s="591"/>
      <c r="S120" s="591"/>
      <c r="T120" s="591"/>
      <c r="U120" s="591"/>
      <c r="V120" s="591"/>
      <c r="W120" s="591"/>
      <c r="X120" s="591"/>
      <c r="Y120" s="544"/>
      <c r="Z120" s="544"/>
    </row>
    <row r="121" ht="42.0" customHeight="1">
      <c r="A121" s="568" t="s">
        <v>68</v>
      </c>
      <c r="B121" s="571" t="s">
        <v>256</v>
      </c>
      <c r="C121" s="605" t="s">
        <v>608</v>
      </c>
      <c r="D121" s="83"/>
      <c r="E121" s="591"/>
      <c r="F121" s="591"/>
      <c r="G121" s="591"/>
      <c r="H121" s="591"/>
      <c r="I121" s="591"/>
      <c r="J121" s="591"/>
      <c r="K121" s="591"/>
      <c r="L121" s="591"/>
      <c r="M121" s="591"/>
      <c r="N121" s="591"/>
      <c r="O121" s="591"/>
      <c r="P121" s="591"/>
      <c r="Q121" s="591"/>
      <c r="R121" s="591"/>
      <c r="S121" s="591"/>
      <c r="T121" s="591"/>
      <c r="U121" s="591"/>
      <c r="V121" s="591"/>
      <c r="W121" s="591"/>
      <c r="X121" s="591"/>
      <c r="Y121" s="544"/>
      <c r="Z121" s="544"/>
    </row>
    <row r="122" ht="31.5" customHeight="1">
      <c r="A122" s="568" t="s">
        <v>68</v>
      </c>
      <c r="B122" s="571" t="s">
        <v>259</v>
      </c>
      <c r="C122" s="605" t="s">
        <v>609</v>
      </c>
      <c r="D122" s="83"/>
      <c r="E122" s="591"/>
      <c r="F122" s="591"/>
      <c r="G122" s="591"/>
      <c r="H122" s="591"/>
      <c r="I122" s="591"/>
      <c r="J122" s="591"/>
      <c r="K122" s="591"/>
      <c r="L122" s="591"/>
      <c r="M122" s="591"/>
      <c r="N122" s="591"/>
      <c r="O122" s="591"/>
      <c r="P122" s="591"/>
      <c r="Q122" s="591"/>
      <c r="R122" s="591"/>
      <c r="S122" s="591"/>
      <c r="T122" s="591"/>
      <c r="U122" s="591"/>
      <c r="V122" s="591"/>
      <c r="W122" s="591"/>
      <c r="X122" s="591"/>
      <c r="Y122" s="544"/>
      <c r="Z122" s="544"/>
    </row>
    <row r="123" ht="31.5" customHeight="1">
      <c r="A123" s="568" t="s">
        <v>68</v>
      </c>
      <c r="B123" s="571" t="s">
        <v>262</v>
      </c>
      <c r="C123" s="605" t="s">
        <v>610</v>
      </c>
      <c r="D123" s="83"/>
      <c r="E123" s="591"/>
      <c r="F123" s="591"/>
      <c r="G123" s="591"/>
      <c r="H123" s="591"/>
      <c r="I123" s="591"/>
      <c r="J123" s="591"/>
      <c r="K123" s="591"/>
      <c r="L123" s="591"/>
      <c r="M123" s="591"/>
      <c r="N123" s="591"/>
      <c r="O123" s="591"/>
      <c r="P123" s="591"/>
      <c r="Q123" s="591"/>
      <c r="R123" s="591"/>
      <c r="S123" s="591"/>
      <c r="T123" s="591"/>
      <c r="U123" s="591"/>
      <c r="V123" s="591"/>
      <c r="W123" s="591"/>
      <c r="X123" s="591"/>
      <c r="Y123" s="544"/>
      <c r="Z123" s="544"/>
    </row>
    <row r="124" ht="31.5" customHeight="1">
      <c r="A124" s="598" t="s">
        <v>68</v>
      </c>
      <c r="B124" s="571" t="s">
        <v>264</v>
      </c>
      <c r="C124" s="606" t="s">
        <v>278</v>
      </c>
      <c r="D124" s="83"/>
      <c r="E124" s="591"/>
      <c r="F124" s="591"/>
      <c r="G124" s="591"/>
      <c r="H124" s="591"/>
      <c r="I124" s="591"/>
      <c r="J124" s="591"/>
      <c r="K124" s="591"/>
      <c r="L124" s="591"/>
      <c r="M124" s="591"/>
      <c r="N124" s="591"/>
      <c r="O124" s="591"/>
      <c r="P124" s="591"/>
      <c r="Q124" s="591"/>
      <c r="R124" s="591"/>
      <c r="S124" s="591"/>
      <c r="T124" s="591"/>
      <c r="U124" s="591"/>
      <c r="V124" s="591"/>
      <c r="W124" s="591"/>
      <c r="X124" s="591"/>
      <c r="Y124" s="544"/>
      <c r="Z124" s="544"/>
    </row>
    <row r="125" ht="31.5" customHeight="1">
      <c r="A125" s="598" t="s">
        <v>68</v>
      </c>
      <c r="B125" s="571" t="s">
        <v>267</v>
      </c>
      <c r="C125" s="606" t="s">
        <v>280</v>
      </c>
      <c r="D125" s="83"/>
      <c r="E125" s="591"/>
      <c r="F125" s="591"/>
      <c r="G125" s="591"/>
      <c r="H125" s="591"/>
      <c r="I125" s="591"/>
      <c r="J125" s="591"/>
      <c r="K125" s="591"/>
      <c r="L125" s="591"/>
      <c r="M125" s="591"/>
      <c r="N125" s="591"/>
      <c r="O125" s="591"/>
      <c r="P125" s="591"/>
      <c r="Q125" s="591"/>
      <c r="R125" s="591"/>
      <c r="S125" s="591"/>
      <c r="T125" s="591"/>
      <c r="U125" s="591"/>
      <c r="V125" s="591"/>
      <c r="W125" s="591"/>
      <c r="X125" s="591"/>
      <c r="Y125" s="544"/>
      <c r="Z125" s="544"/>
    </row>
    <row r="126" ht="117.75" customHeight="1">
      <c r="A126" s="598" t="s">
        <v>68</v>
      </c>
      <c r="B126" s="573" t="s">
        <v>269</v>
      </c>
      <c r="C126" s="655" t="s">
        <v>611</v>
      </c>
      <c r="D126" s="83"/>
      <c r="E126" s="591"/>
      <c r="F126" s="591"/>
      <c r="G126" s="591"/>
      <c r="H126" s="591"/>
      <c r="I126" s="591"/>
      <c r="J126" s="591"/>
      <c r="K126" s="591"/>
      <c r="L126" s="591"/>
      <c r="M126" s="591"/>
      <c r="N126" s="591"/>
      <c r="O126" s="591"/>
      <c r="P126" s="591"/>
      <c r="Q126" s="591"/>
      <c r="R126" s="591"/>
      <c r="S126" s="591"/>
      <c r="T126" s="591"/>
      <c r="U126" s="591"/>
      <c r="V126" s="591"/>
      <c r="W126" s="591"/>
      <c r="X126" s="591"/>
      <c r="Y126" s="544"/>
      <c r="Z126" s="544"/>
    </row>
    <row r="127" ht="36.75" customHeight="1">
      <c r="A127" s="656" t="s">
        <v>612</v>
      </c>
      <c r="B127" s="77"/>
      <c r="C127" s="77"/>
      <c r="D127" s="78"/>
      <c r="E127" s="591"/>
      <c r="F127" s="591"/>
      <c r="G127" s="591"/>
      <c r="H127" s="591"/>
      <c r="I127" s="591"/>
      <c r="J127" s="591"/>
      <c r="K127" s="591"/>
      <c r="L127" s="591"/>
      <c r="M127" s="591"/>
      <c r="N127" s="591"/>
      <c r="O127" s="591"/>
      <c r="P127" s="591"/>
      <c r="Q127" s="591"/>
      <c r="R127" s="591"/>
      <c r="S127" s="591"/>
      <c r="T127" s="591"/>
      <c r="U127" s="591"/>
      <c r="V127" s="591"/>
      <c r="W127" s="591"/>
      <c r="X127" s="591"/>
      <c r="Y127" s="544"/>
      <c r="Z127" s="544"/>
    </row>
    <row r="128" ht="69.0" customHeight="1">
      <c r="A128" s="648" t="s">
        <v>62</v>
      </c>
      <c r="B128" s="657">
        <v>8.0</v>
      </c>
      <c r="C128" s="658" t="s">
        <v>284</v>
      </c>
      <c r="D128" s="600" t="s">
        <v>613</v>
      </c>
      <c r="E128" s="591"/>
      <c r="F128" s="591"/>
      <c r="G128" s="591"/>
      <c r="H128" s="591"/>
      <c r="I128" s="591"/>
      <c r="J128" s="591"/>
      <c r="K128" s="591"/>
      <c r="L128" s="591"/>
      <c r="M128" s="591"/>
      <c r="N128" s="591"/>
      <c r="O128" s="591"/>
      <c r="P128" s="591"/>
      <c r="Q128" s="591"/>
      <c r="R128" s="591"/>
      <c r="S128" s="591"/>
      <c r="T128" s="591"/>
      <c r="U128" s="591"/>
      <c r="V128" s="591"/>
      <c r="W128" s="591"/>
      <c r="X128" s="591"/>
      <c r="Y128" s="544"/>
      <c r="Z128" s="544"/>
    </row>
    <row r="129" ht="54.0" customHeight="1">
      <c r="A129" s="568" t="s">
        <v>68</v>
      </c>
      <c r="B129" s="659" t="s">
        <v>285</v>
      </c>
      <c r="C129" s="605" t="s">
        <v>286</v>
      </c>
      <c r="D129" s="83"/>
      <c r="E129" s="591"/>
      <c r="F129" s="591"/>
      <c r="G129" s="591"/>
      <c r="H129" s="591"/>
      <c r="I129" s="591"/>
      <c r="J129" s="591"/>
      <c r="K129" s="591"/>
      <c r="L129" s="591"/>
      <c r="M129" s="591"/>
      <c r="N129" s="591"/>
      <c r="O129" s="591"/>
      <c r="P129" s="591"/>
      <c r="Q129" s="591"/>
      <c r="R129" s="591"/>
      <c r="S129" s="591"/>
      <c r="T129" s="591"/>
      <c r="U129" s="591"/>
      <c r="V129" s="591"/>
      <c r="W129" s="591"/>
      <c r="X129" s="591"/>
      <c r="Y129" s="544"/>
      <c r="Z129" s="544"/>
    </row>
    <row r="130" ht="52.5" customHeight="1">
      <c r="A130" s="568" t="s">
        <v>68</v>
      </c>
      <c r="B130" s="571" t="s">
        <v>288</v>
      </c>
      <c r="C130" s="605" t="s">
        <v>289</v>
      </c>
      <c r="D130" s="83"/>
      <c r="E130" s="601"/>
      <c r="F130" s="591"/>
      <c r="G130" s="591"/>
      <c r="H130" s="591"/>
      <c r="I130" s="591"/>
      <c r="J130" s="591"/>
      <c r="K130" s="591"/>
      <c r="L130" s="591"/>
      <c r="M130" s="591"/>
      <c r="N130" s="591"/>
      <c r="O130" s="591"/>
      <c r="P130" s="591"/>
      <c r="Q130" s="591"/>
      <c r="R130" s="591"/>
      <c r="S130" s="591"/>
      <c r="T130" s="591"/>
      <c r="U130" s="591"/>
      <c r="V130" s="591"/>
      <c r="W130" s="591"/>
      <c r="X130" s="591"/>
      <c r="Y130" s="544"/>
      <c r="Z130" s="544"/>
    </row>
    <row r="131" ht="58.5" customHeight="1">
      <c r="A131" s="568" t="s">
        <v>68</v>
      </c>
      <c r="B131" s="571" t="s">
        <v>290</v>
      </c>
      <c r="C131" s="605" t="s">
        <v>291</v>
      </c>
      <c r="D131" s="83"/>
      <c r="E131" s="591"/>
      <c r="F131" s="591"/>
      <c r="G131" s="591"/>
      <c r="H131" s="591"/>
      <c r="I131" s="591"/>
      <c r="J131" s="591"/>
      <c r="K131" s="591"/>
      <c r="L131" s="591"/>
      <c r="M131" s="591"/>
      <c r="N131" s="591"/>
      <c r="O131" s="591"/>
      <c r="P131" s="591"/>
      <c r="Q131" s="591"/>
      <c r="R131" s="591"/>
      <c r="S131" s="591"/>
      <c r="T131" s="591"/>
      <c r="U131" s="591"/>
      <c r="V131" s="591"/>
      <c r="W131" s="591"/>
      <c r="X131" s="591"/>
      <c r="Y131" s="544"/>
      <c r="Z131" s="544"/>
    </row>
    <row r="132" ht="57.75" customHeight="1">
      <c r="A132" s="568" t="s">
        <v>68</v>
      </c>
      <c r="B132" s="571" t="s">
        <v>293</v>
      </c>
      <c r="C132" s="605" t="s">
        <v>614</v>
      </c>
      <c r="D132" s="83"/>
      <c r="E132" s="591"/>
      <c r="F132" s="591"/>
      <c r="G132" s="591"/>
      <c r="H132" s="591"/>
      <c r="I132" s="591"/>
      <c r="J132" s="591"/>
      <c r="K132" s="591"/>
      <c r="L132" s="591"/>
      <c r="M132" s="591"/>
      <c r="N132" s="591"/>
      <c r="O132" s="591"/>
      <c r="P132" s="591"/>
      <c r="Q132" s="591"/>
      <c r="R132" s="591"/>
      <c r="S132" s="591"/>
      <c r="T132" s="591"/>
      <c r="U132" s="591"/>
      <c r="V132" s="591"/>
      <c r="W132" s="591"/>
      <c r="X132" s="591"/>
      <c r="Y132" s="544"/>
      <c r="Z132" s="544"/>
    </row>
    <row r="133" ht="43.5" customHeight="1">
      <c r="A133" s="598" t="s">
        <v>68</v>
      </c>
      <c r="B133" s="571" t="s">
        <v>295</v>
      </c>
      <c r="C133" s="606" t="s">
        <v>296</v>
      </c>
      <c r="D133" s="83"/>
      <c r="E133" s="544"/>
      <c r="F133" s="544"/>
      <c r="G133" s="544"/>
      <c r="H133" s="544"/>
      <c r="I133" s="544"/>
      <c r="J133" s="544"/>
      <c r="K133" s="544"/>
      <c r="L133" s="544"/>
      <c r="M133" s="544"/>
      <c r="N133" s="544"/>
      <c r="O133" s="544"/>
      <c r="P133" s="544"/>
      <c r="Q133" s="544"/>
      <c r="R133" s="544"/>
      <c r="S133" s="544"/>
      <c r="T133" s="544"/>
      <c r="U133" s="544"/>
      <c r="V133" s="544"/>
      <c r="W133" s="544"/>
      <c r="X133" s="544"/>
      <c r="Y133" s="544"/>
      <c r="Z133" s="544"/>
    </row>
    <row r="134" ht="56.25" customHeight="1">
      <c r="A134" s="577" t="s">
        <v>68</v>
      </c>
      <c r="B134" s="578" t="s">
        <v>297</v>
      </c>
      <c r="C134" s="660" t="s">
        <v>615</v>
      </c>
      <c r="D134" s="83"/>
      <c r="E134" s="591"/>
      <c r="F134" s="591"/>
      <c r="G134" s="591"/>
      <c r="H134" s="591"/>
      <c r="I134" s="591"/>
      <c r="J134" s="591"/>
      <c r="K134" s="591"/>
      <c r="L134" s="591"/>
      <c r="M134" s="591"/>
      <c r="N134" s="591"/>
      <c r="O134" s="591"/>
      <c r="P134" s="591"/>
      <c r="Q134" s="591"/>
      <c r="R134" s="591"/>
      <c r="S134" s="591"/>
      <c r="T134" s="591"/>
      <c r="U134" s="591"/>
      <c r="V134" s="591"/>
      <c r="W134" s="591"/>
      <c r="X134" s="591"/>
      <c r="Y134" s="544"/>
      <c r="Z134" s="544"/>
    </row>
    <row r="135" ht="24.75" customHeight="1">
      <c r="A135" s="661" t="s">
        <v>616</v>
      </c>
      <c r="B135" s="77"/>
      <c r="C135" s="77"/>
      <c r="D135" s="78"/>
      <c r="E135" s="591"/>
      <c r="F135" s="591"/>
      <c r="G135" s="591"/>
      <c r="H135" s="591"/>
      <c r="I135" s="591"/>
      <c r="J135" s="591"/>
      <c r="K135" s="591"/>
      <c r="L135" s="591"/>
      <c r="M135" s="591"/>
      <c r="N135" s="591"/>
      <c r="O135" s="591"/>
      <c r="P135" s="591"/>
      <c r="Q135" s="591"/>
      <c r="R135" s="591"/>
      <c r="S135" s="591"/>
      <c r="T135" s="591"/>
      <c r="U135" s="591"/>
      <c r="V135" s="591"/>
      <c r="W135" s="591"/>
      <c r="X135" s="591"/>
      <c r="Y135" s="544"/>
      <c r="Z135" s="544"/>
    </row>
    <row r="136" ht="24.75" customHeight="1">
      <c r="A136" s="648" t="s">
        <v>62</v>
      </c>
      <c r="B136" s="611">
        <v>9.0</v>
      </c>
      <c r="C136" s="650" t="s">
        <v>300</v>
      </c>
      <c r="D136" s="651"/>
      <c r="E136" s="591"/>
      <c r="F136" s="591"/>
      <c r="G136" s="591"/>
      <c r="H136" s="591"/>
      <c r="I136" s="591"/>
      <c r="J136" s="591"/>
      <c r="K136" s="591"/>
      <c r="L136" s="591"/>
      <c r="M136" s="591"/>
      <c r="N136" s="591"/>
      <c r="O136" s="591"/>
      <c r="P136" s="591"/>
      <c r="Q136" s="591"/>
      <c r="R136" s="591"/>
      <c r="S136" s="591"/>
      <c r="T136" s="591"/>
      <c r="U136" s="591"/>
      <c r="V136" s="591"/>
      <c r="W136" s="591"/>
      <c r="X136" s="591"/>
      <c r="Y136" s="544"/>
      <c r="Z136" s="544"/>
    </row>
    <row r="137" ht="66.75" customHeight="1">
      <c r="A137" s="564" t="s">
        <v>68</v>
      </c>
      <c r="B137" s="662">
        <v>43839.0</v>
      </c>
      <c r="C137" s="663" t="s">
        <v>617</v>
      </c>
      <c r="D137" s="600" t="s">
        <v>618</v>
      </c>
      <c r="E137" s="591"/>
      <c r="F137" s="591"/>
      <c r="G137" s="591"/>
      <c r="H137" s="591"/>
      <c r="I137" s="591"/>
      <c r="J137" s="591"/>
      <c r="K137" s="591"/>
      <c r="L137" s="591"/>
      <c r="M137" s="591"/>
      <c r="N137" s="591"/>
      <c r="O137" s="591"/>
      <c r="P137" s="591"/>
      <c r="Q137" s="591"/>
      <c r="R137" s="591"/>
      <c r="S137" s="591"/>
      <c r="T137" s="591"/>
      <c r="U137" s="591"/>
      <c r="V137" s="591"/>
      <c r="W137" s="591"/>
      <c r="X137" s="591"/>
      <c r="Y137" s="544"/>
      <c r="Z137" s="544"/>
    </row>
    <row r="138" ht="70.5" customHeight="1">
      <c r="A138" s="568" t="s">
        <v>68</v>
      </c>
      <c r="B138" s="664">
        <v>43870.0</v>
      </c>
      <c r="C138" s="605" t="s">
        <v>619</v>
      </c>
      <c r="D138" s="83"/>
      <c r="E138" s="591"/>
      <c r="F138" s="591"/>
      <c r="G138" s="591"/>
      <c r="H138" s="591"/>
      <c r="I138" s="591"/>
      <c r="J138" s="591"/>
      <c r="K138" s="591"/>
      <c r="L138" s="591"/>
      <c r="M138" s="591"/>
      <c r="N138" s="591"/>
      <c r="O138" s="591"/>
      <c r="P138" s="591"/>
      <c r="Q138" s="591"/>
      <c r="R138" s="591"/>
      <c r="S138" s="591"/>
      <c r="T138" s="591"/>
      <c r="U138" s="591"/>
      <c r="V138" s="591"/>
      <c r="W138" s="591"/>
      <c r="X138" s="591"/>
      <c r="Y138" s="544"/>
      <c r="Z138" s="544"/>
    </row>
    <row r="139" ht="62.25" customHeight="1">
      <c r="A139" s="568" t="s">
        <v>68</v>
      </c>
      <c r="B139" s="664">
        <v>43899.0</v>
      </c>
      <c r="C139" s="605" t="s">
        <v>620</v>
      </c>
      <c r="D139" s="83"/>
      <c r="E139" s="591"/>
      <c r="F139" s="591"/>
      <c r="G139" s="591"/>
      <c r="H139" s="591"/>
      <c r="I139" s="591"/>
      <c r="J139" s="591"/>
      <c r="K139" s="591"/>
      <c r="L139" s="591"/>
      <c r="M139" s="591"/>
      <c r="N139" s="591"/>
      <c r="O139" s="591"/>
      <c r="P139" s="591"/>
      <c r="Q139" s="591"/>
      <c r="R139" s="591"/>
      <c r="S139" s="591"/>
      <c r="T139" s="591"/>
      <c r="U139" s="591"/>
      <c r="V139" s="591"/>
      <c r="W139" s="591"/>
      <c r="X139" s="591"/>
      <c r="Y139" s="544"/>
      <c r="Z139" s="544"/>
    </row>
    <row r="140" ht="63.75" customHeight="1">
      <c r="A140" s="568" t="s">
        <v>68</v>
      </c>
      <c r="B140" s="664">
        <v>43930.0</v>
      </c>
      <c r="C140" s="605" t="s">
        <v>621</v>
      </c>
      <c r="D140" s="83"/>
      <c r="E140" s="591"/>
      <c r="F140" s="591"/>
      <c r="G140" s="591"/>
      <c r="H140" s="591"/>
      <c r="I140" s="591"/>
      <c r="J140" s="591"/>
      <c r="K140" s="591"/>
      <c r="L140" s="591"/>
      <c r="M140" s="591"/>
      <c r="N140" s="591"/>
      <c r="O140" s="591"/>
      <c r="P140" s="591"/>
      <c r="Q140" s="591"/>
      <c r="R140" s="591"/>
      <c r="S140" s="591"/>
      <c r="T140" s="591"/>
      <c r="U140" s="591"/>
      <c r="V140" s="591"/>
      <c r="W140" s="591"/>
      <c r="X140" s="591"/>
      <c r="Y140" s="544"/>
      <c r="Z140" s="544"/>
    </row>
    <row r="141" ht="62.25" customHeight="1">
      <c r="A141" s="598" t="s">
        <v>68</v>
      </c>
      <c r="B141" s="664">
        <v>43960.0</v>
      </c>
      <c r="C141" s="606" t="s">
        <v>327</v>
      </c>
      <c r="D141" s="83"/>
      <c r="E141" s="591"/>
      <c r="F141" s="591"/>
      <c r="G141" s="591"/>
      <c r="H141" s="591"/>
      <c r="I141" s="591"/>
      <c r="J141" s="591"/>
      <c r="K141" s="591"/>
      <c r="L141" s="591"/>
      <c r="M141" s="591"/>
      <c r="N141" s="591"/>
      <c r="O141" s="591"/>
      <c r="P141" s="591"/>
      <c r="Q141" s="591"/>
      <c r="R141" s="591"/>
      <c r="S141" s="591"/>
      <c r="T141" s="591"/>
      <c r="U141" s="591"/>
      <c r="V141" s="591"/>
      <c r="W141" s="591"/>
      <c r="X141" s="591"/>
      <c r="Y141" s="544"/>
      <c r="Z141" s="544"/>
    </row>
    <row r="142" ht="78.75" customHeight="1">
      <c r="A142" s="598" t="s">
        <v>68</v>
      </c>
      <c r="B142" s="664">
        <v>43991.0</v>
      </c>
      <c r="C142" s="665" t="s">
        <v>329</v>
      </c>
      <c r="D142" s="373"/>
      <c r="E142" s="591"/>
      <c r="F142" s="591"/>
      <c r="G142" s="591"/>
      <c r="H142" s="591"/>
      <c r="I142" s="591"/>
      <c r="J142" s="591"/>
      <c r="K142" s="591"/>
      <c r="L142" s="591"/>
      <c r="M142" s="591"/>
      <c r="N142" s="591"/>
      <c r="O142" s="591"/>
      <c r="P142" s="591"/>
      <c r="Q142" s="591"/>
      <c r="R142" s="591"/>
      <c r="S142" s="591"/>
      <c r="T142" s="591"/>
      <c r="U142" s="591"/>
      <c r="V142" s="591"/>
      <c r="W142" s="591"/>
      <c r="X142" s="591"/>
      <c r="Y142" s="544"/>
      <c r="Z142" s="544"/>
    </row>
    <row r="143" ht="19.5" customHeight="1">
      <c r="A143" s="632" t="s">
        <v>330</v>
      </c>
      <c r="B143" s="608"/>
      <c r="C143" s="633"/>
      <c r="D143" s="634"/>
      <c r="E143" s="591"/>
      <c r="F143" s="591"/>
      <c r="G143" s="591"/>
      <c r="H143" s="591"/>
      <c r="I143" s="591"/>
      <c r="J143" s="591"/>
      <c r="K143" s="591"/>
      <c r="L143" s="591"/>
      <c r="M143" s="591"/>
      <c r="N143" s="591"/>
      <c r="O143" s="591"/>
      <c r="P143" s="591"/>
      <c r="Q143" s="591"/>
      <c r="R143" s="591"/>
      <c r="S143" s="591"/>
      <c r="T143" s="591"/>
      <c r="U143" s="591"/>
      <c r="V143" s="591"/>
      <c r="W143" s="591"/>
      <c r="X143" s="591"/>
      <c r="Y143" s="544"/>
      <c r="Z143" s="544"/>
    </row>
    <row r="144" ht="19.5" customHeight="1">
      <c r="A144" s="648" t="s">
        <v>62</v>
      </c>
      <c r="B144" s="611">
        <v>10.0</v>
      </c>
      <c r="C144" s="650" t="s">
        <v>331</v>
      </c>
      <c r="D144" s="651"/>
      <c r="E144" s="591"/>
      <c r="F144" s="591"/>
      <c r="G144" s="591"/>
      <c r="H144" s="591"/>
      <c r="I144" s="591"/>
      <c r="J144" s="591"/>
      <c r="K144" s="591"/>
      <c r="L144" s="591"/>
      <c r="M144" s="591"/>
      <c r="N144" s="591"/>
      <c r="O144" s="591"/>
      <c r="P144" s="591"/>
      <c r="Q144" s="591"/>
      <c r="R144" s="591"/>
      <c r="S144" s="591"/>
      <c r="T144" s="591"/>
      <c r="U144" s="591"/>
      <c r="V144" s="591"/>
      <c r="W144" s="591"/>
      <c r="X144" s="591"/>
      <c r="Y144" s="544"/>
      <c r="Z144" s="544"/>
    </row>
    <row r="145" ht="51.75" customHeight="1">
      <c r="A145" s="568" t="s">
        <v>68</v>
      </c>
      <c r="B145" s="664">
        <v>43840.0</v>
      </c>
      <c r="C145" s="666" t="s">
        <v>622</v>
      </c>
      <c r="D145" s="600" t="s">
        <v>623</v>
      </c>
      <c r="E145" s="591"/>
      <c r="F145" s="591"/>
      <c r="G145" s="591"/>
      <c r="H145" s="591"/>
      <c r="I145" s="591"/>
      <c r="J145" s="591"/>
      <c r="K145" s="591"/>
      <c r="L145" s="591"/>
      <c r="M145" s="591"/>
      <c r="N145" s="591"/>
      <c r="O145" s="591"/>
      <c r="P145" s="591"/>
      <c r="Q145" s="591"/>
      <c r="R145" s="591"/>
      <c r="S145" s="591"/>
      <c r="T145" s="591"/>
      <c r="U145" s="591"/>
      <c r="V145" s="591"/>
      <c r="W145" s="591"/>
      <c r="X145" s="591"/>
      <c r="Y145" s="544"/>
      <c r="Z145" s="544"/>
    </row>
    <row r="146" ht="51.75" customHeight="1">
      <c r="A146" s="568" t="s">
        <v>68</v>
      </c>
      <c r="B146" s="664">
        <v>43871.0</v>
      </c>
      <c r="C146" s="666" t="s">
        <v>622</v>
      </c>
      <c r="D146" s="83"/>
      <c r="E146" s="591"/>
      <c r="F146" s="591"/>
      <c r="G146" s="591"/>
      <c r="H146" s="591"/>
      <c r="I146" s="591"/>
      <c r="J146" s="591"/>
      <c r="K146" s="591"/>
      <c r="L146" s="591"/>
      <c r="M146" s="591"/>
      <c r="N146" s="591"/>
      <c r="O146" s="591"/>
      <c r="P146" s="591"/>
      <c r="Q146" s="591"/>
      <c r="R146" s="591"/>
      <c r="S146" s="591"/>
      <c r="T146" s="591"/>
      <c r="U146" s="591"/>
      <c r="V146" s="591"/>
      <c r="W146" s="591"/>
      <c r="X146" s="591"/>
      <c r="Y146" s="544"/>
      <c r="Z146" s="544"/>
    </row>
    <row r="147" ht="51.75" customHeight="1">
      <c r="A147" s="568" t="s">
        <v>68</v>
      </c>
      <c r="B147" s="664">
        <v>43900.0</v>
      </c>
      <c r="C147" s="666" t="s">
        <v>622</v>
      </c>
      <c r="D147" s="83"/>
      <c r="E147" s="591"/>
      <c r="F147" s="591"/>
      <c r="G147" s="591"/>
      <c r="H147" s="591"/>
      <c r="I147" s="591"/>
      <c r="J147" s="591"/>
      <c r="K147" s="591"/>
      <c r="L147" s="591"/>
      <c r="M147" s="591"/>
      <c r="N147" s="591"/>
      <c r="O147" s="591"/>
      <c r="P147" s="591"/>
      <c r="Q147" s="591"/>
      <c r="R147" s="591"/>
      <c r="S147" s="591"/>
      <c r="T147" s="591"/>
      <c r="U147" s="591"/>
      <c r="V147" s="591"/>
      <c r="W147" s="591"/>
      <c r="X147" s="591"/>
      <c r="Y147" s="544"/>
      <c r="Z147" s="544"/>
    </row>
    <row r="148" ht="102.0" customHeight="1">
      <c r="A148" s="598" t="s">
        <v>68</v>
      </c>
      <c r="B148" s="664">
        <v>43931.0</v>
      </c>
      <c r="C148" s="606" t="s">
        <v>624</v>
      </c>
      <c r="D148" s="83"/>
      <c r="E148" s="591"/>
      <c r="F148" s="591"/>
      <c r="G148" s="591"/>
      <c r="H148" s="591"/>
      <c r="I148" s="591"/>
      <c r="J148" s="591"/>
      <c r="K148" s="591"/>
      <c r="L148" s="591"/>
      <c r="M148" s="591"/>
      <c r="N148" s="591"/>
      <c r="O148" s="591"/>
      <c r="P148" s="591"/>
      <c r="Q148" s="591"/>
      <c r="R148" s="591"/>
      <c r="S148" s="591"/>
      <c r="T148" s="591"/>
      <c r="U148" s="591"/>
      <c r="V148" s="591"/>
      <c r="W148" s="591"/>
      <c r="X148" s="591"/>
      <c r="Y148" s="544"/>
      <c r="Z148" s="544"/>
    </row>
    <row r="149" ht="162.75" customHeight="1">
      <c r="A149" s="598" t="s">
        <v>68</v>
      </c>
      <c r="B149" s="667">
        <v>43961.0</v>
      </c>
      <c r="C149" s="665" t="s">
        <v>625</v>
      </c>
      <c r="D149" s="373"/>
      <c r="E149" s="591"/>
      <c r="F149" s="591"/>
      <c r="G149" s="591"/>
      <c r="H149" s="591"/>
      <c r="I149" s="591"/>
      <c r="J149" s="591"/>
      <c r="K149" s="591"/>
      <c r="L149" s="591"/>
      <c r="M149" s="591"/>
      <c r="N149" s="591"/>
      <c r="O149" s="591"/>
      <c r="P149" s="591"/>
      <c r="Q149" s="591"/>
      <c r="R149" s="591"/>
      <c r="S149" s="591"/>
      <c r="T149" s="591"/>
      <c r="U149" s="591"/>
      <c r="V149" s="591"/>
      <c r="W149" s="591"/>
      <c r="X149" s="591"/>
      <c r="Y149" s="544"/>
      <c r="Z149" s="544"/>
    </row>
    <row r="150" ht="27.0" customHeight="1">
      <c r="A150" s="632" t="s">
        <v>343</v>
      </c>
      <c r="B150" s="608"/>
      <c r="C150" s="633"/>
      <c r="D150" s="634"/>
      <c r="E150" s="591"/>
      <c r="F150" s="591"/>
      <c r="G150" s="591"/>
      <c r="H150" s="591"/>
      <c r="I150" s="591"/>
      <c r="J150" s="591"/>
      <c r="K150" s="591"/>
      <c r="L150" s="591"/>
      <c r="M150" s="591"/>
      <c r="N150" s="591"/>
      <c r="O150" s="591"/>
      <c r="P150" s="591"/>
      <c r="Q150" s="591"/>
      <c r="R150" s="591"/>
      <c r="S150" s="591"/>
      <c r="T150" s="591"/>
      <c r="U150" s="591"/>
      <c r="V150" s="591"/>
      <c r="W150" s="591"/>
      <c r="X150" s="591"/>
      <c r="Y150" s="544"/>
      <c r="Z150" s="544"/>
    </row>
    <row r="151" ht="47.25" customHeight="1">
      <c r="A151" s="648" t="s">
        <v>62</v>
      </c>
      <c r="B151" s="611">
        <v>11.0</v>
      </c>
      <c r="C151" s="668" t="s">
        <v>344</v>
      </c>
      <c r="D151" s="651"/>
      <c r="E151" s="591"/>
      <c r="F151" s="591"/>
      <c r="G151" s="591"/>
      <c r="H151" s="591"/>
      <c r="I151" s="591"/>
      <c r="J151" s="591"/>
      <c r="K151" s="591"/>
      <c r="L151" s="591"/>
      <c r="M151" s="591"/>
      <c r="N151" s="591"/>
      <c r="O151" s="591"/>
      <c r="P151" s="591"/>
      <c r="Q151" s="591"/>
      <c r="R151" s="591"/>
      <c r="S151" s="591"/>
      <c r="T151" s="591"/>
      <c r="U151" s="591"/>
      <c r="V151" s="591"/>
      <c r="W151" s="591"/>
      <c r="X151" s="591"/>
      <c r="Y151" s="544"/>
      <c r="Z151" s="544"/>
    </row>
    <row r="152" ht="92.25" customHeight="1">
      <c r="A152" s="669" t="s">
        <v>68</v>
      </c>
      <c r="B152" s="664">
        <v>43841.0</v>
      </c>
      <c r="C152" s="666" t="s">
        <v>345</v>
      </c>
      <c r="D152" s="595" t="s">
        <v>626</v>
      </c>
      <c r="E152" s="591"/>
      <c r="F152" s="591"/>
      <c r="G152" s="591"/>
      <c r="H152" s="591"/>
      <c r="I152" s="591"/>
      <c r="J152" s="591"/>
      <c r="K152" s="591"/>
      <c r="L152" s="591"/>
      <c r="M152" s="591"/>
      <c r="N152" s="591"/>
      <c r="O152" s="591"/>
      <c r="P152" s="591"/>
      <c r="Q152" s="591"/>
      <c r="R152" s="591"/>
      <c r="S152" s="591"/>
      <c r="T152" s="591"/>
      <c r="U152" s="591"/>
      <c r="V152" s="591"/>
      <c r="W152" s="591"/>
      <c r="X152" s="591"/>
      <c r="Y152" s="544"/>
      <c r="Z152" s="544"/>
    </row>
    <row r="153" ht="121.5" customHeight="1">
      <c r="A153" s="670" t="s">
        <v>68</v>
      </c>
      <c r="B153" s="664">
        <v>43872.0</v>
      </c>
      <c r="C153" s="606" t="s">
        <v>345</v>
      </c>
      <c r="D153" s="373"/>
      <c r="E153" s="591"/>
      <c r="F153" s="591"/>
      <c r="G153" s="591"/>
      <c r="H153" s="591"/>
      <c r="I153" s="591"/>
      <c r="J153" s="591"/>
      <c r="K153" s="591"/>
      <c r="L153" s="591"/>
      <c r="M153" s="591"/>
      <c r="N153" s="591"/>
      <c r="O153" s="591"/>
      <c r="P153" s="591"/>
      <c r="Q153" s="591"/>
      <c r="R153" s="591"/>
      <c r="S153" s="591"/>
      <c r="T153" s="591"/>
      <c r="U153" s="591"/>
      <c r="V153" s="591"/>
      <c r="W153" s="591"/>
      <c r="X153" s="591"/>
      <c r="Y153" s="544"/>
      <c r="Z153" s="544"/>
    </row>
    <row r="154" ht="56.25" customHeight="1">
      <c r="A154" s="671" t="s">
        <v>346</v>
      </c>
      <c r="B154" s="77"/>
      <c r="C154" s="334"/>
      <c r="D154" s="672"/>
      <c r="E154" s="591"/>
      <c r="F154" s="591"/>
      <c r="G154" s="591"/>
      <c r="H154" s="591"/>
      <c r="I154" s="591"/>
      <c r="J154" s="591"/>
      <c r="K154" s="591"/>
      <c r="L154" s="591"/>
      <c r="M154" s="591"/>
      <c r="N154" s="591"/>
      <c r="O154" s="591"/>
      <c r="P154" s="591"/>
      <c r="Q154" s="591"/>
      <c r="R154" s="591"/>
      <c r="S154" s="591"/>
      <c r="T154" s="591"/>
      <c r="U154" s="591"/>
      <c r="V154" s="591"/>
      <c r="W154" s="591"/>
      <c r="X154" s="591"/>
      <c r="Y154" s="544"/>
      <c r="Z154" s="544"/>
    </row>
    <row r="155" ht="15.75" customHeight="1">
      <c r="A155" s="610" t="s">
        <v>62</v>
      </c>
      <c r="B155" s="611">
        <v>12.0</v>
      </c>
      <c r="C155" s="627" t="s">
        <v>347</v>
      </c>
      <c r="D155" s="673"/>
      <c r="E155" s="591"/>
      <c r="F155" s="591"/>
      <c r="G155" s="591"/>
      <c r="H155" s="591"/>
      <c r="I155" s="591"/>
      <c r="J155" s="591"/>
      <c r="K155" s="591"/>
      <c r="L155" s="591"/>
      <c r="M155" s="591"/>
      <c r="N155" s="591"/>
      <c r="O155" s="591"/>
      <c r="P155" s="591"/>
      <c r="Q155" s="591"/>
      <c r="R155" s="591"/>
      <c r="S155" s="591"/>
      <c r="T155" s="591"/>
      <c r="U155" s="591"/>
      <c r="V155" s="591"/>
      <c r="W155" s="591"/>
      <c r="X155" s="591"/>
      <c r="Y155" s="544"/>
      <c r="Z155" s="544"/>
    </row>
    <row r="156" ht="71.25" customHeight="1">
      <c r="A156" s="603" t="s">
        <v>68</v>
      </c>
      <c r="B156" s="674">
        <v>43842.0</v>
      </c>
      <c r="C156" s="675" t="s">
        <v>627</v>
      </c>
      <c r="D156" s="600" t="s">
        <v>628</v>
      </c>
      <c r="E156" s="596"/>
      <c r="F156" s="596"/>
      <c r="G156" s="596"/>
      <c r="H156" s="596"/>
      <c r="I156" s="596"/>
      <c r="J156" s="596"/>
      <c r="K156" s="596"/>
      <c r="L156" s="596"/>
      <c r="M156" s="596"/>
      <c r="N156" s="596"/>
      <c r="O156" s="596"/>
      <c r="P156" s="596"/>
      <c r="Q156" s="596"/>
      <c r="R156" s="596"/>
      <c r="S156" s="596"/>
      <c r="T156" s="596"/>
      <c r="U156" s="596"/>
      <c r="V156" s="596"/>
      <c r="W156" s="596"/>
      <c r="X156" s="596"/>
      <c r="Y156" s="544"/>
      <c r="Z156" s="544"/>
    </row>
    <row r="157" ht="71.25" customHeight="1">
      <c r="A157" s="568" t="s">
        <v>68</v>
      </c>
      <c r="B157" s="664">
        <v>43873.0</v>
      </c>
      <c r="C157" s="605" t="s">
        <v>629</v>
      </c>
      <c r="D157" s="83"/>
      <c r="E157" s="591"/>
      <c r="F157" s="591"/>
      <c r="G157" s="591"/>
      <c r="H157" s="591"/>
      <c r="I157" s="591"/>
      <c r="J157" s="591"/>
      <c r="K157" s="591"/>
      <c r="L157" s="591"/>
      <c r="M157" s="591"/>
      <c r="N157" s="591"/>
      <c r="O157" s="591"/>
      <c r="P157" s="591"/>
      <c r="Q157" s="591"/>
      <c r="R157" s="591"/>
      <c r="S157" s="591"/>
      <c r="T157" s="591"/>
      <c r="U157" s="591"/>
      <c r="V157" s="591"/>
      <c r="W157" s="591"/>
      <c r="X157" s="591"/>
      <c r="Y157" s="544"/>
      <c r="Z157" s="544"/>
    </row>
    <row r="158" ht="71.25" customHeight="1">
      <c r="A158" s="598" t="s">
        <v>68</v>
      </c>
      <c r="B158" s="676">
        <v>43902.0</v>
      </c>
      <c r="C158" s="606" t="s">
        <v>353</v>
      </c>
      <c r="D158" s="83"/>
      <c r="E158" s="591"/>
      <c r="F158" s="591"/>
      <c r="G158" s="591"/>
      <c r="H158" s="591"/>
      <c r="I158" s="591"/>
      <c r="J158" s="591"/>
      <c r="K158" s="591"/>
      <c r="L158" s="591"/>
      <c r="M158" s="591"/>
      <c r="N158" s="591"/>
      <c r="O158" s="591"/>
      <c r="P158" s="591"/>
      <c r="Q158" s="591"/>
      <c r="R158" s="591"/>
      <c r="S158" s="591"/>
      <c r="T158" s="591"/>
      <c r="U158" s="591"/>
      <c r="V158" s="591"/>
      <c r="W158" s="591"/>
      <c r="X158" s="591"/>
      <c r="Y158" s="544"/>
      <c r="Z158" s="544"/>
    </row>
    <row r="159" ht="133.5" customHeight="1">
      <c r="A159" s="598" t="s">
        <v>68</v>
      </c>
      <c r="B159" s="676">
        <v>43933.0</v>
      </c>
      <c r="C159" s="665" t="s">
        <v>630</v>
      </c>
      <c r="D159" s="373"/>
      <c r="E159" s="591"/>
      <c r="F159" s="591"/>
      <c r="G159" s="591"/>
      <c r="H159" s="591"/>
      <c r="I159" s="591"/>
      <c r="J159" s="591"/>
      <c r="K159" s="591"/>
      <c r="L159" s="591"/>
      <c r="M159" s="591"/>
      <c r="N159" s="591"/>
      <c r="O159" s="591"/>
      <c r="P159" s="591"/>
      <c r="Q159" s="591"/>
      <c r="R159" s="591"/>
      <c r="S159" s="591"/>
      <c r="T159" s="591"/>
      <c r="U159" s="591"/>
      <c r="V159" s="591"/>
      <c r="W159" s="591"/>
      <c r="X159" s="591"/>
      <c r="Y159" s="544"/>
      <c r="Z159" s="544"/>
    </row>
    <row r="160" ht="21.75" customHeight="1">
      <c r="A160" s="632" t="s">
        <v>631</v>
      </c>
      <c r="B160" s="608"/>
      <c r="C160" s="633"/>
      <c r="D160" s="634"/>
      <c r="E160" s="591"/>
      <c r="F160" s="591"/>
      <c r="G160" s="591"/>
      <c r="H160" s="591"/>
      <c r="I160" s="591"/>
      <c r="J160" s="591"/>
      <c r="K160" s="591"/>
      <c r="L160" s="591"/>
      <c r="M160" s="591"/>
      <c r="N160" s="591"/>
      <c r="O160" s="591"/>
      <c r="P160" s="591"/>
      <c r="Q160" s="591"/>
      <c r="R160" s="591"/>
      <c r="S160" s="591"/>
      <c r="T160" s="591"/>
      <c r="U160" s="591"/>
      <c r="V160" s="591"/>
      <c r="W160" s="591"/>
      <c r="X160" s="591"/>
      <c r="Y160" s="544"/>
      <c r="Z160" s="544"/>
    </row>
    <row r="161" ht="24.75" customHeight="1">
      <c r="A161" s="610" t="s">
        <v>62</v>
      </c>
      <c r="B161" s="611">
        <v>13.0</v>
      </c>
      <c r="C161" s="620" t="s">
        <v>357</v>
      </c>
      <c r="D161" s="621"/>
      <c r="E161" s="596"/>
      <c r="F161" s="596"/>
      <c r="G161" s="596"/>
      <c r="H161" s="596"/>
      <c r="I161" s="596"/>
      <c r="J161" s="596"/>
      <c r="K161" s="596"/>
      <c r="L161" s="596"/>
      <c r="M161" s="596"/>
      <c r="N161" s="596"/>
      <c r="O161" s="596"/>
      <c r="P161" s="596"/>
      <c r="Q161" s="596"/>
      <c r="R161" s="596"/>
      <c r="S161" s="596"/>
      <c r="T161" s="596"/>
      <c r="U161" s="596"/>
      <c r="V161" s="596"/>
      <c r="W161" s="596"/>
      <c r="X161" s="596"/>
      <c r="Y161" s="544"/>
      <c r="Z161" s="544"/>
    </row>
    <row r="162" ht="33.75" customHeight="1">
      <c r="A162" s="677" t="s">
        <v>65</v>
      </c>
      <c r="B162" s="678" t="s">
        <v>358</v>
      </c>
      <c r="C162" s="679" t="s">
        <v>359</v>
      </c>
      <c r="D162" s="595" t="s">
        <v>632</v>
      </c>
      <c r="E162" s="591"/>
      <c r="F162" s="591"/>
      <c r="G162" s="591"/>
      <c r="H162" s="591"/>
      <c r="I162" s="591"/>
      <c r="J162" s="591"/>
      <c r="K162" s="591"/>
      <c r="L162" s="591"/>
      <c r="M162" s="591"/>
      <c r="N162" s="591"/>
      <c r="O162" s="591"/>
      <c r="P162" s="591"/>
      <c r="Q162" s="591"/>
      <c r="R162" s="591"/>
      <c r="S162" s="591"/>
      <c r="T162" s="591"/>
      <c r="U162" s="591"/>
      <c r="V162" s="591"/>
      <c r="W162" s="591"/>
      <c r="X162" s="591"/>
      <c r="Y162" s="544"/>
      <c r="Z162" s="544"/>
    </row>
    <row r="163" ht="65.25" customHeight="1">
      <c r="A163" s="639" t="s">
        <v>68</v>
      </c>
      <c r="B163" s="680" t="s">
        <v>360</v>
      </c>
      <c r="C163" s="681" t="s">
        <v>361</v>
      </c>
      <c r="D163" s="83"/>
      <c r="E163" s="591"/>
      <c r="F163" s="591"/>
      <c r="G163" s="591"/>
      <c r="H163" s="591"/>
      <c r="I163" s="591"/>
      <c r="J163" s="591"/>
      <c r="K163" s="591"/>
      <c r="L163" s="591"/>
      <c r="M163" s="591"/>
      <c r="N163" s="591"/>
      <c r="O163" s="591"/>
      <c r="P163" s="591"/>
      <c r="Q163" s="591"/>
      <c r="R163" s="591"/>
      <c r="S163" s="591"/>
      <c r="T163" s="591"/>
      <c r="U163" s="591"/>
      <c r="V163" s="591"/>
      <c r="W163" s="591"/>
      <c r="X163" s="591"/>
      <c r="Y163" s="544"/>
      <c r="Z163" s="544"/>
    </row>
    <row r="164" ht="69.75" customHeight="1">
      <c r="A164" s="639" t="s">
        <v>68</v>
      </c>
      <c r="B164" s="680" t="s">
        <v>362</v>
      </c>
      <c r="C164" s="682" t="s">
        <v>633</v>
      </c>
      <c r="D164" s="83"/>
      <c r="E164" s="591"/>
      <c r="F164" s="591"/>
      <c r="G164" s="591"/>
      <c r="H164" s="591"/>
      <c r="I164" s="591"/>
      <c r="J164" s="591"/>
      <c r="K164" s="591"/>
      <c r="L164" s="591"/>
      <c r="M164" s="591"/>
      <c r="N164" s="591"/>
      <c r="O164" s="591"/>
      <c r="P164" s="591"/>
      <c r="Q164" s="591"/>
      <c r="R164" s="591"/>
      <c r="S164" s="591"/>
      <c r="T164" s="591"/>
      <c r="U164" s="591"/>
      <c r="V164" s="591"/>
      <c r="W164" s="591"/>
      <c r="X164" s="591"/>
      <c r="Y164" s="544"/>
      <c r="Z164" s="544"/>
    </row>
    <row r="165" ht="88.5" customHeight="1">
      <c r="A165" s="639" t="s">
        <v>68</v>
      </c>
      <c r="B165" s="683" t="s">
        <v>365</v>
      </c>
      <c r="C165" s="605" t="s">
        <v>366</v>
      </c>
      <c r="D165" s="83"/>
      <c r="E165" s="591"/>
      <c r="F165" s="591"/>
      <c r="G165" s="591"/>
      <c r="H165" s="591"/>
      <c r="I165" s="591"/>
      <c r="J165" s="591"/>
      <c r="K165" s="591"/>
      <c r="L165" s="591"/>
      <c r="M165" s="591"/>
      <c r="N165" s="591"/>
      <c r="O165" s="591"/>
      <c r="P165" s="591"/>
      <c r="Q165" s="591"/>
      <c r="R165" s="591"/>
      <c r="S165" s="591"/>
      <c r="T165" s="591"/>
      <c r="U165" s="591"/>
      <c r="V165" s="591"/>
      <c r="W165" s="591"/>
      <c r="X165" s="591"/>
      <c r="Y165" s="544"/>
      <c r="Z165" s="544"/>
    </row>
    <row r="166" ht="111.0" customHeight="1">
      <c r="A166" s="641" t="s">
        <v>68</v>
      </c>
      <c r="B166" s="684" t="s">
        <v>368</v>
      </c>
      <c r="C166" s="665" t="s">
        <v>634</v>
      </c>
      <c r="D166" s="373"/>
      <c r="E166" s="591"/>
      <c r="F166" s="591"/>
      <c r="G166" s="591"/>
      <c r="H166" s="591"/>
      <c r="I166" s="591"/>
      <c r="J166" s="591"/>
      <c r="K166" s="591"/>
      <c r="L166" s="591"/>
      <c r="M166" s="591"/>
      <c r="N166" s="591"/>
      <c r="O166" s="591"/>
      <c r="P166" s="591"/>
      <c r="Q166" s="591"/>
      <c r="R166" s="591"/>
      <c r="S166" s="591"/>
      <c r="T166" s="591"/>
      <c r="U166" s="591"/>
      <c r="V166" s="591"/>
      <c r="W166" s="591"/>
      <c r="X166" s="591"/>
      <c r="Y166" s="544"/>
      <c r="Z166" s="544"/>
    </row>
    <row r="167" ht="30.0" customHeight="1">
      <c r="A167" s="685" t="s">
        <v>65</v>
      </c>
      <c r="B167" s="686" t="s">
        <v>370</v>
      </c>
      <c r="C167" s="687" t="s">
        <v>371</v>
      </c>
      <c r="D167" s="654" t="s">
        <v>635</v>
      </c>
      <c r="E167" s="591"/>
      <c r="F167" s="591"/>
      <c r="G167" s="591"/>
      <c r="H167" s="591"/>
      <c r="I167" s="591"/>
      <c r="J167" s="591"/>
      <c r="K167" s="591"/>
      <c r="L167" s="591"/>
      <c r="M167" s="591"/>
      <c r="N167" s="591"/>
      <c r="O167" s="591"/>
      <c r="P167" s="591"/>
      <c r="Q167" s="591"/>
      <c r="R167" s="591"/>
      <c r="S167" s="591"/>
      <c r="T167" s="591"/>
      <c r="U167" s="591"/>
      <c r="V167" s="591"/>
      <c r="W167" s="591"/>
      <c r="X167" s="591"/>
      <c r="Y167" s="544"/>
      <c r="Z167" s="544"/>
    </row>
    <row r="168" ht="62.25" customHeight="1">
      <c r="A168" s="639" t="s">
        <v>68</v>
      </c>
      <c r="B168" s="680" t="s">
        <v>372</v>
      </c>
      <c r="C168" s="682" t="s">
        <v>636</v>
      </c>
      <c r="D168" s="83"/>
      <c r="E168" s="591"/>
      <c r="F168" s="591"/>
      <c r="G168" s="591"/>
      <c r="H168" s="591"/>
      <c r="I168" s="591"/>
      <c r="J168" s="591"/>
      <c r="K168" s="591"/>
      <c r="L168" s="591"/>
      <c r="M168" s="591"/>
      <c r="N168" s="591"/>
      <c r="O168" s="591"/>
      <c r="P168" s="591"/>
      <c r="Q168" s="591"/>
      <c r="R168" s="591"/>
      <c r="S168" s="591"/>
      <c r="T168" s="591"/>
      <c r="U168" s="591"/>
      <c r="V168" s="591"/>
      <c r="W168" s="591"/>
      <c r="X168" s="591"/>
      <c r="Y168" s="544"/>
      <c r="Z168" s="544"/>
    </row>
    <row r="169" ht="62.25" customHeight="1">
      <c r="A169" s="639" t="s">
        <v>68</v>
      </c>
      <c r="B169" s="680" t="s">
        <v>375</v>
      </c>
      <c r="C169" s="682" t="s">
        <v>636</v>
      </c>
      <c r="D169" s="83"/>
      <c r="E169" s="591"/>
      <c r="F169" s="591"/>
      <c r="G169" s="591"/>
      <c r="H169" s="591"/>
      <c r="I169" s="591"/>
      <c r="J169" s="591"/>
      <c r="K169" s="591"/>
      <c r="L169" s="591"/>
      <c r="M169" s="591"/>
      <c r="N169" s="591"/>
      <c r="O169" s="591"/>
      <c r="P169" s="591"/>
      <c r="Q169" s="591"/>
      <c r="R169" s="591"/>
      <c r="S169" s="591"/>
      <c r="T169" s="591"/>
      <c r="U169" s="591"/>
      <c r="V169" s="591"/>
      <c r="W169" s="591"/>
      <c r="X169" s="591"/>
      <c r="Y169" s="544"/>
      <c r="Z169" s="544"/>
    </row>
    <row r="170" ht="62.25" customHeight="1">
      <c r="A170" s="644" t="s">
        <v>68</v>
      </c>
      <c r="B170" s="683" t="s">
        <v>378</v>
      </c>
      <c r="C170" s="682" t="s">
        <v>636</v>
      </c>
      <c r="D170" s="83"/>
      <c r="E170" s="591"/>
      <c r="F170" s="591"/>
      <c r="G170" s="591"/>
      <c r="H170" s="591"/>
      <c r="I170" s="591"/>
      <c r="J170" s="591"/>
      <c r="K170" s="591"/>
      <c r="L170" s="591"/>
      <c r="M170" s="591"/>
      <c r="N170" s="591"/>
      <c r="O170" s="591"/>
      <c r="P170" s="591"/>
      <c r="Q170" s="591"/>
      <c r="R170" s="591"/>
      <c r="S170" s="591"/>
      <c r="T170" s="591"/>
      <c r="U170" s="591"/>
      <c r="V170" s="591"/>
      <c r="W170" s="591"/>
      <c r="X170" s="591"/>
      <c r="Y170" s="544"/>
      <c r="Z170" s="544"/>
    </row>
    <row r="171" ht="119.25" customHeight="1">
      <c r="A171" s="644" t="s">
        <v>68</v>
      </c>
      <c r="B171" s="683" t="s">
        <v>381</v>
      </c>
      <c r="C171" s="665" t="s">
        <v>637</v>
      </c>
      <c r="D171" s="373"/>
      <c r="E171" s="591"/>
      <c r="F171" s="591"/>
      <c r="G171" s="591"/>
      <c r="H171" s="591"/>
      <c r="I171" s="591"/>
      <c r="J171" s="591"/>
      <c r="K171" s="591"/>
      <c r="L171" s="591"/>
      <c r="M171" s="591"/>
      <c r="N171" s="591"/>
      <c r="O171" s="591"/>
      <c r="P171" s="591"/>
      <c r="Q171" s="591"/>
      <c r="R171" s="591"/>
      <c r="S171" s="591"/>
      <c r="T171" s="591"/>
      <c r="U171" s="591"/>
      <c r="V171" s="591"/>
      <c r="W171" s="591"/>
      <c r="X171" s="591"/>
      <c r="Y171" s="544"/>
      <c r="Z171" s="544"/>
    </row>
    <row r="172" ht="30.0" customHeight="1">
      <c r="A172" s="677" t="s">
        <v>65</v>
      </c>
      <c r="B172" s="678" t="s">
        <v>388</v>
      </c>
      <c r="C172" s="688" t="s">
        <v>389</v>
      </c>
      <c r="D172" s="595" t="s">
        <v>638</v>
      </c>
      <c r="E172" s="591"/>
      <c r="F172" s="591"/>
      <c r="G172" s="591"/>
      <c r="H172" s="591"/>
      <c r="I172" s="591"/>
      <c r="J172" s="591"/>
      <c r="K172" s="591"/>
      <c r="L172" s="591"/>
      <c r="M172" s="591"/>
      <c r="N172" s="591"/>
      <c r="O172" s="591"/>
      <c r="P172" s="591"/>
      <c r="Q172" s="591"/>
      <c r="R172" s="591"/>
      <c r="S172" s="591"/>
      <c r="T172" s="591"/>
      <c r="U172" s="591"/>
      <c r="V172" s="591"/>
      <c r="W172" s="591"/>
      <c r="X172" s="591"/>
      <c r="Y172" s="544"/>
      <c r="Z172" s="544"/>
    </row>
    <row r="173" ht="30.0" customHeight="1">
      <c r="A173" s="639" t="s">
        <v>68</v>
      </c>
      <c r="B173" s="680" t="s">
        <v>390</v>
      </c>
      <c r="C173" s="682" t="s">
        <v>391</v>
      </c>
      <c r="D173" s="83"/>
      <c r="E173" s="596"/>
      <c r="F173" s="596"/>
      <c r="G173" s="596"/>
      <c r="H173" s="596"/>
      <c r="I173" s="596"/>
      <c r="J173" s="596"/>
      <c r="K173" s="596"/>
      <c r="L173" s="596"/>
      <c r="M173" s="596"/>
      <c r="N173" s="596"/>
      <c r="O173" s="596"/>
      <c r="P173" s="596"/>
      <c r="Q173" s="596"/>
      <c r="R173" s="596"/>
      <c r="S173" s="596"/>
      <c r="T173" s="596"/>
      <c r="U173" s="596"/>
      <c r="V173" s="596"/>
      <c r="W173" s="596"/>
      <c r="X173" s="596"/>
      <c r="Y173" s="544"/>
      <c r="Z173" s="544"/>
    </row>
    <row r="174" ht="30.0" customHeight="1">
      <c r="A174" s="639" t="s">
        <v>68</v>
      </c>
      <c r="B174" s="680" t="s">
        <v>392</v>
      </c>
      <c r="C174" s="682" t="s">
        <v>391</v>
      </c>
      <c r="D174" s="83"/>
      <c r="E174" s="591"/>
      <c r="F174" s="591"/>
      <c r="G174" s="591"/>
      <c r="H174" s="591"/>
      <c r="I174" s="591"/>
      <c r="J174" s="591"/>
      <c r="K174" s="591"/>
      <c r="L174" s="591"/>
      <c r="M174" s="591"/>
      <c r="N174" s="591"/>
      <c r="O174" s="591"/>
      <c r="P174" s="591"/>
      <c r="Q174" s="591"/>
      <c r="R174" s="591"/>
      <c r="S174" s="591"/>
      <c r="T174" s="591"/>
      <c r="U174" s="591"/>
      <c r="V174" s="591"/>
      <c r="W174" s="591"/>
      <c r="X174" s="591"/>
      <c r="Y174" s="544"/>
      <c r="Z174" s="544"/>
    </row>
    <row r="175" ht="56.25" customHeight="1">
      <c r="A175" s="644" t="s">
        <v>68</v>
      </c>
      <c r="B175" s="683" t="s">
        <v>393</v>
      </c>
      <c r="C175" s="689" t="s">
        <v>391</v>
      </c>
      <c r="D175" s="373"/>
      <c r="E175" s="591"/>
      <c r="F175" s="591"/>
      <c r="G175" s="591"/>
      <c r="H175" s="591"/>
      <c r="I175" s="591"/>
      <c r="J175" s="591"/>
      <c r="K175" s="591"/>
      <c r="L175" s="591"/>
      <c r="M175" s="591"/>
      <c r="N175" s="591"/>
      <c r="O175" s="591"/>
      <c r="P175" s="591"/>
      <c r="Q175" s="591"/>
      <c r="R175" s="591"/>
      <c r="S175" s="591"/>
      <c r="T175" s="591"/>
      <c r="U175" s="591"/>
      <c r="V175" s="591"/>
      <c r="W175" s="591"/>
      <c r="X175" s="591"/>
      <c r="Y175" s="544"/>
      <c r="Z175" s="544"/>
    </row>
    <row r="176" ht="15.75" customHeight="1">
      <c r="A176" s="677" t="s">
        <v>65</v>
      </c>
      <c r="B176" s="678" t="s">
        <v>394</v>
      </c>
      <c r="C176" s="688" t="s">
        <v>357</v>
      </c>
      <c r="D176" s="690" t="s">
        <v>639</v>
      </c>
      <c r="E176" s="544"/>
      <c r="F176" s="544"/>
      <c r="G176" s="544"/>
      <c r="H176" s="544"/>
      <c r="I176" s="544"/>
      <c r="J176" s="544"/>
      <c r="K176" s="544"/>
      <c r="L176" s="544"/>
      <c r="M176" s="544"/>
      <c r="N176" s="544"/>
      <c r="O176" s="544"/>
      <c r="P176" s="544"/>
      <c r="Q176" s="544"/>
      <c r="R176" s="544"/>
      <c r="S176" s="544"/>
      <c r="T176" s="544"/>
      <c r="U176" s="544"/>
      <c r="V176" s="544"/>
      <c r="W176" s="544"/>
      <c r="X176" s="544"/>
      <c r="Y176" s="544"/>
      <c r="Z176" s="544"/>
    </row>
    <row r="177" ht="30.0" customHeight="1">
      <c r="A177" s="639" t="s">
        <v>68</v>
      </c>
      <c r="B177" s="680" t="s">
        <v>395</v>
      </c>
      <c r="C177" s="682" t="s">
        <v>640</v>
      </c>
      <c r="D177" s="83"/>
      <c r="E177" s="544"/>
      <c r="F177" s="544"/>
      <c r="G177" s="544"/>
      <c r="H177" s="544"/>
      <c r="I177" s="544"/>
      <c r="J177" s="544"/>
      <c r="K177" s="544"/>
      <c r="L177" s="544"/>
      <c r="M177" s="544"/>
      <c r="N177" s="544"/>
      <c r="O177" s="544"/>
      <c r="P177" s="544"/>
      <c r="Q177" s="544"/>
      <c r="R177" s="544"/>
      <c r="S177" s="544"/>
      <c r="T177" s="544"/>
      <c r="U177" s="544"/>
      <c r="V177" s="544"/>
      <c r="W177" s="544"/>
      <c r="X177" s="544"/>
      <c r="Y177" s="544"/>
      <c r="Z177" s="544"/>
    </row>
    <row r="178" ht="30.0" customHeight="1">
      <c r="A178" s="639" t="s">
        <v>68</v>
      </c>
      <c r="B178" s="680" t="s">
        <v>397</v>
      </c>
      <c r="C178" s="682" t="s">
        <v>398</v>
      </c>
      <c r="D178" s="83"/>
      <c r="E178" s="544"/>
      <c r="F178" s="544"/>
      <c r="G178" s="544"/>
      <c r="H178" s="544"/>
      <c r="I178" s="544"/>
      <c r="J178" s="544"/>
      <c r="K178" s="544"/>
      <c r="L178" s="544"/>
      <c r="M178" s="544"/>
      <c r="N178" s="544"/>
      <c r="O178" s="544"/>
      <c r="P178" s="544"/>
      <c r="Q178" s="544"/>
      <c r="R178" s="544"/>
      <c r="S178" s="544"/>
      <c r="T178" s="544"/>
      <c r="U178" s="544"/>
      <c r="V178" s="544"/>
      <c r="W178" s="544"/>
      <c r="X178" s="544"/>
      <c r="Y178" s="544"/>
      <c r="Z178" s="544"/>
    </row>
    <row r="179" ht="30.0" customHeight="1">
      <c r="A179" s="639" t="s">
        <v>68</v>
      </c>
      <c r="B179" s="680" t="s">
        <v>399</v>
      </c>
      <c r="C179" s="682" t="s">
        <v>400</v>
      </c>
      <c r="D179" s="83"/>
      <c r="E179" s="544"/>
      <c r="F179" s="544"/>
      <c r="G179" s="544"/>
      <c r="H179" s="544"/>
      <c r="I179" s="544"/>
      <c r="J179" s="544"/>
      <c r="K179" s="544"/>
      <c r="L179" s="544"/>
      <c r="M179" s="544"/>
      <c r="N179" s="544"/>
      <c r="O179" s="544"/>
      <c r="P179" s="544"/>
      <c r="Q179" s="544"/>
      <c r="R179" s="544"/>
      <c r="S179" s="544"/>
      <c r="T179" s="544"/>
      <c r="U179" s="544"/>
      <c r="V179" s="544"/>
      <c r="W179" s="544"/>
      <c r="X179" s="544"/>
      <c r="Y179" s="544"/>
      <c r="Z179" s="544"/>
    </row>
    <row r="180" ht="30.0" customHeight="1">
      <c r="A180" s="639" t="s">
        <v>68</v>
      </c>
      <c r="B180" s="680" t="s">
        <v>402</v>
      </c>
      <c r="C180" s="682" t="s">
        <v>403</v>
      </c>
      <c r="D180" s="83"/>
      <c r="E180" s="544"/>
      <c r="F180" s="544"/>
      <c r="G180" s="544"/>
      <c r="H180" s="544"/>
      <c r="I180" s="544"/>
      <c r="J180" s="544"/>
      <c r="K180" s="544"/>
      <c r="L180" s="544"/>
      <c r="M180" s="544"/>
      <c r="N180" s="544"/>
      <c r="O180" s="544"/>
      <c r="P180" s="544"/>
      <c r="Q180" s="544"/>
      <c r="R180" s="544"/>
      <c r="S180" s="544"/>
      <c r="T180" s="544"/>
      <c r="U180" s="544"/>
      <c r="V180" s="544"/>
      <c r="W180" s="544"/>
      <c r="X180" s="544"/>
      <c r="Y180" s="544"/>
      <c r="Z180" s="544"/>
    </row>
    <row r="181" ht="30.0" customHeight="1">
      <c r="A181" s="639" t="s">
        <v>68</v>
      </c>
      <c r="B181" s="680" t="s">
        <v>405</v>
      </c>
      <c r="C181" s="689" t="s">
        <v>641</v>
      </c>
      <c r="D181" s="83"/>
      <c r="E181" s="544"/>
      <c r="F181" s="544"/>
      <c r="G181" s="544"/>
      <c r="H181" s="544"/>
      <c r="I181" s="544"/>
      <c r="J181" s="544"/>
      <c r="K181" s="544"/>
      <c r="L181" s="544"/>
      <c r="M181" s="544"/>
      <c r="N181" s="544"/>
      <c r="O181" s="544"/>
      <c r="P181" s="544"/>
      <c r="Q181" s="544"/>
      <c r="R181" s="544"/>
      <c r="S181" s="544"/>
      <c r="T181" s="544"/>
      <c r="U181" s="544"/>
      <c r="V181" s="544"/>
      <c r="W181" s="544"/>
      <c r="X181" s="544"/>
      <c r="Y181" s="544"/>
      <c r="Z181" s="544"/>
    </row>
    <row r="182" ht="30.0" customHeight="1">
      <c r="A182" s="639" t="s">
        <v>68</v>
      </c>
      <c r="B182" s="680" t="s">
        <v>408</v>
      </c>
      <c r="C182" s="689" t="s">
        <v>641</v>
      </c>
      <c r="D182" s="83"/>
      <c r="E182" s="544"/>
      <c r="F182" s="544"/>
      <c r="G182" s="544"/>
      <c r="H182" s="544"/>
      <c r="I182" s="544"/>
      <c r="J182" s="544"/>
      <c r="K182" s="544"/>
      <c r="L182" s="544"/>
      <c r="M182" s="544"/>
      <c r="N182" s="544"/>
      <c r="O182" s="544"/>
      <c r="P182" s="544"/>
      <c r="Q182" s="544"/>
      <c r="R182" s="544"/>
      <c r="S182" s="544"/>
      <c r="T182" s="544"/>
      <c r="U182" s="544"/>
      <c r="V182" s="544"/>
      <c r="W182" s="544"/>
      <c r="X182" s="544"/>
      <c r="Y182" s="544"/>
      <c r="Z182" s="544"/>
    </row>
    <row r="183" ht="30.0" customHeight="1">
      <c r="A183" s="644" t="s">
        <v>68</v>
      </c>
      <c r="B183" s="683" t="s">
        <v>412</v>
      </c>
      <c r="C183" s="689" t="s">
        <v>641</v>
      </c>
      <c r="D183" s="83"/>
      <c r="E183" s="544"/>
      <c r="F183" s="544"/>
      <c r="G183" s="544"/>
      <c r="H183" s="544"/>
      <c r="I183" s="544"/>
      <c r="J183" s="544"/>
      <c r="K183" s="544"/>
      <c r="L183" s="544"/>
      <c r="M183" s="544"/>
      <c r="N183" s="544"/>
      <c r="O183" s="544"/>
      <c r="P183" s="544"/>
      <c r="Q183" s="544"/>
      <c r="R183" s="544"/>
      <c r="S183" s="544"/>
      <c r="T183" s="544"/>
      <c r="U183" s="544"/>
      <c r="V183" s="544"/>
      <c r="W183" s="544"/>
      <c r="X183" s="544"/>
      <c r="Y183" s="544"/>
      <c r="Z183" s="544"/>
    </row>
    <row r="184" ht="39.75" customHeight="1">
      <c r="A184" s="644" t="s">
        <v>68</v>
      </c>
      <c r="B184" s="683" t="s">
        <v>415</v>
      </c>
      <c r="C184" s="665" t="s">
        <v>642</v>
      </c>
      <c r="D184" s="373"/>
      <c r="E184" s="544"/>
      <c r="F184" s="544"/>
      <c r="G184" s="544"/>
      <c r="H184" s="544"/>
      <c r="I184" s="544"/>
      <c r="J184" s="544"/>
      <c r="K184" s="544"/>
      <c r="L184" s="544"/>
      <c r="M184" s="544"/>
      <c r="N184" s="544"/>
      <c r="O184" s="544"/>
      <c r="P184" s="544"/>
      <c r="Q184" s="544"/>
      <c r="R184" s="544"/>
      <c r="S184" s="544"/>
      <c r="T184" s="544"/>
      <c r="U184" s="544"/>
      <c r="V184" s="544"/>
      <c r="W184" s="544"/>
      <c r="X184" s="544"/>
      <c r="Y184" s="544"/>
      <c r="Z184" s="544"/>
    </row>
    <row r="185" ht="30.75" customHeight="1">
      <c r="A185" s="691" t="s">
        <v>643</v>
      </c>
      <c r="B185" s="692"/>
      <c r="C185" s="693"/>
      <c r="D185" s="694"/>
      <c r="E185" s="544"/>
      <c r="F185" s="544"/>
      <c r="G185" s="544"/>
      <c r="H185" s="544"/>
      <c r="I185" s="544"/>
      <c r="J185" s="544"/>
      <c r="K185" s="544"/>
      <c r="L185" s="544"/>
      <c r="M185" s="544"/>
      <c r="N185" s="544"/>
      <c r="O185" s="544"/>
      <c r="P185" s="544"/>
      <c r="Q185" s="544"/>
      <c r="R185" s="544"/>
      <c r="S185" s="544"/>
      <c r="T185" s="544"/>
      <c r="U185" s="544"/>
      <c r="V185" s="544"/>
      <c r="W185" s="544"/>
      <c r="X185" s="544"/>
      <c r="Y185" s="544"/>
      <c r="Z185" s="544"/>
    </row>
    <row r="186" ht="15.75" customHeight="1">
      <c r="A186" s="695" t="s">
        <v>644</v>
      </c>
      <c r="B186" s="696"/>
      <c r="C186" s="697"/>
      <c r="D186" s="698"/>
      <c r="E186" s="544"/>
      <c r="F186" s="544"/>
      <c r="G186" s="544"/>
      <c r="H186" s="544"/>
      <c r="I186" s="544"/>
      <c r="J186" s="544"/>
      <c r="K186" s="544"/>
      <c r="L186" s="544"/>
      <c r="M186" s="544"/>
      <c r="N186" s="544"/>
      <c r="O186" s="544"/>
      <c r="P186" s="544"/>
      <c r="Q186" s="544"/>
      <c r="R186" s="544"/>
      <c r="S186" s="544"/>
      <c r="T186" s="544"/>
      <c r="U186" s="544"/>
      <c r="V186" s="544"/>
      <c r="W186" s="544"/>
      <c r="X186" s="544"/>
      <c r="Y186" s="544"/>
      <c r="Z186" s="544"/>
    </row>
    <row r="187" ht="15.75" customHeight="1">
      <c r="A187" s="699"/>
      <c r="D187" s="700"/>
      <c r="E187" s="544"/>
      <c r="F187" s="544"/>
      <c r="G187" s="544"/>
      <c r="H187" s="544"/>
      <c r="I187" s="544"/>
      <c r="J187" s="544"/>
      <c r="K187" s="544"/>
      <c r="L187" s="544"/>
      <c r="M187" s="544"/>
      <c r="N187" s="544"/>
      <c r="O187" s="544"/>
      <c r="P187" s="544"/>
      <c r="Q187" s="544"/>
      <c r="R187" s="544"/>
      <c r="S187" s="544"/>
      <c r="T187" s="544"/>
      <c r="U187" s="544"/>
      <c r="V187" s="544"/>
      <c r="W187" s="544"/>
      <c r="X187" s="544"/>
      <c r="Y187" s="544"/>
      <c r="Z187" s="544"/>
    </row>
    <row r="188" ht="15.75" customHeight="1">
      <c r="A188" s="701" t="s">
        <v>421</v>
      </c>
      <c r="B188" s="77"/>
      <c r="C188" s="334"/>
      <c r="D188" s="698"/>
      <c r="E188" s="544"/>
      <c r="F188" s="544"/>
      <c r="G188" s="544"/>
      <c r="H188" s="544"/>
      <c r="I188" s="544"/>
      <c r="J188" s="544"/>
      <c r="K188" s="544"/>
      <c r="L188" s="544"/>
      <c r="M188" s="544"/>
      <c r="N188" s="544"/>
      <c r="O188" s="544"/>
      <c r="P188" s="544"/>
      <c r="Q188" s="544"/>
      <c r="R188" s="544"/>
      <c r="S188" s="544"/>
      <c r="T188" s="544"/>
      <c r="U188" s="544"/>
      <c r="V188" s="544"/>
      <c r="W188" s="544"/>
      <c r="X188" s="544"/>
      <c r="Y188" s="544"/>
      <c r="Z188" s="544"/>
    </row>
    <row r="189" ht="15.75" customHeight="1">
      <c r="A189" s="702"/>
      <c r="B189" s="703"/>
      <c r="C189" s="544"/>
      <c r="D189" s="550"/>
      <c r="E189" s="544"/>
      <c r="F189" s="544"/>
      <c r="G189" s="544"/>
      <c r="H189" s="544"/>
      <c r="I189" s="544"/>
      <c r="J189" s="544"/>
      <c r="K189" s="544"/>
      <c r="L189" s="544"/>
      <c r="M189" s="544"/>
      <c r="N189" s="544"/>
      <c r="O189" s="544"/>
      <c r="P189" s="544"/>
      <c r="Q189" s="544"/>
      <c r="R189" s="544"/>
      <c r="S189" s="544"/>
      <c r="T189" s="544"/>
      <c r="U189" s="544"/>
      <c r="V189" s="544"/>
      <c r="W189" s="544"/>
      <c r="X189" s="544"/>
      <c r="Y189" s="544"/>
      <c r="Z189" s="544"/>
    </row>
    <row r="190" ht="15.75" customHeight="1">
      <c r="A190" s="702"/>
      <c r="B190" s="703"/>
      <c r="C190" s="704"/>
      <c r="D190" s="550"/>
      <c r="E190" s="544"/>
      <c r="F190" s="544"/>
      <c r="G190" s="544"/>
      <c r="H190" s="544"/>
      <c r="I190" s="544"/>
      <c r="J190" s="544"/>
      <c r="K190" s="544"/>
      <c r="L190" s="544"/>
      <c r="M190" s="544"/>
      <c r="N190" s="544"/>
      <c r="O190" s="544"/>
      <c r="P190" s="544"/>
      <c r="Q190" s="544"/>
      <c r="R190" s="544"/>
      <c r="S190" s="544"/>
      <c r="T190" s="544"/>
      <c r="U190" s="544"/>
      <c r="V190" s="544"/>
      <c r="W190" s="544"/>
      <c r="X190" s="544"/>
      <c r="Y190" s="544"/>
      <c r="Z190" s="544"/>
    </row>
    <row r="191" ht="15.75" customHeight="1">
      <c r="A191" s="705"/>
      <c r="E191" s="544"/>
      <c r="F191" s="544"/>
      <c r="G191" s="544"/>
      <c r="H191" s="544"/>
      <c r="I191" s="544"/>
      <c r="J191" s="544"/>
      <c r="K191" s="544"/>
      <c r="L191" s="544"/>
      <c r="M191" s="544"/>
      <c r="N191" s="544"/>
      <c r="O191" s="544"/>
      <c r="P191" s="544"/>
      <c r="Q191" s="544"/>
      <c r="R191" s="544"/>
      <c r="S191" s="544"/>
      <c r="T191" s="544"/>
      <c r="U191" s="544"/>
      <c r="V191" s="544"/>
      <c r="W191" s="544"/>
      <c r="X191" s="544"/>
      <c r="Y191" s="544"/>
      <c r="Z191" s="544"/>
    </row>
    <row r="192" ht="15.75" customHeight="1">
      <c r="A192" s="702"/>
      <c r="B192" s="703"/>
      <c r="C192" s="704"/>
      <c r="D192" s="550"/>
      <c r="E192" s="544"/>
      <c r="F192" s="544"/>
      <c r="G192" s="544"/>
      <c r="H192" s="544"/>
      <c r="I192" s="544"/>
      <c r="J192" s="544"/>
      <c r="K192" s="544"/>
      <c r="L192" s="544"/>
      <c r="M192" s="544"/>
      <c r="N192" s="544"/>
      <c r="O192" s="544"/>
      <c r="P192" s="544"/>
      <c r="Q192" s="544"/>
      <c r="R192" s="544"/>
      <c r="S192" s="544"/>
      <c r="T192" s="544"/>
      <c r="U192" s="544"/>
      <c r="V192" s="544"/>
      <c r="W192" s="544"/>
      <c r="X192" s="544"/>
      <c r="Y192" s="544"/>
      <c r="Z192" s="544"/>
    </row>
    <row r="193" ht="15.75" customHeight="1">
      <c r="A193" s="702"/>
      <c r="B193" s="703"/>
      <c r="C193" s="544"/>
      <c r="D193" s="550"/>
      <c r="E193" s="544"/>
      <c r="F193" s="544"/>
      <c r="G193" s="544"/>
      <c r="H193" s="544"/>
      <c r="I193" s="544"/>
      <c r="J193" s="544"/>
      <c r="K193" s="544"/>
      <c r="L193" s="544"/>
      <c r="M193" s="544"/>
      <c r="N193" s="544"/>
      <c r="O193" s="544"/>
      <c r="P193" s="544"/>
      <c r="Q193" s="544"/>
      <c r="R193" s="544"/>
      <c r="S193" s="544"/>
      <c r="T193" s="544"/>
      <c r="U193" s="544"/>
      <c r="V193" s="544"/>
      <c r="W193" s="544"/>
      <c r="X193" s="544"/>
      <c r="Y193" s="544"/>
      <c r="Z193" s="544"/>
    </row>
    <row r="194" ht="15.75" customHeight="1">
      <c r="A194" s="702"/>
      <c r="B194" s="703"/>
      <c r="C194" s="544"/>
      <c r="D194" s="550"/>
      <c r="E194" s="544"/>
      <c r="F194" s="544"/>
      <c r="G194" s="544"/>
      <c r="H194" s="544"/>
      <c r="I194" s="544"/>
      <c r="J194" s="544"/>
      <c r="K194" s="544"/>
      <c r="L194" s="544"/>
      <c r="M194" s="544"/>
      <c r="N194" s="544"/>
      <c r="O194" s="544"/>
      <c r="P194" s="544"/>
      <c r="Q194" s="544"/>
      <c r="R194" s="544"/>
      <c r="S194" s="544"/>
      <c r="T194" s="544"/>
      <c r="U194" s="544"/>
      <c r="V194" s="544"/>
      <c r="W194" s="544"/>
      <c r="X194" s="544"/>
      <c r="Y194" s="544"/>
      <c r="Z194" s="544"/>
    </row>
    <row r="195" ht="15.75" customHeight="1">
      <c r="A195" s="702"/>
      <c r="B195" s="703"/>
      <c r="C195" s="544"/>
      <c r="D195" s="550"/>
      <c r="E195" s="544"/>
      <c r="F195" s="544"/>
      <c r="G195" s="544"/>
      <c r="H195" s="544"/>
      <c r="I195" s="544"/>
      <c r="J195" s="544"/>
      <c r="K195" s="544"/>
      <c r="L195" s="544"/>
      <c r="M195" s="544"/>
      <c r="N195" s="544"/>
      <c r="O195" s="544"/>
      <c r="P195" s="544"/>
      <c r="Q195" s="544"/>
      <c r="R195" s="544"/>
      <c r="S195" s="544"/>
      <c r="T195" s="544"/>
      <c r="U195" s="544"/>
      <c r="V195" s="544"/>
      <c r="W195" s="544"/>
      <c r="X195" s="544"/>
      <c r="Y195" s="544"/>
      <c r="Z195" s="544"/>
    </row>
    <row r="196" ht="15.75" customHeight="1">
      <c r="A196" s="702"/>
      <c r="B196" s="703"/>
      <c r="C196" s="544"/>
      <c r="D196" s="550"/>
      <c r="E196" s="544"/>
      <c r="F196" s="544"/>
      <c r="G196" s="544"/>
      <c r="H196" s="544"/>
      <c r="I196" s="544"/>
      <c r="J196" s="544"/>
      <c r="K196" s="544"/>
      <c r="L196" s="544"/>
      <c r="M196" s="544"/>
      <c r="N196" s="544"/>
      <c r="O196" s="544"/>
      <c r="P196" s="544"/>
      <c r="Q196" s="544"/>
      <c r="R196" s="544"/>
      <c r="S196" s="544"/>
      <c r="T196" s="544"/>
      <c r="U196" s="544"/>
      <c r="V196" s="544"/>
      <c r="W196" s="544"/>
      <c r="X196" s="544"/>
      <c r="Y196" s="544"/>
      <c r="Z196" s="544"/>
    </row>
    <row r="197" ht="15.75" customHeight="1">
      <c r="A197" s="702"/>
      <c r="B197" s="703"/>
      <c r="C197" s="544"/>
      <c r="D197" s="550"/>
      <c r="E197" s="544"/>
      <c r="F197" s="544"/>
      <c r="G197" s="544"/>
      <c r="H197" s="544"/>
      <c r="I197" s="544"/>
      <c r="J197" s="544"/>
      <c r="K197" s="544"/>
      <c r="L197" s="544"/>
      <c r="M197" s="544"/>
      <c r="N197" s="544"/>
      <c r="O197" s="544"/>
      <c r="P197" s="544"/>
      <c r="Q197" s="544"/>
      <c r="R197" s="544"/>
      <c r="S197" s="544"/>
      <c r="T197" s="544"/>
      <c r="U197" s="544"/>
      <c r="V197" s="544"/>
      <c r="W197" s="544"/>
      <c r="X197" s="544"/>
      <c r="Y197" s="544"/>
      <c r="Z197" s="544"/>
    </row>
    <row r="198" ht="15.75" customHeight="1">
      <c r="A198" s="702"/>
      <c r="B198" s="703"/>
      <c r="C198" s="544"/>
      <c r="D198" s="550"/>
      <c r="E198" s="544"/>
      <c r="F198" s="544"/>
      <c r="G198" s="544"/>
      <c r="H198" s="544"/>
      <c r="I198" s="544"/>
      <c r="J198" s="544"/>
      <c r="K198" s="544"/>
      <c r="L198" s="544"/>
      <c r="M198" s="544"/>
      <c r="N198" s="544"/>
      <c r="O198" s="544"/>
      <c r="P198" s="544"/>
      <c r="Q198" s="544"/>
      <c r="R198" s="544"/>
      <c r="S198" s="544"/>
      <c r="T198" s="544"/>
      <c r="U198" s="544"/>
      <c r="V198" s="544"/>
      <c r="W198" s="544"/>
      <c r="X198" s="544"/>
      <c r="Y198" s="544"/>
      <c r="Z198" s="544"/>
    </row>
    <row r="199" ht="15.75" customHeight="1">
      <c r="A199" s="702"/>
      <c r="B199" s="703"/>
      <c r="C199" s="544"/>
      <c r="D199" s="550"/>
      <c r="E199" s="544"/>
      <c r="F199" s="544"/>
      <c r="G199" s="544"/>
      <c r="H199" s="544"/>
      <c r="I199" s="544"/>
      <c r="J199" s="544"/>
      <c r="K199" s="544"/>
      <c r="L199" s="544"/>
      <c r="M199" s="544"/>
      <c r="N199" s="544"/>
      <c r="O199" s="544"/>
      <c r="P199" s="544"/>
      <c r="Q199" s="544"/>
      <c r="R199" s="544"/>
      <c r="S199" s="544"/>
      <c r="T199" s="544"/>
      <c r="U199" s="544"/>
      <c r="V199" s="544"/>
      <c r="W199" s="544"/>
      <c r="X199" s="544"/>
      <c r="Y199" s="544"/>
      <c r="Z199" s="544"/>
    </row>
    <row r="200" ht="15.75" customHeight="1">
      <c r="A200" s="702"/>
      <c r="B200" s="703"/>
      <c r="C200" s="544"/>
      <c r="D200" s="550"/>
      <c r="E200" s="544"/>
      <c r="F200" s="544"/>
      <c r="G200" s="544"/>
      <c r="H200" s="544"/>
      <c r="I200" s="544"/>
      <c r="J200" s="544"/>
      <c r="K200" s="544"/>
      <c r="L200" s="544"/>
      <c r="M200" s="544"/>
      <c r="N200" s="544"/>
      <c r="O200" s="544"/>
      <c r="P200" s="544"/>
      <c r="Q200" s="544"/>
      <c r="R200" s="544"/>
      <c r="S200" s="544"/>
      <c r="T200" s="544"/>
      <c r="U200" s="544"/>
      <c r="V200" s="544"/>
      <c r="W200" s="544"/>
      <c r="X200" s="544"/>
      <c r="Y200" s="544"/>
      <c r="Z200" s="544"/>
    </row>
    <row r="201" ht="15.75" customHeight="1">
      <c r="A201" s="702"/>
      <c r="B201" s="703"/>
      <c r="C201" s="544"/>
      <c r="D201" s="550"/>
      <c r="E201" s="544"/>
      <c r="F201" s="544"/>
      <c r="G201" s="544"/>
      <c r="H201" s="544"/>
      <c r="I201" s="544"/>
      <c r="J201" s="544"/>
      <c r="K201" s="544"/>
      <c r="L201" s="544"/>
      <c r="M201" s="544"/>
      <c r="N201" s="544"/>
      <c r="O201" s="544"/>
      <c r="P201" s="544"/>
      <c r="Q201" s="544"/>
      <c r="R201" s="544"/>
      <c r="S201" s="544"/>
      <c r="T201" s="544"/>
      <c r="U201" s="544"/>
      <c r="V201" s="544"/>
      <c r="W201" s="544"/>
      <c r="X201" s="544"/>
      <c r="Y201" s="544"/>
      <c r="Z201" s="544"/>
    </row>
    <row r="202" ht="15.75" customHeight="1">
      <c r="A202" s="702"/>
      <c r="B202" s="703"/>
      <c r="C202" s="544"/>
      <c r="D202" s="550"/>
      <c r="E202" s="544"/>
      <c r="F202" s="544"/>
      <c r="G202" s="544"/>
      <c r="H202" s="544"/>
      <c r="I202" s="544"/>
      <c r="J202" s="544"/>
      <c r="K202" s="544"/>
      <c r="L202" s="544"/>
      <c r="M202" s="544"/>
      <c r="N202" s="544"/>
      <c r="O202" s="544"/>
      <c r="P202" s="544"/>
      <c r="Q202" s="544"/>
      <c r="R202" s="544"/>
      <c r="S202" s="544"/>
      <c r="T202" s="544"/>
      <c r="U202" s="544"/>
      <c r="V202" s="544"/>
      <c r="W202" s="544"/>
      <c r="X202" s="544"/>
      <c r="Y202" s="544"/>
      <c r="Z202" s="544"/>
    </row>
    <row r="203" ht="15.75" customHeight="1">
      <c r="A203" s="702"/>
      <c r="B203" s="703"/>
      <c r="C203" s="544"/>
      <c r="D203" s="550"/>
      <c r="E203" s="544"/>
      <c r="F203" s="544"/>
      <c r="G203" s="544"/>
      <c r="H203" s="544"/>
      <c r="I203" s="544"/>
      <c r="J203" s="544"/>
      <c r="K203" s="544"/>
      <c r="L203" s="544"/>
      <c r="M203" s="544"/>
      <c r="N203" s="544"/>
      <c r="O203" s="544"/>
      <c r="P203" s="544"/>
      <c r="Q203" s="544"/>
      <c r="R203" s="544"/>
      <c r="S203" s="544"/>
      <c r="T203" s="544"/>
      <c r="U203" s="544"/>
      <c r="V203" s="544"/>
      <c r="W203" s="544"/>
      <c r="X203" s="544"/>
      <c r="Y203" s="544"/>
      <c r="Z203" s="544"/>
    </row>
    <row r="204" ht="15.75" customHeight="1">
      <c r="A204" s="702"/>
      <c r="B204" s="703"/>
      <c r="C204" s="544"/>
      <c r="D204" s="550"/>
      <c r="E204" s="544"/>
      <c r="F204" s="544"/>
      <c r="G204" s="544"/>
      <c r="H204" s="544"/>
      <c r="I204" s="544"/>
      <c r="J204" s="544"/>
      <c r="K204" s="544"/>
      <c r="L204" s="544"/>
      <c r="M204" s="544"/>
      <c r="N204" s="544"/>
      <c r="O204" s="544"/>
      <c r="P204" s="544"/>
      <c r="Q204" s="544"/>
      <c r="R204" s="544"/>
      <c r="S204" s="544"/>
      <c r="T204" s="544"/>
      <c r="U204" s="544"/>
      <c r="V204" s="544"/>
      <c r="W204" s="544"/>
      <c r="X204" s="544"/>
      <c r="Y204" s="544"/>
      <c r="Z204" s="544"/>
    </row>
    <row r="205" ht="15.75" customHeight="1">
      <c r="A205" s="702"/>
      <c r="B205" s="703"/>
      <c r="C205" s="544"/>
      <c r="D205" s="550"/>
      <c r="E205" s="544"/>
      <c r="F205" s="544"/>
      <c r="G205" s="544"/>
      <c r="H205" s="544"/>
      <c r="I205" s="544"/>
      <c r="J205" s="544"/>
      <c r="K205" s="544"/>
      <c r="L205" s="544"/>
      <c r="M205" s="544"/>
      <c r="N205" s="544"/>
      <c r="O205" s="544"/>
      <c r="P205" s="544"/>
      <c r="Q205" s="544"/>
      <c r="R205" s="544"/>
      <c r="S205" s="544"/>
      <c r="T205" s="544"/>
      <c r="U205" s="544"/>
      <c r="V205" s="544"/>
      <c r="W205" s="544"/>
      <c r="X205" s="544"/>
      <c r="Y205" s="544"/>
      <c r="Z205" s="544"/>
    </row>
    <row r="206" ht="15.75" customHeight="1">
      <c r="A206" s="702"/>
      <c r="B206" s="703"/>
      <c r="C206" s="544"/>
      <c r="D206" s="550"/>
      <c r="E206" s="544"/>
      <c r="F206" s="544"/>
      <c r="G206" s="544"/>
      <c r="H206" s="544"/>
      <c r="I206" s="544"/>
      <c r="J206" s="544"/>
      <c r="K206" s="544"/>
      <c r="L206" s="544"/>
      <c r="M206" s="544"/>
      <c r="N206" s="544"/>
      <c r="O206" s="544"/>
      <c r="P206" s="544"/>
      <c r="Q206" s="544"/>
      <c r="R206" s="544"/>
      <c r="S206" s="544"/>
      <c r="T206" s="544"/>
      <c r="U206" s="544"/>
      <c r="V206" s="544"/>
      <c r="W206" s="544"/>
      <c r="X206" s="544"/>
      <c r="Y206" s="544"/>
      <c r="Z206" s="544"/>
    </row>
    <row r="207" ht="15.75" customHeight="1">
      <c r="A207" s="702"/>
      <c r="B207" s="703"/>
      <c r="C207" s="544"/>
      <c r="D207" s="550"/>
      <c r="E207" s="544"/>
      <c r="F207" s="544"/>
      <c r="G207" s="544"/>
      <c r="H207" s="544"/>
      <c r="I207" s="544"/>
      <c r="J207" s="544"/>
      <c r="K207" s="544"/>
      <c r="L207" s="544"/>
      <c r="M207" s="544"/>
      <c r="N207" s="544"/>
      <c r="O207" s="544"/>
      <c r="P207" s="544"/>
      <c r="Q207" s="544"/>
      <c r="R207" s="544"/>
      <c r="S207" s="544"/>
      <c r="T207" s="544"/>
      <c r="U207" s="544"/>
      <c r="V207" s="544"/>
      <c r="W207" s="544"/>
      <c r="X207" s="544"/>
      <c r="Y207" s="544"/>
      <c r="Z207" s="544"/>
    </row>
    <row r="208" ht="15.75" customHeight="1">
      <c r="A208" s="702"/>
      <c r="B208" s="703"/>
      <c r="C208" s="544"/>
      <c r="D208" s="550"/>
      <c r="E208" s="544"/>
      <c r="F208" s="544"/>
      <c r="G208" s="544"/>
      <c r="H208" s="544"/>
      <c r="I208" s="544"/>
      <c r="J208" s="544"/>
      <c r="K208" s="544"/>
      <c r="L208" s="544"/>
      <c r="M208" s="544"/>
      <c r="N208" s="544"/>
      <c r="O208" s="544"/>
      <c r="P208" s="544"/>
      <c r="Q208" s="544"/>
      <c r="R208" s="544"/>
      <c r="S208" s="544"/>
      <c r="T208" s="544"/>
      <c r="U208" s="544"/>
      <c r="V208" s="544"/>
      <c r="W208" s="544"/>
      <c r="X208" s="544"/>
      <c r="Y208" s="544"/>
      <c r="Z208" s="544"/>
    </row>
    <row r="209" ht="15.75" customHeight="1">
      <c r="A209" s="702"/>
      <c r="B209" s="703"/>
      <c r="C209" s="544"/>
      <c r="D209" s="550"/>
      <c r="E209" s="544"/>
      <c r="F209" s="544"/>
      <c r="G209" s="544"/>
      <c r="H209" s="544"/>
      <c r="I209" s="544"/>
      <c r="J209" s="544"/>
      <c r="K209" s="544"/>
      <c r="L209" s="544"/>
      <c r="M209" s="544"/>
      <c r="N209" s="544"/>
      <c r="O209" s="544"/>
      <c r="P209" s="544"/>
      <c r="Q209" s="544"/>
      <c r="R209" s="544"/>
      <c r="S209" s="544"/>
      <c r="T209" s="544"/>
      <c r="U209" s="544"/>
      <c r="V209" s="544"/>
      <c r="W209" s="544"/>
      <c r="X209" s="544"/>
      <c r="Y209" s="544"/>
      <c r="Z209" s="544"/>
    </row>
    <row r="210" ht="15.75" customHeight="1">
      <c r="A210" s="702"/>
      <c r="B210" s="703"/>
      <c r="C210" s="544"/>
      <c r="D210" s="550"/>
      <c r="E210" s="544"/>
      <c r="F210" s="544"/>
      <c r="G210" s="544"/>
      <c r="H210" s="544"/>
      <c r="I210" s="544"/>
      <c r="J210" s="544"/>
      <c r="K210" s="544"/>
      <c r="L210" s="544"/>
      <c r="M210" s="544"/>
      <c r="N210" s="544"/>
      <c r="O210" s="544"/>
      <c r="P210" s="544"/>
      <c r="Q210" s="544"/>
      <c r="R210" s="544"/>
      <c r="S210" s="544"/>
      <c r="T210" s="544"/>
      <c r="U210" s="544"/>
      <c r="V210" s="544"/>
      <c r="W210" s="544"/>
      <c r="X210" s="544"/>
      <c r="Y210" s="544"/>
      <c r="Z210" s="544"/>
    </row>
    <row r="211" ht="15.75" customHeight="1">
      <c r="A211" s="702"/>
      <c r="B211" s="703"/>
      <c r="C211" s="544"/>
      <c r="D211" s="550"/>
      <c r="E211" s="544"/>
      <c r="F211" s="544"/>
      <c r="G211" s="544"/>
      <c r="H211" s="544"/>
      <c r="I211" s="544"/>
      <c r="J211" s="544"/>
      <c r="K211" s="544"/>
      <c r="L211" s="544"/>
      <c r="M211" s="544"/>
      <c r="N211" s="544"/>
      <c r="O211" s="544"/>
      <c r="P211" s="544"/>
      <c r="Q211" s="544"/>
      <c r="R211" s="544"/>
      <c r="S211" s="544"/>
      <c r="T211" s="544"/>
      <c r="U211" s="544"/>
      <c r="V211" s="544"/>
      <c r="W211" s="544"/>
      <c r="X211" s="544"/>
      <c r="Y211" s="544"/>
      <c r="Z211" s="544"/>
    </row>
    <row r="212" ht="15.75" customHeight="1">
      <c r="A212" s="702"/>
      <c r="B212" s="703"/>
      <c r="C212" s="544"/>
      <c r="D212" s="550"/>
      <c r="E212" s="544"/>
      <c r="F212" s="544"/>
      <c r="G212" s="544"/>
      <c r="H212" s="544"/>
      <c r="I212" s="544"/>
      <c r="J212" s="544"/>
      <c r="K212" s="544"/>
      <c r="L212" s="544"/>
      <c r="M212" s="544"/>
      <c r="N212" s="544"/>
      <c r="O212" s="544"/>
      <c r="P212" s="544"/>
      <c r="Q212" s="544"/>
      <c r="R212" s="544"/>
      <c r="S212" s="544"/>
      <c r="T212" s="544"/>
      <c r="U212" s="544"/>
      <c r="V212" s="544"/>
      <c r="W212" s="544"/>
      <c r="X212" s="544"/>
      <c r="Y212" s="544"/>
      <c r="Z212" s="544"/>
    </row>
    <row r="213" ht="15.75" customHeight="1">
      <c r="A213" s="702"/>
      <c r="B213" s="703"/>
      <c r="C213" s="544"/>
      <c r="D213" s="550"/>
      <c r="E213" s="544"/>
      <c r="F213" s="544"/>
      <c r="G213" s="544"/>
      <c r="H213" s="544"/>
      <c r="I213" s="544"/>
      <c r="J213" s="544"/>
      <c r="K213" s="544"/>
      <c r="L213" s="544"/>
      <c r="M213" s="544"/>
      <c r="N213" s="544"/>
      <c r="O213" s="544"/>
      <c r="P213" s="544"/>
      <c r="Q213" s="544"/>
      <c r="R213" s="544"/>
      <c r="S213" s="544"/>
      <c r="T213" s="544"/>
      <c r="U213" s="544"/>
      <c r="V213" s="544"/>
      <c r="W213" s="544"/>
      <c r="X213" s="544"/>
      <c r="Y213" s="544"/>
      <c r="Z213" s="544"/>
    </row>
    <row r="214" ht="15.75" customHeight="1">
      <c r="A214" s="702"/>
      <c r="B214" s="703"/>
      <c r="C214" s="544"/>
      <c r="D214" s="550"/>
      <c r="E214" s="544"/>
      <c r="F214" s="544"/>
      <c r="G214" s="544"/>
      <c r="H214" s="544"/>
      <c r="I214" s="544"/>
      <c r="J214" s="544"/>
      <c r="K214" s="544"/>
      <c r="L214" s="544"/>
      <c r="M214" s="544"/>
      <c r="N214" s="544"/>
      <c r="O214" s="544"/>
      <c r="P214" s="544"/>
      <c r="Q214" s="544"/>
      <c r="R214" s="544"/>
      <c r="S214" s="544"/>
      <c r="T214" s="544"/>
      <c r="U214" s="544"/>
      <c r="V214" s="544"/>
      <c r="W214" s="544"/>
      <c r="X214" s="544"/>
      <c r="Y214" s="544"/>
      <c r="Z214" s="544"/>
    </row>
    <row r="215" ht="15.75" customHeight="1">
      <c r="A215" s="702"/>
      <c r="B215" s="703"/>
      <c r="C215" s="544"/>
      <c r="D215" s="550"/>
      <c r="E215" s="544"/>
      <c r="F215" s="544"/>
      <c r="G215" s="544"/>
      <c r="H215" s="544"/>
      <c r="I215" s="544"/>
      <c r="J215" s="544"/>
      <c r="K215" s="544"/>
      <c r="L215" s="544"/>
      <c r="M215" s="544"/>
      <c r="N215" s="544"/>
      <c r="O215" s="544"/>
      <c r="P215" s="544"/>
      <c r="Q215" s="544"/>
      <c r="R215" s="544"/>
      <c r="S215" s="544"/>
      <c r="T215" s="544"/>
      <c r="U215" s="544"/>
      <c r="V215" s="544"/>
      <c r="W215" s="544"/>
      <c r="X215" s="544"/>
      <c r="Y215" s="544"/>
      <c r="Z215" s="544"/>
    </row>
    <row r="216" ht="15.75" customHeight="1">
      <c r="A216" s="702"/>
      <c r="B216" s="703"/>
      <c r="C216" s="544"/>
      <c r="D216" s="550"/>
      <c r="E216" s="544"/>
      <c r="F216" s="544"/>
      <c r="G216" s="544"/>
      <c r="H216" s="544"/>
      <c r="I216" s="544"/>
      <c r="J216" s="544"/>
      <c r="K216" s="544"/>
      <c r="L216" s="544"/>
      <c r="M216" s="544"/>
      <c r="N216" s="544"/>
      <c r="O216" s="544"/>
      <c r="P216" s="544"/>
      <c r="Q216" s="544"/>
      <c r="R216" s="544"/>
      <c r="S216" s="544"/>
      <c r="T216" s="544"/>
      <c r="U216" s="544"/>
      <c r="V216" s="544"/>
      <c r="W216" s="544"/>
      <c r="X216" s="544"/>
      <c r="Y216" s="544"/>
      <c r="Z216" s="544"/>
    </row>
    <row r="217" ht="15.75" customHeight="1">
      <c r="A217" s="702"/>
      <c r="B217" s="703"/>
      <c r="C217" s="544"/>
      <c r="D217" s="550"/>
      <c r="E217" s="544"/>
      <c r="F217" s="544"/>
      <c r="G217" s="544"/>
      <c r="H217" s="544"/>
      <c r="I217" s="544"/>
      <c r="J217" s="544"/>
      <c r="K217" s="544"/>
      <c r="L217" s="544"/>
      <c r="M217" s="544"/>
      <c r="N217" s="544"/>
      <c r="O217" s="544"/>
      <c r="P217" s="544"/>
      <c r="Q217" s="544"/>
      <c r="R217" s="544"/>
      <c r="S217" s="544"/>
      <c r="T217" s="544"/>
      <c r="U217" s="544"/>
      <c r="V217" s="544"/>
      <c r="W217" s="544"/>
      <c r="X217" s="544"/>
      <c r="Y217" s="544"/>
      <c r="Z217" s="544"/>
    </row>
    <row r="218" ht="15.75" customHeight="1">
      <c r="A218" s="702"/>
      <c r="B218" s="703"/>
      <c r="C218" s="544"/>
      <c r="D218" s="550"/>
      <c r="E218" s="544"/>
      <c r="F218" s="544"/>
      <c r="G218" s="544"/>
      <c r="H218" s="544"/>
      <c r="I218" s="544"/>
      <c r="J218" s="544"/>
      <c r="K218" s="544"/>
      <c r="L218" s="544"/>
      <c r="M218" s="544"/>
      <c r="N218" s="544"/>
      <c r="O218" s="544"/>
      <c r="P218" s="544"/>
      <c r="Q218" s="544"/>
      <c r="R218" s="544"/>
      <c r="S218" s="544"/>
      <c r="T218" s="544"/>
      <c r="U218" s="544"/>
      <c r="V218" s="544"/>
      <c r="W218" s="544"/>
      <c r="X218" s="544"/>
      <c r="Y218" s="544"/>
      <c r="Z218" s="544"/>
    </row>
    <row r="219" ht="15.75" customHeight="1">
      <c r="A219" s="702"/>
      <c r="B219" s="703"/>
      <c r="C219" s="544"/>
      <c r="D219" s="550"/>
      <c r="E219" s="544"/>
      <c r="F219" s="544"/>
      <c r="G219" s="544"/>
      <c r="H219" s="544"/>
      <c r="I219" s="544"/>
      <c r="J219" s="544"/>
      <c r="K219" s="544"/>
      <c r="L219" s="544"/>
      <c r="M219" s="544"/>
      <c r="N219" s="544"/>
      <c r="O219" s="544"/>
      <c r="P219" s="544"/>
      <c r="Q219" s="544"/>
      <c r="R219" s="544"/>
      <c r="S219" s="544"/>
      <c r="T219" s="544"/>
      <c r="U219" s="544"/>
      <c r="V219" s="544"/>
      <c r="W219" s="544"/>
      <c r="X219" s="544"/>
      <c r="Y219" s="544"/>
      <c r="Z219" s="544"/>
    </row>
    <row r="220" ht="15.75" customHeight="1">
      <c r="A220" s="702"/>
      <c r="B220" s="703"/>
      <c r="C220" s="544"/>
      <c r="D220" s="550"/>
      <c r="E220" s="544"/>
      <c r="F220" s="544"/>
      <c r="G220" s="544"/>
      <c r="H220" s="544"/>
      <c r="I220" s="544"/>
      <c r="J220" s="544"/>
      <c r="K220" s="544"/>
      <c r="L220" s="544"/>
      <c r="M220" s="544"/>
      <c r="N220" s="544"/>
      <c r="O220" s="544"/>
      <c r="P220" s="544"/>
      <c r="Q220" s="544"/>
      <c r="R220" s="544"/>
      <c r="S220" s="544"/>
      <c r="T220" s="544"/>
      <c r="U220" s="544"/>
      <c r="V220" s="544"/>
      <c r="W220" s="544"/>
      <c r="X220" s="544"/>
      <c r="Y220" s="544"/>
      <c r="Z220" s="544"/>
    </row>
    <row r="221" ht="15.75" customHeight="1">
      <c r="A221" s="702"/>
      <c r="B221" s="703"/>
      <c r="C221" s="544"/>
      <c r="D221" s="550"/>
      <c r="E221" s="544"/>
      <c r="F221" s="544"/>
      <c r="G221" s="544"/>
      <c r="H221" s="544"/>
      <c r="I221" s="544"/>
      <c r="J221" s="544"/>
      <c r="K221" s="544"/>
      <c r="L221" s="544"/>
      <c r="M221" s="544"/>
      <c r="N221" s="544"/>
      <c r="O221" s="544"/>
      <c r="P221" s="544"/>
      <c r="Q221" s="544"/>
      <c r="R221" s="544"/>
      <c r="S221" s="544"/>
      <c r="T221" s="544"/>
      <c r="U221" s="544"/>
      <c r="V221" s="544"/>
      <c r="W221" s="544"/>
      <c r="X221" s="544"/>
      <c r="Y221" s="544"/>
      <c r="Z221" s="544"/>
    </row>
    <row r="222" ht="15.75" customHeight="1">
      <c r="A222" s="702"/>
      <c r="B222" s="703"/>
      <c r="C222" s="544"/>
      <c r="D222" s="550"/>
      <c r="E222" s="544"/>
      <c r="F222" s="544"/>
      <c r="G222" s="544"/>
      <c r="H222" s="544"/>
      <c r="I222" s="544"/>
      <c r="J222" s="544"/>
      <c r="K222" s="544"/>
      <c r="L222" s="544"/>
      <c r="M222" s="544"/>
      <c r="N222" s="544"/>
      <c r="O222" s="544"/>
      <c r="P222" s="544"/>
      <c r="Q222" s="544"/>
      <c r="R222" s="544"/>
      <c r="S222" s="544"/>
      <c r="T222" s="544"/>
      <c r="U222" s="544"/>
      <c r="V222" s="544"/>
      <c r="W222" s="544"/>
      <c r="X222" s="544"/>
      <c r="Y222" s="544"/>
      <c r="Z222" s="544"/>
    </row>
    <row r="223" ht="15.75" customHeight="1">
      <c r="A223" s="702"/>
      <c r="B223" s="703"/>
      <c r="C223" s="544"/>
      <c r="D223" s="550"/>
      <c r="E223" s="544"/>
      <c r="F223" s="544"/>
      <c r="G223" s="544"/>
      <c r="H223" s="544"/>
      <c r="I223" s="544"/>
      <c r="J223" s="544"/>
      <c r="K223" s="544"/>
      <c r="L223" s="544"/>
      <c r="M223" s="544"/>
      <c r="N223" s="544"/>
      <c r="O223" s="544"/>
      <c r="P223" s="544"/>
      <c r="Q223" s="544"/>
      <c r="R223" s="544"/>
      <c r="S223" s="544"/>
      <c r="T223" s="544"/>
      <c r="U223" s="544"/>
      <c r="V223" s="544"/>
      <c r="W223" s="544"/>
      <c r="X223" s="544"/>
      <c r="Y223" s="544"/>
      <c r="Z223" s="544"/>
    </row>
    <row r="224" ht="15.75" customHeight="1">
      <c r="A224" s="702"/>
      <c r="B224" s="703"/>
      <c r="C224" s="544"/>
      <c r="D224" s="550"/>
      <c r="E224" s="544"/>
      <c r="F224" s="544"/>
      <c r="G224" s="544"/>
      <c r="H224" s="544"/>
      <c r="I224" s="544"/>
      <c r="J224" s="544"/>
      <c r="K224" s="544"/>
      <c r="L224" s="544"/>
      <c r="M224" s="544"/>
      <c r="N224" s="544"/>
      <c r="O224" s="544"/>
      <c r="P224" s="544"/>
      <c r="Q224" s="544"/>
      <c r="R224" s="544"/>
      <c r="S224" s="544"/>
      <c r="T224" s="544"/>
      <c r="U224" s="544"/>
      <c r="V224" s="544"/>
      <c r="W224" s="544"/>
      <c r="X224" s="544"/>
      <c r="Y224" s="544"/>
      <c r="Z224" s="544"/>
    </row>
    <row r="225" ht="15.75" customHeight="1">
      <c r="A225" s="702"/>
      <c r="B225" s="703"/>
      <c r="C225" s="544"/>
      <c r="D225" s="550"/>
      <c r="E225" s="544"/>
      <c r="F225" s="544"/>
      <c r="G225" s="544"/>
      <c r="H225" s="544"/>
      <c r="I225" s="544"/>
      <c r="J225" s="544"/>
      <c r="K225" s="544"/>
      <c r="L225" s="544"/>
      <c r="M225" s="544"/>
      <c r="N225" s="544"/>
      <c r="O225" s="544"/>
      <c r="P225" s="544"/>
      <c r="Q225" s="544"/>
      <c r="R225" s="544"/>
      <c r="S225" s="544"/>
      <c r="T225" s="544"/>
      <c r="U225" s="544"/>
      <c r="V225" s="544"/>
      <c r="W225" s="544"/>
      <c r="X225" s="544"/>
      <c r="Y225" s="544"/>
      <c r="Z225" s="544"/>
    </row>
    <row r="226" ht="15.75" customHeight="1">
      <c r="A226" s="702"/>
      <c r="B226" s="703"/>
      <c r="C226" s="544"/>
      <c r="D226" s="550"/>
      <c r="E226" s="544"/>
      <c r="F226" s="544"/>
      <c r="G226" s="544"/>
      <c r="H226" s="544"/>
      <c r="I226" s="544"/>
      <c r="J226" s="544"/>
      <c r="K226" s="544"/>
      <c r="L226" s="544"/>
      <c r="M226" s="544"/>
      <c r="N226" s="544"/>
      <c r="O226" s="544"/>
      <c r="P226" s="544"/>
      <c r="Q226" s="544"/>
      <c r="R226" s="544"/>
      <c r="S226" s="544"/>
      <c r="T226" s="544"/>
      <c r="U226" s="544"/>
      <c r="V226" s="544"/>
      <c r="W226" s="544"/>
      <c r="X226" s="544"/>
      <c r="Y226" s="544"/>
      <c r="Z226" s="544"/>
    </row>
    <row r="227" ht="15.75" customHeight="1">
      <c r="A227" s="702"/>
      <c r="B227" s="703"/>
      <c r="C227" s="544"/>
      <c r="D227" s="550"/>
      <c r="E227" s="544"/>
      <c r="F227" s="544"/>
      <c r="G227" s="544"/>
      <c r="H227" s="544"/>
      <c r="I227" s="544"/>
      <c r="J227" s="544"/>
      <c r="K227" s="544"/>
      <c r="L227" s="544"/>
      <c r="M227" s="544"/>
      <c r="N227" s="544"/>
      <c r="O227" s="544"/>
      <c r="P227" s="544"/>
      <c r="Q227" s="544"/>
      <c r="R227" s="544"/>
      <c r="S227" s="544"/>
      <c r="T227" s="544"/>
      <c r="U227" s="544"/>
      <c r="V227" s="544"/>
      <c r="W227" s="544"/>
      <c r="X227" s="544"/>
      <c r="Y227" s="544"/>
      <c r="Z227" s="544"/>
    </row>
    <row r="228" ht="15.75" customHeight="1">
      <c r="A228" s="702"/>
      <c r="B228" s="703"/>
      <c r="C228" s="544"/>
      <c r="D228" s="550"/>
      <c r="E228" s="544"/>
      <c r="F228" s="544"/>
      <c r="G228" s="544"/>
      <c r="H228" s="544"/>
      <c r="I228" s="544"/>
      <c r="J228" s="544"/>
      <c r="K228" s="544"/>
      <c r="L228" s="544"/>
      <c r="M228" s="544"/>
      <c r="N228" s="544"/>
      <c r="O228" s="544"/>
      <c r="P228" s="544"/>
      <c r="Q228" s="544"/>
      <c r="R228" s="544"/>
      <c r="S228" s="544"/>
      <c r="T228" s="544"/>
      <c r="U228" s="544"/>
      <c r="V228" s="544"/>
      <c r="W228" s="544"/>
      <c r="X228" s="544"/>
      <c r="Y228" s="544"/>
      <c r="Z228" s="544"/>
    </row>
    <row r="229" ht="15.75" customHeight="1">
      <c r="A229" s="702"/>
      <c r="B229" s="703"/>
      <c r="C229" s="544"/>
      <c r="D229" s="550"/>
      <c r="E229" s="544"/>
      <c r="F229" s="544"/>
      <c r="G229" s="544"/>
      <c r="H229" s="544"/>
      <c r="I229" s="544"/>
      <c r="J229" s="544"/>
      <c r="K229" s="544"/>
      <c r="L229" s="544"/>
      <c r="M229" s="544"/>
      <c r="N229" s="544"/>
      <c r="O229" s="544"/>
      <c r="P229" s="544"/>
      <c r="Q229" s="544"/>
      <c r="R229" s="544"/>
      <c r="S229" s="544"/>
      <c r="T229" s="544"/>
      <c r="U229" s="544"/>
      <c r="V229" s="544"/>
      <c r="W229" s="544"/>
      <c r="X229" s="544"/>
      <c r="Y229" s="544"/>
      <c r="Z229" s="544"/>
    </row>
    <row r="230" ht="15.75" customHeight="1">
      <c r="A230" s="702"/>
      <c r="B230" s="703"/>
      <c r="C230" s="544"/>
      <c r="D230" s="550"/>
      <c r="E230" s="544"/>
      <c r="F230" s="544"/>
      <c r="G230" s="544"/>
      <c r="H230" s="544"/>
      <c r="I230" s="544"/>
      <c r="J230" s="544"/>
      <c r="K230" s="544"/>
      <c r="L230" s="544"/>
      <c r="M230" s="544"/>
      <c r="N230" s="544"/>
      <c r="O230" s="544"/>
      <c r="P230" s="544"/>
      <c r="Q230" s="544"/>
      <c r="R230" s="544"/>
      <c r="S230" s="544"/>
      <c r="T230" s="544"/>
      <c r="U230" s="544"/>
      <c r="V230" s="544"/>
      <c r="W230" s="544"/>
      <c r="X230" s="544"/>
      <c r="Y230" s="544"/>
      <c r="Z230" s="544"/>
    </row>
    <row r="231" ht="15.75" customHeight="1">
      <c r="A231" s="702"/>
      <c r="B231" s="703"/>
      <c r="C231" s="544"/>
      <c r="D231" s="550"/>
      <c r="E231" s="544"/>
      <c r="F231" s="544"/>
      <c r="G231" s="544"/>
      <c r="H231" s="544"/>
      <c r="I231" s="544"/>
      <c r="J231" s="544"/>
      <c r="K231" s="544"/>
      <c r="L231" s="544"/>
      <c r="M231" s="544"/>
      <c r="N231" s="544"/>
      <c r="O231" s="544"/>
      <c r="P231" s="544"/>
      <c r="Q231" s="544"/>
      <c r="R231" s="544"/>
      <c r="S231" s="544"/>
      <c r="T231" s="544"/>
      <c r="U231" s="544"/>
      <c r="V231" s="544"/>
      <c r="W231" s="544"/>
      <c r="X231" s="544"/>
      <c r="Y231" s="544"/>
      <c r="Z231" s="544"/>
    </row>
    <row r="232" ht="15.75" customHeight="1">
      <c r="A232" s="702"/>
      <c r="B232" s="703"/>
      <c r="C232" s="544"/>
      <c r="D232" s="550"/>
      <c r="E232" s="544"/>
      <c r="F232" s="544"/>
      <c r="G232" s="544"/>
      <c r="H232" s="544"/>
      <c r="I232" s="544"/>
      <c r="J232" s="544"/>
      <c r="K232" s="544"/>
      <c r="L232" s="544"/>
      <c r="M232" s="544"/>
      <c r="N232" s="544"/>
      <c r="O232" s="544"/>
      <c r="P232" s="544"/>
      <c r="Q232" s="544"/>
      <c r="R232" s="544"/>
      <c r="S232" s="544"/>
      <c r="T232" s="544"/>
      <c r="U232" s="544"/>
      <c r="V232" s="544"/>
      <c r="W232" s="544"/>
      <c r="X232" s="544"/>
      <c r="Y232" s="544"/>
      <c r="Z232" s="544"/>
    </row>
    <row r="233" ht="15.75" customHeight="1">
      <c r="A233" s="702"/>
      <c r="B233" s="703"/>
      <c r="C233" s="544"/>
      <c r="D233" s="550"/>
      <c r="E233" s="544"/>
      <c r="F233" s="544"/>
      <c r="G233" s="544"/>
      <c r="H233" s="544"/>
      <c r="I233" s="544"/>
      <c r="J233" s="544"/>
      <c r="K233" s="544"/>
      <c r="L233" s="544"/>
      <c r="M233" s="544"/>
      <c r="N233" s="544"/>
      <c r="O233" s="544"/>
      <c r="P233" s="544"/>
      <c r="Q233" s="544"/>
      <c r="R233" s="544"/>
      <c r="S233" s="544"/>
      <c r="T233" s="544"/>
      <c r="U233" s="544"/>
      <c r="V233" s="544"/>
      <c r="W233" s="544"/>
      <c r="X233" s="544"/>
      <c r="Y233" s="544"/>
      <c r="Z233" s="544"/>
    </row>
    <row r="234" ht="15.75" customHeight="1">
      <c r="A234" s="702"/>
      <c r="B234" s="703"/>
      <c r="C234" s="544"/>
      <c r="D234" s="550"/>
      <c r="E234" s="544"/>
      <c r="F234" s="544"/>
      <c r="G234" s="544"/>
      <c r="H234" s="544"/>
      <c r="I234" s="544"/>
      <c r="J234" s="544"/>
      <c r="K234" s="544"/>
      <c r="L234" s="544"/>
      <c r="M234" s="544"/>
      <c r="N234" s="544"/>
      <c r="O234" s="544"/>
      <c r="P234" s="544"/>
      <c r="Q234" s="544"/>
      <c r="R234" s="544"/>
      <c r="S234" s="544"/>
      <c r="T234" s="544"/>
      <c r="U234" s="544"/>
      <c r="V234" s="544"/>
      <c r="W234" s="544"/>
      <c r="X234" s="544"/>
      <c r="Y234" s="544"/>
      <c r="Z234" s="544"/>
    </row>
    <row r="235" ht="15.75" customHeight="1">
      <c r="A235" s="702"/>
      <c r="B235" s="703"/>
      <c r="C235" s="544"/>
      <c r="D235" s="550"/>
      <c r="E235" s="544"/>
      <c r="F235" s="544"/>
      <c r="G235" s="544"/>
      <c r="H235" s="544"/>
      <c r="I235" s="544"/>
      <c r="J235" s="544"/>
      <c r="K235" s="544"/>
      <c r="L235" s="544"/>
      <c r="M235" s="544"/>
      <c r="N235" s="544"/>
      <c r="O235" s="544"/>
      <c r="P235" s="544"/>
      <c r="Q235" s="544"/>
      <c r="R235" s="544"/>
      <c r="S235" s="544"/>
      <c r="T235" s="544"/>
      <c r="U235" s="544"/>
      <c r="V235" s="544"/>
      <c r="W235" s="544"/>
      <c r="X235" s="544"/>
      <c r="Y235" s="544"/>
      <c r="Z235" s="544"/>
    </row>
    <row r="236" ht="15.75" customHeight="1">
      <c r="A236" s="702"/>
      <c r="B236" s="703"/>
      <c r="C236" s="544"/>
      <c r="D236" s="550"/>
      <c r="E236" s="544"/>
      <c r="F236" s="544"/>
      <c r="G236" s="544"/>
      <c r="H236" s="544"/>
      <c r="I236" s="544"/>
      <c r="J236" s="544"/>
      <c r="K236" s="544"/>
      <c r="L236" s="544"/>
      <c r="M236" s="544"/>
      <c r="N236" s="544"/>
      <c r="O236" s="544"/>
      <c r="P236" s="544"/>
      <c r="Q236" s="544"/>
      <c r="R236" s="544"/>
      <c r="S236" s="544"/>
      <c r="T236" s="544"/>
      <c r="U236" s="544"/>
      <c r="V236" s="544"/>
      <c r="W236" s="544"/>
      <c r="X236" s="544"/>
      <c r="Y236" s="544"/>
      <c r="Z236" s="544"/>
    </row>
    <row r="237" ht="15.75" customHeight="1">
      <c r="A237" s="702"/>
      <c r="B237" s="703"/>
      <c r="C237" s="544"/>
      <c r="D237" s="550"/>
      <c r="E237" s="544"/>
      <c r="F237" s="544"/>
      <c r="G237" s="544"/>
      <c r="H237" s="544"/>
      <c r="I237" s="544"/>
      <c r="J237" s="544"/>
      <c r="K237" s="544"/>
      <c r="L237" s="544"/>
      <c r="M237" s="544"/>
      <c r="N237" s="544"/>
      <c r="O237" s="544"/>
      <c r="P237" s="544"/>
      <c r="Q237" s="544"/>
      <c r="R237" s="544"/>
      <c r="S237" s="544"/>
      <c r="T237" s="544"/>
      <c r="U237" s="544"/>
      <c r="V237" s="544"/>
      <c r="W237" s="544"/>
      <c r="X237" s="544"/>
      <c r="Y237" s="544"/>
      <c r="Z237" s="544"/>
    </row>
    <row r="238" ht="15.75" customHeight="1">
      <c r="A238" s="702"/>
      <c r="B238" s="703"/>
      <c r="C238" s="544"/>
      <c r="D238" s="550"/>
      <c r="E238" s="544"/>
      <c r="F238" s="544"/>
      <c r="G238" s="544"/>
      <c r="H238" s="544"/>
      <c r="I238" s="544"/>
      <c r="J238" s="544"/>
      <c r="K238" s="544"/>
      <c r="L238" s="544"/>
      <c r="M238" s="544"/>
      <c r="N238" s="544"/>
      <c r="O238" s="544"/>
      <c r="P238" s="544"/>
      <c r="Q238" s="544"/>
      <c r="R238" s="544"/>
      <c r="S238" s="544"/>
      <c r="T238" s="544"/>
      <c r="U238" s="544"/>
      <c r="V238" s="544"/>
      <c r="W238" s="544"/>
      <c r="X238" s="544"/>
      <c r="Y238" s="544"/>
      <c r="Z238" s="544"/>
    </row>
    <row r="239" ht="15.75" customHeight="1">
      <c r="A239" s="702"/>
      <c r="B239" s="703"/>
      <c r="C239" s="544"/>
      <c r="D239" s="550"/>
      <c r="E239" s="544"/>
      <c r="F239" s="544"/>
      <c r="G239" s="544"/>
      <c r="H239" s="544"/>
      <c r="I239" s="544"/>
      <c r="J239" s="544"/>
      <c r="K239" s="544"/>
      <c r="L239" s="544"/>
      <c r="M239" s="544"/>
      <c r="N239" s="544"/>
      <c r="O239" s="544"/>
      <c r="P239" s="544"/>
      <c r="Q239" s="544"/>
      <c r="R239" s="544"/>
      <c r="S239" s="544"/>
      <c r="T239" s="544"/>
      <c r="U239" s="544"/>
      <c r="V239" s="544"/>
      <c r="W239" s="544"/>
      <c r="X239" s="544"/>
      <c r="Y239" s="544"/>
      <c r="Z239" s="544"/>
    </row>
    <row r="240" ht="15.75" customHeight="1">
      <c r="A240" s="702"/>
      <c r="B240" s="703"/>
      <c r="C240" s="544"/>
      <c r="D240" s="550"/>
      <c r="E240" s="544"/>
      <c r="F240" s="544"/>
      <c r="G240" s="544"/>
      <c r="H240" s="544"/>
      <c r="I240" s="544"/>
      <c r="J240" s="544"/>
      <c r="K240" s="544"/>
      <c r="L240" s="544"/>
      <c r="M240" s="544"/>
      <c r="N240" s="544"/>
      <c r="O240" s="544"/>
      <c r="P240" s="544"/>
      <c r="Q240" s="544"/>
      <c r="R240" s="544"/>
      <c r="S240" s="544"/>
      <c r="T240" s="544"/>
      <c r="U240" s="544"/>
      <c r="V240" s="544"/>
      <c r="W240" s="544"/>
      <c r="X240" s="544"/>
      <c r="Y240" s="544"/>
      <c r="Z240" s="544"/>
    </row>
    <row r="241" ht="15.75" customHeight="1">
      <c r="A241" s="702"/>
      <c r="B241" s="703"/>
      <c r="C241" s="544"/>
      <c r="D241" s="550"/>
      <c r="E241" s="544"/>
      <c r="F241" s="544"/>
      <c r="G241" s="544"/>
      <c r="H241" s="544"/>
      <c r="I241" s="544"/>
      <c r="J241" s="544"/>
      <c r="K241" s="544"/>
      <c r="L241" s="544"/>
      <c r="M241" s="544"/>
      <c r="N241" s="544"/>
      <c r="O241" s="544"/>
      <c r="P241" s="544"/>
      <c r="Q241" s="544"/>
      <c r="R241" s="544"/>
      <c r="S241" s="544"/>
      <c r="T241" s="544"/>
      <c r="U241" s="544"/>
      <c r="V241" s="544"/>
      <c r="W241" s="544"/>
      <c r="X241" s="544"/>
      <c r="Y241" s="544"/>
      <c r="Z241" s="544"/>
    </row>
    <row r="242" ht="15.75" customHeight="1">
      <c r="A242" s="702"/>
      <c r="B242" s="703"/>
      <c r="C242" s="544"/>
      <c r="D242" s="550"/>
      <c r="E242" s="544"/>
      <c r="F242" s="544"/>
      <c r="G242" s="544"/>
      <c r="H242" s="544"/>
      <c r="I242" s="544"/>
      <c r="J242" s="544"/>
      <c r="K242" s="544"/>
      <c r="L242" s="544"/>
      <c r="M242" s="544"/>
      <c r="N242" s="544"/>
      <c r="O242" s="544"/>
      <c r="P242" s="544"/>
      <c r="Q242" s="544"/>
      <c r="R242" s="544"/>
      <c r="S242" s="544"/>
      <c r="T242" s="544"/>
      <c r="U242" s="544"/>
      <c r="V242" s="544"/>
      <c r="W242" s="544"/>
      <c r="X242" s="544"/>
      <c r="Y242" s="544"/>
      <c r="Z242" s="544"/>
    </row>
    <row r="243" ht="15.75" customHeight="1">
      <c r="A243" s="702"/>
      <c r="B243" s="703"/>
      <c r="C243" s="544"/>
      <c r="D243" s="550"/>
      <c r="E243" s="544"/>
      <c r="F243" s="544"/>
      <c r="G243" s="544"/>
      <c r="H243" s="544"/>
      <c r="I243" s="544"/>
      <c r="J243" s="544"/>
      <c r="K243" s="544"/>
      <c r="L243" s="544"/>
      <c r="M243" s="544"/>
      <c r="N243" s="544"/>
      <c r="O243" s="544"/>
      <c r="P243" s="544"/>
      <c r="Q243" s="544"/>
      <c r="R243" s="544"/>
      <c r="S243" s="544"/>
      <c r="T243" s="544"/>
      <c r="U243" s="544"/>
      <c r="V243" s="544"/>
      <c r="W243" s="544"/>
      <c r="X243" s="544"/>
      <c r="Y243" s="544"/>
      <c r="Z243" s="544"/>
    </row>
    <row r="244" ht="15.75" customHeight="1">
      <c r="A244" s="702"/>
      <c r="B244" s="703"/>
      <c r="C244" s="544"/>
      <c r="D244" s="550"/>
      <c r="E244" s="544"/>
      <c r="F244" s="544"/>
      <c r="G244" s="544"/>
      <c r="H244" s="544"/>
      <c r="I244" s="544"/>
      <c r="J244" s="544"/>
      <c r="K244" s="544"/>
      <c r="L244" s="544"/>
      <c r="M244" s="544"/>
      <c r="N244" s="544"/>
      <c r="O244" s="544"/>
      <c r="P244" s="544"/>
      <c r="Q244" s="544"/>
      <c r="R244" s="544"/>
      <c r="S244" s="544"/>
      <c r="T244" s="544"/>
      <c r="U244" s="544"/>
      <c r="V244" s="544"/>
      <c r="W244" s="544"/>
      <c r="X244" s="544"/>
      <c r="Y244" s="544"/>
      <c r="Z244" s="544"/>
    </row>
    <row r="245" ht="15.75" customHeight="1">
      <c r="A245" s="702"/>
      <c r="B245" s="703"/>
      <c r="C245" s="544"/>
      <c r="D245" s="550"/>
      <c r="E245" s="544"/>
      <c r="F245" s="544"/>
      <c r="G245" s="544"/>
      <c r="H245" s="544"/>
      <c r="I245" s="544"/>
      <c r="J245" s="544"/>
      <c r="K245" s="544"/>
      <c r="L245" s="544"/>
      <c r="M245" s="544"/>
      <c r="N245" s="544"/>
      <c r="O245" s="544"/>
      <c r="P245" s="544"/>
      <c r="Q245" s="544"/>
      <c r="R245" s="544"/>
      <c r="S245" s="544"/>
      <c r="T245" s="544"/>
      <c r="U245" s="544"/>
      <c r="V245" s="544"/>
      <c r="W245" s="544"/>
      <c r="X245" s="544"/>
      <c r="Y245" s="544"/>
      <c r="Z245" s="544"/>
    </row>
    <row r="246" ht="15.75" customHeight="1">
      <c r="A246" s="702"/>
      <c r="B246" s="703"/>
      <c r="C246" s="544"/>
      <c r="D246" s="550"/>
      <c r="E246" s="544"/>
      <c r="F246" s="544"/>
      <c r="G246" s="544"/>
      <c r="H246" s="544"/>
      <c r="I246" s="544"/>
      <c r="J246" s="544"/>
      <c r="K246" s="544"/>
      <c r="L246" s="544"/>
      <c r="M246" s="544"/>
      <c r="N246" s="544"/>
      <c r="O246" s="544"/>
      <c r="P246" s="544"/>
      <c r="Q246" s="544"/>
      <c r="R246" s="544"/>
      <c r="S246" s="544"/>
      <c r="T246" s="544"/>
      <c r="U246" s="544"/>
      <c r="V246" s="544"/>
      <c r="W246" s="544"/>
      <c r="X246" s="544"/>
      <c r="Y246" s="544"/>
      <c r="Z246" s="544"/>
    </row>
    <row r="247" ht="15.75" customHeight="1">
      <c r="A247" s="702"/>
      <c r="B247" s="703"/>
      <c r="C247" s="544"/>
      <c r="D247" s="550"/>
      <c r="E247" s="544"/>
      <c r="F247" s="544"/>
      <c r="G247" s="544"/>
      <c r="H247" s="544"/>
      <c r="I247" s="544"/>
      <c r="J247" s="544"/>
      <c r="K247" s="544"/>
      <c r="L247" s="544"/>
      <c r="M247" s="544"/>
      <c r="N247" s="544"/>
      <c r="O247" s="544"/>
      <c r="P247" s="544"/>
      <c r="Q247" s="544"/>
      <c r="R247" s="544"/>
      <c r="S247" s="544"/>
      <c r="T247" s="544"/>
      <c r="U247" s="544"/>
      <c r="V247" s="544"/>
      <c r="W247" s="544"/>
      <c r="X247" s="544"/>
      <c r="Y247" s="544"/>
      <c r="Z247" s="544"/>
    </row>
    <row r="248" ht="15.75" customHeight="1">
      <c r="A248" s="702"/>
      <c r="B248" s="703"/>
      <c r="C248" s="544"/>
      <c r="D248" s="550"/>
      <c r="E248" s="544"/>
      <c r="F248" s="544"/>
      <c r="G248" s="544"/>
      <c r="H248" s="544"/>
      <c r="I248" s="544"/>
      <c r="J248" s="544"/>
      <c r="K248" s="544"/>
      <c r="L248" s="544"/>
      <c r="M248" s="544"/>
      <c r="N248" s="544"/>
      <c r="O248" s="544"/>
      <c r="P248" s="544"/>
      <c r="Q248" s="544"/>
      <c r="R248" s="544"/>
      <c r="S248" s="544"/>
      <c r="T248" s="544"/>
      <c r="U248" s="544"/>
      <c r="V248" s="544"/>
      <c r="W248" s="544"/>
      <c r="X248" s="544"/>
      <c r="Y248" s="544"/>
      <c r="Z248" s="544"/>
    </row>
    <row r="249" ht="15.75" customHeight="1">
      <c r="A249" s="702"/>
      <c r="B249" s="703"/>
      <c r="C249" s="544"/>
      <c r="D249" s="550"/>
      <c r="E249" s="544"/>
      <c r="F249" s="544"/>
      <c r="G249" s="544"/>
      <c r="H249" s="544"/>
      <c r="I249" s="544"/>
      <c r="J249" s="544"/>
      <c r="K249" s="544"/>
      <c r="L249" s="544"/>
      <c r="M249" s="544"/>
      <c r="N249" s="544"/>
      <c r="O249" s="544"/>
      <c r="P249" s="544"/>
      <c r="Q249" s="544"/>
      <c r="R249" s="544"/>
      <c r="S249" s="544"/>
      <c r="T249" s="544"/>
      <c r="U249" s="544"/>
      <c r="V249" s="544"/>
      <c r="W249" s="544"/>
      <c r="X249" s="544"/>
      <c r="Y249" s="544"/>
      <c r="Z249" s="544"/>
    </row>
    <row r="250" ht="15.75" customHeight="1">
      <c r="A250" s="702"/>
      <c r="B250" s="703"/>
      <c r="C250" s="544"/>
      <c r="D250" s="550"/>
      <c r="E250" s="544"/>
      <c r="F250" s="544"/>
      <c r="G250" s="544"/>
      <c r="H250" s="544"/>
      <c r="I250" s="544"/>
      <c r="J250" s="544"/>
      <c r="K250" s="544"/>
      <c r="L250" s="544"/>
      <c r="M250" s="544"/>
      <c r="N250" s="544"/>
      <c r="O250" s="544"/>
      <c r="P250" s="544"/>
      <c r="Q250" s="544"/>
      <c r="R250" s="544"/>
      <c r="S250" s="544"/>
      <c r="T250" s="544"/>
      <c r="U250" s="544"/>
      <c r="V250" s="544"/>
      <c r="W250" s="544"/>
      <c r="X250" s="544"/>
      <c r="Y250" s="544"/>
      <c r="Z250" s="544"/>
    </row>
    <row r="251" ht="15.75" customHeight="1">
      <c r="A251" s="702"/>
      <c r="B251" s="703"/>
      <c r="C251" s="544"/>
      <c r="D251" s="550"/>
      <c r="E251" s="544"/>
      <c r="F251" s="544"/>
      <c r="G251" s="544"/>
      <c r="H251" s="544"/>
      <c r="I251" s="544"/>
      <c r="J251" s="544"/>
      <c r="K251" s="544"/>
      <c r="L251" s="544"/>
      <c r="M251" s="544"/>
      <c r="N251" s="544"/>
      <c r="O251" s="544"/>
      <c r="P251" s="544"/>
      <c r="Q251" s="544"/>
      <c r="R251" s="544"/>
      <c r="S251" s="544"/>
      <c r="T251" s="544"/>
      <c r="U251" s="544"/>
      <c r="V251" s="544"/>
      <c r="W251" s="544"/>
      <c r="X251" s="544"/>
      <c r="Y251" s="544"/>
      <c r="Z251" s="544"/>
    </row>
    <row r="252" ht="15.75" customHeight="1">
      <c r="A252" s="702"/>
      <c r="B252" s="703"/>
      <c r="C252" s="544"/>
      <c r="D252" s="550"/>
      <c r="E252" s="544"/>
      <c r="F252" s="544"/>
      <c r="G252" s="544"/>
      <c r="H252" s="544"/>
      <c r="I252" s="544"/>
      <c r="J252" s="544"/>
      <c r="K252" s="544"/>
      <c r="L252" s="544"/>
      <c r="M252" s="544"/>
      <c r="N252" s="544"/>
      <c r="O252" s="544"/>
      <c r="P252" s="544"/>
      <c r="Q252" s="544"/>
      <c r="R252" s="544"/>
      <c r="S252" s="544"/>
      <c r="T252" s="544"/>
      <c r="U252" s="544"/>
      <c r="V252" s="544"/>
      <c r="W252" s="544"/>
      <c r="X252" s="544"/>
      <c r="Y252" s="544"/>
      <c r="Z252" s="544"/>
    </row>
    <row r="253" ht="15.75" customHeight="1">
      <c r="A253" s="702"/>
      <c r="B253" s="703"/>
      <c r="C253" s="544"/>
      <c r="D253" s="550"/>
      <c r="E253" s="544"/>
      <c r="F253" s="544"/>
      <c r="G253" s="544"/>
      <c r="H253" s="544"/>
      <c r="I253" s="544"/>
      <c r="J253" s="544"/>
      <c r="K253" s="544"/>
      <c r="L253" s="544"/>
      <c r="M253" s="544"/>
      <c r="N253" s="544"/>
      <c r="O253" s="544"/>
      <c r="P253" s="544"/>
      <c r="Q253" s="544"/>
      <c r="R253" s="544"/>
      <c r="S253" s="544"/>
      <c r="T253" s="544"/>
      <c r="U253" s="544"/>
      <c r="V253" s="544"/>
      <c r="W253" s="544"/>
      <c r="X253" s="544"/>
      <c r="Y253" s="544"/>
      <c r="Z253" s="544"/>
    </row>
    <row r="254" ht="15.75" customHeight="1">
      <c r="A254" s="702"/>
      <c r="B254" s="703"/>
      <c r="C254" s="544"/>
      <c r="D254" s="550"/>
      <c r="E254" s="544"/>
      <c r="F254" s="544"/>
      <c r="G254" s="544"/>
      <c r="H254" s="544"/>
      <c r="I254" s="544"/>
      <c r="J254" s="544"/>
      <c r="K254" s="544"/>
      <c r="L254" s="544"/>
      <c r="M254" s="544"/>
      <c r="N254" s="544"/>
      <c r="O254" s="544"/>
      <c r="P254" s="544"/>
      <c r="Q254" s="544"/>
      <c r="R254" s="544"/>
      <c r="S254" s="544"/>
      <c r="T254" s="544"/>
      <c r="U254" s="544"/>
      <c r="V254" s="544"/>
      <c r="W254" s="544"/>
      <c r="X254" s="544"/>
      <c r="Y254" s="544"/>
      <c r="Z254" s="544"/>
    </row>
    <row r="255" ht="15.75" customHeight="1">
      <c r="A255" s="702"/>
      <c r="B255" s="703"/>
      <c r="C255" s="544"/>
      <c r="D255" s="550"/>
      <c r="E255" s="544"/>
      <c r="F255" s="544"/>
      <c r="G255" s="544"/>
      <c r="H255" s="544"/>
      <c r="I255" s="544"/>
      <c r="J255" s="544"/>
      <c r="K255" s="544"/>
      <c r="L255" s="544"/>
      <c r="M255" s="544"/>
      <c r="N255" s="544"/>
      <c r="O255" s="544"/>
      <c r="P255" s="544"/>
      <c r="Q255" s="544"/>
      <c r="R255" s="544"/>
      <c r="S255" s="544"/>
      <c r="T255" s="544"/>
      <c r="U255" s="544"/>
      <c r="V255" s="544"/>
      <c r="W255" s="544"/>
      <c r="X255" s="544"/>
      <c r="Y255" s="544"/>
      <c r="Z255" s="544"/>
    </row>
    <row r="256" ht="15.75" customHeight="1">
      <c r="A256" s="702"/>
      <c r="B256" s="703"/>
      <c r="C256" s="544"/>
      <c r="D256" s="550"/>
      <c r="E256" s="544"/>
      <c r="F256" s="544"/>
      <c r="G256" s="544"/>
      <c r="H256" s="544"/>
      <c r="I256" s="544"/>
      <c r="J256" s="544"/>
      <c r="K256" s="544"/>
      <c r="L256" s="544"/>
      <c r="M256" s="544"/>
      <c r="N256" s="544"/>
      <c r="O256" s="544"/>
      <c r="P256" s="544"/>
      <c r="Q256" s="544"/>
      <c r="R256" s="544"/>
      <c r="S256" s="544"/>
      <c r="T256" s="544"/>
      <c r="U256" s="544"/>
      <c r="V256" s="544"/>
      <c r="W256" s="544"/>
      <c r="X256" s="544"/>
      <c r="Y256" s="544"/>
      <c r="Z256" s="544"/>
    </row>
    <row r="257" ht="15.75" customHeight="1">
      <c r="A257" s="702"/>
      <c r="B257" s="703"/>
      <c r="C257" s="544"/>
      <c r="D257" s="550"/>
      <c r="E257" s="544"/>
      <c r="F257" s="544"/>
      <c r="G257" s="544"/>
      <c r="H257" s="544"/>
      <c r="I257" s="544"/>
      <c r="J257" s="544"/>
      <c r="K257" s="544"/>
      <c r="L257" s="544"/>
      <c r="M257" s="544"/>
      <c r="N257" s="544"/>
      <c r="O257" s="544"/>
      <c r="P257" s="544"/>
      <c r="Q257" s="544"/>
      <c r="R257" s="544"/>
      <c r="S257" s="544"/>
      <c r="T257" s="544"/>
      <c r="U257" s="544"/>
      <c r="V257" s="544"/>
      <c r="W257" s="544"/>
      <c r="X257" s="544"/>
      <c r="Y257" s="544"/>
      <c r="Z257" s="544"/>
    </row>
    <row r="258" ht="15.75" customHeight="1">
      <c r="A258" s="702"/>
      <c r="B258" s="703"/>
      <c r="C258" s="544"/>
      <c r="D258" s="550"/>
      <c r="E258" s="544"/>
      <c r="F258" s="544"/>
      <c r="G258" s="544"/>
      <c r="H258" s="544"/>
      <c r="I258" s="544"/>
      <c r="J258" s="544"/>
      <c r="K258" s="544"/>
      <c r="L258" s="544"/>
      <c r="M258" s="544"/>
      <c r="N258" s="544"/>
      <c r="O258" s="544"/>
      <c r="P258" s="544"/>
      <c r="Q258" s="544"/>
      <c r="R258" s="544"/>
      <c r="S258" s="544"/>
      <c r="T258" s="544"/>
      <c r="U258" s="544"/>
      <c r="V258" s="544"/>
      <c r="W258" s="544"/>
      <c r="X258" s="544"/>
      <c r="Y258" s="544"/>
      <c r="Z258" s="544"/>
    </row>
    <row r="259" ht="15.75" customHeight="1">
      <c r="A259" s="702"/>
      <c r="B259" s="703"/>
      <c r="C259" s="544"/>
      <c r="D259" s="550"/>
      <c r="E259" s="544"/>
      <c r="F259" s="544"/>
      <c r="G259" s="544"/>
      <c r="H259" s="544"/>
      <c r="I259" s="544"/>
      <c r="J259" s="544"/>
      <c r="K259" s="544"/>
      <c r="L259" s="544"/>
      <c r="M259" s="544"/>
      <c r="N259" s="544"/>
      <c r="O259" s="544"/>
      <c r="P259" s="544"/>
      <c r="Q259" s="544"/>
      <c r="R259" s="544"/>
      <c r="S259" s="544"/>
      <c r="T259" s="544"/>
      <c r="U259" s="544"/>
      <c r="V259" s="544"/>
      <c r="W259" s="544"/>
      <c r="X259" s="544"/>
      <c r="Y259" s="544"/>
      <c r="Z259" s="544"/>
    </row>
    <row r="260" ht="15.75" customHeight="1">
      <c r="A260" s="702"/>
      <c r="B260" s="703"/>
      <c r="C260" s="544"/>
      <c r="D260" s="550"/>
      <c r="E260" s="544"/>
      <c r="F260" s="544"/>
      <c r="G260" s="544"/>
      <c r="H260" s="544"/>
      <c r="I260" s="544"/>
      <c r="J260" s="544"/>
      <c r="K260" s="544"/>
      <c r="L260" s="544"/>
      <c r="M260" s="544"/>
      <c r="N260" s="544"/>
      <c r="O260" s="544"/>
      <c r="P260" s="544"/>
      <c r="Q260" s="544"/>
      <c r="R260" s="544"/>
      <c r="S260" s="544"/>
      <c r="T260" s="544"/>
      <c r="U260" s="544"/>
      <c r="V260" s="544"/>
      <c r="W260" s="544"/>
      <c r="X260" s="544"/>
      <c r="Y260" s="544"/>
      <c r="Z260" s="544"/>
    </row>
    <row r="261" ht="15.75" customHeight="1">
      <c r="A261" s="702"/>
      <c r="B261" s="703"/>
      <c r="C261" s="544"/>
      <c r="D261" s="550"/>
      <c r="E261" s="544"/>
      <c r="F261" s="544"/>
      <c r="G261" s="544"/>
      <c r="H261" s="544"/>
      <c r="I261" s="544"/>
      <c r="J261" s="544"/>
      <c r="K261" s="544"/>
      <c r="L261" s="544"/>
      <c r="M261" s="544"/>
      <c r="N261" s="544"/>
      <c r="O261" s="544"/>
      <c r="P261" s="544"/>
      <c r="Q261" s="544"/>
      <c r="R261" s="544"/>
      <c r="S261" s="544"/>
      <c r="T261" s="544"/>
      <c r="U261" s="544"/>
      <c r="V261" s="544"/>
      <c r="W261" s="544"/>
      <c r="X261" s="544"/>
      <c r="Y261" s="544"/>
      <c r="Z261" s="544"/>
    </row>
    <row r="262" ht="15.75" customHeight="1">
      <c r="A262" s="702"/>
      <c r="B262" s="703"/>
      <c r="C262" s="544"/>
      <c r="D262" s="550"/>
      <c r="E262" s="544"/>
      <c r="F262" s="544"/>
      <c r="G262" s="544"/>
      <c r="H262" s="544"/>
      <c r="I262" s="544"/>
      <c r="J262" s="544"/>
      <c r="K262" s="544"/>
      <c r="L262" s="544"/>
      <c r="M262" s="544"/>
      <c r="N262" s="544"/>
      <c r="O262" s="544"/>
      <c r="P262" s="544"/>
      <c r="Q262" s="544"/>
      <c r="R262" s="544"/>
      <c r="S262" s="544"/>
      <c r="T262" s="544"/>
      <c r="U262" s="544"/>
      <c r="V262" s="544"/>
      <c r="W262" s="544"/>
      <c r="X262" s="544"/>
      <c r="Y262" s="544"/>
      <c r="Z262" s="544"/>
    </row>
    <row r="263" ht="15.75" customHeight="1">
      <c r="A263" s="702"/>
      <c r="B263" s="703"/>
      <c r="C263" s="544"/>
      <c r="D263" s="550"/>
      <c r="E263" s="544"/>
      <c r="F263" s="544"/>
      <c r="G263" s="544"/>
      <c r="H263" s="544"/>
      <c r="I263" s="544"/>
      <c r="J263" s="544"/>
      <c r="K263" s="544"/>
      <c r="L263" s="544"/>
      <c r="M263" s="544"/>
      <c r="N263" s="544"/>
      <c r="O263" s="544"/>
      <c r="P263" s="544"/>
      <c r="Q263" s="544"/>
      <c r="R263" s="544"/>
      <c r="S263" s="544"/>
      <c r="T263" s="544"/>
      <c r="U263" s="544"/>
      <c r="V263" s="544"/>
      <c r="W263" s="544"/>
      <c r="X263" s="544"/>
      <c r="Y263" s="544"/>
      <c r="Z263" s="544"/>
    </row>
    <row r="264" ht="15.75" customHeight="1">
      <c r="A264" s="702"/>
      <c r="B264" s="703"/>
      <c r="C264" s="544"/>
      <c r="D264" s="550"/>
      <c r="E264" s="544"/>
      <c r="F264" s="544"/>
      <c r="G264" s="544"/>
      <c r="H264" s="544"/>
      <c r="I264" s="544"/>
      <c r="J264" s="544"/>
      <c r="K264" s="544"/>
      <c r="L264" s="544"/>
      <c r="M264" s="544"/>
      <c r="N264" s="544"/>
      <c r="O264" s="544"/>
      <c r="P264" s="544"/>
      <c r="Q264" s="544"/>
      <c r="R264" s="544"/>
      <c r="S264" s="544"/>
      <c r="T264" s="544"/>
      <c r="U264" s="544"/>
      <c r="V264" s="544"/>
      <c r="W264" s="544"/>
      <c r="X264" s="544"/>
      <c r="Y264" s="544"/>
      <c r="Z264" s="544"/>
    </row>
    <row r="265" ht="15.75" customHeight="1">
      <c r="A265" s="702"/>
      <c r="B265" s="703"/>
      <c r="C265" s="544"/>
      <c r="D265" s="550"/>
      <c r="E265" s="544"/>
      <c r="F265" s="544"/>
      <c r="G265" s="544"/>
      <c r="H265" s="544"/>
      <c r="I265" s="544"/>
      <c r="J265" s="544"/>
      <c r="K265" s="544"/>
      <c r="L265" s="544"/>
      <c r="M265" s="544"/>
      <c r="N265" s="544"/>
      <c r="O265" s="544"/>
      <c r="P265" s="544"/>
      <c r="Q265" s="544"/>
      <c r="R265" s="544"/>
      <c r="S265" s="544"/>
      <c r="T265" s="544"/>
      <c r="U265" s="544"/>
      <c r="V265" s="544"/>
      <c r="W265" s="544"/>
      <c r="X265" s="544"/>
      <c r="Y265" s="544"/>
      <c r="Z265" s="544"/>
    </row>
    <row r="266" ht="15.75" customHeight="1">
      <c r="A266" s="702"/>
      <c r="B266" s="703"/>
      <c r="C266" s="544"/>
      <c r="D266" s="550"/>
      <c r="E266" s="544"/>
      <c r="F266" s="544"/>
      <c r="G266" s="544"/>
      <c r="H266" s="544"/>
      <c r="I266" s="544"/>
      <c r="J266" s="544"/>
      <c r="K266" s="544"/>
      <c r="L266" s="544"/>
      <c r="M266" s="544"/>
      <c r="N266" s="544"/>
      <c r="O266" s="544"/>
      <c r="P266" s="544"/>
      <c r="Q266" s="544"/>
      <c r="R266" s="544"/>
      <c r="S266" s="544"/>
      <c r="T266" s="544"/>
      <c r="U266" s="544"/>
      <c r="V266" s="544"/>
      <c r="W266" s="544"/>
      <c r="X266" s="544"/>
      <c r="Y266" s="544"/>
      <c r="Z266" s="544"/>
    </row>
    <row r="267" ht="15.75" customHeight="1">
      <c r="A267" s="702"/>
      <c r="B267" s="703"/>
      <c r="C267" s="544"/>
      <c r="D267" s="550"/>
      <c r="E267" s="544"/>
      <c r="F267" s="544"/>
      <c r="G267" s="544"/>
      <c r="H267" s="544"/>
      <c r="I267" s="544"/>
      <c r="J267" s="544"/>
      <c r="K267" s="544"/>
      <c r="L267" s="544"/>
      <c r="M267" s="544"/>
      <c r="N267" s="544"/>
      <c r="O267" s="544"/>
      <c r="P267" s="544"/>
      <c r="Q267" s="544"/>
      <c r="R267" s="544"/>
      <c r="S267" s="544"/>
      <c r="T267" s="544"/>
      <c r="U267" s="544"/>
      <c r="V267" s="544"/>
      <c r="W267" s="544"/>
      <c r="X267" s="544"/>
      <c r="Y267" s="544"/>
      <c r="Z267" s="544"/>
    </row>
    <row r="268" ht="15.75" customHeight="1">
      <c r="A268" s="702"/>
      <c r="B268" s="703"/>
      <c r="C268" s="544"/>
      <c r="D268" s="550"/>
      <c r="E268" s="544"/>
      <c r="F268" s="544"/>
      <c r="G268" s="544"/>
      <c r="H268" s="544"/>
      <c r="I268" s="544"/>
      <c r="J268" s="544"/>
      <c r="K268" s="544"/>
      <c r="L268" s="544"/>
      <c r="M268" s="544"/>
      <c r="N268" s="544"/>
      <c r="O268" s="544"/>
      <c r="P268" s="544"/>
      <c r="Q268" s="544"/>
      <c r="R268" s="544"/>
      <c r="S268" s="544"/>
      <c r="T268" s="544"/>
      <c r="U268" s="544"/>
      <c r="V268" s="544"/>
      <c r="W268" s="544"/>
      <c r="X268" s="544"/>
      <c r="Y268" s="544"/>
      <c r="Z268" s="544"/>
    </row>
    <row r="269" ht="15.75" customHeight="1">
      <c r="A269" s="702"/>
      <c r="B269" s="703"/>
      <c r="C269" s="544"/>
      <c r="D269" s="550"/>
      <c r="E269" s="544"/>
      <c r="F269" s="544"/>
      <c r="G269" s="544"/>
      <c r="H269" s="544"/>
      <c r="I269" s="544"/>
      <c r="J269" s="544"/>
      <c r="K269" s="544"/>
      <c r="L269" s="544"/>
      <c r="M269" s="544"/>
      <c r="N269" s="544"/>
      <c r="O269" s="544"/>
      <c r="P269" s="544"/>
      <c r="Q269" s="544"/>
      <c r="R269" s="544"/>
      <c r="S269" s="544"/>
      <c r="T269" s="544"/>
      <c r="U269" s="544"/>
      <c r="V269" s="544"/>
      <c r="W269" s="544"/>
      <c r="X269" s="544"/>
      <c r="Y269" s="544"/>
      <c r="Z269" s="544"/>
    </row>
    <row r="270" ht="15.75" customHeight="1">
      <c r="A270" s="702"/>
      <c r="B270" s="703"/>
      <c r="C270" s="544"/>
      <c r="D270" s="550"/>
      <c r="E270" s="544"/>
      <c r="F270" s="544"/>
      <c r="G270" s="544"/>
      <c r="H270" s="544"/>
      <c r="I270" s="544"/>
      <c r="J270" s="544"/>
      <c r="K270" s="544"/>
      <c r="L270" s="544"/>
      <c r="M270" s="544"/>
      <c r="N270" s="544"/>
      <c r="O270" s="544"/>
      <c r="P270" s="544"/>
      <c r="Q270" s="544"/>
      <c r="R270" s="544"/>
      <c r="S270" s="544"/>
      <c r="T270" s="544"/>
      <c r="U270" s="544"/>
      <c r="V270" s="544"/>
      <c r="W270" s="544"/>
      <c r="X270" s="544"/>
      <c r="Y270" s="544"/>
      <c r="Z270" s="544"/>
    </row>
    <row r="271" ht="15.75" customHeight="1">
      <c r="A271" s="702"/>
      <c r="B271" s="703"/>
      <c r="C271" s="544"/>
      <c r="D271" s="550"/>
      <c r="E271" s="544"/>
      <c r="F271" s="544"/>
      <c r="G271" s="544"/>
      <c r="H271" s="544"/>
      <c r="I271" s="544"/>
      <c r="J271" s="544"/>
      <c r="K271" s="544"/>
      <c r="L271" s="544"/>
      <c r="M271" s="544"/>
      <c r="N271" s="544"/>
      <c r="O271" s="544"/>
      <c r="P271" s="544"/>
      <c r="Q271" s="544"/>
      <c r="R271" s="544"/>
      <c r="S271" s="544"/>
      <c r="T271" s="544"/>
      <c r="U271" s="544"/>
      <c r="V271" s="544"/>
      <c r="W271" s="544"/>
      <c r="X271" s="544"/>
      <c r="Y271" s="544"/>
      <c r="Z271" s="544"/>
    </row>
    <row r="272" ht="15.75" customHeight="1">
      <c r="A272" s="702"/>
      <c r="B272" s="703"/>
      <c r="C272" s="544"/>
      <c r="D272" s="550"/>
      <c r="E272" s="544"/>
      <c r="F272" s="544"/>
      <c r="G272" s="544"/>
      <c r="H272" s="544"/>
      <c r="I272" s="544"/>
      <c r="J272" s="544"/>
      <c r="K272" s="544"/>
      <c r="L272" s="544"/>
      <c r="M272" s="544"/>
      <c r="N272" s="544"/>
      <c r="O272" s="544"/>
      <c r="P272" s="544"/>
      <c r="Q272" s="544"/>
      <c r="R272" s="544"/>
      <c r="S272" s="544"/>
      <c r="T272" s="544"/>
      <c r="U272" s="544"/>
      <c r="V272" s="544"/>
      <c r="W272" s="544"/>
      <c r="X272" s="544"/>
      <c r="Y272" s="544"/>
      <c r="Z272" s="544"/>
    </row>
    <row r="273" ht="15.75" customHeight="1">
      <c r="A273" s="702"/>
      <c r="B273" s="703"/>
      <c r="C273" s="544"/>
      <c r="D273" s="550"/>
      <c r="E273" s="544"/>
      <c r="F273" s="544"/>
      <c r="G273" s="544"/>
      <c r="H273" s="544"/>
      <c r="I273" s="544"/>
      <c r="J273" s="544"/>
      <c r="K273" s="544"/>
      <c r="L273" s="544"/>
      <c r="M273" s="544"/>
      <c r="N273" s="544"/>
      <c r="O273" s="544"/>
      <c r="P273" s="544"/>
      <c r="Q273" s="544"/>
      <c r="R273" s="544"/>
      <c r="S273" s="544"/>
      <c r="T273" s="544"/>
      <c r="U273" s="544"/>
      <c r="V273" s="544"/>
      <c r="W273" s="544"/>
      <c r="X273" s="544"/>
      <c r="Y273" s="544"/>
      <c r="Z273" s="544"/>
    </row>
    <row r="274" ht="15.75" customHeight="1">
      <c r="A274" s="702"/>
      <c r="B274" s="703"/>
      <c r="C274" s="544"/>
      <c r="D274" s="550"/>
      <c r="E274" s="544"/>
      <c r="F274" s="544"/>
      <c r="G274" s="544"/>
      <c r="H274" s="544"/>
      <c r="I274" s="544"/>
      <c r="J274" s="544"/>
      <c r="K274" s="544"/>
      <c r="L274" s="544"/>
      <c r="M274" s="544"/>
      <c r="N274" s="544"/>
      <c r="O274" s="544"/>
      <c r="P274" s="544"/>
      <c r="Q274" s="544"/>
      <c r="R274" s="544"/>
      <c r="S274" s="544"/>
      <c r="T274" s="544"/>
      <c r="U274" s="544"/>
      <c r="V274" s="544"/>
      <c r="W274" s="544"/>
      <c r="X274" s="544"/>
      <c r="Y274" s="544"/>
      <c r="Z274" s="544"/>
    </row>
    <row r="275" ht="15.75" customHeight="1">
      <c r="A275" s="702"/>
      <c r="B275" s="703"/>
      <c r="C275" s="544"/>
      <c r="D275" s="550"/>
      <c r="E275" s="544"/>
      <c r="F275" s="544"/>
      <c r="G275" s="544"/>
      <c r="H275" s="544"/>
      <c r="I275" s="544"/>
      <c r="J275" s="544"/>
      <c r="K275" s="544"/>
      <c r="L275" s="544"/>
      <c r="M275" s="544"/>
      <c r="N275" s="544"/>
      <c r="O275" s="544"/>
      <c r="P275" s="544"/>
      <c r="Q275" s="544"/>
      <c r="R275" s="544"/>
      <c r="S275" s="544"/>
      <c r="T275" s="544"/>
      <c r="U275" s="544"/>
      <c r="V275" s="544"/>
      <c r="W275" s="544"/>
      <c r="X275" s="544"/>
      <c r="Y275" s="544"/>
      <c r="Z275" s="544"/>
    </row>
    <row r="276" ht="15.75" customHeight="1">
      <c r="A276" s="702"/>
      <c r="B276" s="703"/>
      <c r="C276" s="544"/>
      <c r="D276" s="550"/>
      <c r="E276" s="544"/>
      <c r="F276" s="544"/>
      <c r="G276" s="544"/>
      <c r="H276" s="544"/>
      <c r="I276" s="544"/>
      <c r="J276" s="544"/>
      <c r="K276" s="544"/>
      <c r="L276" s="544"/>
      <c r="M276" s="544"/>
      <c r="N276" s="544"/>
      <c r="O276" s="544"/>
      <c r="P276" s="544"/>
      <c r="Q276" s="544"/>
      <c r="R276" s="544"/>
      <c r="S276" s="544"/>
      <c r="T276" s="544"/>
      <c r="U276" s="544"/>
      <c r="V276" s="544"/>
      <c r="W276" s="544"/>
      <c r="X276" s="544"/>
      <c r="Y276" s="544"/>
      <c r="Z276" s="544"/>
    </row>
    <row r="277" ht="15.75" customHeight="1">
      <c r="A277" s="702"/>
      <c r="B277" s="703"/>
      <c r="C277" s="544"/>
      <c r="D277" s="550"/>
      <c r="E277" s="544"/>
      <c r="F277" s="544"/>
      <c r="G277" s="544"/>
      <c r="H277" s="544"/>
      <c r="I277" s="544"/>
      <c r="J277" s="544"/>
      <c r="K277" s="544"/>
      <c r="L277" s="544"/>
      <c r="M277" s="544"/>
      <c r="N277" s="544"/>
      <c r="O277" s="544"/>
      <c r="P277" s="544"/>
      <c r="Q277" s="544"/>
      <c r="R277" s="544"/>
      <c r="S277" s="544"/>
      <c r="T277" s="544"/>
      <c r="U277" s="544"/>
      <c r="V277" s="544"/>
      <c r="W277" s="544"/>
      <c r="X277" s="544"/>
      <c r="Y277" s="544"/>
      <c r="Z277" s="544"/>
    </row>
    <row r="278" ht="15.75" customHeight="1">
      <c r="A278" s="702"/>
      <c r="B278" s="703"/>
      <c r="C278" s="544"/>
      <c r="D278" s="550"/>
      <c r="E278" s="544"/>
      <c r="F278" s="544"/>
      <c r="G278" s="544"/>
      <c r="H278" s="544"/>
      <c r="I278" s="544"/>
      <c r="J278" s="544"/>
      <c r="K278" s="544"/>
      <c r="L278" s="544"/>
      <c r="M278" s="544"/>
      <c r="N278" s="544"/>
      <c r="O278" s="544"/>
      <c r="P278" s="544"/>
      <c r="Q278" s="544"/>
      <c r="R278" s="544"/>
      <c r="S278" s="544"/>
      <c r="T278" s="544"/>
      <c r="U278" s="544"/>
      <c r="V278" s="544"/>
      <c r="W278" s="544"/>
      <c r="X278" s="544"/>
      <c r="Y278" s="544"/>
      <c r="Z278" s="544"/>
    </row>
    <row r="279" ht="15.75" customHeight="1">
      <c r="A279" s="702"/>
      <c r="B279" s="703"/>
      <c r="C279" s="544"/>
      <c r="D279" s="550"/>
      <c r="E279" s="544"/>
      <c r="F279" s="544"/>
      <c r="G279" s="544"/>
      <c r="H279" s="544"/>
      <c r="I279" s="544"/>
      <c r="J279" s="544"/>
      <c r="K279" s="544"/>
      <c r="L279" s="544"/>
      <c r="M279" s="544"/>
      <c r="N279" s="544"/>
      <c r="O279" s="544"/>
      <c r="P279" s="544"/>
      <c r="Q279" s="544"/>
      <c r="R279" s="544"/>
      <c r="S279" s="544"/>
      <c r="T279" s="544"/>
      <c r="U279" s="544"/>
      <c r="V279" s="544"/>
      <c r="W279" s="544"/>
      <c r="X279" s="544"/>
      <c r="Y279" s="544"/>
      <c r="Z279" s="544"/>
    </row>
    <row r="280" ht="15.75" customHeight="1">
      <c r="A280" s="702"/>
      <c r="B280" s="703"/>
      <c r="C280" s="544"/>
      <c r="D280" s="550"/>
      <c r="E280" s="544"/>
      <c r="F280" s="544"/>
      <c r="G280" s="544"/>
      <c r="H280" s="544"/>
      <c r="I280" s="544"/>
      <c r="J280" s="544"/>
      <c r="K280" s="544"/>
      <c r="L280" s="544"/>
      <c r="M280" s="544"/>
      <c r="N280" s="544"/>
      <c r="O280" s="544"/>
      <c r="P280" s="544"/>
      <c r="Q280" s="544"/>
      <c r="R280" s="544"/>
      <c r="S280" s="544"/>
      <c r="T280" s="544"/>
      <c r="U280" s="544"/>
      <c r="V280" s="544"/>
      <c r="W280" s="544"/>
      <c r="X280" s="544"/>
      <c r="Y280" s="544"/>
      <c r="Z280" s="544"/>
    </row>
    <row r="281" ht="15.75" customHeight="1">
      <c r="A281" s="702"/>
      <c r="B281" s="703"/>
      <c r="C281" s="544"/>
      <c r="D281" s="550"/>
      <c r="E281" s="544"/>
      <c r="F281" s="544"/>
      <c r="G281" s="544"/>
      <c r="H281" s="544"/>
      <c r="I281" s="544"/>
      <c r="J281" s="544"/>
      <c r="K281" s="544"/>
      <c r="L281" s="544"/>
      <c r="M281" s="544"/>
      <c r="N281" s="544"/>
      <c r="O281" s="544"/>
      <c r="P281" s="544"/>
      <c r="Q281" s="544"/>
      <c r="R281" s="544"/>
      <c r="S281" s="544"/>
      <c r="T281" s="544"/>
      <c r="U281" s="544"/>
      <c r="V281" s="544"/>
      <c r="W281" s="544"/>
      <c r="X281" s="544"/>
      <c r="Y281" s="544"/>
      <c r="Z281" s="544"/>
    </row>
    <row r="282" ht="15.75" customHeight="1">
      <c r="A282" s="702"/>
      <c r="B282" s="703"/>
      <c r="C282" s="544"/>
      <c r="D282" s="550"/>
      <c r="E282" s="544"/>
      <c r="F282" s="544"/>
      <c r="G282" s="544"/>
      <c r="H282" s="544"/>
      <c r="I282" s="544"/>
      <c r="J282" s="544"/>
      <c r="K282" s="544"/>
      <c r="L282" s="544"/>
      <c r="M282" s="544"/>
      <c r="N282" s="544"/>
      <c r="O282" s="544"/>
      <c r="P282" s="544"/>
      <c r="Q282" s="544"/>
      <c r="R282" s="544"/>
      <c r="S282" s="544"/>
      <c r="T282" s="544"/>
      <c r="U282" s="544"/>
      <c r="V282" s="544"/>
      <c r="W282" s="544"/>
      <c r="X282" s="544"/>
      <c r="Y282" s="544"/>
      <c r="Z282" s="544"/>
    </row>
    <row r="283" ht="15.75" customHeight="1">
      <c r="A283" s="702"/>
      <c r="B283" s="703"/>
      <c r="C283" s="544"/>
      <c r="D283" s="550"/>
      <c r="E283" s="544"/>
      <c r="F283" s="544"/>
      <c r="G283" s="544"/>
      <c r="H283" s="544"/>
      <c r="I283" s="544"/>
      <c r="J283" s="544"/>
      <c r="K283" s="544"/>
      <c r="L283" s="544"/>
      <c r="M283" s="544"/>
      <c r="N283" s="544"/>
      <c r="O283" s="544"/>
      <c r="P283" s="544"/>
      <c r="Q283" s="544"/>
      <c r="R283" s="544"/>
      <c r="S283" s="544"/>
      <c r="T283" s="544"/>
      <c r="U283" s="544"/>
      <c r="V283" s="544"/>
      <c r="W283" s="544"/>
      <c r="X283" s="544"/>
      <c r="Y283" s="544"/>
      <c r="Z283" s="544"/>
    </row>
    <row r="284" ht="15.75" customHeight="1">
      <c r="A284" s="702"/>
      <c r="B284" s="703"/>
      <c r="C284" s="544"/>
      <c r="D284" s="550"/>
      <c r="E284" s="544"/>
      <c r="F284" s="544"/>
      <c r="G284" s="544"/>
      <c r="H284" s="544"/>
      <c r="I284" s="544"/>
      <c r="J284" s="544"/>
      <c r="K284" s="544"/>
      <c r="L284" s="544"/>
      <c r="M284" s="544"/>
      <c r="N284" s="544"/>
      <c r="O284" s="544"/>
      <c r="P284" s="544"/>
      <c r="Q284" s="544"/>
      <c r="R284" s="544"/>
      <c r="S284" s="544"/>
      <c r="T284" s="544"/>
      <c r="U284" s="544"/>
      <c r="V284" s="544"/>
      <c r="W284" s="544"/>
      <c r="X284" s="544"/>
      <c r="Y284" s="544"/>
      <c r="Z284" s="544"/>
    </row>
    <row r="285" ht="15.75" customHeight="1">
      <c r="A285" s="702"/>
      <c r="B285" s="703"/>
      <c r="C285" s="544"/>
      <c r="D285" s="550"/>
      <c r="E285" s="544"/>
      <c r="F285" s="544"/>
      <c r="G285" s="544"/>
      <c r="H285" s="544"/>
      <c r="I285" s="544"/>
      <c r="J285" s="544"/>
      <c r="K285" s="544"/>
      <c r="L285" s="544"/>
      <c r="M285" s="544"/>
      <c r="N285" s="544"/>
      <c r="O285" s="544"/>
      <c r="P285" s="544"/>
      <c r="Q285" s="544"/>
      <c r="R285" s="544"/>
      <c r="S285" s="544"/>
      <c r="T285" s="544"/>
      <c r="U285" s="544"/>
      <c r="V285" s="544"/>
      <c r="W285" s="544"/>
      <c r="X285" s="544"/>
      <c r="Y285" s="544"/>
      <c r="Z285" s="544"/>
    </row>
    <row r="286" ht="15.75" customHeight="1">
      <c r="A286" s="702"/>
      <c r="B286" s="703"/>
      <c r="C286" s="544"/>
      <c r="D286" s="550"/>
      <c r="E286" s="544"/>
      <c r="F286" s="544"/>
      <c r="G286" s="544"/>
      <c r="H286" s="544"/>
      <c r="I286" s="544"/>
      <c r="J286" s="544"/>
      <c r="K286" s="544"/>
      <c r="L286" s="544"/>
      <c r="M286" s="544"/>
      <c r="N286" s="544"/>
      <c r="O286" s="544"/>
      <c r="P286" s="544"/>
      <c r="Q286" s="544"/>
      <c r="R286" s="544"/>
      <c r="S286" s="544"/>
      <c r="T286" s="544"/>
      <c r="U286" s="544"/>
      <c r="V286" s="544"/>
      <c r="W286" s="544"/>
      <c r="X286" s="544"/>
      <c r="Y286" s="544"/>
      <c r="Z286" s="544"/>
    </row>
    <row r="287" ht="15.75" customHeight="1">
      <c r="A287" s="702"/>
      <c r="B287" s="703"/>
      <c r="C287" s="544"/>
      <c r="D287" s="550"/>
      <c r="E287" s="544"/>
      <c r="F287" s="544"/>
      <c r="G287" s="544"/>
      <c r="H287" s="544"/>
      <c r="I287" s="544"/>
      <c r="J287" s="544"/>
      <c r="K287" s="544"/>
      <c r="L287" s="544"/>
      <c r="M287" s="544"/>
      <c r="N287" s="544"/>
      <c r="O287" s="544"/>
      <c r="P287" s="544"/>
      <c r="Q287" s="544"/>
      <c r="R287" s="544"/>
      <c r="S287" s="544"/>
      <c r="T287" s="544"/>
      <c r="U287" s="544"/>
      <c r="V287" s="544"/>
      <c r="W287" s="544"/>
      <c r="X287" s="544"/>
      <c r="Y287" s="544"/>
      <c r="Z287" s="544"/>
    </row>
    <row r="288" ht="15.75" customHeight="1">
      <c r="A288" s="702"/>
      <c r="B288" s="703"/>
      <c r="C288" s="544"/>
      <c r="D288" s="550"/>
      <c r="E288" s="544"/>
      <c r="F288" s="544"/>
      <c r="G288" s="544"/>
      <c r="H288" s="544"/>
      <c r="I288" s="544"/>
      <c r="J288" s="544"/>
      <c r="K288" s="544"/>
      <c r="L288" s="544"/>
      <c r="M288" s="544"/>
      <c r="N288" s="544"/>
      <c r="O288" s="544"/>
      <c r="P288" s="544"/>
      <c r="Q288" s="544"/>
      <c r="R288" s="544"/>
      <c r="S288" s="544"/>
      <c r="T288" s="544"/>
      <c r="U288" s="544"/>
      <c r="V288" s="544"/>
      <c r="W288" s="544"/>
      <c r="X288" s="544"/>
      <c r="Y288" s="544"/>
      <c r="Z288" s="544"/>
    </row>
    <row r="289" ht="15.75" customHeight="1">
      <c r="A289" s="702"/>
      <c r="B289" s="703"/>
      <c r="C289" s="544"/>
      <c r="D289" s="550"/>
      <c r="E289" s="544"/>
      <c r="F289" s="544"/>
      <c r="G289" s="544"/>
      <c r="H289" s="544"/>
      <c r="I289" s="544"/>
      <c r="J289" s="544"/>
      <c r="K289" s="544"/>
      <c r="L289" s="544"/>
      <c r="M289" s="544"/>
      <c r="N289" s="544"/>
      <c r="O289" s="544"/>
      <c r="P289" s="544"/>
      <c r="Q289" s="544"/>
      <c r="R289" s="544"/>
      <c r="S289" s="544"/>
      <c r="T289" s="544"/>
      <c r="U289" s="544"/>
      <c r="V289" s="544"/>
      <c r="W289" s="544"/>
      <c r="X289" s="544"/>
      <c r="Y289" s="544"/>
      <c r="Z289" s="544"/>
    </row>
    <row r="290" ht="15.75" customHeight="1">
      <c r="A290" s="702"/>
      <c r="B290" s="703"/>
      <c r="C290" s="544"/>
      <c r="D290" s="550"/>
      <c r="E290" s="544"/>
      <c r="F290" s="544"/>
      <c r="G290" s="544"/>
      <c r="H290" s="544"/>
      <c r="I290" s="544"/>
      <c r="J290" s="544"/>
      <c r="K290" s="544"/>
      <c r="L290" s="544"/>
      <c r="M290" s="544"/>
      <c r="N290" s="544"/>
      <c r="O290" s="544"/>
      <c r="P290" s="544"/>
      <c r="Q290" s="544"/>
      <c r="R290" s="544"/>
      <c r="S290" s="544"/>
      <c r="T290" s="544"/>
      <c r="U290" s="544"/>
      <c r="V290" s="544"/>
      <c r="W290" s="544"/>
      <c r="X290" s="544"/>
      <c r="Y290" s="544"/>
      <c r="Z290" s="544"/>
    </row>
    <row r="291" ht="15.75" customHeight="1">
      <c r="A291" s="702"/>
      <c r="B291" s="703"/>
      <c r="C291" s="544"/>
      <c r="D291" s="550"/>
      <c r="E291" s="544"/>
      <c r="F291" s="544"/>
      <c r="G291" s="544"/>
      <c r="H291" s="544"/>
      <c r="I291" s="544"/>
      <c r="J291" s="544"/>
      <c r="K291" s="544"/>
      <c r="L291" s="544"/>
      <c r="M291" s="544"/>
      <c r="N291" s="544"/>
      <c r="O291" s="544"/>
      <c r="P291" s="544"/>
      <c r="Q291" s="544"/>
      <c r="R291" s="544"/>
      <c r="S291" s="544"/>
      <c r="T291" s="544"/>
      <c r="U291" s="544"/>
      <c r="V291" s="544"/>
      <c r="W291" s="544"/>
      <c r="X291" s="544"/>
      <c r="Y291" s="544"/>
      <c r="Z291" s="544"/>
    </row>
    <row r="292" ht="15.75" customHeight="1">
      <c r="A292" s="702"/>
      <c r="B292" s="703"/>
      <c r="C292" s="544"/>
      <c r="D292" s="550"/>
      <c r="E292" s="544"/>
      <c r="F292" s="544"/>
      <c r="G292" s="544"/>
      <c r="H292" s="544"/>
      <c r="I292" s="544"/>
      <c r="J292" s="544"/>
      <c r="K292" s="544"/>
      <c r="L292" s="544"/>
      <c r="M292" s="544"/>
      <c r="N292" s="544"/>
      <c r="O292" s="544"/>
      <c r="P292" s="544"/>
      <c r="Q292" s="544"/>
      <c r="R292" s="544"/>
      <c r="S292" s="544"/>
      <c r="T292" s="544"/>
      <c r="U292" s="544"/>
      <c r="V292" s="544"/>
      <c r="W292" s="544"/>
      <c r="X292" s="544"/>
      <c r="Y292" s="544"/>
      <c r="Z292" s="544"/>
    </row>
    <row r="293" ht="15.75" customHeight="1">
      <c r="A293" s="702"/>
      <c r="B293" s="703"/>
      <c r="C293" s="544"/>
      <c r="D293" s="550"/>
      <c r="E293" s="544"/>
      <c r="F293" s="544"/>
      <c r="G293" s="544"/>
      <c r="H293" s="544"/>
      <c r="I293" s="544"/>
      <c r="J293" s="544"/>
      <c r="K293" s="544"/>
      <c r="L293" s="544"/>
      <c r="M293" s="544"/>
      <c r="N293" s="544"/>
      <c r="O293" s="544"/>
      <c r="P293" s="544"/>
      <c r="Q293" s="544"/>
      <c r="R293" s="544"/>
      <c r="S293" s="544"/>
      <c r="T293" s="544"/>
      <c r="U293" s="544"/>
      <c r="V293" s="544"/>
      <c r="W293" s="544"/>
      <c r="X293" s="544"/>
      <c r="Y293" s="544"/>
      <c r="Z293" s="544"/>
    </row>
    <row r="294" ht="15.75" customHeight="1">
      <c r="A294" s="702"/>
      <c r="B294" s="703"/>
      <c r="C294" s="544"/>
      <c r="D294" s="550"/>
      <c r="E294" s="544"/>
      <c r="F294" s="544"/>
      <c r="G294" s="544"/>
      <c r="H294" s="544"/>
      <c r="I294" s="544"/>
      <c r="J294" s="544"/>
      <c r="K294" s="544"/>
      <c r="L294" s="544"/>
      <c r="M294" s="544"/>
      <c r="N294" s="544"/>
      <c r="O294" s="544"/>
      <c r="P294" s="544"/>
      <c r="Q294" s="544"/>
      <c r="R294" s="544"/>
      <c r="S294" s="544"/>
      <c r="T294" s="544"/>
      <c r="U294" s="544"/>
      <c r="V294" s="544"/>
      <c r="W294" s="544"/>
      <c r="X294" s="544"/>
      <c r="Y294" s="544"/>
      <c r="Z294" s="544"/>
    </row>
    <row r="295" ht="15.75" customHeight="1">
      <c r="A295" s="702"/>
      <c r="B295" s="703"/>
      <c r="C295" s="544"/>
      <c r="D295" s="550"/>
      <c r="E295" s="544"/>
      <c r="F295" s="544"/>
      <c r="G295" s="544"/>
      <c r="H295" s="544"/>
      <c r="I295" s="544"/>
      <c r="J295" s="544"/>
      <c r="K295" s="544"/>
      <c r="L295" s="544"/>
      <c r="M295" s="544"/>
      <c r="N295" s="544"/>
      <c r="O295" s="544"/>
      <c r="P295" s="544"/>
      <c r="Q295" s="544"/>
      <c r="R295" s="544"/>
      <c r="S295" s="544"/>
      <c r="T295" s="544"/>
      <c r="U295" s="544"/>
      <c r="V295" s="544"/>
      <c r="W295" s="544"/>
      <c r="X295" s="544"/>
      <c r="Y295" s="544"/>
      <c r="Z295" s="544"/>
    </row>
    <row r="296" ht="15.75" customHeight="1">
      <c r="A296" s="702"/>
      <c r="B296" s="703"/>
      <c r="C296" s="544"/>
      <c r="D296" s="550"/>
      <c r="E296" s="544"/>
      <c r="F296" s="544"/>
      <c r="G296" s="544"/>
      <c r="H296" s="544"/>
      <c r="I296" s="544"/>
      <c r="J296" s="544"/>
      <c r="K296" s="544"/>
      <c r="L296" s="544"/>
      <c r="M296" s="544"/>
      <c r="N296" s="544"/>
      <c r="O296" s="544"/>
      <c r="P296" s="544"/>
      <c r="Q296" s="544"/>
      <c r="R296" s="544"/>
      <c r="S296" s="544"/>
      <c r="T296" s="544"/>
      <c r="U296" s="544"/>
      <c r="V296" s="544"/>
      <c r="W296" s="544"/>
      <c r="X296" s="544"/>
      <c r="Y296" s="544"/>
      <c r="Z296" s="544"/>
    </row>
    <row r="297" ht="15.75" customHeight="1">
      <c r="A297" s="702"/>
      <c r="B297" s="703"/>
      <c r="C297" s="544"/>
      <c r="D297" s="550"/>
      <c r="E297" s="544"/>
      <c r="F297" s="544"/>
      <c r="G297" s="544"/>
      <c r="H297" s="544"/>
      <c r="I297" s="544"/>
      <c r="J297" s="544"/>
      <c r="K297" s="544"/>
      <c r="L297" s="544"/>
      <c r="M297" s="544"/>
      <c r="N297" s="544"/>
      <c r="O297" s="544"/>
      <c r="P297" s="544"/>
      <c r="Q297" s="544"/>
      <c r="R297" s="544"/>
      <c r="S297" s="544"/>
      <c r="T297" s="544"/>
      <c r="U297" s="544"/>
      <c r="V297" s="544"/>
      <c r="W297" s="544"/>
      <c r="X297" s="544"/>
      <c r="Y297" s="544"/>
      <c r="Z297" s="544"/>
    </row>
    <row r="298" ht="15.75" customHeight="1">
      <c r="A298" s="702"/>
      <c r="B298" s="703"/>
      <c r="C298" s="544"/>
      <c r="D298" s="550"/>
      <c r="E298" s="544"/>
      <c r="F298" s="544"/>
      <c r="G298" s="544"/>
      <c r="H298" s="544"/>
      <c r="I298" s="544"/>
      <c r="J298" s="544"/>
      <c r="K298" s="544"/>
      <c r="L298" s="544"/>
      <c r="M298" s="544"/>
      <c r="N298" s="544"/>
      <c r="O298" s="544"/>
      <c r="P298" s="544"/>
      <c r="Q298" s="544"/>
      <c r="R298" s="544"/>
      <c r="S298" s="544"/>
      <c r="T298" s="544"/>
      <c r="U298" s="544"/>
      <c r="V298" s="544"/>
      <c r="W298" s="544"/>
      <c r="X298" s="544"/>
      <c r="Y298" s="544"/>
      <c r="Z298" s="544"/>
    </row>
    <row r="299" ht="15.75" customHeight="1">
      <c r="A299" s="702"/>
      <c r="B299" s="703"/>
      <c r="C299" s="544"/>
      <c r="D299" s="550"/>
      <c r="E299" s="544"/>
      <c r="F299" s="544"/>
      <c r="G299" s="544"/>
      <c r="H299" s="544"/>
      <c r="I299" s="544"/>
      <c r="J299" s="544"/>
      <c r="K299" s="544"/>
      <c r="L299" s="544"/>
      <c r="M299" s="544"/>
      <c r="N299" s="544"/>
      <c r="O299" s="544"/>
      <c r="P299" s="544"/>
      <c r="Q299" s="544"/>
      <c r="R299" s="544"/>
      <c r="S299" s="544"/>
      <c r="T299" s="544"/>
      <c r="U299" s="544"/>
      <c r="V299" s="544"/>
      <c r="W299" s="544"/>
      <c r="X299" s="544"/>
      <c r="Y299" s="544"/>
      <c r="Z299" s="544"/>
    </row>
    <row r="300" ht="15.75" customHeight="1">
      <c r="A300" s="702"/>
      <c r="B300" s="703"/>
      <c r="C300" s="544"/>
      <c r="D300" s="550"/>
      <c r="E300" s="544"/>
      <c r="F300" s="544"/>
      <c r="G300" s="544"/>
      <c r="H300" s="544"/>
      <c r="I300" s="544"/>
      <c r="J300" s="544"/>
      <c r="K300" s="544"/>
      <c r="L300" s="544"/>
      <c r="M300" s="544"/>
      <c r="N300" s="544"/>
      <c r="O300" s="544"/>
      <c r="P300" s="544"/>
      <c r="Q300" s="544"/>
      <c r="R300" s="544"/>
      <c r="S300" s="544"/>
      <c r="T300" s="544"/>
      <c r="U300" s="544"/>
      <c r="V300" s="544"/>
      <c r="W300" s="544"/>
      <c r="X300" s="544"/>
      <c r="Y300" s="544"/>
      <c r="Z300" s="544"/>
    </row>
    <row r="301" ht="15.75" customHeight="1">
      <c r="A301" s="702"/>
      <c r="B301" s="703"/>
      <c r="C301" s="544"/>
      <c r="D301" s="550"/>
      <c r="E301" s="544"/>
      <c r="F301" s="544"/>
      <c r="G301" s="544"/>
      <c r="H301" s="544"/>
      <c r="I301" s="544"/>
      <c r="J301" s="544"/>
      <c r="K301" s="544"/>
      <c r="L301" s="544"/>
      <c r="M301" s="544"/>
      <c r="N301" s="544"/>
      <c r="O301" s="544"/>
      <c r="P301" s="544"/>
      <c r="Q301" s="544"/>
      <c r="R301" s="544"/>
      <c r="S301" s="544"/>
      <c r="T301" s="544"/>
      <c r="U301" s="544"/>
      <c r="V301" s="544"/>
      <c r="W301" s="544"/>
      <c r="X301" s="544"/>
      <c r="Y301" s="544"/>
      <c r="Z301" s="544"/>
    </row>
    <row r="302" ht="15.75" customHeight="1">
      <c r="A302" s="702"/>
      <c r="B302" s="703"/>
      <c r="C302" s="544"/>
      <c r="D302" s="550"/>
      <c r="E302" s="544"/>
      <c r="F302" s="544"/>
      <c r="G302" s="544"/>
      <c r="H302" s="544"/>
      <c r="I302" s="544"/>
      <c r="J302" s="544"/>
      <c r="K302" s="544"/>
      <c r="L302" s="544"/>
      <c r="M302" s="544"/>
      <c r="N302" s="544"/>
      <c r="O302" s="544"/>
      <c r="P302" s="544"/>
      <c r="Q302" s="544"/>
      <c r="R302" s="544"/>
      <c r="S302" s="544"/>
      <c r="T302" s="544"/>
      <c r="U302" s="544"/>
      <c r="V302" s="544"/>
      <c r="W302" s="544"/>
      <c r="X302" s="544"/>
      <c r="Y302" s="544"/>
      <c r="Z302" s="544"/>
    </row>
    <row r="303" ht="15.75" customHeight="1">
      <c r="A303" s="702"/>
      <c r="B303" s="703"/>
      <c r="C303" s="544"/>
      <c r="D303" s="550"/>
      <c r="E303" s="544"/>
      <c r="F303" s="544"/>
      <c r="G303" s="544"/>
      <c r="H303" s="544"/>
      <c r="I303" s="544"/>
      <c r="J303" s="544"/>
      <c r="K303" s="544"/>
      <c r="L303" s="544"/>
      <c r="M303" s="544"/>
      <c r="N303" s="544"/>
      <c r="O303" s="544"/>
      <c r="P303" s="544"/>
      <c r="Q303" s="544"/>
      <c r="R303" s="544"/>
      <c r="S303" s="544"/>
      <c r="T303" s="544"/>
      <c r="U303" s="544"/>
      <c r="V303" s="544"/>
      <c r="W303" s="544"/>
      <c r="X303" s="544"/>
      <c r="Y303" s="544"/>
      <c r="Z303" s="544"/>
    </row>
    <row r="304" ht="15.75" customHeight="1">
      <c r="A304" s="702"/>
      <c r="B304" s="703"/>
      <c r="C304" s="544"/>
      <c r="D304" s="550"/>
      <c r="E304" s="544"/>
      <c r="F304" s="544"/>
      <c r="G304" s="544"/>
      <c r="H304" s="544"/>
      <c r="I304" s="544"/>
      <c r="J304" s="544"/>
      <c r="K304" s="544"/>
      <c r="L304" s="544"/>
      <c r="M304" s="544"/>
      <c r="N304" s="544"/>
      <c r="O304" s="544"/>
      <c r="P304" s="544"/>
      <c r="Q304" s="544"/>
      <c r="R304" s="544"/>
      <c r="S304" s="544"/>
      <c r="T304" s="544"/>
      <c r="U304" s="544"/>
      <c r="V304" s="544"/>
      <c r="W304" s="544"/>
      <c r="X304" s="544"/>
      <c r="Y304" s="544"/>
      <c r="Z304" s="544"/>
    </row>
    <row r="305" ht="15.75" customHeight="1">
      <c r="A305" s="702"/>
      <c r="B305" s="703"/>
      <c r="C305" s="544"/>
      <c r="D305" s="550"/>
      <c r="E305" s="544"/>
      <c r="F305" s="544"/>
      <c r="G305" s="544"/>
      <c r="H305" s="544"/>
      <c r="I305" s="544"/>
      <c r="J305" s="544"/>
      <c r="K305" s="544"/>
      <c r="L305" s="544"/>
      <c r="M305" s="544"/>
      <c r="N305" s="544"/>
      <c r="O305" s="544"/>
      <c r="P305" s="544"/>
      <c r="Q305" s="544"/>
      <c r="R305" s="544"/>
      <c r="S305" s="544"/>
      <c r="T305" s="544"/>
      <c r="U305" s="544"/>
      <c r="V305" s="544"/>
      <c r="W305" s="544"/>
      <c r="X305" s="544"/>
      <c r="Y305" s="544"/>
      <c r="Z305" s="544"/>
    </row>
    <row r="306" ht="15.75" customHeight="1">
      <c r="A306" s="702"/>
      <c r="B306" s="703"/>
      <c r="C306" s="544"/>
      <c r="D306" s="550"/>
      <c r="E306" s="544"/>
      <c r="F306" s="544"/>
      <c r="G306" s="544"/>
      <c r="H306" s="544"/>
      <c r="I306" s="544"/>
      <c r="J306" s="544"/>
      <c r="K306" s="544"/>
      <c r="L306" s="544"/>
      <c r="M306" s="544"/>
      <c r="N306" s="544"/>
      <c r="O306" s="544"/>
      <c r="P306" s="544"/>
      <c r="Q306" s="544"/>
      <c r="R306" s="544"/>
      <c r="S306" s="544"/>
      <c r="T306" s="544"/>
      <c r="U306" s="544"/>
      <c r="V306" s="544"/>
      <c r="W306" s="544"/>
      <c r="X306" s="544"/>
      <c r="Y306" s="544"/>
      <c r="Z306" s="544"/>
    </row>
    <row r="307" ht="15.75" customHeight="1">
      <c r="A307" s="702"/>
      <c r="B307" s="703"/>
      <c r="C307" s="544"/>
      <c r="D307" s="550"/>
      <c r="E307" s="544"/>
      <c r="F307" s="544"/>
      <c r="G307" s="544"/>
      <c r="H307" s="544"/>
      <c r="I307" s="544"/>
      <c r="J307" s="544"/>
      <c r="K307" s="544"/>
      <c r="L307" s="544"/>
      <c r="M307" s="544"/>
      <c r="N307" s="544"/>
      <c r="O307" s="544"/>
      <c r="P307" s="544"/>
      <c r="Q307" s="544"/>
      <c r="R307" s="544"/>
      <c r="S307" s="544"/>
      <c r="T307" s="544"/>
      <c r="U307" s="544"/>
      <c r="V307" s="544"/>
      <c r="W307" s="544"/>
      <c r="X307" s="544"/>
      <c r="Y307" s="544"/>
      <c r="Z307" s="544"/>
    </row>
    <row r="308" ht="15.75" customHeight="1">
      <c r="A308" s="702"/>
      <c r="B308" s="703"/>
      <c r="C308" s="544"/>
      <c r="D308" s="550"/>
      <c r="E308" s="544"/>
      <c r="F308" s="544"/>
      <c r="G308" s="544"/>
      <c r="H308" s="544"/>
      <c r="I308" s="544"/>
      <c r="J308" s="544"/>
      <c r="K308" s="544"/>
      <c r="L308" s="544"/>
      <c r="M308" s="544"/>
      <c r="N308" s="544"/>
      <c r="O308" s="544"/>
      <c r="P308" s="544"/>
      <c r="Q308" s="544"/>
      <c r="R308" s="544"/>
      <c r="S308" s="544"/>
      <c r="T308" s="544"/>
      <c r="U308" s="544"/>
      <c r="V308" s="544"/>
      <c r="W308" s="544"/>
      <c r="X308" s="544"/>
      <c r="Y308" s="544"/>
      <c r="Z308" s="544"/>
    </row>
    <row r="309" ht="15.75" customHeight="1">
      <c r="A309" s="702"/>
      <c r="B309" s="703"/>
      <c r="C309" s="544"/>
      <c r="D309" s="550"/>
      <c r="E309" s="544"/>
      <c r="F309" s="544"/>
      <c r="G309" s="544"/>
      <c r="H309" s="544"/>
      <c r="I309" s="544"/>
      <c r="J309" s="544"/>
      <c r="K309" s="544"/>
      <c r="L309" s="544"/>
      <c r="M309" s="544"/>
      <c r="N309" s="544"/>
      <c r="O309" s="544"/>
      <c r="P309" s="544"/>
      <c r="Q309" s="544"/>
      <c r="R309" s="544"/>
      <c r="S309" s="544"/>
      <c r="T309" s="544"/>
      <c r="U309" s="544"/>
      <c r="V309" s="544"/>
      <c r="W309" s="544"/>
      <c r="X309" s="544"/>
      <c r="Y309" s="544"/>
      <c r="Z309" s="544"/>
    </row>
    <row r="310" ht="15.75" customHeight="1">
      <c r="A310" s="702"/>
      <c r="B310" s="703"/>
      <c r="C310" s="544"/>
      <c r="D310" s="550"/>
      <c r="E310" s="544"/>
      <c r="F310" s="544"/>
      <c r="G310" s="544"/>
      <c r="H310" s="544"/>
      <c r="I310" s="544"/>
      <c r="J310" s="544"/>
      <c r="K310" s="544"/>
      <c r="L310" s="544"/>
      <c r="M310" s="544"/>
      <c r="N310" s="544"/>
      <c r="O310" s="544"/>
      <c r="P310" s="544"/>
      <c r="Q310" s="544"/>
      <c r="R310" s="544"/>
      <c r="S310" s="544"/>
      <c r="T310" s="544"/>
      <c r="U310" s="544"/>
      <c r="V310" s="544"/>
      <c r="W310" s="544"/>
      <c r="X310" s="544"/>
      <c r="Y310" s="544"/>
      <c r="Z310" s="544"/>
    </row>
    <row r="311" ht="15.75" customHeight="1">
      <c r="A311" s="702"/>
      <c r="B311" s="703"/>
      <c r="C311" s="544"/>
      <c r="D311" s="550"/>
      <c r="E311" s="544"/>
      <c r="F311" s="544"/>
      <c r="G311" s="544"/>
      <c r="H311" s="544"/>
      <c r="I311" s="544"/>
      <c r="J311" s="544"/>
      <c r="K311" s="544"/>
      <c r="L311" s="544"/>
      <c r="M311" s="544"/>
      <c r="N311" s="544"/>
      <c r="O311" s="544"/>
      <c r="P311" s="544"/>
      <c r="Q311" s="544"/>
      <c r="R311" s="544"/>
      <c r="S311" s="544"/>
      <c r="T311" s="544"/>
      <c r="U311" s="544"/>
      <c r="V311" s="544"/>
      <c r="W311" s="544"/>
      <c r="X311" s="544"/>
      <c r="Y311" s="544"/>
      <c r="Z311" s="544"/>
    </row>
    <row r="312" ht="15.75" customHeight="1">
      <c r="A312" s="702"/>
      <c r="B312" s="703"/>
      <c r="C312" s="544"/>
      <c r="D312" s="550"/>
      <c r="E312" s="544"/>
      <c r="F312" s="544"/>
      <c r="G312" s="544"/>
      <c r="H312" s="544"/>
      <c r="I312" s="544"/>
      <c r="J312" s="544"/>
      <c r="K312" s="544"/>
      <c r="L312" s="544"/>
      <c r="M312" s="544"/>
      <c r="N312" s="544"/>
      <c r="O312" s="544"/>
      <c r="P312" s="544"/>
      <c r="Q312" s="544"/>
      <c r="R312" s="544"/>
      <c r="S312" s="544"/>
      <c r="T312" s="544"/>
      <c r="U312" s="544"/>
      <c r="V312" s="544"/>
      <c r="W312" s="544"/>
      <c r="X312" s="544"/>
      <c r="Y312" s="544"/>
      <c r="Z312" s="544"/>
    </row>
    <row r="313" ht="15.75" customHeight="1">
      <c r="A313" s="702"/>
      <c r="B313" s="703"/>
      <c r="C313" s="544"/>
      <c r="D313" s="550"/>
      <c r="E313" s="544"/>
      <c r="F313" s="544"/>
      <c r="G313" s="544"/>
      <c r="H313" s="544"/>
      <c r="I313" s="544"/>
      <c r="J313" s="544"/>
      <c r="K313" s="544"/>
      <c r="L313" s="544"/>
      <c r="M313" s="544"/>
      <c r="N313" s="544"/>
      <c r="O313" s="544"/>
      <c r="P313" s="544"/>
      <c r="Q313" s="544"/>
      <c r="R313" s="544"/>
      <c r="S313" s="544"/>
      <c r="T313" s="544"/>
      <c r="U313" s="544"/>
      <c r="V313" s="544"/>
      <c r="W313" s="544"/>
      <c r="X313" s="544"/>
      <c r="Y313" s="544"/>
      <c r="Z313" s="544"/>
    </row>
    <row r="314" ht="15.75" customHeight="1">
      <c r="A314" s="702"/>
      <c r="B314" s="703"/>
      <c r="C314" s="544"/>
      <c r="D314" s="550"/>
      <c r="E314" s="544"/>
      <c r="F314" s="544"/>
      <c r="G314" s="544"/>
      <c r="H314" s="544"/>
      <c r="I314" s="544"/>
      <c r="J314" s="544"/>
      <c r="K314" s="544"/>
      <c r="L314" s="544"/>
      <c r="M314" s="544"/>
      <c r="N314" s="544"/>
      <c r="O314" s="544"/>
      <c r="P314" s="544"/>
      <c r="Q314" s="544"/>
      <c r="R314" s="544"/>
      <c r="S314" s="544"/>
      <c r="T314" s="544"/>
      <c r="U314" s="544"/>
      <c r="V314" s="544"/>
      <c r="W314" s="544"/>
      <c r="X314" s="544"/>
      <c r="Y314" s="544"/>
      <c r="Z314" s="544"/>
    </row>
    <row r="315" ht="15.75" customHeight="1">
      <c r="A315" s="702"/>
      <c r="B315" s="703"/>
      <c r="C315" s="544"/>
      <c r="D315" s="550"/>
      <c r="E315" s="544"/>
      <c r="F315" s="544"/>
      <c r="G315" s="544"/>
      <c r="H315" s="544"/>
      <c r="I315" s="544"/>
      <c r="J315" s="544"/>
      <c r="K315" s="544"/>
      <c r="L315" s="544"/>
      <c r="M315" s="544"/>
      <c r="N315" s="544"/>
      <c r="O315" s="544"/>
      <c r="P315" s="544"/>
      <c r="Q315" s="544"/>
      <c r="R315" s="544"/>
      <c r="S315" s="544"/>
      <c r="T315" s="544"/>
      <c r="U315" s="544"/>
      <c r="V315" s="544"/>
      <c r="W315" s="544"/>
      <c r="X315" s="544"/>
      <c r="Y315" s="544"/>
      <c r="Z315" s="544"/>
    </row>
    <row r="316" ht="15.75" customHeight="1">
      <c r="A316" s="702"/>
      <c r="B316" s="703"/>
      <c r="C316" s="544"/>
      <c r="D316" s="550"/>
      <c r="E316" s="544"/>
      <c r="F316" s="544"/>
      <c r="G316" s="544"/>
      <c r="H316" s="544"/>
      <c r="I316" s="544"/>
      <c r="J316" s="544"/>
      <c r="K316" s="544"/>
      <c r="L316" s="544"/>
      <c r="M316" s="544"/>
      <c r="N316" s="544"/>
      <c r="O316" s="544"/>
      <c r="P316" s="544"/>
      <c r="Q316" s="544"/>
      <c r="R316" s="544"/>
      <c r="S316" s="544"/>
      <c r="T316" s="544"/>
      <c r="U316" s="544"/>
      <c r="V316" s="544"/>
      <c r="W316" s="544"/>
      <c r="X316" s="544"/>
      <c r="Y316" s="544"/>
      <c r="Z316" s="544"/>
    </row>
    <row r="317" ht="15.75" customHeight="1">
      <c r="A317" s="702"/>
      <c r="B317" s="703"/>
      <c r="C317" s="544"/>
      <c r="D317" s="550"/>
      <c r="E317" s="544"/>
      <c r="F317" s="544"/>
      <c r="G317" s="544"/>
      <c r="H317" s="544"/>
      <c r="I317" s="544"/>
      <c r="J317" s="544"/>
      <c r="K317" s="544"/>
      <c r="L317" s="544"/>
      <c r="M317" s="544"/>
      <c r="N317" s="544"/>
      <c r="O317" s="544"/>
      <c r="P317" s="544"/>
      <c r="Q317" s="544"/>
      <c r="R317" s="544"/>
      <c r="S317" s="544"/>
      <c r="T317" s="544"/>
      <c r="U317" s="544"/>
      <c r="V317" s="544"/>
      <c r="W317" s="544"/>
      <c r="X317" s="544"/>
      <c r="Y317" s="544"/>
      <c r="Z317" s="544"/>
    </row>
    <row r="318" ht="15.75" customHeight="1">
      <c r="A318" s="702"/>
      <c r="B318" s="703"/>
      <c r="C318" s="544"/>
      <c r="D318" s="550"/>
      <c r="E318" s="544"/>
      <c r="F318" s="544"/>
      <c r="G318" s="544"/>
      <c r="H318" s="544"/>
      <c r="I318" s="544"/>
      <c r="J318" s="544"/>
      <c r="K318" s="544"/>
      <c r="L318" s="544"/>
      <c r="M318" s="544"/>
      <c r="N318" s="544"/>
      <c r="O318" s="544"/>
      <c r="P318" s="544"/>
      <c r="Q318" s="544"/>
      <c r="R318" s="544"/>
      <c r="S318" s="544"/>
      <c r="T318" s="544"/>
      <c r="U318" s="544"/>
      <c r="V318" s="544"/>
      <c r="W318" s="544"/>
      <c r="X318" s="544"/>
      <c r="Y318" s="544"/>
      <c r="Z318" s="544"/>
    </row>
    <row r="319" ht="15.75" customHeight="1">
      <c r="A319" s="702"/>
      <c r="B319" s="703"/>
      <c r="C319" s="544"/>
      <c r="D319" s="550"/>
      <c r="E319" s="544"/>
      <c r="F319" s="544"/>
      <c r="G319" s="544"/>
      <c r="H319" s="544"/>
      <c r="I319" s="544"/>
      <c r="J319" s="544"/>
      <c r="K319" s="544"/>
      <c r="L319" s="544"/>
      <c r="M319" s="544"/>
      <c r="N319" s="544"/>
      <c r="O319" s="544"/>
      <c r="P319" s="544"/>
      <c r="Q319" s="544"/>
      <c r="R319" s="544"/>
      <c r="S319" s="544"/>
      <c r="T319" s="544"/>
      <c r="U319" s="544"/>
      <c r="V319" s="544"/>
      <c r="W319" s="544"/>
      <c r="X319" s="544"/>
      <c r="Y319" s="544"/>
      <c r="Z319" s="544"/>
    </row>
    <row r="320" ht="15.75" customHeight="1">
      <c r="A320" s="702"/>
      <c r="B320" s="703"/>
      <c r="C320" s="544"/>
      <c r="D320" s="550"/>
      <c r="E320" s="544"/>
      <c r="F320" s="544"/>
      <c r="G320" s="544"/>
      <c r="H320" s="544"/>
      <c r="I320" s="544"/>
      <c r="J320" s="544"/>
      <c r="K320" s="544"/>
      <c r="L320" s="544"/>
      <c r="M320" s="544"/>
      <c r="N320" s="544"/>
      <c r="O320" s="544"/>
      <c r="P320" s="544"/>
      <c r="Q320" s="544"/>
      <c r="R320" s="544"/>
      <c r="S320" s="544"/>
      <c r="T320" s="544"/>
      <c r="U320" s="544"/>
      <c r="V320" s="544"/>
      <c r="W320" s="544"/>
      <c r="X320" s="544"/>
      <c r="Y320" s="544"/>
      <c r="Z320" s="544"/>
    </row>
    <row r="321" ht="15.75" customHeight="1">
      <c r="A321" s="702"/>
      <c r="B321" s="703"/>
      <c r="C321" s="544"/>
      <c r="D321" s="550"/>
      <c r="E321" s="544"/>
      <c r="F321" s="544"/>
      <c r="G321" s="544"/>
      <c r="H321" s="544"/>
      <c r="I321" s="544"/>
      <c r="J321" s="544"/>
      <c r="K321" s="544"/>
      <c r="L321" s="544"/>
      <c r="M321" s="544"/>
      <c r="N321" s="544"/>
      <c r="O321" s="544"/>
      <c r="P321" s="544"/>
      <c r="Q321" s="544"/>
      <c r="R321" s="544"/>
      <c r="S321" s="544"/>
      <c r="T321" s="544"/>
      <c r="U321" s="544"/>
      <c r="V321" s="544"/>
      <c r="W321" s="544"/>
      <c r="X321" s="544"/>
      <c r="Y321" s="544"/>
      <c r="Z321" s="544"/>
    </row>
    <row r="322" ht="15.75" customHeight="1">
      <c r="A322" s="702"/>
      <c r="B322" s="703"/>
      <c r="C322" s="544"/>
      <c r="D322" s="550"/>
      <c r="E322" s="544"/>
      <c r="F322" s="544"/>
      <c r="G322" s="544"/>
      <c r="H322" s="544"/>
      <c r="I322" s="544"/>
      <c r="J322" s="544"/>
      <c r="K322" s="544"/>
      <c r="L322" s="544"/>
      <c r="M322" s="544"/>
      <c r="N322" s="544"/>
      <c r="O322" s="544"/>
      <c r="P322" s="544"/>
      <c r="Q322" s="544"/>
      <c r="R322" s="544"/>
      <c r="S322" s="544"/>
      <c r="T322" s="544"/>
      <c r="U322" s="544"/>
      <c r="V322" s="544"/>
      <c r="W322" s="544"/>
      <c r="X322" s="544"/>
      <c r="Y322" s="544"/>
      <c r="Z322" s="544"/>
    </row>
    <row r="323" ht="15.75" customHeight="1">
      <c r="A323" s="702"/>
      <c r="B323" s="703"/>
      <c r="C323" s="544"/>
      <c r="D323" s="550"/>
      <c r="E323" s="544"/>
      <c r="F323" s="544"/>
      <c r="G323" s="544"/>
      <c r="H323" s="544"/>
      <c r="I323" s="544"/>
      <c r="J323" s="544"/>
      <c r="K323" s="544"/>
      <c r="L323" s="544"/>
      <c r="M323" s="544"/>
      <c r="N323" s="544"/>
      <c r="O323" s="544"/>
      <c r="P323" s="544"/>
      <c r="Q323" s="544"/>
      <c r="R323" s="544"/>
      <c r="S323" s="544"/>
      <c r="T323" s="544"/>
      <c r="U323" s="544"/>
      <c r="V323" s="544"/>
      <c r="W323" s="544"/>
      <c r="X323" s="544"/>
      <c r="Y323" s="544"/>
      <c r="Z323" s="544"/>
    </row>
    <row r="324" ht="15.75" customHeight="1">
      <c r="A324" s="702"/>
      <c r="B324" s="703"/>
      <c r="C324" s="544"/>
      <c r="D324" s="550"/>
      <c r="E324" s="544"/>
      <c r="F324" s="544"/>
      <c r="G324" s="544"/>
      <c r="H324" s="544"/>
      <c r="I324" s="544"/>
      <c r="J324" s="544"/>
      <c r="K324" s="544"/>
      <c r="L324" s="544"/>
      <c r="M324" s="544"/>
      <c r="N324" s="544"/>
      <c r="O324" s="544"/>
      <c r="P324" s="544"/>
      <c r="Q324" s="544"/>
      <c r="R324" s="544"/>
      <c r="S324" s="544"/>
      <c r="T324" s="544"/>
      <c r="U324" s="544"/>
      <c r="V324" s="544"/>
      <c r="W324" s="544"/>
      <c r="X324" s="544"/>
      <c r="Y324" s="544"/>
      <c r="Z324" s="544"/>
    </row>
    <row r="325" ht="15.75" customHeight="1">
      <c r="A325" s="702"/>
      <c r="B325" s="703"/>
      <c r="C325" s="544"/>
      <c r="D325" s="550"/>
      <c r="E325" s="544"/>
      <c r="F325" s="544"/>
      <c r="G325" s="544"/>
      <c r="H325" s="544"/>
      <c r="I325" s="544"/>
      <c r="J325" s="544"/>
      <c r="K325" s="544"/>
      <c r="L325" s="544"/>
      <c r="M325" s="544"/>
      <c r="N325" s="544"/>
      <c r="O325" s="544"/>
      <c r="P325" s="544"/>
      <c r="Q325" s="544"/>
      <c r="R325" s="544"/>
      <c r="S325" s="544"/>
      <c r="T325" s="544"/>
      <c r="U325" s="544"/>
      <c r="V325" s="544"/>
      <c r="W325" s="544"/>
      <c r="X325" s="544"/>
      <c r="Y325" s="544"/>
      <c r="Z325" s="544"/>
    </row>
    <row r="326" ht="15.75" customHeight="1">
      <c r="A326" s="702"/>
      <c r="B326" s="703"/>
      <c r="C326" s="544"/>
      <c r="D326" s="550"/>
      <c r="E326" s="544"/>
      <c r="F326" s="544"/>
      <c r="G326" s="544"/>
      <c r="H326" s="544"/>
      <c r="I326" s="544"/>
      <c r="J326" s="544"/>
      <c r="K326" s="544"/>
      <c r="L326" s="544"/>
      <c r="M326" s="544"/>
      <c r="N326" s="544"/>
      <c r="O326" s="544"/>
      <c r="P326" s="544"/>
      <c r="Q326" s="544"/>
      <c r="R326" s="544"/>
      <c r="S326" s="544"/>
      <c r="T326" s="544"/>
      <c r="U326" s="544"/>
      <c r="V326" s="544"/>
      <c r="W326" s="544"/>
      <c r="X326" s="544"/>
      <c r="Y326" s="544"/>
      <c r="Z326" s="544"/>
    </row>
    <row r="327" ht="15.75" customHeight="1">
      <c r="A327" s="702"/>
      <c r="B327" s="703"/>
      <c r="C327" s="544"/>
      <c r="D327" s="550"/>
      <c r="E327" s="544"/>
      <c r="F327" s="544"/>
      <c r="G327" s="544"/>
      <c r="H327" s="544"/>
      <c r="I327" s="544"/>
      <c r="J327" s="544"/>
      <c r="K327" s="544"/>
      <c r="L327" s="544"/>
      <c r="M327" s="544"/>
      <c r="N327" s="544"/>
      <c r="O327" s="544"/>
      <c r="P327" s="544"/>
      <c r="Q327" s="544"/>
      <c r="R327" s="544"/>
      <c r="S327" s="544"/>
      <c r="T327" s="544"/>
      <c r="U327" s="544"/>
      <c r="V327" s="544"/>
      <c r="W327" s="544"/>
      <c r="X327" s="544"/>
      <c r="Y327" s="544"/>
      <c r="Z327" s="544"/>
    </row>
    <row r="328" ht="15.75" customHeight="1">
      <c r="A328" s="702"/>
      <c r="B328" s="703"/>
      <c r="C328" s="544"/>
      <c r="D328" s="550"/>
      <c r="E328" s="544"/>
      <c r="F328" s="544"/>
      <c r="G328" s="544"/>
      <c r="H328" s="544"/>
      <c r="I328" s="544"/>
      <c r="J328" s="544"/>
      <c r="K328" s="544"/>
      <c r="L328" s="544"/>
      <c r="M328" s="544"/>
      <c r="N328" s="544"/>
      <c r="O328" s="544"/>
      <c r="P328" s="544"/>
      <c r="Q328" s="544"/>
      <c r="R328" s="544"/>
      <c r="S328" s="544"/>
      <c r="T328" s="544"/>
      <c r="U328" s="544"/>
      <c r="V328" s="544"/>
      <c r="W328" s="544"/>
      <c r="X328" s="544"/>
      <c r="Y328" s="544"/>
      <c r="Z328" s="544"/>
    </row>
    <row r="329" ht="15.75" customHeight="1">
      <c r="A329" s="702"/>
      <c r="B329" s="703"/>
      <c r="C329" s="544"/>
      <c r="D329" s="550"/>
      <c r="E329" s="544"/>
      <c r="F329" s="544"/>
      <c r="G329" s="544"/>
      <c r="H329" s="544"/>
      <c r="I329" s="544"/>
      <c r="J329" s="544"/>
      <c r="K329" s="544"/>
      <c r="L329" s="544"/>
      <c r="M329" s="544"/>
      <c r="N329" s="544"/>
      <c r="O329" s="544"/>
      <c r="P329" s="544"/>
      <c r="Q329" s="544"/>
      <c r="R329" s="544"/>
      <c r="S329" s="544"/>
      <c r="T329" s="544"/>
      <c r="U329" s="544"/>
      <c r="V329" s="544"/>
      <c r="W329" s="544"/>
      <c r="X329" s="544"/>
      <c r="Y329" s="544"/>
      <c r="Z329" s="544"/>
    </row>
    <row r="330" ht="15.75" customHeight="1">
      <c r="A330" s="702"/>
      <c r="B330" s="703"/>
      <c r="C330" s="544"/>
      <c r="D330" s="550"/>
      <c r="E330" s="544"/>
      <c r="F330" s="544"/>
      <c r="G330" s="544"/>
      <c r="H330" s="544"/>
      <c r="I330" s="544"/>
      <c r="J330" s="544"/>
      <c r="K330" s="544"/>
      <c r="L330" s="544"/>
      <c r="M330" s="544"/>
      <c r="N330" s="544"/>
      <c r="O330" s="544"/>
      <c r="P330" s="544"/>
      <c r="Q330" s="544"/>
      <c r="R330" s="544"/>
      <c r="S330" s="544"/>
      <c r="T330" s="544"/>
      <c r="U330" s="544"/>
      <c r="V330" s="544"/>
      <c r="W330" s="544"/>
      <c r="X330" s="544"/>
      <c r="Y330" s="544"/>
      <c r="Z330" s="544"/>
    </row>
    <row r="331" ht="15.75" customHeight="1">
      <c r="A331" s="702"/>
      <c r="B331" s="703"/>
      <c r="C331" s="544"/>
      <c r="D331" s="550"/>
      <c r="E331" s="544"/>
      <c r="F331" s="544"/>
      <c r="G331" s="544"/>
      <c r="H331" s="544"/>
      <c r="I331" s="544"/>
      <c r="J331" s="544"/>
      <c r="K331" s="544"/>
      <c r="L331" s="544"/>
      <c r="M331" s="544"/>
      <c r="N331" s="544"/>
      <c r="O331" s="544"/>
      <c r="P331" s="544"/>
      <c r="Q331" s="544"/>
      <c r="R331" s="544"/>
      <c r="S331" s="544"/>
      <c r="T331" s="544"/>
      <c r="U331" s="544"/>
      <c r="V331" s="544"/>
      <c r="W331" s="544"/>
      <c r="X331" s="544"/>
      <c r="Y331" s="544"/>
      <c r="Z331" s="544"/>
    </row>
    <row r="332" ht="15.75" customHeight="1">
      <c r="A332" s="702"/>
      <c r="B332" s="703"/>
      <c r="C332" s="544"/>
      <c r="D332" s="550"/>
      <c r="E332" s="544"/>
      <c r="F332" s="544"/>
      <c r="G332" s="544"/>
      <c r="H332" s="544"/>
      <c r="I332" s="544"/>
      <c r="J332" s="544"/>
      <c r="K332" s="544"/>
      <c r="L332" s="544"/>
      <c r="M332" s="544"/>
      <c r="N332" s="544"/>
      <c r="O332" s="544"/>
      <c r="P332" s="544"/>
      <c r="Q332" s="544"/>
      <c r="R332" s="544"/>
      <c r="S332" s="544"/>
      <c r="T332" s="544"/>
      <c r="U332" s="544"/>
      <c r="V332" s="544"/>
      <c r="W332" s="544"/>
      <c r="X332" s="544"/>
      <c r="Y332" s="544"/>
      <c r="Z332" s="544"/>
    </row>
    <row r="333" ht="15.75" customHeight="1">
      <c r="A333" s="702"/>
      <c r="B333" s="703"/>
      <c r="C333" s="544"/>
      <c r="D333" s="550"/>
      <c r="E333" s="544"/>
      <c r="F333" s="544"/>
      <c r="G333" s="544"/>
      <c r="H333" s="544"/>
      <c r="I333" s="544"/>
      <c r="J333" s="544"/>
      <c r="K333" s="544"/>
      <c r="L333" s="544"/>
      <c r="M333" s="544"/>
      <c r="N333" s="544"/>
      <c r="O333" s="544"/>
      <c r="P333" s="544"/>
      <c r="Q333" s="544"/>
      <c r="R333" s="544"/>
      <c r="S333" s="544"/>
      <c r="T333" s="544"/>
      <c r="U333" s="544"/>
      <c r="V333" s="544"/>
      <c r="W333" s="544"/>
      <c r="X333" s="544"/>
      <c r="Y333" s="544"/>
      <c r="Z333" s="544"/>
    </row>
    <row r="334" ht="15.75" customHeight="1">
      <c r="A334" s="702"/>
      <c r="B334" s="703"/>
      <c r="C334" s="544"/>
      <c r="D334" s="550"/>
      <c r="E334" s="544"/>
      <c r="F334" s="544"/>
      <c r="G334" s="544"/>
      <c r="H334" s="544"/>
      <c r="I334" s="544"/>
      <c r="J334" s="544"/>
      <c r="K334" s="544"/>
      <c r="L334" s="544"/>
      <c r="M334" s="544"/>
      <c r="N334" s="544"/>
      <c r="O334" s="544"/>
      <c r="P334" s="544"/>
      <c r="Q334" s="544"/>
      <c r="R334" s="544"/>
      <c r="S334" s="544"/>
      <c r="T334" s="544"/>
      <c r="U334" s="544"/>
      <c r="V334" s="544"/>
      <c r="W334" s="544"/>
      <c r="X334" s="544"/>
      <c r="Y334" s="544"/>
      <c r="Z334" s="544"/>
    </row>
    <row r="335" ht="15.75" customHeight="1">
      <c r="A335" s="702"/>
      <c r="B335" s="703"/>
      <c r="C335" s="544"/>
      <c r="D335" s="550"/>
      <c r="E335" s="544"/>
      <c r="F335" s="544"/>
      <c r="G335" s="544"/>
      <c r="H335" s="544"/>
      <c r="I335" s="544"/>
      <c r="J335" s="544"/>
      <c r="K335" s="544"/>
      <c r="L335" s="544"/>
      <c r="M335" s="544"/>
      <c r="N335" s="544"/>
      <c r="O335" s="544"/>
      <c r="P335" s="544"/>
      <c r="Q335" s="544"/>
      <c r="R335" s="544"/>
      <c r="S335" s="544"/>
      <c r="T335" s="544"/>
      <c r="U335" s="544"/>
      <c r="V335" s="544"/>
      <c r="W335" s="544"/>
      <c r="X335" s="544"/>
      <c r="Y335" s="544"/>
      <c r="Z335" s="544"/>
    </row>
    <row r="336" ht="15.75" customHeight="1">
      <c r="A336" s="702"/>
      <c r="B336" s="703"/>
      <c r="C336" s="544"/>
      <c r="D336" s="550"/>
      <c r="E336" s="544"/>
      <c r="F336" s="544"/>
      <c r="G336" s="544"/>
      <c r="H336" s="544"/>
      <c r="I336" s="544"/>
      <c r="J336" s="544"/>
      <c r="K336" s="544"/>
      <c r="L336" s="544"/>
      <c r="M336" s="544"/>
      <c r="N336" s="544"/>
      <c r="O336" s="544"/>
      <c r="P336" s="544"/>
      <c r="Q336" s="544"/>
      <c r="R336" s="544"/>
      <c r="S336" s="544"/>
      <c r="T336" s="544"/>
      <c r="U336" s="544"/>
      <c r="V336" s="544"/>
      <c r="W336" s="544"/>
      <c r="X336" s="544"/>
      <c r="Y336" s="544"/>
      <c r="Z336" s="544"/>
    </row>
    <row r="337" ht="15.75" customHeight="1">
      <c r="A337" s="702"/>
      <c r="B337" s="703"/>
      <c r="C337" s="544"/>
      <c r="D337" s="550"/>
      <c r="E337" s="544"/>
      <c r="F337" s="544"/>
      <c r="G337" s="544"/>
      <c r="H337" s="544"/>
      <c r="I337" s="544"/>
      <c r="J337" s="544"/>
      <c r="K337" s="544"/>
      <c r="L337" s="544"/>
      <c r="M337" s="544"/>
      <c r="N337" s="544"/>
      <c r="O337" s="544"/>
      <c r="P337" s="544"/>
      <c r="Q337" s="544"/>
      <c r="R337" s="544"/>
      <c r="S337" s="544"/>
      <c r="T337" s="544"/>
      <c r="U337" s="544"/>
      <c r="V337" s="544"/>
      <c r="W337" s="544"/>
      <c r="X337" s="544"/>
      <c r="Y337" s="544"/>
      <c r="Z337" s="544"/>
    </row>
    <row r="338" ht="15.75" customHeight="1">
      <c r="A338" s="702"/>
      <c r="B338" s="703"/>
      <c r="C338" s="544"/>
      <c r="D338" s="550"/>
      <c r="E338" s="544"/>
      <c r="F338" s="544"/>
      <c r="G338" s="544"/>
      <c r="H338" s="544"/>
      <c r="I338" s="544"/>
      <c r="J338" s="544"/>
      <c r="K338" s="544"/>
      <c r="L338" s="544"/>
      <c r="M338" s="544"/>
      <c r="N338" s="544"/>
      <c r="O338" s="544"/>
      <c r="P338" s="544"/>
      <c r="Q338" s="544"/>
      <c r="R338" s="544"/>
      <c r="S338" s="544"/>
      <c r="T338" s="544"/>
      <c r="U338" s="544"/>
      <c r="V338" s="544"/>
      <c r="W338" s="544"/>
      <c r="X338" s="544"/>
      <c r="Y338" s="544"/>
      <c r="Z338" s="544"/>
    </row>
    <row r="339" ht="15.75" customHeight="1">
      <c r="A339" s="702"/>
      <c r="B339" s="703"/>
      <c r="C339" s="544"/>
      <c r="D339" s="550"/>
      <c r="E339" s="544"/>
      <c r="F339" s="544"/>
      <c r="G339" s="544"/>
      <c r="H339" s="544"/>
      <c r="I339" s="544"/>
      <c r="J339" s="544"/>
      <c r="K339" s="544"/>
      <c r="L339" s="544"/>
      <c r="M339" s="544"/>
      <c r="N339" s="544"/>
      <c r="O339" s="544"/>
      <c r="P339" s="544"/>
      <c r="Q339" s="544"/>
      <c r="R339" s="544"/>
      <c r="S339" s="544"/>
      <c r="T339" s="544"/>
      <c r="U339" s="544"/>
      <c r="V339" s="544"/>
      <c r="W339" s="544"/>
      <c r="X339" s="544"/>
      <c r="Y339" s="544"/>
      <c r="Z339" s="544"/>
    </row>
    <row r="340" ht="15.75" customHeight="1">
      <c r="A340" s="702"/>
      <c r="B340" s="703"/>
      <c r="C340" s="544"/>
      <c r="D340" s="550"/>
      <c r="E340" s="544"/>
      <c r="F340" s="544"/>
      <c r="G340" s="544"/>
      <c r="H340" s="544"/>
      <c r="I340" s="544"/>
      <c r="J340" s="544"/>
      <c r="K340" s="544"/>
      <c r="L340" s="544"/>
      <c r="M340" s="544"/>
      <c r="N340" s="544"/>
      <c r="O340" s="544"/>
      <c r="P340" s="544"/>
      <c r="Q340" s="544"/>
      <c r="R340" s="544"/>
      <c r="S340" s="544"/>
      <c r="T340" s="544"/>
      <c r="U340" s="544"/>
      <c r="V340" s="544"/>
      <c r="W340" s="544"/>
      <c r="X340" s="544"/>
      <c r="Y340" s="544"/>
      <c r="Z340" s="544"/>
    </row>
    <row r="341" ht="15.75" customHeight="1">
      <c r="A341" s="702"/>
      <c r="B341" s="703"/>
      <c r="C341" s="544"/>
      <c r="D341" s="550"/>
      <c r="E341" s="544"/>
      <c r="F341" s="544"/>
      <c r="G341" s="544"/>
      <c r="H341" s="544"/>
      <c r="I341" s="544"/>
      <c r="J341" s="544"/>
      <c r="K341" s="544"/>
      <c r="L341" s="544"/>
      <c r="M341" s="544"/>
      <c r="N341" s="544"/>
      <c r="O341" s="544"/>
      <c r="P341" s="544"/>
      <c r="Q341" s="544"/>
      <c r="R341" s="544"/>
      <c r="S341" s="544"/>
      <c r="T341" s="544"/>
      <c r="U341" s="544"/>
      <c r="V341" s="544"/>
      <c r="W341" s="544"/>
      <c r="X341" s="544"/>
      <c r="Y341" s="544"/>
      <c r="Z341" s="544"/>
    </row>
    <row r="342" ht="15.75" customHeight="1">
      <c r="A342" s="702"/>
      <c r="B342" s="703"/>
      <c r="C342" s="544"/>
      <c r="D342" s="550"/>
      <c r="E342" s="544"/>
      <c r="F342" s="544"/>
      <c r="G342" s="544"/>
      <c r="H342" s="544"/>
      <c r="I342" s="544"/>
      <c r="J342" s="544"/>
      <c r="K342" s="544"/>
      <c r="L342" s="544"/>
      <c r="M342" s="544"/>
      <c r="N342" s="544"/>
      <c r="O342" s="544"/>
      <c r="P342" s="544"/>
      <c r="Q342" s="544"/>
      <c r="R342" s="544"/>
      <c r="S342" s="544"/>
      <c r="T342" s="544"/>
      <c r="U342" s="544"/>
      <c r="V342" s="544"/>
      <c r="W342" s="544"/>
      <c r="X342" s="544"/>
      <c r="Y342" s="544"/>
      <c r="Z342" s="544"/>
    </row>
    <row r="343" ht="15.75" customHeight="1">
      <c r="A343" s="702"/>
      <c r="B343" s="703"/>
      <c r="C343" s="544"/>
      <c r="D343" s="550"/>
      <c r="E343" s="544"/>
      <c r="F343" s="544"/>
      <c r="G343" s="544"/>
      <c r="H343" s="544"/>
      <c r="I343" s="544"/>
      <c r="J343" s="544"/>
      <c r="K343" s="544"/>
      <c r="L343" s="544"/>
      <c r="M343" s="544"/>
      <c r="N343" s="544"/>
      <c r="O343" s="544"/>
      <c r="P343" s="544"/>
      <c r="Q343" s="544"/>
      <c r="R343" s="544"/>
      <c r="S343" s="544"/>
      <c r="T343" s="544"/>
      <c r="U343" s="544"/>
      <c r="V343" s="544"/>
      <c r="W343" s="544"/>
      <c r="X343" s="544"/>
      <c r="Y343" s="544"/>
      <c r="Z343" s="544"/>
    </row>
    <row r="344" ht="15.75" customHeight="1">
      <c r="A344" s="702"/>
      <c r="B344" s="703"/>
      <c r="C344" s="544"/>
      <c r="D344" s="550"/>
      <c r="E344" s="544"/>
      <c r="F344" s="544"/>
      <c r="G344" s="544"/>
      <c r="H344" s="544"/>
      <c r="I344" s="544"/>
      <c r="J344" s="544"/>
      <c r="K344" s="544"/>
      <c r="L344" s="544"/>
      <c r="M344" s="544"/>
      <c r="N344" s="544"/>
      <c r="O344" s="544"/>
      <c r="P344" s="544"/>
      <c r="Q344" s="544"/>
      <c r="R344" s="544"/>
      <c r="S344" s="544"/>
      <c r="T344" s="544"/>
      <c r="U344" s="544"/>
      <c r="V344" s="544"/>
      <c r="W344" s="544"/>
      <c r="X344" s="544"/>
      <c r="Y344" s="544"/>
      <c r="Z344" s="544"/>
    </row>
    <row r="345" ht="15.75" customHeight="1">
      <c r="A345" s="702"/>
      <c r="B345" s="703"/>
      <c r="C345" s="544"/>
      <c r="D345" s="550"/>
      <c r="E345" s="544"/>
      <c r="F345" s="544"/>
      <c r="G345" s="544"/>
      <c r="H345" s="544"/>
      <c r="I345" s="544"/>
      <c r="J345" s="544"/>
      <c r="K345" s="544"/>
      <c r="L345" s="544"/>
      <c r="M345" s="544"/>
      <c r="N345" s="544"/>
      <c r="O345" s="544"/>
      <c r="P345" s="544"/>
      <c r="Q345" s="544"/>
      <c r="R345" s="544"/>
      <c r="S345" s="544"/>
      <c r="T345" s="544"/>
      <c r="U345" s="544"/>
      <c r="V345" s="544"/>
      <c r="W345" s="544"/>
      <c r="X345" s="544"/>
      <c r="Y345" s="544"/>
      <c r="Z345" s="544"/>
    </row>
    <row r="346" ht="15.75" customHeight="1">
      <c r="A346" s="702"/>
      <c r="B346" s="703"/>
      <c r="C346" s="544"/>
      <c r="D346" s="550"/>
      <c r="E346" s="544"/>
      <c r="F346" s="544"/>
      <c r="G346" s="544"/>
      <c r="H346" s="544"/>
      <c r="I346" s="544"/>
      <c r="J346" s="544"/>
      <c r="K346" s="544"/>
      <c r="L346" s="544"/>
      <c r="M346" s="544"/>
      <c r="N346" s="544"/>
      <c r="O346" s="544"/>
      <c r="P346" s="544"/>
      <c r="Q346" s="544"/>
      <c r="R346" s="544"/>
      <c r="S346" s="544"/>
      <c r="T346" s="544"/>
      <c r="U346" s="544"/>
      <c r="V346" s="544"/>
      <c r="W346" s="544"/>
      <c r="X346" s="544"/>
      <c r="Y346" s="544"/>
      <c r="Z346" s="544"/>
    </row>
    <row r="347" ht="15.75" customHeight="1">
      <c r="A347" s="702"/>
      <c r="B347" s="703"/>
      <c r="C347" s="544"/>
      <c r="D347" s="550"/>
      <c r="E347" s="544"/>
      <c r="F347" s="544"/>
      <c r="G347" s="544"/>
      <c r="H347" s="544"/>
      <c r="I347" s="544"/>
      <c r="J347" s="544"/>
      <c r="K347" s="544"/>
      <c r="L347" s="544"/>
      <c r="M347" s="544"/>
      <c r="N347" s="544"/>
      <c r="O347" s="544"/>
      <c r="P347" s="544"/>
      <c r="Q347" s="544"/>
      <c r="R347" s="544"/>
      <c r="S347" s="544"/>
      <c r="T347" s="544"/>
      <c r="U347" s="544"/>
      <c r="V347" s="544"/>
      <c r="W347" s="544"/>
      <c r="X347" s="544"/>
      <c r="Y347" s="544"/>
      <c r="Z347" s="544"/>
    </row>
    <row r="348" ht="15.75" customHeight="1">
      <c r="A348" s="702"/>
      <c r="B348" s="703"/>
      <c r="C348" s="544"/>
      <c r="D348" s="550"/>
      <c r="E348" s="544"/>
      <c r="F348" s="544"/>
      <c r="G348" s="544"/>
      <c r="H348" s="544"/>
      <c r="I348" s="544"/>
      <c r="J348" s="544"/>
      <c r="K348" s="544"/>
      <c r="L348" s="544"/>
      <c r="M348" s="544"/>
      <c r="N348" s="544"/>
      <c r="O348" s="544"/>
      <c r="P348" s="544"/>
      <c r="Q348" s="544"/>
      <c r="R348" s="544"/>
      <c r="S348" s="544"/>
      <c r="T348" s="544"/>
      <c r="U348" s="544"/>
      <c r="V348" s="544"/>
      <c r="W348" s="544"/>
      <c r="X348" s="544"/>
      <c r="Y348" s="544"/>
      <c r="Z348" s="544"/>
    </row>
    <row r="349" ht="15.75" customHeight="1">
      <c r="A349" s="702"/>
      <c r="B349" s="703"/>
      <c r="C349" s="544"/>
      <c r="D349" s="550"/>
      <c r="E349" s="544"/>
      <c r="F349" s="544"/>
      <c r="G349" s="544"/>
      <c r="H349" s="544"/>
      <c r="I349" s="544"/>
      <c r="J349" s="544"/>
      <c r="K349" s="544"/>
      <c r="L349" s="544"/>
      <c r="M349" s="544"/>
      <c r="N349" s="544"/>
      <c r="O349" s="544"/>
      <c r="P349" s="544"/>
      <c r="Q349" s="544"/>
      <c r="R349" s="544"/>
      <c r="S349" s="544"/>
      <c r="T349" s="544"/>
      <c r="U349" s="544"/>
      <c r="V349" s="544"/>
      <c r="W349" s="544"/>
      <c r="X349" s="544"/>
      <c r="Y349" s="544"/>
      <c r="Z349" s="544"/>
    </row>
    <row r="350" ht="15.75" customHeight="1">
      <c r="A350" s="702"/>
      <c r="B350" s="703"/>
      <c r="C350" s="544"/>
      <c r="D350" s="550"/>
      <c r="E350" s="544"/>
      <c r="F350" s="544"/>
      <c r="G350" s="544"/>
      <c r="H350" s="544"/>
      <c r="I350" s="544"/>
      <c r="J350" s="544"/>
      <c r="K350" s="544"/>
      <c r="L350" s="544"/>
      <c r="M350" s="544"/>
      <c r="N350" s="544"/>
      <c r="O350" s="544"/>
      <c r="P350" s="544"/>
      <c r="Q350" s="544"/>
      <c r="R350" s="544"/>
      <c r="S350" s="544"/>
      <c r="T350" s="544"/>
      <c r="U350" s="544"/>
      <c r="V350" s="544"/>
      <c r="W350" s="544"/>
      <c r="X350" s="544"/>
      <c r="Y350" s="544"/>
      <c r="Z350" s="544"/>
    </row>
    <row r="351" ht="15.75" customHeight="1">
      <c r="A351" s="702"/>
      <c r="B351" s="703"/>
      <c r="C351" s="544"/>
      <c r="D351" s="550"/>
      <c r="E351" s="544"/>
      <c r="F351" s="544"/>
      <c r="G351" s="544"/>
      <c r="H351" s="544"/>
      <c r="I351" s="544"/>
      <c r="J351" s="544"/>
      <c r="K351" s="544"/>
      <c r="L351" s="544"/>
      <c r="M351" s="544"/>
      <c r="N351" s="544"/>
      <c r="O351" s="544"/>
      <c r="P351" s="544"/>
      <c r="Q351" s="544"/>
      <c r="R351" s="544"/>
      <c r="S351" s="544"/>
      <c r="T351" s="544"/>
      <c r="U351" s="544"/>
      <c r="V351" s="544"/>
      <c r="W351" s="544"/>
      <c r="X351" s="544"/>
      <c r="Y351" s="544"/>
      <c r="Z351" s="544"/>
    </row>
    <row r="352" ht="15.75" customHeight="1">
      <c r="A352" s="702"/>
      <c r="B352" s="703"/>
      <c r="C352" s="544"/>
      <c r="D352" s="550"/>
      <c r="E352" s="544"/>
      <c r="F352" s="544"/>
      <c r="G352" s="544"/>
      <c r="H352" s="544"/>
      <c r="I352" s="544"/>
      <c r="J352" s="544"/>
      <c r="K352" s="544"/>
      <c r="L352" s="544"/>
      <c r="M352" s="544"/>
      <c r="N352" s="544"/>
      <c r="O352" s="544"/>
      <c r="P352" s="544"/>
      <c r="Q352" s="544"/>
      <c r="R352" s="544"/>
      <c r="S352" s="544"/>
      <c r="T352" s="544"/>
      <c r="U352" s="544"/>
      <c r="V352" s="544"/>
      <c r="W352" s="544"/>
      <c r="X352" s="544"/>
      <c r="Y352" s="544"/>
      <c r="Z352" s="544"/>
    </row>
    <row r="353" ht="15.75" customHeight="1">
      <c r="A353" s="702"/>
      <c r="B353" s="703"/>
      <c r="C353" s="544"/>
      <c r="D353" s="550"/>
      <c r="E353" s="544"/>
      <c r="F353" s="544"/>
      <c r="G353" s="544"/>
      <c r="H353" s="544"/>
      <c r="I353" s="544"/>
      <c r="J353" s="544"/>
      <c r="K353" s="544"/>
      <c r="L353" s="544"/>
      <c r="M353" s="544"/>
      <c r="N353" s="544"/>
      <c r="O353" s="544"/>
      <c r="P353" s="544"/>
      <c r="Q353" s="544"/>
      <c r="R353" s="544"/>
      <c r="S353" s="544"/>
      <c r="T353" s="544"/>
      <c r="U353" s="544"/>
      <c r="V353" s="544"/>
      <c r="W353" s="544"/>
      <c r="X353" s="544"/>
      <c r="Y353" s="544"/>
      <c r="Z353" s="544"/>
    </row>
    <row r="354" ht="15.75" customHeight="1">
      <c r="A354" s="702"/>
      <c r="B354" s="703"/>
      <c r="C354" s="544"/>
      <c r="D354" s="550"/>
      <c r="E354" s="544"/>
      <c r="F354" s="544"/>
      <c r="G354" s="544"/>
      <c r="H354" s="544"/>
      <c r="I354" s="544"/>
      <c r="J354" s="544"/>
      <c r="K354" s="544"/>
      <c r="L354" s="544"/>
      <c r="M354" s="544"/>
      <c r="N354" s="544"/>
      <c r="O354" s="544"/>
      <c r="P354" s="544"/>
      <c r="Q354" s="544"/>
      <c r="R354" s="544"/>
      <c r="S354" s="544"/>
      <c r="T354" s="544"/>
      <c r="U354" s="544"/>
      <c r="V354" s="544"/>
      <c r="W354" s="544"/>
      <c r="X354" s="544"/>
      <c r="Y354" s="544"/>
      <c r="Z354" s="544"/>
    </row>
    <row r="355" ht="15.75" customHeight="1">
      <c r="A355" s="702"/>
      <c r="B355" s="703"/>
      <c r="C355" s="544"/>
      <c r="D355" s="550"/>
      <c r="E355" s="544"/>
      <c r="F355" s="544"/>
      <c r="G355" s="544"/>
      <c r="H355" s="544"/>
      <c r="I355" s="544"/>
      <c r="J355" s="544"/>
      <c r="K355" s="544"/>
      <c r="L355" s="544"/>
      <c r="M355" s="544"/>
      <c r="N355" s="544"/>
      <c r="O355" s="544"/>
      <c r="P355" s="544"/>
      <c r="Q355" s="544"/>
      <c r="R355" s="544"/>
      <c r="S355" s="544"/>
      <c r="T355" s="544"/>
      <c r="U355" s="544"/>
      <c r="V355" s="544"/>
      <c r="W355" s="544"/>
      <c r="X355" s="544"/>
      <c r="Y355" s="544"/>
      <c r="Z355" s="544"/>
    </row>
    <row r="356" ht="15.75" customHeight="1">
      <c r="A356" s="702"/>
      <c r="B356" s="703"/>
      <c r="C356" s="544"/>
      <c r="D356" s="550"/>
      <c r="E356" s="544"/>
      <c r="F356" s="544"/>
      <c r="G356" s="544"/>
      <c r="H356" s="544"/>
      <c r="I356" s="544"/>
      <c r="J356" s="544"/>
      <c r="K356" s="544"/>
      <c r="L356" s="544"/>
      <c r="M356" s="544"/>
      <c r="N356" s="544"/>
      <c r="O356" s="544"/>
      <c r="P356" s="544"/>
      <c r="Q356" s="544"/>
      <c r="R356" s="544"/>
      <c r="S356" s="544"/>
      <c r="T356" s="544"/>
      <c r="U356" s="544"/>
      <c r="V356" s="544"/>
      <c r="W356" s="544"/>
      <c r="X356" s="544"/>
      <c r="Y356" s="544"/>
      <c r="Z356" s="544"/>
    </row>
    <row r="357" ht="15.75" customHeight="1">
      <c r="A357" s="702"/>
      <c r="B357" s="703"/>
      <c r="C357" s="544"/>
      <c r="D357" s="550"/>
      <c r="E357" s="544"/>
      <c r="F357" s="544"/>
      <c r="G357" s="544"/>
      <c r="H357" s="544"/>
      <c r="I357" s="544"/>
      <c r="J357" s="544"/>
      <c r="K357" s="544"/>
      <c r="L357" s="544"/>
      <c r="M357" s="544"/>
      <c r="N357" s="544"/>
      <c r="O357" s="544"/>
      <c r="P357" s="544"/>
      <c r="Q357" s="544"/>
      <c r="R357" s="544"/>
      <c r="S357" s="544"/>
      <c r="T357" s="544"/>
      <c r="U357" s="544"/>
      <c r="V357" s="544"/>
      <c r="W357" s="544"/>
      <c r="X357" s="544"/>
      <c r="Y357" s="544"/>
      <c r="Z357" s="544"/>
    </row>
    <row r="358" ht="15.75" customHeight="1">
      <c r="A358" s="702"/>
      <c r="B358" s="703"/>
      <c r="C358" s="544"/>
      <c r="D358" s="550"/>
      <c r="E358" s="544"/>
      <c r="F358" s="544"/>
      <c r="G358" s="544"/>
      <c r="H358" s="544"/>
      <c r="I358" s="544"/>
      <c r="J358" s="544"/>
      <c r="K358" s="544"/>
      <c r="L358" s="544"/>
      <c r="M358" s="544"/>
      <c r="N358" s="544"/>
      <c r="O358" s="544"/>
      <c r="P358" s="544"/>
      <c r="Q358" s="544"/>
      <c r="R358" s="544"/>
      <c r="S358" s="544"/>
      <c r="T358" s="544"/>
      <c r="U358" s="544"/>
      <c r="V358" s="544"/>
      <c r="W358" s="544"/>
      <c r="X358" s="544"/>
      <c r="Y358" s="544"/>
      <c r="Z358" s="544"/>
    </row>
    <row r="359" ht="15.75" customHeight="1">
      <c r="A359" s="702"/>
      <c r="B359" s="703"/>
      <c r="C359" s="544"/>
      <c r="D359" s="550"/>
      <c r="E359" s="544"/>
      <c r="F359" s="544"/>
      <c r="G359" s="544"/>
      <c r="H359" s="544"/>
      <c r="I359" s="544"/>
      <c r="J359" s="544"/>
      <c r="K359" s="544"/>
      <c r="L359" s="544"/>
      <c r="M359" s="544"/>
      <c r="N359" s="544"/>
      <c r="O359" s="544"/>
      <c r="P359" s="544"/>
      <c r="Q359" s="544"/>
      <c r="R359" s="544"/>
      <c r="S359" s="544"/>
      <c r="T359" s="544"/>
      <c r="U359" s="544"/>
      <c r="V359" s="544"/>
      <c r="W359" s="544"/>
      <c r="X359" s="544"/>
      <c r="Y359" s="544"/>
      <c r="Z359" s="544"/>
    </row>
    <row r="360" ht="15.75" customHeight="1">
      <c r="A360" s="702"/>
      <c r="B360" s="703"/>
      <c r="C360" s="544"/>
      <c r="D360" s="550"/>
      <c r="E360" s="544"/>
      <c r="F360" s="544"/>
      <c r="G360" s="544"/>
      <c r="H360" s="544"/>
      <c r="I360" s="544"/>
      <c r="J360" s="544"/>
      <c r="K360" s="544"/>
      <c r="L360" s="544"/>
      <c r="M360" s="544"/>
      <c r="N360" s="544"/>
      <c r="O360" s="544"/>
      <c r="P360" s="544"/>
      <c r="Q360" s="544"/>
      <c r="R360" s="544"/>
      <c r="S360" s="544"/>
      <c r="T360" s="544"/>
      <c r="U360" s="544"/>
      <c r="V360" s="544"/>
      <c r="W360" s="544"/>
      <c r="X360" s="544"/>
      <c r="Y360" s="544"/>
      <c r="Z360" s="544"/>
    </row>
    <row r="361" ht="15.75" customHeight="1">
      <c r="A361" s="702"/>
      <c r="B361" s="703"/>
      <c r="C361" s="544"/>
      <c r="D361" s="550"/>
      <c r="E361" s="544"/>
      <c r="F361" s="544"/>
      <c r="G361" s="544"/>
      <c r="H361" s="544"/>
      <c r="I361" s="544"/>
      <c r="J361" s="544"/>
      <c r="K361" s="544"/>
      <c r="L361" s="544"/>
      <c r="M361" s="544"/>
      <c r="N361" s="544"/>
      <c r="O361" s="544"/>
      <c r="P361" s="544"/>
      <c r="Q361" s="544"/>
      <c r="R361" s="544"/>
      <c r="S361" s="544"/>
      <c r="T361" s="544"/>
      <c r="U361" s="544"/>
      <c r="V361" s="544"/>
      <c r="W361" s="544"/>
      <c r="X361" s="544"/>
      <c r="Y361" s="544"/>
      <c r="Z361" s="544"/>
    </row>
    <row r="362" ht="15.75" customHeight="1">
      <c r="A362" s="702"/>
      <c r="B362" s="703"/>
      <c r="C362" s="544"/>
      <c r="D362" s="550"/>
      <c r="E362" s="544"/>
      <c r="F362" s="544"/>
      <c r="G362" s="544"/>
      <c r="H362" s="544"/>
      <c r="I362" s="544"/>
      <c r="J362" s="544"/>
      <c r="K362" s="544"/>
      <c r="L362" s="544"/>
      <c r="M362" s="544"/>
      <c r="N362" s="544"/>
      <c r="O362" s="544"/>
      <c r="P362" s="544"/>
      <c r="Q362" s="544"/>
      <c r="R362" s="544"/>
      <c r="S362" s="544"/>
      <c r="T362" s="544"/>
      <c r="U362" s="544"/>
      <c r="V362" s="544"/>
      <c r="W362" s="544"/>
      <c r="X362" s="544"/>
      <c r="Y362" s="544"/>
      <c r="Z362" s="544"/>
    </row>
    <row r="363" ht="15.75" customHeight="1">
      <c r="A363" s="702"/>
      <c r="B363" s="703"/>
      <c r="C363" s="544"/>
      <c r="D363" s="550"/>
      <c r="E363" s="544"/>
      <c r="F363" s="544"/>
      <c r="G363" s="544"/>
      <c r="H363" s="544"/>
      <c r="I363" s="544"/>
      <c r="J363" s="544"/>
      <c r="K363" s="544"/>
      <c r="L363" s="544"/>
      <c r="M363" s="544"/>
      <c r="N363" s="544"/>
      <c r="O363" s="544"/>
      <c r="P363" s="544"/>
      <c r="Q363" s="544"/>
      <c r="R363" s="544"/>
      <c r="S363" s="544"/>
      <c r="T363" s="544"/>
      <c r="U363" s="544"/>
      <c r="V363" s="544"/>
      <c r="W363" s="544"/>
      <c r="X363" s="544"/>
      <c r="Y363" s="544"/>
      <c r="Z363" s="544"/>
    </row>
    <row r="364" ht="15.75" customHeight="1">
      <c r="A364" s="702"/>
      <c r="B364" s="703"/>
      <c r="C364" s="544"/>
      <c r="D364" s="550"/>
      <c r="E364" s="544"/>
      <c r="F364" s="544"/>
      <c r="G364" s="544"/>
      <c r="H364" s="544"/>
      <c r="I364" s="544"/>
      <c r="J364" s="544"/>
      <c r="K364" s="544"/>
      <c r="L364" s="544"/>
      <c r="M364" s="544"/>
      <c r="N364" s="544"/>
      <c r="O364" s="544"/>
      <c r="P364" s="544"/>
      <c r="Q364" s="544"/>
      <c r="R364" s="544"/>
      <c r="S364" s="544"/>
      <c r="T364" s="544"/>
      <c r="U364" s="544"/>
      <c r="V364" s="544"/>
      <c r="W364" s="544"/>
      <c r="X364" s="544"/>
      <c r="Y364" s="544"/>
      <c r="Z364" s="544"/>
    </row>
    <row r="365" ht="15.75" customHeight="1">
      <c r="A365" s="702"/>
      <c r="B365" s="703"/>
      <c r="C365" s="544"/>
      <c r="D365" s="550"/>
      <c r="E365" s="544"/>
      <c r="F365" s="544"/>
      <c r="G365" s="544"/>
      <c r="H365" s="544"/>
      <c r="I365" s="544"/>
      <c r="J365" s="544"/>
      <c r="K365" s="544"/>
      <c r="L365" s="544"/>
      <c r="M365" s="544"/>
      <c r="N365" s="544"/>
      <c r="O365" s="544"/>
      <c r="P365" s="544"/>
      <c r="Q365" s="544"/>
      <c r="R365" s="544"/>
      <c r="S365" s="544"/>
      <c r="T365" s="544"/>
      <c r="U365" s="544"/>
      <c r="V365" s="544"/>
      <c r="W365" s="544"/>
      <c r="X365" s="544"/>
      <c r="Y365" s="544"/>
      <c r="Z365" s="544"/>
    </row>
    <row r="366" ht="15.75" customHeight="1">
      <c r="A366" s="702"/>
      <c r="B366" s="703"/>
      <c r="C366" s="544"/>
      <c r="D366" s="550"/>
      <c r="E366" s="544"/>
      <c r="F366" s="544"/>
      <c r="G366" s="544"/>
      <c r="H366" s="544"/>
      <c r="I366" s="544"/>
      <c r="J366" s="544"/>
      <c r="K366" s="544"/>
      <c r="L366" s="544"/>
      <c r="M366" s="544"/>
      <c r="N366" s="544"/>
      <c r="O366" s="544"/>
      <c r="P366" s="544"/>
      <c r="Q366" s="544"/>
      <c r="R366" s="544"/>
      <c r="S366" s="544"/>
      <c r="T366" s="544"/>
      <c r="U366" s="544"/>
      <c r="V366" s="544"/>
      <c r="W366" s="544"/>
      <c r="X366" s="544"/>
      <c r="Y366" s="544"/>
      <c r="Z366" s="544"/>
    </row>
    <row r="367" ht="15.75" customHeight="1">
      <c r="A367" s="702"/>
      <c r="B367" s="703"/>
      <c r="C367" s="544"/>
      <c r="D367" s="550"/>
      <c r="E367" s="544"/>
      <c r="F367" s="544"/>
      <c r="G367" s="544"/>
      <c r="H367" s="544"/>
      <c r="I367" s="544"/>
      <c r="J367" s="544"/>
      <c r="K367" s="544"/>
      <c r="L367" s="544"/>
      <c r="M367" s="544"/>
      <c r="N367" s="544"/>
      <c r="O367" s="544"/>
      <c r="P367" s="544"/>
      <c r="Q367" s="544"/>
      <c r="R367" s="544"/>
      <c r="S367" s="544"/>
      <c r="T367" s="544"/>
      <c r="U367" s="544"/>
      <c r="V367" s="544"/>
      <c r="W367" s="544"/>
      <c r="X367" s="544"/>
      <c r="Y367" s="544"/>
      <c r="Z367" s="544"/>
    </row>
    <row r="368" ht="15.75" customHeight="1">
      <c r="A368" s="702"/>
      <c r="B368" s="703"/>
      <c r="C368" s="544"/>
      <c r="D368" s="550"/>
      <c r="E368" s="544"/>
      <c r="F368" s="544"/>
      <c r="G368" s="544"/>
      <c r="H368" s="544"/>
      <c r="I368" s="544"/>
      <c r="J368" s="544"/>
      <c r="K368" s="544"/>
      <c r="L368" s="544"/>
      <c r="M368" s="544"/>
      <c r="N368" s="544"/>
      <c r="O368" s="544"/>
      <c r="P368" s="544"/>
      <c r="Q368" s="544"/>
      <c r="R368" s="544"/>
      <c r="S368" s="544"/>
      <c r="T368" s="544"/>
      <c r="U368" s="544"/>
      <c r="V368" s="544"/>
      <c r="W368" s="544"/>
      <c r="X368" s="544"/>
      <c r="Y368" s="544"/>
      <c r="Z368" s="544"/>
    </row>
    <row r="369" ht="15.75" customHeight="1">
      <c r="A369" s="702"/>
      <c r="B369" s="703"/>
      <c r="C369" s="544"/>
      <c r="D369" s="550"/>
      <c r="E369" s="544"/>
      <c r="F369" s="544"/>
      <c r="G369" s="544"/>
      <c r="H369" s="544"/>
      <c r="I369" s="544"/>
      <c r="J369" s="544"/>
      <c r="K369" s="544"/>
      <c r="L369" s="544"/>
      <c r="M369" s="544"/>
      <c r="N369" s="544"/>
      <c r="O369" s="544"/>
      <c r="P369" s="544"/>
      <c r="Q369" s="544"/>
      <c r="R369" s="544"/>
      <c r="S369" s="544"/>
      <c r="T369" s="544"/>
      <c r="U369" s="544"/>
      <c r="V369" s="544"/>
      <c r="W369" s="544"/>
      <c r="X369" s="544"/>
      <c r="Y369" s="544"/>
      <c r="Z369" s="544"/>
    </row>
    <row r="370" ht="15.75" customHeight="1">
      <c r="A370" s="702"/>
      <c r="B370" s="703"/>
      <c r="C370" s="544"/>
      <c r="D370" s="550"/>
      <c r="E370" s="544"/>
      <c r="F370" s="544"/>
      <c r="G370" s="544"/>
      <c r="H370" s="544"/>
      <c r="I370" s="544"/>
      <c r="J370" s="544"/>
      <c r="K370" s="544"/>
      <c r="L370" s="544"/>
      <c r="M370" s="544"/>
      <c r="N370" s="544"/>
      <c r="O370" s="544"/>
      <c r="P370" s="544"/>
      <c r="Q370" s="544"/>
      <c r="R370" s="544"/>
      <c r="S370" s="544"/>
      <c r="T370" s="544"/>
      <c r="U370" s="544"/>
      <c r="V370" s="544"/>
      <c r="W370" s="544"/>
      <c r="X370" s="544"/>
      <c r="Y370" s="544"/>
      <c r="Z370" s="544"/>
    </row>
    <row r="371" ht="15.75" customHeight="1">
      <c r="A371" s="702"/>
      <c r="B371" s="703"/>
      <c r="C371" s="544"/>
      <c r="D371" s="550"/>
      <c r="E371" s="544"/>
      <c r="F371" s="544"/>
      <c r="G371" s="544"/>
      <c r="H371" s="544"/>
      <c r="I371" s="544"/>
      <c r="J371" s="544"/>
      <c r="K371" s="544"/>
      <c r="L371" s="544"/>
      <c r="M371" s="544"/>
      <c r="N371" s="544"/>
      <c r="O371" s="544"/>
      <c r="P371" s="544"/>
      <c r="Q371" s="544"/>
      <c r="R371" s="544"/>
      <c r="S371" s="544"/>
      <c r="T371" s="544"/>
      <c r="U371" s="544"/>
      <c r="V371" s="544"/>
      <c r="W371" s="544"/>
      <c r="X371" s="544"/>
      <c r="Y371" s="544"/>
      <c r="Z371" s="544"/>
    </row>
    <row r="372" ht="15.75" customHeight="1">
      <c r="A372" s="702"/>
      <c r="B372" s="703"/>
      <c r="C372" s="544"/>
      <c r="D372" s="550"/>
      <c r="E372" s="544"/>
      <c r="F372" s="544"/>
      <c r="G372" s="544"/>
      <c r="H372" s="544"/>
      <c r="I372" s="544"/>
      <c r="J372" s="544"/>
      <c r="K372" s="544"/>
      <c r="L372" s="544"/>
      <c r="M372" s="544"/>
      <c r="N372" s="544"/>
      <c r="O372" s="544"/>
      <c r="P372" s="544"/>
      <c r="Q372" s="544"/>
      <c r="R372" s="544"/>
      <c r="S372" s="544"/>
      <c r="T372" s="544"/>
      <c r="U372" s="544"/>
      <c r="V372" s="544"/>
      <c r="W372" s="544"/>
      <c r="X372" s="544"/>
      <c r="Y372" s="544"/>
      <c r="Z372" s="544"/>
    </row>
    <row r="373" ht="15.75" customHeight="1">
      <c r="A373" s="702"/>
      <c r="B373" s="703"/>
      <c r="C373" s="544"/>
      <c r="D373" s="550"/>
      <c r="E373" s="544"/>
      <c r="F373" s="544"/>
      <c r="G373" s="544"/>
      <c r="H373" s="544"/>
      <c r="I373" s="544"/>
      <c r="J373" s="544"/>
      <c r="K373" s="544"/>
      <c r="L373" s="544"/>
      <c r="M373" s="544"/>
      <c r="N373" s="544"/>
      <c r="O373" s="544"/>
      <c r="P373" s="544"/>
      <c r="Q373" s="544"/>
      <c r="R373" s="544"/>
      <c r="S373" s="544"/>
      <c r="T373" s="544"/>
      <c r="U373" s="544"/>
      <c r="V373" s="544"/>
      <c r="W373" s="544"/>
      <c r="X373" s="544"/>
      <c r="Y373" s="544"/>
      <c r="Z373" s="544"/>
    </row>
    <row r="374" ht="15.75" customHeight="1">
      <c r="A374" s="702"/>
      <c r="B374" s="703"/>
      <c r="C374" s="544"/>
      <c r="D374" s="550"/>
      <c r="E374" s="544"/>
      <c r="F374" s="544"/>
      <c r="G374" s="544"/>
      <c r="H374" s="544"/>
      <c r="I374" s="544"/>
      <c r="J374" s="544"/>
      <c r="K374" s="544"/>
      <c r="L374" s="544"/>
      <c r="M374" s="544"/>
      <c r="N374" s="544"/>
      <c r="O374" s="544"/>
      <c r="P374" s="544"/>
      <c r="Q374" s="544"/>
      <c r="R374" s="544"/>
      <c r="S374" s="544"/>
      <c r="T374" s="544"/>
      <c r="U374" s="544"/>
      <c r="V374" s="544"/>
      <c r="W374" s="544"/>
      <c r="X374" s="544"/>
      <c r="Y374" s="544"/>
      <c r="Z374" s="544"/>
    </row>
    <row r="375" ht="15.75" customHeight="1">
      <c r="A375" s="702"/>
      <c r="B375" s="703"/>
      <c r="C375" s="544"/>
      <c r="D375" s="550"/>
      <c r="E375" s="544"/>
      <c r="F375" s="544"/>
      <c r="G375" s="544"/>
      <c r="H375" s="544"/>
      <c r="I375" s="544"/>
      <c r="J375" s="544"/>
      <c r="K375" s="544"/>
      <c r="L375" s="544"/>
      <c r="M375" s="544"/>
      <c r="N375" s="544"/>
      <c r="O375" s="544"/>
      <c r="P375" s="544"/>
      <c r="Q375" s="544"/>
      <c r="R375" s="544"/>
      <c r="S375" s="544"/>
      <c r="T375" s="544"/>
      <c r="U375" s="544"/>
      <c r="V375" s="544"/>
      <c r="W375" s="544"/>
      <c r="X375" s="544"/>
      <c r="Y375" s="544"/>
      <c r="Z375" s="544"/>
    </row>
    <row r="376" ht="15.75" customHeight="1">
      <c r="A376" s="702"/>
      <c r="B376" s="703"/>
      <c r="C376" s="544"/>
      <c r="D376" s="550"/>
      <c r="E376" s="544"/>
      <c r="F376" s="544"/>
      <c r="G376" s="544"/>
      <c r="H376" s="544"/>
      <c r="I376" s="544"/>
      <c r="J376" s="544"/>
      <c r="K376" s="544"/>
      <c r="L376" s="544"/>
      <c r="M376" s="544"/>
      <c r="N376" s="544"/>
      <c r="O376" s="544"/>
      <c r="P376" s="544"/>
      <c r="Q376" s="544"/>
      <c r="R376" s="544"/>
      <c r="S376" s="544"/>
      <c r="T376" s="544"/>
      <c r="U376" s="544"/>
      <c r="V376" s="544"/>
      <c r="W376" s="544"/>
      <c r="X376" s="544"/>
      <c r="Y376" s="544"/>
      <c r="Z376" s="544"/>
    </row>
    <row r="377" ht="15.75" customHeight="1">
      <c r="A377" s="702"/>
      <c r="B377" s="703"/>
      <c r="C377" s="544"/>
      <c r="D377" s="550"/>
      <c r="E377" s="544"/>
      <c r="F377" s="544"/>
      <c r="G377" s="544"/>
      <c r="H377" s="544"/>
      <c r="I377" s="544"/>
      <c r="J377" s="544"/>
      <c r="K377" s="544"/>
      <c r="L377" s="544"/>
      <c r="M377" s="544"/>
      <c r="N377" s="544"/>
      <c r="O377" s="544"/>
      <c r="P377" s="544"/>
      <c r="Q377" s="544"/>
      <c r="R377" s="544"/>
      <c r="S377" s="544"/>
      <c r="T377" s="544"/>
      <c r="U377" s="544"/>
      <c r="V377" s="544"/>
      <c r="W377" s="544"/>
      <c r="X377" s="544"/>
      <c r="Y377" s="544"/>
      <c r="Z377" s="544"/>
    </row>
    <row r="378" ht="15.75" customHeight="1">
      <c r="A378" s="702"/>
      <c r="B378" s="703"/>
      <c r="C378" s="544"/>
      <c r="D378" s="550"/>
      <c r="E378" s="544"/>
      <c r="F378" s="544"/>
      <c r="G378" s="544"/>
      <c r="H378" s="544"/>
      <c r="I378" s="544"/>
      <c r="J378" s="544"/>
      <c r="K378" s="544"/>
      <c r="L378" s="544"/>
      <c r="M378" s="544"/>
      <c r="N378" s="544"/>
      <c r="O378" s="544"/>
      <c r="P378" s="544"/>
      <c r="Q378" s="544"/>
      <c r="R378" s="544"/>
      <c r="S378" s="544"/>
      <c r="T378" s="544"/>
      <c r="U378" s="544"/>
      <c r="V378" s="544"/>
      <c r="W378" s="544"/>
      <c r="X378" s="544"/>
      <c r="Y378" s="544"/>
      <c r="Z378" s="544"/>
    </row>
    <row r="379" ht="15.75" customHeight="1">
      <c r="A379" s="544"/>
      <c r="B379" s="544"/>
      <c r="C379" s="544"/>
      <c r="D379" s="550"/>
      <c r="E379" s="544"/>
      <c r="F379" s="544"/>
      <c r="G379" s="544"/>
      <c r="H379" s="544"/>
      <c r="I379" s="544"/>
      <c r="J379" s="544"/>
      <c r="K379" s="544"/>
      <c r="L379" s="544"/>
      <c r="M379" s="544"/>
      <c r="N379" s="544"/>
      <c r="O379" s="544"/>
      <c r="P379" s="544"/>
      <c r="Q379" s="544"/>
      <c r="R379" s="544"/>
      <c r="S379" s="544"/>
      <c r="T379" s="544"/>
      <c r="U379" s="544"/>
      <c r="V379" s="544"/>
      <c r="W379" s="544"/>
      <c r="X379" s="544"/>
      <c r="Y379" s="544"/>
      <c r="Z379" s="544"/>
    </row>
    <row r="380" ht="15.75" customHeight="1">
      <c r="A380" s="544"/>
      <c r="B380" s="544"/>
      <c r="C380" s="544"/>
      <c r="D380" s="550"/>
      <c r="E380" s="544"/>
      <c r="F380" s="544"/>
      <c r="G380" s="544"/>
      <c r="H380" s="544"/>
      <c r="I380" s="544"/>
      <c r="J380" s="544"/>
      <c r="K380" s="544"/>
      <c r="L380" s="544"/>
      <c r="M380" s="544"/>
      <c r="N380" s="544"/>
      <c r="O380" s="544"/>
      <c r="P380" s="544"/>
      <c r="Q380" s="544"/>
      <c r="R380" s="544"/>
      <c r="S380" s="544"/>
      <c r="T380" s="544"/>
      <c r="U380" s="544"/>
      <c r="V380" s="544"/>
      <c r="W380" s="544"/>
      <c r="X380" s="544"/>
      <c r="Y380" s="544"/>
      <c r="Z380" s="544"/>
    </row>
    <row r="381" ht="15.75" customHeight="1">
      <c r="A381" s="544"/>
      <c r="B381" s="544"/>
      <c r="C381" s="544"/>
      <c r="D381" s="550"/>
      <c r="E381" s="544"/>
      <c r="F381" s="544"/>
      <c r="G381" s="544"/>
      <c r="H381" s="544"/>
      <c r="I381" s="544"/>
      <c r="J381" s="544"/>
      <c r="K381" s="544"/>
      <c r="L381" s="544"/>
      <c r="M381" s="544"/>
      <c r="N381" s="544"/>
      <c r="O381" s="544"/>
      <c r="P381" s="544"/>
      <c r="Q381" s="544"/>
      <c r="R381" s="544"/>
      <c r="S381" s="544"/>
      <c r="T381" s="544"/>
      <c r="U381" s="544"/>
      <c r="V381" s="544"/>
      <c r="W381" s="544"/>
      <c r="X381" s="544"/>
      <c r="Y381" s="544"/>
      <c r="Z381" s="544"/>
    </row>
    <row r="382" ht="15.75" customHeight="1">
      <c r="A382" s="544"/>
      <c r="B382" s="544"/>
      <c r="C382" s="544"/>
      <c r="D382" s="550"/>
      <c r="E382" s="544"/>
      <c r="F382" s="544"/>
      <c r="G382" s="544"/>
      <c r="H382" s="544"/>
      <c r="I382" s="544"/>
      <c r="J382" s="544"/>
      <c r="K382" s="544"/>
      <c r="L382" s="544"/>
      <c r="M382" s="544"/>
      <c r="N382" s="544"/>
      <c r="O382" s="544"/>
      <c r="P382" s="544"/>
      <c r="Q382" s="544"/>
      <c r="R382" s="544"/>
      <c r="S382" s="544"/>
      <c r="T382" s="544"/>
      <c r="U382" s="544"/>
      <c r="V382" s="544"/>
      <c r="W382" s="544"/>
      <c r="X382" s="544"/>
      <c r="Y382" s="544"/>
      <c r="Z382" s="544"/>
    </row>
    <row r="383" ht="15.75" customHeight="1">
      <c r="A383" s="544"/>
      <c r="B383" s="544"/>
      <c r="C383" s="544"/>
      <c r="D383" s="550"/>
      <c r="E383" s="544"/>
      <c r="F383" s="544"/>
      <c r="G383" s="544"/>
      <c r="H383" s="544"/>
      <c r="I383" s="544"/>
      <c r="J383" s="544"/>
      <c r="K383" s="544"/>
      <c r="L383" s="544"/>
      <c r="M383" s="544"/>
      <c r="N383" s="544"/>
      <c r="O383" s="544"/>
      <c r="P383" s="544"/>
      <c r="Q383" s="544"/>
      <c r="R383" s="544"/>
      <c r="S383" s="544"/>
      <c r="T383" s="544"/>
      <c r="U383" s="544"/>
      <c r="V383" s="544"/>
      <c r="W383" s="544"/>
      <c r="X383" s="544"/>
      <c r="Y383" s="544"/>
      <c r="Z383" s="544"/>
    </row>
    <row r="384" ht="15.75" customHeight="1">
      <c r="A384" s="544"/>
      <c r="B384" s="544"/>
      <c r="C384" s="544"/>
      <c r="D384" s="550"/>
      <c r="E384" s="544"/>
      <c r="F384" s="544"/>
      <c r="G384" s="544"/>
      <c r="H384" s="544"/>
      <c r="I384" s="544"/>
      <c r="J384" s="544"/>
      <c r="K384" s="544"/>
      <c r="L384" s="544"/>
      <c r="M384" s="544"/>
      <c r="N384" s="544"/>
      <c r="O384" s="544"/>
      <c r="P384" s="544"/>
      <c r="Q384" s="544"/>
      <c r="R384" s="544"/>
      <c r="S384" s="544"/>
      <c r="T384" s="544"/>
      <c r="U384" s="544"/>
      <c r="V384" s="544"/>
      <c r="W384" s="544"/>
      <c r="X384" s="544"/>
      <c r="Y384" s="544"/>
      <c r="Z384" s="544"/>
    </row>
    <row r="385" ht="15.75" customHeight="1">
      <c r="A385" s="544"/>
      <c r="B385" s="544"/>
      <c r="C385" s="544"/>
      <c r="D385" s="550"/>
      <c r="E385" s="544"/>
      <c r="F385" s="544"/>
      <c r="G385" s="544"/>
      <c r="H385" s="544"/>
      <c r="I385" s="544"/>
      <c r="J385" s="544"/>
      <c r="K385" s="544"/>
      <c r="L385" s="544"/>
      <c r="M385" s="544"/>
      <c r="N385" s="544"/>
      <c r="O385" s="544"/>
      <c r="P385" s="544"/>
      <c r="Q385" s="544"/>
      <c r="R385" s="544"/>
      <c r="S385" s="544"/>
      <c r="T385" s="544"/>
      <c r="U385" s="544"/>
      <c r="V385" s="544"/>
      <c r="W385" s="544"/>
      <c r="X385" s="544"/>
      <c r="Y385" s="544"/>
      <c r="Z385" s="544"/>
    </row>
    <row r="386" ht="15.75" customHeight="1">
      <c r="A386" s="544"/>
      <c r="B386" s="544"/>
      <c r="C386" s="544"/>
      <c r="D386" s="550"/>
      <c r="E386" s="544"/>
      <c r="F386" s="544"/>
      <c r="G386" s="544"/>
      <c r="H386" s="544"/>
      <c r="I386" s="544"/>
      <c r="J386" s="544"/>
      <c r="K386" s="544"/>
      <c r="L386" s="544"/>
      <c r="M386" s="544"/>
      <c r="N386" s="544"/>
      <c r="O386" s="544"/>
      <c r="P386" s="544"/>
      <c r="Q386" s="544"/>
      <c r="R386" s="544"/>
      <c r="S386" s="544"/>
      <c r="T386" s="544"/>
      <c r="U386" s="544"/>
      <c r="V386" s="544"/>
      <c r="W386" s="544"/>
      <c r="X386" s="544"/>
      <c r="Y386" s="544"/>
      <c r="Z386" s="544"/>
    </row>
    <row r="387" ht="15.75" customHeight="1">
      <c r="A387" s="544"/>
      <c r="B387" s="544"/>
      <c r="C387" s="544"/>
      <c r="D387" s="550"/>
      <c r="E387" s="544"/>
      <c r="F387" s="544"/>
      <c r="G387" s="544"/>
      <c r="H387" s="544"/>
      <c r="I387" s="544"/>
      <c r="J387" s="544"/>
      <c r="K387" s="544"/>
      <c r="L387" s="544"/>
      <c r="M387" s="544"/>
      <c r="N387" s="544"/>
      <c r="O387" s="544"/>
      <c r="P387" s="544"/>
      <c r="Q387" s="544"/>
      <c r="R387" s="544"/>
      <c r="S387" s="544"/>
      <c r="T387" s="544"/>
      <c r="U387" s="544"/>
      <c r="V387" s="544"/>
      <c r="W387" s="544"/>
      <c r="X387" s="544"/>
      <c r="Y387" s="544"/>
      <c r="Z387" s="544"/>
    </row>
    <row r="388" ht="15.75" customHeight="1">
      <c r="A388" s="544"/>
      <c r="B388" s="544"/>
      <c r="C388" s="544"/>
      <c r="D388" s="550"/>
      <c r="E388" s="544"/>
      <c r="F388" s="544"/>
      <c r="G388" s="544"/>
      <c r="H388" s="544"/>
      <c r="I388" s="544"/>
      <c r="J388" s="544"/>
      <c r="K388" s="544"/>
      <c r="L388" s="544"/>
      <c r="M388" s="544"/>
      <c r="N388" s="544"/>
      <c r="O388" s="544"/>
      <c r="P388" s="544"/>
      <c r="Q388" s="544"/>
      <c r="R388" s="544"/>
      <c r="S388" s="544"/>
      <c r="T388" s="544"/>
      <c r="U388" s="544"/>
      <c r="V388" s="544"/>
      <c r="W388" s="544"/>
      <c r="X388" s="544"/>
      <c r="Y388" s="544"/>
      <c r="Z388" s="544"/>
    </row>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A1:D1"/>
    <mergeCell ref="A2:D2"/>
    <mergeCell ref="A3:D3"/>
    <mergeCell ref="A5:A7"/>
    <mergeCell ref="B5:B7"/>
    <mergeCell ref="C5:C7"/>
    <mergeCell ref="A8:D8"/>
    <mergeCell ref="D10:D17"/>
    <mergeCell ref="D21:D24"/>
    <mergeCell ref="D25:D28"/>
    <mergeCell ref="D29:D32"/>
    <mergeCell ref="D33:D36"/>
    <mergeCell ref="D37:D40"/>
    <mergeCell ref="D43:D46"/>
    <mergeCell ref="D78:D81"/>
    <mergeCell ref="D82:D85"/>
    <mergeCell ref="D88:D91"/>
    <mergeCell ref="D92:D95"/>
    <mergeCell ref="D96:D99"/>
    <mergeCell ref="A100:C100"/>
    <mergeCell ref="D47:D50"/>
    <mergeCell ref="D51:D54"/>
    <mergeCell ref="D57:D60"/>
    <mergeCell ref="D61:D63"/>
    <mergeCell ref="D66:D69"/>
    <mergeCell ref="D70:D73"/>
    <mergeCell ref="D74:D77"/>
    <mergeCell ref="D102:D113"/>
    <mergeCell ref="D116:D126"/>
    <mergeCell ref="A127:D127"/>
    <mergeCell ref="D128:D134"/>
    <mergeCell ref="A135:D135"/>
    <mergeCell ref="D137:D142"/>
    <mergeCell ref="D145:D149"/>
    <mergeCell ref="A187:C187"/>
    <mergeCell ref="A188:C188"/>
    <mergeCell ref="A191:D191"/>
    <mergeCell ref="D152:D153"/>
    <mergeCell ref="A154:C154"/>
    <mergeCell ref="D156:D159"/>
    <mergeCell ref="D162:D166"/>
    <mergeCell ref="D167:D171"/>
    <mergeCell ref="D172:D175"/>
    <mergeCell ref="D176:D184"/>
  </mergeCells>
  <printOptions horizontalCentered="1" verticalCentered="1"/>
  <pageMargins bottom="0.3937007874015748" footer="0.0" header="0.0" left="0.3937007874015748" right="0.3937007874015748" top="0.3937007874015748"/>
  <pageSetup fitToHeight="0" paperSize="9"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showGridLines="0" workbookViewId="0">
      <pane xSplit="6.0" topLeftCell="G1" activePane="topRight" state="frozen"/>
      <selection activeCell="H2" sqref="H2" pane="topRight"/>
    </sheetView>
  </sheetViews>
  <sheetFormatPr customHeight="1" defaultColWidth="14.43" defaultRowHeight="15.0"/>
  <cols>
    <col customWidth="1" min="1" max="1" width="5.86"/>
    <col customWidth="1" min="2" max="2" width="39.0"/>
    <col customWidth="1" min="3" max="3" width="19.29"/>
    <col customWidth="1" min="4" max="4" width="7.86"/>
    <col customWidth="1" min="5" max="5" width="6.14"/>
    <col customWidth="1" min="6" max="6" width="9.29"/>
    <col customWidth="1" hidden="1" min="7" max="7" width="10.71"/>
    <col customWidth="1" min="8" max="8" width="10.14"/>
    <col customWidth="1" min="9" max="10" width="15.86"/>
    <col customWidth="1" min="11" max="11" width="17.14"/>
    <col customWidth="1" min="12" max="12" width="12.14"/>
    <col customWidth="1" min="13" max="13" width="10.43"/>
    <col customWidth="1" hidden="1" min="14" max="14" width="34.71"/>
    <col customWidth="1" min="15" max="15" width="3.86"/>
    <col customWidth="1" min="16" max="16" width="13.71"/>
    <col customWidth="1" min="17" max="17" width="15.57"/>
    <col customWidth="1" min="18" max="18" width="7.57"/>
    <col customWidth="1" min="19" max="19" width="13.86"/>
    <col customWidth="1" min="20" max="20" width="24.29"/>
    <col customWidth="1" hidden="1" min="21" max="21" width="43.43"/>
    <col customWidth="1" hidden="1" min="22" max="22" width="38.0"/>
    <col customWidth="1" hidden="1" min="23" max="23" width="36.29"/>
    <col customWidth="1" hidden="1" min="24" max="24" width="32.71"/>
    <col customWidth="1" hidden="1" min="25" max="25" width="36.71"/>
    <col customWidth="1" min="26" max="36" width="10.86"/>
    <col customWidth="1" min="37" max="41" width="14.43"/>
  </cols>
  <sheetData>
    <row r="1" ht="13.5" customHeight="1">
      <c r="A1" s="706"/>
      <c r="B1" s="707"/>
      <c r="C1" s="708"/>
      <c r="D1" s="709"/>
      <c r="E1" s="708"/>
      <c r="F1" s="708"/>
      <c r="G1" s="708"/>
      <c r="H1" s="708"/>
      <c r="I1" s="708"/>
      <c r="J1" s="708"/>
      <c r="K1" s="708"/>
      <c r="L1" s="708"/>
      <c r="M1" s="708"/>
      <c r="N1" s="710"/>
      <c r="O1" s="708"/>
      <c r="P1" s="711"/>
      <c r="Q1" s="708"/>
      <c r="R1" s="708"/>
      <c r="S1" s="708"/>
      <c r="T1" s="708"/>
      <c r="U1" s="712" t="s">
        <v>645</v>
      </c>
      <c r="V1" s="713" t="s">
        <v>646</v>
      </c>
      <c r="W1" s="712" t="s">
        <v>645</v>
      </c>
      <c r="X1" s="714" t="s">
        <v>647</v>
      </c>
      <c r="Y1" s="712" t="s">
        <v>645</v>
      </c>
      <c r="Z1" s="708"/>
      <c r="AA1" s="708"/>
      <c r="AB1" s="708"/>
      <c r="AC1" s="708"/>
      <c r="AD1" s="708"/>
      <c r="AE1" s="708"/>
      <c r="AF1" s="708"/>
      <c r="AG1" s="708"/>
      <c r="AH1" s="708"/>
      <c r="AI1" s="708"/>
      <c r="AJ1" s="708"/>
      <c r="AK1" s="708"/>
      <c r="AL1" s="710"/>
      <c r="AM1" s="710"/>
      <c r="AN1" s="710"/>
      <c r="AO1" s="710"/>
    </row>
    <row r="2" ht="13.5" customHeight="1">
      <c r="A2" s="715" t="s">
        <v>648</v>
      </c>
      <c r="B2" s="716"/>
      <c r="C2" s="717"/>
      <c r="D2" s="717"/>
      <c r="E2" s="717"/>
      <c r="F2" s="717"/>
      <c r="G2" s="717"/>
      <c r="H2" s="717"/>
      <c r="I2" s="717"/>
      <c r="J2" s="717"/>
      <c r="K2" s="717"/>
      <c r="L2" s="717"/>
      <c r="M2" s="717"/>
      <c r="N2" s="718"/>
      <c r="O2" s="717"/>
      <c r="P2" s="711"/>
      <c r="Q2" s="717"/>
      <c r="R2" s="717"/>
      <c r="S2" s="717"/>
      <c r="T2" s="717"/>
      <c r="U2" s="719">
        <v>45441.0</v>
      </c>
      <c r="V2" s="720"/>
      <c r="W2" s="719">
        <v>45453.0</v>
      </c>
      <c r="X2" s="721">
        <v>45572.0</v>
      </c>
      <c r="Y2" s="719">
        <v>45464.0</v>
      </c>
      <c r="Z2" s="717"/>
      <c r="AA2" s="717"/>
      <c r="AB2" s="717"/>
      <c r="AC2" s="717"/>
      <c r="AD2" s="717"/>
      <c r="AE2" s="717"/>
      <c r="AF2" s="717"/>
      <c r="AG2" s="717"/>
      <c r="AH2" s="717"/>
      <c r="AI2" s="717"/>
      <c r="AJ2" s="717"/>
      <c r="AK2" s="717"/>
      <c r="AL2" s="718"/>
      <c r="AM2" s="718"/>
      <c r="AN2" s="718"/>
      <c r="AO2" s="718"/>
    </row>
    <row r="3" ht="13.5" customHeight="1">
      <c r="A3" s="722" t="s">
        <v>649</v>
      </c>
      <c r="B3" s="707"/>
      <c r="C3" s="708"/>
      <c r="D3" s="709"/>
      <c r="E3" s="708"/>
      <c r="F3" s="708"/>
      <c r="G3" s="708"/>
      <c r="H3" s="708"/>
      <c r="I3" s="708"/>
      <c r="J3" s="708"/>
      <c r="K3" s="708"/>
      <c r="L3" s="708"/>
      <c r="M3" s="708"/>
      <c r="N3" s="710"/>
      <c r="O3" s="708"/>
      <c r="P3" s="711"/>
      <c r="Q3" s="708"/>
      <c r="R3" s="708"/>
      <c r="S3" s="708"/>
      <c r="T3" s="708"/>
      <c r="U3" s="723" t="s">
        <v>650</v>
      </c>
      <c r="V3" s="724"/>
      <c r="W3" s="725"/>
      <c r="X3" s="725"/>
      <c r="Y3" s="708"/>
      <c r="Z3" s="708"/>
      <c r="AA3" s="708"/>
      <c r="AB3" s="708"/>
      <c r="AC3" s="708"/>
      <c r="AD3" s="708"/>
      <c r="AE3" s="708"/>
      <c r="AF3" s="708"/>
      <c r="AG3" s="708"/>
      <c r="AH3" s="708"/>
      <c r="AI3" s="708"/>
      <c r="AJ3" s="708"/>
      <c r="AK3" s="708"/>
      <c r="AL3" s="710"/>
      <c r="AM3" s="710"/>
      <c r="AN3" s="710"/>
      <c r="AO3" s="710"/>
    </row>
    <row r="4" ht="13.5" customHeight="1">
      <c r="B4" s="707"/>
      <c r="C4" s="708"/>
      <c r="D4" s="709"/>
      <c r="E4" s="708"/>
      <c r="F4" s="708"/>
      <c r="G4" s="708"/>
      <c r="H4" s="708"/>
      <c r="I4" s="708"/>
      <c r="J4" s="708"/>
      <c r="K4" s="708"/>
      <c r="L4" s="708"/>
      <c r="M4" s="708"/>
      <c r="N4" s="726"/>
      <c r="O4" s="708"/>
      <c r="P4" s="711"/>
      <c r="Q4" s="708"/>
      <c r="R4" s="708"/>
      <c r="S4" s="708"/>
      <c r="T4" s="708"/>
      <c r="U4" s="725"/>
      <c r="V4" s="724"/>
      <c r="W4" s="725"/>
      <c r="X4" s="725"/>
      <c r="Y4" s="708"/>
      <c r="Z4" s="708"/>
      <c r="AA4" s="708"/>
      <c r="AB4" s="708"/>
      <c r="AC4" s="708"/>
      <c r="AD4" s="708"/>
      <c r="AE4" s="708"/>
      <c r="AF4" s="708"/>
      <c r="AG4" s="708"/>
      <c r="AH4" s="708"/>
      <c r="AI4" s="708"/>
      <c r="AJ4" s="708"/>
      <c r="AK4" s="708"/>
      <c r="AL4" s="710"/>
      <c r="AM4" s="710"/>
      <c r="AN4" s="710"/>
      <c r="AO4" s="710"/>
    </row>
    <row r="5" ht="13.5" customHeight="1">
      <c r="A5" s="727" t="s">
        <v>651</v>
      </c>
      <c r="B5" s="527"/>
      <c r="C5" s="727" t="s">
        <v>652</v>
      </c>
      <c r="D5" s="307"/>
      <c r="E5" s="307"/>
      <c r="F5" s="307"/>
      <c r="G5" s="307"/>
      <c r="H5" s="307"/>
      <c r="I5" s="307"/>
      <c r="J5" s="307"/>
      <c r="K5" s="307"/>
      <c r="L5" s="307"/>
      <c r="M5" s="307"/>
      <c r="N5" s="527"/>
      <c r="O5" s="722"/>
      <c r="P5" s="728"/>
      <c r="Q5" s="722"/>
      <c r="R5" s="722"/>
      <c r="S5" s="722"/>
      <c r="T5" s="722"/>
      <c r="U5" s="729"/>
      <c r="V5" s="730"/>
      <c r="W5" s="729"/>
      <c r="X5" s="729"/>
      <c r="Y5" s="722"/>
      <c r="Z5" s="722"/>
      <c r="AA5" s="722"/>
      <c r="AB5" s="722"/>
      <c r="AC5" s="722"/>
      <c r="AD5" s="722"/>
      <c r="AE5" s="722"/>
      <c r="AF5" s="722"/>
      <c r="AG5" s="722"/>
      <c r="AH5" s="722"/>
      <c r="AI5" s="722"/>
      <c r="AJ5" s="722"/>
      <c r="AK5" s="722"/>
      <c r="AL5" s="722"/>
      <c r="AM5" s="722"/>
      <c r="AN5" s="722"/>
      <c r="AO5" s="722"/>
    </row>
    <row r="6" ht="13.5" customHeight="1">
      <c r="A6" s="731" t="s">
        <v>653</v>
      </c>
      <c r="B6" s="732"/>
      <c r="C6" s="733" t="s">
        <v>654</v>
      </c>
      <c r="D6" s="307"/>
      <c r="E6" s="307"/>
      <c r="F6" s="307"/>
      <c r="G6" s="307"/>
      <c r="H6" s="307"/>
      <c r="I6" s="307"/>
      <c r="J6" s="307"/>
      <c r="K6" s="307"/>
      <c r="L6" s="307"/>
      <c r="M6" s="307"/>
      <c r="N6" s="527"/>
      <c r="O6" s="722"/>
      <c r="P6" s="728"/>
      <c r="Q6" s="722"/>
      <c r="R6" s="722"/>
      <c r="S6" s="722"/>
      <c r="T6" s="722"/>
      <c r="U6" s="729"/>
      <c r="V6" s="730"/>
      <c r="W6" s="729"/>
      <c r="X6" s="729"/>
      <c r="Y6" s="722"/>
      <c r="Z6" s="722"/>
      <c r="AA6" s="722"/>
      <c r="AB6" s="722"/>
      <c r="AC6" s="722"/>
      <c r="AD6" s="722"/>
      <c r="AE6" s="722"/>
      <c r="AF6" s="722"/>
      <c r="AG6" s="722"/>
      <c r="AH6" s="722"/>
      <c r="AI6" s="722"/>
      <c r="AJ6" s="722"/>
      <c r="AK6" s="722"/>
      <c r="AL6" s="722"/>
      <c r="AM6" s="722"/>
      <c r="AN6" s="722"/>
      <c r="AO6" s="722"/>
    </row>
    <row r="7" ht="13.5" customHeight="1">
      <c r="A7" s="734" t="s">
        <v>655</v>
      </c>
      <c r="B7" s="735"/>
      <c r="C7" s="734" t="s">
        <v>656</v>
      </c>
      <c r="D7" s="199"/>
      <c r="E7" s="199"/>
      <c r="F7" s="199"/>
      <c r="G7" s="199"/>
      <c r="H7" s="199"/>
      <c r="I7" s="199"/>
      <c r="J7" s="199"/>
      <c r="K7" s="199"/>
      <c r="L7" s="199"/>
      <c r="M7" s="199"/>
      <c r="N7" s="735"/>
      <c r="O7" s="736"/>
      <c r="P7" s="728"/>
      <c r="Q7" s="722"/>
      <c r="R7" s="722"/>
      <c r="S7" s="722"/>
      <c r="T7" s="722"/>
      <c r="U7" s="729" t="s">
        <v>657</v>
      </c>
      <c r="V7" s="737" t="s">
        <v>658</v>
      </c>
      <c r="W7" s="737"/>
      <c r="X7" s="737"/>
      <c r="Y7" s="738"/>
      <c r="Z7" s="738"/>
      <c r="AA7" s="738"/>
      <c r="AB7" s="738"/>
      <c r="AC7" s="738"/>
      <c r="AD7" s="738"/>
      <c r="AE7" s="738"/>
      <c r="AF7" s="738"/>
      <c r="AG7" s="738"/>
      <c r="AH7" s="738"/>
      <c r="AI7" s="738"/>
      <c r="AJ7" s="738"/>
      <c r="AK7" s="722"/>
      <c r="AL7" s="722"/>
      <c r="AM7" s="722"/>
      <c r="AN7" s="722"/>
      <c r="AO7" s="722"/>
    </row>
    <row r="8" ht="13.5" customHeight="1">
      <c r="A8" s="739" t="s">
        <v>46</v>
      </c>
      <c r="B8" s="739" t="s">
        <v>659</v>
      </c>
      <c r="C8" s="739" t="s">
        <v>660</v>
      </c>
      <c r="D8" s="739" t="s">
        <v>661</v>
      </c>
      <c r="E8" s="739" t="s">
        <v>662</v>
      </c>
      <c r="F8" s="739" t="s">
        <v>663</v>
      </c>
      <c r="G8" s="740" t="s">
        <v>664</v>
      </c>
      <c r="H8" s="307"/>
      <c r="I8" s="307"/>
      <c r="J8" s="307"/>
      <c r="K8" s="527"/>
      <c r="L8" s="741" t="s">
        <v>665</v>
      </c>
      <c r="M8" s="739" t="s">
        <v>666</v>
      </c>
      <c r="N8" s="739" t="s">
        <v>667</v>
      </c>
      <c r="O8" s="742"/>
      <c r="P8" s="743"/>
      <c r="Q8" s="742"/>
      <c r="R8" s="742"/>
      <c r="S8" s="742"/>
      <c r="T8" s="742"/>
      <c r="U8" s="744"/>
      <c r="V8" s="744"/>
      <c r="W8" s="744"/>
      <c r="X8" s="744"/>
      <c r="Y8" s="742"/>
      <c r="Z8" s="742"/>
      <c r="AA8" s="742"/>
      <c r="AB8" s="742"/>
      <c r="AC8" s="742"/>
      <c r="AD8" s="742"/>
      <c r="AE8" s="742"/>
      <c r="AF8" s="742"/>
      <c r="AG8" s="742"/>
      <c r="AH8" s="742"/>
      <c r="AI8" s="742"/>
      <c r="AJ8" s="742"/>
      <c r="AK8" s="742"/>
      <c r="AL8" s="742"/>
      <c r="AM8" s="742"/>
      <c r="AN8" s="742"/>
      <c r="AO8" s="742"/>
    </row>
    <row r="9" ht="13.5" customHeight="1">
      <c r="A9" s="745"/>
      <c r="B9" s="745"/>
      <c r="C9" s="745"/>
      <c r="D9" s="745"/>
      <c r="E9" s="745"/>
      <c r="F9" s="745"/>
      <c r="G9" s="746"/>
      <c r="H9" s="746" t="s">
        <v>668</v>
      </c>
      <c r="I9" s="746" t="s">
        <v>669</v>
      </c>
      <c r="J9" s="746" t="s">
        <v>670</v>
      </c>
      <c r="K9" s="746" t="s">
        <v>671</v>
      </c>
      <c r="L9" s="747"/>
      <c r="M9" s="745"/>
      <c r="N9" s="745"/>
      <c r="O9" s="748"/>
      <c r="P9" s="749"/>
      <c r="Q9" s="748"/>
      <c r="R9" s="748"/>
      <c r="S9" s="748"/>
      <c r="T9" s="748"/>
      <c r="U9" s="750"/>
      <c r="V9" s="751"/>
      <c r="W9" s="750"/>
      <c r="X9" s="750"/>
      <c r="Y9" s="748"/>
      <c r="Z9" s="748"/>
      <c r="AA9" s="748"/>
      <c r="AB9" s="748"/>
      <c r="AC9" s="748"/>
      <c r="AD9" s="748"/>
      <c r="AE9" s="748"/>
      <c r="AF9" s="748"/>
      <c r="AG9" s="748"/>
      <c r="AH9" s="748"/>
      <c r="AI9" s="748"/>
      <c r="AJ9" s="748"/>
      <c r="AK9" s="752"/>
      <c r="AL9" s="752"/>
      <c r="AM9" s="752"/>
      <c r="AN9" s="752"/>
      <c r="AO9" s="752"/>
    </row>
    <row r="10" ht="13.5" customHeight="1">
      <c r="A10" s="745"/>
      <c r="B10" s="745"/>
      <c r="C10" s="745"/>
      <c r="D10" s="745"/>
      <c r="E10" s="745"/>
      <c r="F10" s="745"/>
      <c r="G10" s="753" t="s">
        <v>672</v>
      </c>
      <c r="H10" s="754" t="s">
        <v>673</v>
      </c>
      <c r="I10" s="755" t="s">
        <v>674</v>
      </c>
      <c r="J10" s="756" t="s">
        <v>675</v>
      </c>
      <c r="K10" s="755" t="s">
        <v>676</v>
      </c>
      <c r="L10" s="747"/>
      <c r="M10" s="745"/>
      <c r="N10" s="745"/>
      <c r="O10" s="757"/>
      <c r="P10" s="758" t="s">
        <v>677</v>
      </c>
      <c r="Q10" s="757" t="s">
        <v>678</v>
      </c>
      <c r="R10" s="757" t="s">
        <v>679</v>
      </c>
      <c r="S10" s="757"/>
      <c r="T10" s="757"/>
      <c r="U10" s="759"/>
      <c r="V10" s="760"/>
      <c r="W10" s="759"/>
      <c r="X10" s="759"/>
      <c r="Y10" s="757"/>
      <c r="Z10" s="757"/>
      <c r="AA10" s="757"/>
      <c r="AB10" s="757"/>
      <c r="AC10" s="757"/>
      <c r="AD10" s="757"/>
      <c r="AE10" s="757"/>
      <c r="AF10" s="757"/>
      <c r="AG10" s="757"/>
      <c r="AH10" s="757"/>
      <c r="AI10" s="757"/>
      <c r="AJ10" s="757"/>
      <c r="AK10" s="752"/>
      <c r="AL10" s="752"/>
      <c r="AM10" s="752"/>
      <c r="AN10" s="752"/>
      <c r="AO10" s="752"/>
    </row>
    <row r="11" ht="13.5" customHeight="1">
      <c r="A11" s="761"/>
      <c r="B11" s="761"/>
      <c r="C11" s="761"/>
      <c r="D11" s="761"/>
      <c r="E11" s="761"/>
      <c r="F11" s="761"/>
      <c r="G11" s="762" t="s">
        <v>680</v>
      </c>
      <c r="H11" s="763" t="s">
        <v>681</v>
      </c>
      <c r="I11" s="764" t="s">
        <v>682</v>
      </c>
      <c r="J11" s="764" t="s">
        <v>683</v>
      </c>
      <c r="K11" s="764" t="s">
        <v>684</v>
      </c>
      <c r="L11" s="765"/>
      <c r="M11" s="761"/>
      <c r="N11" s="761"/>
      <c r="O11" s="766"/>
      <c r="P11" s="767"/>
      <c r="Q11" s="766"/>
      <c r="R11" s="766"/>
      <c r="S11" s="766"/>
      <c r="T11" s="766"/>
      <c r="U11" s="768"/>
      <c r="V11" s="769"/>
      <c r="W11" s="768"/>
      <c r="X11" s="768"/>
      <c r="Y11" s="766"/>
      <c r="Z11" s="766"/>
      <c r="AA11" s="766"/>
      <c r="AB11" s="766"/>
      <c r="AC11" s="766"/>
      <c r="AD11" s="766"/>
      <c r="AE11" s="766"/>
      <c r="AF11" s="766"/>
      <c r="AG11" s="766"/>
      <c r="AH11" s="766"/>
      <c r="AI11" s="766"/>
      <c r="AJ11" s="766"/>
      <c r="AK11" s="770"/>
      <c r="AL11" s="770"/>
      <c r="AM11" s="770"/>
      <c r="AN11" s="770"/>
      <c r="AO11" s="770"/>
    </row>
    <row r="12" ht="13.5" customHeight="1">
      <c r="A12" s="771">
        <v>1.0</v>
      </c>
      <c r="B12" s="772" t="s">
        <v>685</v>
      </c>
      <c r="C12" s="773"/>
      <c r="D12" s="773"/>
      <c r="E12" s="773"/>
      <c r="F12" s="773"/>
      <c r="G12" s="773"/>
      <c r="H12" s="773"/>
      <c r="I12" s="773"/>
      <c r="J12" s="773"/>
      <c r="K12" s="773"/>
      <c r="L12" s="773"/>
      <c r="M12" s="773"/>
      <c r="N12" s="774"/>
      <c r="O12" s="775"/>
      <c r="P12" s="776"/>
      <c r="Q12" s="775"/>
      <c r="R12" s="775"/>
      <c r="S12" s="775"/>
      <c r="T12" s="775"/>
      <c r="U12" s="777"/>
      <c r="V12" s="778"/>
      <c r="W12" s="777"/>
      <c r="X12" s="777"/>
      <c r="Y12" s="775"/>
      <c r="Z12" s="775"/>
      <c r="AA12" s="775"/>
      <c r="AB12" s="775"/>
      <c r="AC12" s="775"/>
      <c r="AD12" s="775"/>
      <c r="AE12" s="775"/>
      <c r="AF12" s="775"/>
      <c r="AG12" s="775"/>
      <c r="AH12" s="775"/>
      <c r="AI12" s="775"/>
      <c r="AJ12" s="775"/>
      <c r="AK12" s="722"/>
      <c r="AL12" s="722"/>
      <c r="AM12" s="722"/>
      <c r="AN12" s="722"/>
      <c r="AO12" s="722"/>
    </row>
    <row r="13" ht="13.5" customHeight="1">
      <c r="A13" s="779" t="s">
        <v>66</v>
      </c>
      <c r="B13" s="780" t="s">
        <v>686</v>
      </c>
      <c r="C13" s="779" t="s">
        <v>687</v>
      </c>
      <c r="D13" s="781">
        <v>75.0</v>
      </c>
      <c r="E13" s="781">
        <v>8.0</v>
      </c>
      <c r="F13" s="781">
        <f t="shared" ref="F13:F16" si="1">D13*E13</f>
        <v>600</v>
      </c>
      <c r="G13" s="782"/>
      <c r="H13" s="781">
        <f>F13</f>
        <v>600</v>
      </c>
      <c r="I13" s="781">
        <v>0.0</v>
      </c>
      <c r="J13" s="781">
        <v>0.0</v>
      </c>
      <c r="K13" s="781">
        <v>0.0</v>
      </c>
      <c r="L13" s="781">
        <f t="shared" ref="L13:L16" si="2">SUM(H13:K13)</f>
        <v>600</v>
      </c>
      <c r="M13" s="781">
        <v>0.0</v>
      </c>
      <c r="N13" s="783" t="s">
        <v>688</v>
      </c>
      <c r="O13" s="784"/>
      <c r="P13" s="785">
        <f t="shared" ref="P13:P15" si="3">H13*R13</f>
        <v>26130.78</v>
      </c>
      <c r="Q13" s="786">
        <f>'ZMINA Розрахунки з підрядниками'!F35</f>
        <v>2800</v>
      </c>
      <c r="R13" s="784">
        <v>43.5513</v>
      </c>
      <c r="S13" s="784"/>
      <c r="T13" s="784" t="s">
        <v>689</v>
      </c>
      <c r="U13" s="777"/>
      <c r="V13" s="778"/>
      <c r="W13" s="777"/>
      <c r="X13" s="777"/>
      <c r="Y13" s="775"/>
      <c r="Z13" s="775"/>
      <c r="AA13" s="775"/>
      <c r="AB13" s="775"/>
      <c r="AC13" s="775"/>
      <c r="AD13" s="775"/>
      <c r="AE13" s="775"/>
      <c r="AF13" s="775"/>
      <c r="AG13" s="775"/>
      <c r="AH13" s="775"/>
      <c r="AI13" s="775"/>
      <c r="AJ13" s="775"/>
      <c r="AK13" s="722"/>
      <c r="AL13" s="722"/>
      <c r="AM13" s="722"/>
      <c r="AN13" s="722"/>
      <c r="AO13" s="722"/>
    </row>
    <row r="14" ht="13.5" customHeight="1">
      <c r="A14" s="779" t="s">
        <v>75</v>
      </c>
      <c r="B14" s="780" t="s">
        <v>690</v>
      </c>
      <c r="C14" s="779" t="s">
        <v>687</v>
      </c>
      <c r="D14" s="781">
        <v>75.0</v>
      </c>
      <c r="E14" s="781">
        <v>12.0</v>
      </c>
      <c r="F14" s="781">
        <f t="shared" si="1"/>
        <v>900</v>
      </c>
      <c r="G14" s="782"/>
      <c r="H14" s="781">
        <v>450.0</v>
      </c>
      <c r="I14" s="781">
        <v>150.0</v>
      </c>
      <c r="J14" s="781">
        <v>150.0</v>
      </c>
      <c r="K14" s="781">
        <v>150.0</v>
      </c>
      <c r="L14" s="781">
        <f t="shared" si="2"/>
        <v>900</v>
      </c>
      <c r="M14" s="781">
        <v>0.0</v>
      </c>
      <c r="N14" s="783" t="s">
        <v>691</v>
      </c>
      <c r="O14" s="784"/>
      <c r="P14" s="785">
        <f t="shared" si="3"/>
        <v>19598.085</v>
      </c>
      <c r="Q14" s="784"/>
      <c r="R14" s="784">
        <v>43.5513</v>
      </c>
      <c r="S14" s="784"/>
      <c r="T14" s="784"/>
      <c r="U14" s="777"/>
      <c r="V14" s="778"/>
      <c r="W14" s="777"/>
      <c r="X14" s="777"/>
      <c r="Y14" s="775"/>
      <c r="Z14" s="775"/>
      <c r="AA14" s="775"/>
      <c r="AB14" s="775"/>
      <c r="AC14" s="775"/>
      <c r="AD14" s="775"/>
      <c r="AE14" s="775"/>
      <c r="AF14" s="775"/>
      <c r="AG14" s="775"/>
      <c r="AH14" s="775"/>
      <c r="AI14" s="775"/>
      <c r="AJ14" s="775"/>
      <c r="AK14" s="722"/>
      <c r="AL14" s="722"/>
      <c r="AM14" s="722"/>
      <c r="AN14" s="722"/>
      <c r="AO14" s="722"/>
    </row>
    <row r="15" ht="13.5" customHeight="1">
      <c r="A15" s="779" t="s">
        <v>80</v>
      </c>
      <c r="B15" s="780" t="s">
        <v>692</v>
      </c>
      <c r="C15" s="779" t="s">
        <v>687</v>
      </c>
      <c r="D15" s="781">
        <v>75.0</v>
      </c>
      <c r="E15" s="781">
        <v>4.0</v>
      </c>
      <c r="F15" s="781">
        <f t="shared" si="1"/>
        <v>300</v>
      </c>
      <c r="G15" s="782"/>
      <c r="H15" s="781">
        <v>300.0</v>
      </c>
      <c r="I15" s="781">
        <v>0.0</v>
      </c>
      <c r="J15" s="781">
        <v>0.0</v>
      </c>
      <c r="K15" s="781">
        <v>0.0</v>
      </c>
      <c r="L15" s="781">
        <f t="shared" si="2"/>
        <v>300</v>
      </c>
      <c r="M15" s="781">
        <v>0.0</v>
      </c>
      <c r="N15" s="783" t="s">
        <v>693</v>
      </c>
      <c r="O15" s="784"/>
      <c r="P15" s="785">
        <f t="shared" si="3"/>
        <v>13065.39</v>
      </c>
      <c r="Q15" s="787">
        <f>'ZMINA Розрахунки з підрядниками'!F8</f>
        <v>13065.39</v>
      </c>
      <c r="R15" s="784">
        <v>43.5513</v>
      </c>
      <c r="S15" s="784"/>
      <c r="T15" s="784" t="s">
        <v>302</v>
      </c>
      <c r="U15" s="777"/>
      <c r="V15" s="778"/>
      <c r="W15" s="777"/>
      <c r="X15" s="777"/>
      <c r="Y15" s="775"/>
      <c r="Z15" s="775"/>
      <c r="AA15" s="775"/>
      <c r="AB15" s="775"/>
      <c r="AC15" s="775"/>
      <c r="AD15" s="775"/>
      <c r="AE15" s="775"/>
      <c r="AF15" s="775"/>
      <c r="AG15" s="775"/>
      <c r="AH15" s="775"/>
      <c r="AI15" s="775"/>
      <c r="AJ15" s="775"/>
      <c r="AK15" s="722"/>
      <c r="AL15" s="722"/>
      <c r="AM15" s="722"/>
      <c r="AN15" s="722"/>
      <c r="AO15" s="722"/>
    </row>
    <row r="16" ht="13.5" customHeight="1">
      <c r="A16" s="779" t="s">
        <v>91</v>
      </c>
      <c r="B16" s="780" t="s">
        <v>694</v>
      </c>
      <c r="C16" s="779" t="s">
        <v>687</v>
      </c>
      <c r="D16" s="781">
        <v>75.0</v>
      </c>
      <c r="E16" s="781">
        <v>26.0</v>
      </c>
      <c r="F16" s="781">
        <f t="shared" si="1"/>
        <v>1950</v>
      </c>
      <c r="G16" s="782"/>
      <c r="H16" s="781">
        <v>0.0</v>
      </c>
      <c r="I16" s="781">
        <v>600.0</v>
      </c>
      <c r="J16" s="781">
        <v>750.0</v>
      </c>
      <c r="K16" s="781">
        <v>600.0</v>
      </c>
      <c r="L16" s="781">
        <f t="shared" si="2"/>
        <v>1950</v>
      </c>
      <c r="M16" s="781">
        <v>0.0</v>
      </c>
      <c r="N16" s="783" t="s">
        <v>695</v>
      </c>
      <c r="O16" s="784"/>
      <c r="P16" s="785"/>
      <c r="Q16" s="784"/>
      <c r="R16" s="784"/>
      <c r="S16" s="784"/>
      <c r="T16" s="784"/>
      <c r="U16" s="777"/>
      <c r="V16" s="778"/>
      <c r="W16" s="777"/>
      <c r="X16" s="777"/>
      <c r="Y16" s="775"/>
      <c r="Z16" s="775"/>
      <c r="AA16" s="775"/>
      <c r="AB16" s="775"/>
      <c r="AC16" s="775"/>
      <c r="AD16" s="775"/>
      <c r="AE16" s="775"/>
      <c r="AF16" s="775"/>
      <c r="AG16" s="775"/>
      <c r="AH16" s="775"/>
      <c r="AI16" s="775"/>
      <c r="AJ16" s="775"/>
      <c r="AK16" s="722"/>
      <c r="AL16" s="722"/>
      <c r="AM16" s="722"/>
      <c r="AN16" s="722"/>
      <c r="AO16" s="722"/>
    </row>
    <row r="17" ht="13.5" customHeight="1">
      <c r="A17" s="788" t="s">
        <v>696</v>
      </c>
      <c r="B17" s="307"/>
      <c r="C17" s="307"/>
      <c r="D17" s="307"/>
      <c r="E17" s="527"/>
      <c r="F17" s="789">
        <f>SUM(F13:F16)</f>
        <v>3750</v>
      </c>
      <c r="G17" s="790"/>
      <c r="H17" s="789">
        <f t="shared" ref="H17:M17" si="4">SUM(H13:H16)</f>
        <v>1350</v>
      </c>
      <c r="I17" s="789">
        <f t="shared" si="4"/>
        <v>750</v>
      </c>
      <c r="J17" s="789">
        <f t="shared" si="4"/>
        <v>900</v>
      </c>
      <c r="K17" s="789">
        <f t="shared" si="4"/>
        <v>750</v>
      </c>
      <c r="L17" s="789">
        <f t="shared" si="4"/>
        <v>3750</v>
      </c>
      <c r="M17" s="789">
        <f t="shared" si="4"/>
        <v>0</v>
      </c>
      <c r="N17" s="791"/>
      <c r="O17" s="784"/>
      <c r="P17" s="785">
        <f>H17*R17</f>
        <v>58794.255</v>
      </c>
      <c r="Q17" s="784"/>
      <c r="R17" s="784">
        <v>43.5513</v>
      </c>
      <c r="S17" s="784"/>
      <c r="T17" s="784"/>
      <c r="U17" s="777"/>
      <c r="V17" s="778"/>
      <c r="W17" s="777"/>
      <c r="X17" s="777"/>
      <c r="Y17" s="775"/>
      <c r="Z17" s="775"/>
      <c r="AA17" s="775"/>
      <c r="AB17" s="775"/>
      <c r="AC17" s="775"/>
      <c r="AD17" s="775"/>
      <c r="AE17" s="775"/>
      <c r="AF17" s="775"/>
      <c r="AG17" s="775"/>
      <c r="AH17" s="775"/>
      <c r="AI17" s="775"/>
      <c r="AJ17" s="775"/>
      <c r="AK17" s="722"/>
      <c r="AL17" s="722"/>
      <c r="AM17" s="722"/>
      <c r="AN17" s="722"/>
      <c r="AO17" s="722"/>
    </row>
    <row r="18" ht="13.5" customHeight="1">
      <c r="A18" s="771">
        <v>2.0</v>
      </c>
      <c r="B18" s="792" t="s">
        <v>697</v>
      </c>
      <c r="C18" s="793"/>
      <c r="D18" s="793"/>
      <c r="E18" s="793"/>
      <c r="F18" s="793"/>
      <c r="G18" s="793"/>
      <c r="H18" s="793"/>
      <c r="I18" s="793"/>
      <c r="J18" s="793"/>
      <c r="K18" s="793"/>
      <c r="L18" s="793"/>
      <c r="M18" s="793"/>
      <c r="N18" s="794"/>
      <c r="O18" s="784"/>
      <c r="P18" s="785"/>
      <c r="Q18" s="784"/>
      <c r="R18" s="784"/>
      <c r="S18" s="784"/>
      <c r="T18" s="784"/>
      <c r="U18" s="777" t="s">
        <v>698</v>
      </c>
      <c r="V18" s="778"/>
      <c r="W18" s="777"/>
      <c r="X18" s="777" t="s">
        <v>699</v>
      </c>
      <c r="Y18" s="795" t="s">
        <v>700</v>
      </c>
      <c r="Z18" s="775"/>
      <c r="AA18" s="775"/>
      <c r="AB18" s="775"/>
      <c r="AC18" s="775"/>
      <c r="AD18" s="775"/>
      <c r="AE18" s="775"/>
      <c r="AF18" s="775"/>
      <c r="AG18" s="775"/>
      <c r="AH18" s="775"/>
      <c r="AI18" s="775"/>
      <c r="AJ18" s="775"/>
      <c r="AK18" s="722"/>
      <c r="AL18" s="722"/>
      <c r="AM18" s="722"/>
      <c r="AN18" s="722"/>
      <c r="AO18" s="722"/>
    </row>
    <row r="19" ht="13.5" customHeight="1">
      <c r="A19" s="779" t="s">
        <v>111</v>
      </c>
      <c r="B19" s="780" t="s">
        <v>701</v>
      </c>
      <c r="C19" s="779" t="s">
        <v>702</v>
      </c>
      <c r="D19" s="796">
        <v>0.0</v>
      </c>
      <c r="E19" s="781">
        <v>1.0</v>
      </c>
      <c r="F19" s="797">
        <f t="shared" ref="F19:F30" si="5">D19*E19</f>
        <v>0</v>
      </c>
      <c r="G19" s="782"/>
      <c r="H19" s="798">
        <f t="shared" ref="H19:H30" si="6">F19</f>
        <v>0</v>
      </c>
      <c r="I19" s="781">
        <v>0.0</v>
      </c>
      <c r="J19" s="781">
        <v>0.0</v>
      </c>
      <c r="K19" s="781">
        <v>0.0</v>
      </c>
      <c r="L19" s="781">
        <f t="shared" ref="L19:L24" si="7">SUM(H19:K19)</f>
        <v>0</v>
      </c>
      <c r="M19" s="781">
        <v>0.0</v>
      </c>
      <c r="N19" s="783" t="s">
        <v>703</v>
      </c>
      <c r="O19" s="784"/>
      <c r="P19" s="785"/>
      <c r="Q19" s="784"/>
      <c r="R19" s="784"/>
      <c r="S19" s="784"/>
      <c r="T19" s="784"/>
      <c r="U19" s="768" t="s">
        <v>704</v>
      </c>
      <c r="V19" s="777" t="s">
        <v>705</v>
      </c>
      <c r="W19" s="777" t="s">
        <v>706</v>
      </c>
      <c r="X19" s="777" t="s">
        <v>707</v>
      </c>
      <c r="Y19" s="775"/>
      <c r="Z19" s="775"/>
      <c r="AA19" s="775"/>
      <c r="AB19" s="775"/>
      <c r="AC19" s="775"/>
      <c r="AD19" s="775"/>
      <c r="AE19" s="775"/>
      <c r="AF19" s="775"/>
      <c r="AG19" s="775"/>
      <c r="AH19" s="775"/>
      <c r="AI19" s="775"/>
      <c r="AJ19" s="775"/>
      <c r="AK19" s="722"/>
      <c r="AL19" s="722"/>
      <c r="AM19" s="722"/>
      <c r="AN19" s="722"/>
      <c r="AO19" s="722"/>
    </row>
    <row r="20" ht="13.5" customHeight="1">
      <c r="A20" s="779" t="s">
        <v>114</v>
      </c>
      <c r="B20" s="780" t="s">
        <v>708</v>
      </c>
      <c r="C20" s="779" t="s">
        <v>709</v>
      </c>
      <c r="D20" s="796">
        <v>0.0</v>
      </c>
      <c r="E20" s="781">
        <v>1.0</v>
      </c>
      <c r="F20" s="797">
        <f t="shared" si="5"/>
        <v>0</v>
      </c>
      <c r="G20" s="782"/>
      <c r="H20" s="798">
        <f t="shared" si="6"/>
        <v>0</v>
      </c>
      <c r="I20" s="781">
        <v>0.0</v>
      </c>
      <c r="J20" s="781">
        <v>0.0</v>
      </c>
      <c r="K20" s="781">
        <v>0.0</v>
      </c>
      <c r="L20" s="781">
        <f t="shared" si="7"/>
        <v>0</v>
      </c>
      <c r="M20" s="781">
        <v>0.0</v>
      </c>
      <c r="N20" s="783" t="s">
        <v>710</v>
      </c>
      <c r="O20" s="784"/>
      <c r="P20" s="785"/>
      <c r="Q20" s="784"/>
      <c r="R20" s="784"/>
      <c r="S20" s="784"/>
      <c r="T20" s="784"/>
      <c r="U20" s="777"/>
      <c r="V20" s="777" t="s">
        <v>711</v>
      </c>
      <c r="W20" s="777"/>
      <c r="X20" s="777" t="s">
        <v>707</v>
      </c>
      <c r="Y20" s="775"/>
      <c r="Z20" s="775"/>
      <c r="AA20" s="775"/>
      <c r="AB20" s="775"/>
      <c r="AC20" s="775"/>
      <c r="AD20" s="775"/>
      <c r="AE20" s="775"/>
      <c r="AF20" s="775"/>
      <c r="AG20" s="775"/>
      <c r="AH20" s="775"/>
      <c r="AI20" s="775"/>
      <c r="AJ20" s="775"/>
      <c r="AK20" s="722"/>
      <c r="AL20" s="722"/>
      <c r="AM20" s="722"/>
      <c r="AN20" s="722"/>
      <c r="AO20" s="722"/>
    </row>
    <row r="21" ht="13.5" customHeight="1">
      <c r="A21" s="779" t="s">
        <v>115</v>
      </c>
      <c r="B21" s="780" t="s">
        <v>712</v>
      </c>
      <c r="C21" s="779" t="s">
        <v>713</v>
      </c>
      <c r="D21" s="796">
        <v>0.0</v>
      </c>
      <c r="E21" s="781">
        <v>1.0</v>
      </c>
      <c r="F21" s="797">
        <f t="shared" si="5"/>
        <v>0</v>
      </c>
      <c r="G21" s="782"/>
      <c r="H21" s="798">
        <f t="shared" si="6"/>
        <v>0</v>
      </c>
      <c r="I21" s="781">
        <v>0.0</v>
      </c>
      <c r="J21" s="781">
        <v>0.0</v>
      </c>
      <c r="K21" s="781">
        <v>0.0</v>
      </c>
      <c r="L21" s="781">
        <f t="shared" si="7"/>
        <v>0</v>
      </c>
      <c r="M21" s="781">
        <v>0.0</v>
      </c>
      <c r="N21" s="783" t="s">
        <v>714</v>
      </c>
      <c r="O21" s="784"/>
      <c r="P21" s="785"/>
      <c r="Q21" s="784"/>
      <c r="R21" s="784"/>
      <c r="S21" s="784"/>
      <c r="T21" s="784"/>
      <c r="U21" s="777"/>
      <c r="V21" s="777" t="s">
        <v>715</v>
      </c>
      <c r="W21" s="777"/>
      <c r="X21" s="777" t="s">
        <v>707</v>
      </c>
      <c r="Y21" s="775"/>
      <c r="Z21" s="775"/>
      <c r="AA21" s="775"/>
      <c r="AB21" s="775"/>
      <c r="AC21" s="775"/>
      <c r="AD21" s="775"/>
      <c r="AE21" s="775"/>
      <c r="AF21" s="775"/>
      <c r="AG21" s="775"/>
      <c r="AH21" s="775"/>
      <c r="AI21" s="775"/>
      <c r="AJ21" s="775"/>
      <c r="AK21" s="722"/>
      <c r="AL21" s="722"/>
      <c r="AM21" s="722"/>
      <c r="AN21" s="722"/>
      <c r="AO21" s="722"/>
    </row>
    <row r="22" ht="13.5" customHeight="1">
      <c r="A22" s="779" t="s">
        <v>118</v>
      </c>
      <c r="B22" s="780" t="s">
        <v>716</v>
      </c>
      <c r="C22" s="779" t="s">
        <v>717</v>
      </c>
      <c r="D22" s="796">
        <v>0.0</v>
      </c>
      <c r="E22" s="781">
        <v>1.0</v>
      </c>
      <c r="F22" s="797">
        <f t="shared" si="5"/>
        <v>0</v>
      </c>
      <c r="G22" s="782"/>
      <c r="H22" s="798">
        <f t="shared" si="6"/>
        <v>0</v>
      </c>
      <c r="I22" s="781">
        <v>0.0</v>
      </c>
      <c r="J22" s="781">
        <v>0.0</v>
      </c>
      <c r="K22" s="781">
        <v>0.0</v>
      </c>
      <c r="L22" s="781">
        <f t="shared" si="7"/>
        <v>0</v>
      </c>
      <c r="M22" s="781">
        <v>0.0</v>
      </c>
      <c r="N22" s="783" t="s">
        <v>718</v>
      </c>
      <c r="O22" s="784"/>
      <c r="P22" s="785"/>
      <c r="Q22" s="784"/>
      <c r="R22" s="784"/>
      <c r="S22" s="784"/>
      <c r="T22" s="784"/>
      <c r="U22" s="777"/>
      <c r="V22" s="777" t="s">
        <v>719</v>
      </c>
      <c r="W22" s="777"/>
      <c r="X22" s="777" t="s">
        <v>707</v>
      </c>
      <c r="Y22" s="775"/>
      <c r="Z22" s="775"/>
      <c r="AA22" s="775"/>
      <c r="AB22" s="775"/>
      <c r="AC22" s="775"/>
      <c r="AD22" s="775"/>
      <c r="AE22" s="775"/>
      <c r="AF22" s="775"/>
      <c r="AG22" s="775"/>
      <c r="AH22" s="775"/>
      <c r="AI22" s="775"/>
      <c r="AJ22" s="775"/>
      <c r="AK22" s="722"/>
      <c r="AL22" s="722"/>
      <c r="AM22" s="722"/>
      <c r="AN22" s="722"/>
      <c r="AO22" s="722"/>
    </row>
    <row r="23" ht="13.5" customHeight="1">
      <c r="A23" s="779" t="s">
        <v>121</v>
      </c>
      <c r="B23" s="780" t="s">
        <v>720</v>
      </c>
      <c r="C23" s="779" t="s">
        <v>713</v>
      </c>
      <c r="D23" s="796">
        <v>0.0</v>
      </c>
      <c r="E23" s="781">
        <v>1.0</v>
      </c>
      <c r="F23" s="797">
        <f t="shared" si="5"/>
        <v>0</v>
      </c>
      <c r="G23" s="782"/>
      <c r="H23" s="798">
        <f t="shared" si="6"/>
        <v>0</v>
      </c>
      <c r="I23" s="781">
        <v>0.0</v>
      </c>
      <c r="J23" s="781">
        <v>0.0</v>
      </c>
      <c r="K23" s="781">
        <v>0.0</v>
      </c>
      <c r="L23" s="781">
        <f t="shared" si="7"/>
        <v>0</v>
      </c>
      <c r="M23" s="781">
        <v>0.0</v>
      </c>
      <c r="N23" s="799" t="s">
        <v>721</v>
      </c>
      <c r="O23" s="784"/>
      <c r="P23" s="785"/>
      <c r="Q23" s="784"/>
      <c r="R23" s="784"/>
      <c r="S23" s="784"/>
      <c r="T23" s="784"/>
      <c r="U23" s="777"/>
      <c r="V23" s="777" t="s">
        <v>722</v>
      </c>
      <c r="W23" s="777"/>
      <c r="X23" s="777" t="s">
        <v>707</v>
      </c>
      <c r="Y23" s="775"/>
      <c r="Z23" s="775"/>
      <c r="AA23" s="775"/>
      <c r="AB23" s="775"/>
      <c r="AC23" s="775"/>
      <c r="AD23" s="775"/>
      <c r="AE23" s="775"/>
      <c r="AF23" s="775"/>
      <c r="AG23" s="775"/>
      <c r="AH23" s="775"/>
      <c r="AI23" s="775"/>
      <c r="AJ23" s="775"/>
      <c r="AK23" s="722"/>
      <c r="AL23" s="722"/>
      <c r="AM23" s="722"/>
      <c r="AN23" s="722"/>
      <c r="AO23" s="722"/>
    </row>
    <row r="24" ht="13.5" customHeight="1">
      <c r="A24" s="779" t="s">
        <v>125</v>
      </c>
      <c r="B24" s="780" t="s">
        <v>723</v>
      </c>
      <c r="C24" s="779" t="s">
        <v>724</v>
      </c>
      <c r="D24" s="796">
        <v>0.0</v>
      </c>
      <c r="E24" s="781">
        <v>1.0</v>
      </c>
      <c r="F24" s="797">
        <f t="shared" si="5"/>
        <v>0</v>
      </c>
      <c r="G24" s="782"/>
      <c r="H24" s="798">
        <f t="shared" si="6"/>
        <v>0</v>
      </c>
      <c r="I24" s="781">
        <v>0.0</v>
      </c>
      <c r="J24" s="781">
        <v>0.0</v>
      </c>
      <c r="K24" s="781">
        <v>0.0</v>
      </c>
      <c r="L24" s="781">
        <f t="shared" si="7"/>
        <v>0</v>
      </c>
      <c r="M24" s="781">
        <v>0.0</v>
      </c>
      <c r="N24" s="783" t="s">
        <v>725</v>
      </c>
      <c r="O24" s="784"/>
      <c r="P24" s="785"/>
      <c r="Q24" s="784"/>
      <c r="R24" s="784"/>
      <c r="S24" s="784"/>
      <c r="T24" s="784"/>
      <c r="U24" s="777"/>
      <c r="V24" s="777" t="s">
        <v>726</v>
      </c>
      <c r="W24" s="777"/>
      <c r="X24" s="777" t="s">
        <v>707</v>
      </c>
      <c r="Y24" s="775"/>
      <c r="Z24" s="775"/>
      <c r="AA24" s="775"/>
      <c r="AB24" s="775"/>
      <c r="AC24" s="775"/>
      <c r="AD24" s="775"/>
      <c r="AE24" s="775"/>
      <c r="AF24" s="775"/>
      <c r="AG24" s="775"/>
      <c r="AH24" s="775"/>
      <c r="AI24" s="775"/>
      <c r="AJ24" s="775"/>
      <c r="AK24" s="722"/>
      <c r="AL24" s="722"/>
      <c r="AM24" s="722"/>
      <c r="AN24" s="722"/>
      <c r="AO24" s="722"/>
    </row>
    <row r="25" ht="13.5" customHeight="1">
      <c r="A25" s="779" t="s">
        <v>127</v>
      </c>
      <c r="B25" s="780" t="s">
        <v>727</v>
      </c>
      <c r="C25" s="779" t="s">
        <v>713</v>
      </c>
      <c r="D25" s="781">
        <v>0.0</v>
      </c>
      <c r="E25" s="781">
        <v>1.0</v>
      </c>
      <c r="F25" s="797">
        <f t="shared" si="5"/>
        <v>0</v>
      </c>
      <c r="G25" s="782"/>
      <c r="H25" s="798">
        <f t="shared" si="6"/>
        <v>0</v>
      </c>
      <c r="I25" s="781">
        <v>0.0</v>
      </c>
      <c r="J25" s="781">
        <v>0.0</v>
      </c>
      <c r="K25" s="781">
        <v>0.0</v>
      </c>
      <c r="L25" s="781">
        <f>H25</f>
        <v>0</v>
      </c>
      <c r="M25" s="781">
        <v>0.0</v>
      </c>
      <c r="N25" s="783" t="s">
        <v>728</v>
      </c>
      <c r="O25" s="784"/>
      <c r="P25" s="785"/>
      <c r="Q25" s="784"/>
      <c r="R25" s="784"/>
      <c r="S25" s="784"/>
      <c r="T25" s="784"/>
      <c r="U25" s="777"/>
      <c r="V25" s="778"/>
      <c r="W25" s="777"/>
      <c r="X25" s="777" t="s">
        <v>707</v>
      </c>
      <c r="Y25" s="775"/>
      <c r="Z25" s="775"/>
      <c r="AA25" s="775"/>
      <c r="AB25" s="775"/>
      <c r="AC25" s="775"/>
      <c r="AD25" s="775"/>
      <c r="AE25" s="775"/>
      <c r="AF25" s="775"/>
      <c r="AG25" s="775"/>
      <c r="AH25" s="775"/>
      <c r="AI25" s="775"/>
      <c r="AJ25" s="775"/>
      <c r="AK25" s="722"/>
      <c r="AL25" s="722"/>
      <c r="AM25" s="722"/>
      <c r="AN25" s="722"/>
      <c r="AO25" s="722"/>
    </row>
    <row r="26" ht="13.5" customHeight="1">
      <c r="A26" s="779" t="s">
        <v>729</v>
      </c>
      <c r="B26" s="800" t="s">
        <v>730</v>
      </c>
      <c r="C26" s="779" t="s">
        <v>731</v>
      </c>
      <c r="D26" s="781">
        <v>0.0</v>
      </c>
      <c r="E26" s="781">
        <v>1.0</v>
      </c>
      <c r="F26" s="797">
        <f t="shared" si="5"/>
        <v>0</v>
      </c>
      <c r="G26" s="782"/>
      <c r="H26" s="798">
        <f t="shared" si="6"/>
        <v>0</v>
      </c>
      <c r="I26" s="781">
        <v>0.0</v>
      </c>
      <c r="J26" s="781">
        <v>0.0</v>
      </c>
      <c r="K26" s="781">
        <v>0.0</v>
      </c>
      <c r="L26" s="781">
        <f t="shared" ref="L26:L30" si="8">SUM(H26:K26)</f>
        <v>0</v>
      </c>
      <c r="M26" s="781">
        <v>0.0</v>
      </c>
      <c r="N26" s="783" t="s">
        <v>732</v>
      </c>
      <c r="O26" s="784"/>
      <c r="P26" s="785"/>
      <c r="Q26" s="784"/>
      <c r="R26" s="784"/>
      <c r="S26" s="784"/>
      <c r="T26" s="784"/>
      <c r="U26" s="777"/>
      <c r="V26" s="778"/>
      <c r="W26" s="777"/>
      <c r="X26" s="777" t="s">
        <v>707</v>
      </c>
      <c r="Y26" s="775"/>
      <c r="Z26" s="775"/>
      <c r="AA26" s="775"/>
      <c r="AB26" s="775"/>
      <c r="AC26" s="775"/>
      <c r="AD26" s="775"/>
      <c r="AE26" s="775"/>
      <c r="AF26" s="775"/>
      <c r="AG26" s="775"/>
      <c r="AH26" s="775"/>
      <c r="AI26" s="775"/>
      <c r="AJ26" s="775"/>
      <c r="AK26" s="722"/>
      <c r="AL26" s="722"/>
      <c r="AM26" s="722"/>
      <c r="AN26" s="722"/>
      <c r="AO26" s="722"/>
    </row>
    <row r="27" ht="13.5" customHeight="1">
      <c r="A27" s="801" t="s">
        <v>733</v>
      </c>
      <c r="B27" s="783" t="s">
        <v>734</v>
      </c>
      <c r="C27" s="779" t="s">
        <v>735</v>
      </c>
      <c r="D27" s="781">
        <v>0.0</v>
      </c>
      <c r="E27" s="781">
        <v>1.0</v>
      </c>
      <c r="F27" s="797">
        <f t="shared" si="5"/>
        <v>0</v>
      </c>
      <c r="G27" s="782"/>
      <c r="H27" s="798">
        <f t="shared" si="6"/>
        <v>0</v>
      </c>
      <c r="I27" s="781">
        <v>0.0</v>
      </c>
      <c r="J27" s="781">
        <v>0.0</v>
      </c>
      <c r="K27" s="781">
        <v>0.0</v>
      </c>
      <c r="L27" s="781">
        <f t="shared" si="8"/>
        <v>0</v>
      </c>
      <c r="M27" s="781">
        <v>0.0</v>
      </c>
      <c r="N27" s="783" t="s">
        <v>736</v>
      </c>
      <c r="O27" s="784"/>
      <c r="P27" s="785"/>
      <c r="Q27" s="784"/>
      <c r="R27" s="784"/>
      <c r="S27" s="784"/>
      <c r="T27" s="784"/>
      <c r="U27" s="777"/>
      <c r="V27" s="778"/>
      <c r="W27" s="777"/>
      <c r="X27" s="777" t="s">
        <v>707</v>
      </c>
      <c r="Y27" s="775"/>
      <c r="Z27" s="775"/>
      <c r="AA27" s="775"/>
      <c r="AB27" s="775"/>
      <c r="AC27" s="775"/>
      <c r="AD27" s="775"/>
      <c r="AE27" s="775"/>
      <c r="AF27" s="775"/>
      <c r="AG27" s="775"/>
      <c r="AH27" s="775"/>
      <c r="AI27" s="775"/>
      <c r="AJ27" s="775"/>
      <c r="AK27" s="722"/>
      <c r="AL27" s="722"/>
      <c r="AM27" s="722"/>
      <c r="AN27" s="722"/>
      <c r="AO27" s="722"/>
    </row>
    <row r="28" ht="13.5" customHeight="1">
      <c r="A28" s="801" t="s">
        <v>737</v>
      </c>
      <c r="B28" s="783" t="s">
        <v>738</v>
      </c>
      <c r="C28" s="779" t="s">
        <v>739</v>
      </c>
      <c r="D28" s="796">
        <v>0.0</v>
      </c>
      <c r="E28" s="781">
        <v>1.0</v>
      </c>
      <c r="F28" s="797">
        <f t="shared" si="5"/>
        <v>0</v>
      </c>
      <c r="G28" s="782"/>
      <c r="H28" s="798">
        <f t="shared" si="6"/>
        <v>0</v>
      </c>
      <c r="I28" s="781">
        <v>0.0</v>
      </c>
      <c r="J28" s="781">
        <v>0.0</v>
      </c>
      <c r="K28" s="781">
        <v>0.0</v>
      </c>
      <c r="L28" s="781">
        <f t="shared" si="8"/>
        <v>0</v>
      </c>
      <c r="M28" s="781">
        <v>0.0</v>
      </c>
      <c r="N28" s="783" t="s">
        <v>740</v>
      </c>
      <c r="O28" s="784"/>
      <c r="P28" s="785"/>
      <c r="Q28" s="784"/>
      <c r="R28" s="784"/>
      <c r="S28" s="784"/>
      <c r="T28" s="784"/>
      <c r="U28" s="777"/>
      <c r="V28" s="802" t="s">
        <v>741</v>
      </c>
      <c r="W28" s="803" t="s">
        <v>742</v>
      </c>
      <c r="X28" s="777" t="s">
        <v>707</v>
      </c>
      <c r="Y28" s="775"/>
      <c r="Z28" s="775"/>
      <c r="AA28" s="775"/>
      <c r="AB28" s="775"/>
      <c r="AC28" s="775"/>
      <c r="AD28" s="775"/>
      <c r="AE28" s="775"/>
      <c r="AF28" s="775"/>
      <c r="AG28" s="775"/>
      <c r="AH28" s="775"/>
      <c r="AI28" s="775"/>
      <c r="AJ28" s="775"/>
      <c r="AK28" s="722"/>
      <c r="AL28" s="722"/>
      <c r="AM28" s="722"/>
      <c r="AN28" s="722"/>
      <c r="AO28" s="722"/>
    </row>
    <row r="29" ht="13.5" customHeight="1">
      <c r="A29" s="801" t="s">
        <v>743</v>
      </c>
      <c r="B29" s="783" t="s">
        <v>744</v>
      </c>
      <c r="C29" s="804" t="s">
        <v>745</v>
      </c>
      <c r="D29" s="805">
        <v>0.0</v>
      </c>
      <c r="E29" s="781">
        <v>1.0</v>
      </c>
      <c r="F29" s="806">
        <f t="shared" si="5"/>
        <v>0</v>
      </c>
      <c r="G29" s="782"/>
      <c r="H29" s="798">
        <f t="shared" si="6"/>
        <v>0</v>
      </c>
      <c r="I29" s="781">
        <v>0.0</v>
      </c>
      <c r="J29" s="781">
        <v>0.0</v>
      </c>
      <c r="K29" s="781">
        <v>0.0</v>
      </c>
      <c r="L29" s="781">
        <f t="shared" si="8"/>
        <v>0</v>
      </c>
      <c r="M29" s="781">
        <v>0.0</v>
      </c>
      <c r="N29" s="783" t="s">
        <v>746</v>
      </c>
      <c r="O29" s="784"/>
      <c r="P29" s="785"/>
      <c r="Q29" s="784"/>
      <c r="R29" s="784"/>
      <c r="S29" s="784"/>
      <c r="T29" s="784"/>
      <c r="U29" s="777"/>
      <c r="V29" s="778"/>
      <c r="W29" s="777"/>
      <c r="X29" s="777" t="s">
        <v>707</v>
      </c>
      <c r="Y29" s="775"/>
      <c r="Z29" s="775"/>
      <c r="AA29" s="775"/>
      <c r="AB29" s="775"/>
      <c r="AC29" s="775"/>
      <c r="AD29" s="775"/>
      <c r="AE29" s="775"/>
      <c r="AF29" s="775"/>
      <c r="AG29" s="775"/>
      <c r="AH29" s="775"/>
      <c r="AI29" s="775"/>
      <c r="AJ29" s="775"/>
      <c r="AK29" s="722"/>
      <c r="AL29" s="722"/>
      <c r="AM29" s="722"/>
      <c r="AN29" s="722"/>
      <c r="AO29" s="722"/>
    </row>
    <row r="30" ht="15.75" customHeight="1">
      <c r="A30" s="807" t="s">
        <v>747</v>
      </c>
      <c r="B30" s="808" t="s">
        <v>748</v>
      </c>
      <c r="C30" s="807" t="s">
        <v>749</v>
      </c>
      <c r="D30" s="796">
        <v>0.0</v>
      </c>
      <c r="E30" s="781">
        <v>0.0</v>
      </c>
      <c r="F30" s="809">
        <f t="shared" si="5"/>
        <v>0</v>
      </c>
      <c r="G30" s="810"/>
      <c r="H30" s="798">
        <f t="shared" si="6"/>
        <v>0</v>
      </c>
      <c r="I30" s="781">
        <v>0.0</v>
      </c>
      <c r="J30" s="781">
        <v>0.0</v>
      </c>
      <c r="K30" s="781">
        <v>0.0</v>
      </c>
      <c r="L30" s="781">
        <f t="shared" si="8"/>
        <v>0</v>
      </c>
      <c r="M30" s="781">
        <v>0.0</v>
      </c>
      <c r="N30" s="783" t="s">
        <v>750</v>
      </c>
      <c r="O30" s="784"/>
      <c r="P30" s="785"/>
      <c r="Q30" s="784"/>
      <c r="R30" s="784"/>
      <c r="S30" s="784"/>
      <c r="T30" s="784"/>
      <c r="U30" s="777"/>
      <c r="V30" s="777" t="s">
        <v>751</v>
      </c>
      <c r="W30" s="777"/>
      <c r="X30" s="777" t="s">
        <v>752</v>
      </c>
      <c r="Y30" s="775"/>
      <c r="Z30" s="775"/>
      <c r="AA30" s="775"/>
      <c r="AB30" s="775"/>
      <c r="AC30" s="775"/>
      <c r="AD30" s="775"/>
      <c r="AE30" s="775"/>
      <c r="AF30" s="775"/>
      <c r="AG30" s="775"/>
      <c r="AH30" s="775"/>
      <c r="AI30" s="775"/>
      <c r="AJ30" s="775"/>
      <c r="AK30" s="722"/>
      <c r="AL30" s="722"/>
      <c r="AM30" s="722"/>
      <c r="AN30" s="722"/>
      <c r="AO30" s="722"/>
    </row>
    <row r="31" ht="13.5" customHeight="1">
      <c r="A31" s="779" t="s">
        <v>753</v>
      </c>
      <c r="B31" s="811"/>
      <c r="C31" s="779"/>
      <c r="D31" s="781">
        <v>0.0</v>
      </c>
      <c r="E31" s="781">
        <v>0.0</v>
      </c>
      <c r="F31" s="782"/>
      <c r="G31" s="810"/>
      <c r="H31" s="781">
        <v>0.0</v>
      </c>
      <c r="I31" s="781">
        <v>0.0</v>
      </c>
      <c r="J31" s="781">
        <v>0.0</v>
      </c>
      <c r="K31" s="781">
        <v>0.0</v>
      </c>
      <c r="L31" s="781">
        <v>0.0</v>
      </c>
      <c r="M31" s="781">
        <v>0.0</v>
      </c>
      <c r="N31" s="799"/>
      <c r="O31" s="784"/>
      <c r="P31" s="785"/>
      <c r="Q31" s="784"/>
      <c r="R31" s="784"/>
      <c r="S31" s="784"/>
      <c r="T31" s="784"/>
      <c r="U31" s="777"/>
      <c r="V31" s="778"/>
      <c r="W31" s="777"/>
      <c r="X31" s="777"/>
      <c r="Y31" s="775"/>
      <c r="Z31" s="775"/>
      <c r="AA31" s="775"/>
      <c r="AB31" s="775"/>
      <c r="AC31" s="775"/>
      <c r="AD31" s="775"/>
      <c r="AE31" s="775"/>
      <c r="AF31" s="775"/>
      <c r="AG31" s="775"/>
      <c r="AH31" s="775"/>
      <c r="AI31" s="775"/>
      <c r="AJ31" s="775"/>
      <c r="AK31" s="722"/>
      <c r="AL31" s="722"/>
      <c r="AM31" s="722"/>
      <c r="AN31" s="722"/>
      <c r="AO31" s="722"/>
    </row>
    <row r="32" ht="13.5" customHeight="1">
      <c r="A32" s="779" t="s">
        <v>754</v>
      </c>
      <c r="B32" s="783"/>
      <c r="C32" s="722"/>
      <c r="D32" s="781">
        <v>0.0</v>
      </c>
      <c r="E32" s="781">
        <v>0.0</v>
      </c>
      <c r="F32" s="799"/>
      <c r="G32" s="810"/>
      <c r="H32" s="781">
        <v>0.0</v>
      </c>
      <c r="I32" s="781">
        <v>0.0</v>
      </c>
      <c r="J32" s="781">
        <v>0.0</v>
      </c>
      <c r="K32" s="781">
        <v>0.0</v>
      </c>
      <c r="L32" s="781">
        <f>SUM(H32:K32)</f>
        <v>0</v>
      </c>
      <c r="M32" s="781">
        <v>0.0</v>
      </c>
      <c r="N32" s="799"/>
      <c r="O32" s="784"/>
      <c r="P32" s="785"/>
      <c r="Q32" s="784"/>
      <c r="R32" s="784"/>
      <c r="S32" s="784"/>
      <c r="T32" s="784"/>
      <c r="U32" s="777"/>
      <c r="V32" s="778"/>
      <c r="W32" s="777"/>
      <c r="X32" s="777"/>
      <c r="Y32" s="775"/>
      <c r="Z32" s="775"/>
      <c r="AA32" s="775"/>
      <c r="AB32" s="775"/>
      <c r="AC32" s="775"/>
      <c r="AD32" s="775"/>
      <c r="AE32" s="775"/>
      <c r="AF32" s="775"/>
      <c r="AG32" s="775"/>
      <c r="AH32" s="775"/>
      <c r="AI32" s="775"/>
      <c r="AJ32" s="775"/>
      <c r="AK32" s="722"/>
      <c r="AL32" s="722"/>
      <c r="AM32" s="722"/>
      <c r="AN32" s="722"/>
      <c r="AO32" s="722"/>
    </row>
    <row r="33" ht="13.5" customHeight="1">
      <c r="A33" s="788" t="s">
        <v>755</v>
      </c>
      <c r="B33" s="307"/>
      <c r="C33" s="307"/>
      <c r="D33" s="307"/>
      <c r="E33" s="527"/>
      <c r="F33" s="812">
        <f>SUM(F19:F32)</f>
        <v>0</v>
      </c>
      <c r="G33" s="790"/>
      <c r="H33" s="789">
        <f t="shared" ref="H33:M33" si="9">SUM(H19:H32)</f>
        <v>0</v>
      </c>
      <c r="I33" s="789">
        <f t="shared" si="9"/>
        <v>0</v>
      </c>
      <c r="J33" s="789">
        <f t="shared" si="9"/>
        <v>0</v>
      </c>
      <c r="K33" s="789">
        <f t="shared" si="9"/>
        <v>0</v>
      </c>
      <c r="L33" s="789">
        <f t="shared" si="9"/>
        <v>0</v>
      </c>
      <c r="M33" s="789">
        <f t="shared" si="9"/>
        <v>0</v>
      </c>
      <c r="N33" s="791"/>
      <c r="O33" s="784"/>
      <c r="P33" s="785"/>
      <c r="Q33" s="784"/>
      <c r="R33" s="784"/>
      <c r="S33" s="784"/>
      <c r="T33" s="784"/>
      <c r="U33" s="777"/>
      <c r="V33" s="778"/>
      <c r="W33" s="777"/>
      <c r="X33" s="777"/>
      <c r="Y33" s="775"/>
      <c r="Z33" s="775"/>
      <c r="AA33" s="775"/>
      <c r="AB33" s="775"/>
      <c r="AC33" s="775"/>
      <c r="AD33" s="775"/>
      <c r="AE33" s="775"/>
      <c r="AF33" s="775"/>
      <c r="AG33" s="775"/>
      <c r="AH33" s="775"/>
      <c r="AI33" s="775"/>
      <c r="AJ33" s="775"/>
      <c r="AK33" s="722"/>
      <c r="AL33" s="722"/>
      <c r="AM33" s="722"/>
      <c r="AN33" s="722"/>
      <c r="AO33" s="722"/>
    </row>
    <row r="34" ht="13.5" customHeight="1">
      <c r="A34" s="771">
        <v>3.0</v>
      </c>
      <c r="B34" s="792" t="s">
        <v>756</v>
      </c>
      <c r="C34" s="793"/>
      <c r="D34" s="793"/>
      <c r="E34" s="793"/>
      <c r="F34" s="793"/>
      <c r="G34" s="793"/>
      <c r="H34" s="793"/>
      <c r="I34" s="793"/>
      <c r="J34" s="793"/>
      <c r="K34" s="793"/>
      <c r="L34" s="793"/>
      <c r="M34" s="793"/>
      <c r="N34" s="794"/>
      <c r="O34" s="784"/>
      <c r="P34" s="785"/>
      <c r="Q34" s="784"/>
      <c r="R34" s="784"/>
      <c r="S34" s="784"/>
      <c r="T34" s="784"/>
      <c r="U34" s="777"/>
      <c r="V34" s="778"/>
      <c r="W34" s="777"/>
      <c r="X34" s="777"/>
      <c r="Y34" s="775"/>
      <c r="Z34" s="775"/>
      <c r="AA34" s="775"/>
      <c r="AB34" s="775"/>
      <c r="AC34" s="775"/>
      <c r="AD34" s="775"/>
      <c r="AE34" s="775"/>
      <c r="AF34" s="775"/>
      <c r="AG34" s="775"/>
      <c r="AH34" s="775"/>
      <c r="AI34" s="775"/>
      <c r="AJ34" s="775"/>
      <c r="AK34" s="722"/>
      <c r="AL34" s="722"/>
      <c r="AM34" s="722"/>
      <c r="AN34" s="722"/>
      <c r="AO34" s="722"/>
    </row>
    <row r="35" ht="13.5" customHeight="1">
      <c r="A35" s="779" t="s">
        <v>132</v>
      </c>
      <c r="B35" s="813" t="s">
        <v>757</v>
      </c>
      <c r="C35" s="779" t="s">
        <v>758</v>
      </c>
      <c r="D35" s="781">
        <v>0.0</v>
      </c>
      <c r="E35" s="781">
        <v>12.0</v>
      </c>
      <c r="F35" s="797">
        <f t="shared" ref="F35:F42" si="10">D35*E35</f>
        <v>0</v>
      </c>
      <c r="G35" s="782"/>
      <c r="H35" s="798">
        <f>F35</f>
        <v>0</v>
      </c>
      <c r="I35" s="781">
        <v>0.0</v>
      </c>
      <c r="J35" s="781">
        <v>0.0</v>
      </c>
      <c r="K35" s="781">
        <v>0.0</v>
      </c>
      <c r="L35" s="781">
        <f t="shared" ref="L35:L42" si="11">SUM(H35:K35)</f>
        <v>0</v>
      </c>
      <c r="M35" s="781">
        <v>0.0</v>
      </c>
      <c r="N35" s="783" t="s">
        <v>759</v>
      </c>
      <c r="O35" s="784"/>
      <c r="P35" s="785"/>
      <c r="Q35" s="784"/>
      <c r="R35" s="784"/>
      <c r="S35" s="784"/>
      <c r="T35" s="784"/>
      <c r="U35" s="768" t="s">
        <v>760</v>
      </c>
      <c r="V35" s="778"/>
      <c r="W35" s="777"/>
      <c r="X35" s="777" t="s">
        <v>707</v>
      </c>
      <c r="Y35" s="795" t="s">
        <v>700</v>
      </c>
      <c r="Z35" s="775"/>
      <c r="AA35" s="775"/>
      <c r="AB35" s="775"/>
      <c r="AC35" s="775"/>
      <c r="AD35" s="775"/>
      <c r="AE35" s="775"/>
      <c r="AF35" s="775"/>
      <c r="AG35" s="775"/>
      <c r="AH35" s="775"/>
      <c r="AI35" s="775"/>
      <c r="AJ35" s="775"/>
      <c r="AK35" s="722"/>
      <c r="AL35" s="722"/>
      <c r="AM35" s="722"/>
      <c r="AN35" s="722"/>
      <c r="AO35" s="722"/>
    </row>
    <row r="36" ht="13.5" customHeight="1">
      <c r="A36" s="779" t="s">
        <v>140</v>
      </c>
      <c r="B36" s="780" t="s">
        <v>761</v>
      </c>
      <c r="C36" s="779" t="s">
        <v>758</v>
      </c>
      <c r="D36" s="814">
        <v>52.0</v>
      </c>
      <c r="E36" s="814">
        <v>3.0</v>
      </c>
      <c r="F36" s="797">
        <f t="shared" si="10"/>
        <v>156</v>
      </c>
      <c r="G36" s="782"/>
      <c r="H36" s="798">
        <v>0.0</v>
      </c>
      <c r="I36" s="781">
        <v>0.0</v>
      </c>
      <c r="J36" s="781">
        <f>F36</f>
        <v>156</v>
      </c>
      <c r="K36" s="781">
        <v>0.0</v>
      </c>
      <c r="L36" s="781">
        <f t="shared" si="11"/>
        <v>156</v>
      </c>
      <c r="M36" s="781">
        <v>0.0</v>
      </c>
      <c r="N36" s="783" t="s">
        <v>762</v>
      </c>
      <c r="O36" s="784"/>
      <c r="P36" s="785"/>
      <c r="Q36" s="784"/>
      <c r="R36" s="784"/>
      <c r="S36" s="784"/>
      <c r="T36" s="784"/>
      <c r="U36" s="777"/>
      <c r="V36" s="778"/>
      <c r="W36" s="777"/>
      <c r="X36" s="777" t="s">
        <v>763</v>
      </c>
      <c r="Y36" s="775"/>
      <c r="Z36" s="775"/>
      <c r="AA36" s="775"/>
      <c r="AB36" s="775"/>
      <c r="AC36" s="775"/>
      <c r="AD36" s="775"/>
      <c r="AE36" s="775"/>
      <c r="AF36" s="775"/>
      <c r="AG36" s="775"/>
      <c r="AH36" s="775"/>
      <c r="AI36" s="775"/>
      <c r="AJ36" s="775"/>
      <c r="AK36" s="722"/>
      <c r="AL36" s="722"/>
      <c r="AM36" s="722"/>
      <c r="AN36" s="722"/>
      <c r="AO36" s="722"/>
    </row>
    <row r="37" ht="13.5" customHeight="1">
      <c r="A37" s="779" t="s">
        <v>764</v>
      </c>
      <c r="B37" s="780" t="s">
        <v>765</v>
      </c>
      <c r="C37" s="779" t="s">
        <v>758</v>
      </c>
      <c r="D37" s="814">
        <v>0.0</v>
      </c>
      <c r="E37" s="814">
        <v>0.0</v>
      </c>
      <c r="F37" s="797">
        <f t="shared" si="10"/>
        <v>0</v>
      </c>
      <c r="G37" s="782"/>
      <c r="H37" s="798">
        <f>F37</f>
        <v>0</v>
      </c>
      <c r="I37" s="781">
        <v>0.0</v>
      </c>
      <c r="J37" s="781">
        <v>0.0</v>
      </c>
      <c r="K37" s="781">
        <v>0.0</v>
      </c>
      <c r="L37" s="781">
        <f t="shared" si="11"/>
        <v>0</v>
      </c>
      <c r="M37" s="781">
        <v>0.0</v>
      </c>
      <c r="N37" s="783" t="s">
        <v>766</v>
      </c>
      <c r="O37" s="784"/>
      <c r="P37" s="785"/>
      <c r="Q37" s="784"/>
      <c r="R37" s="784"/>
      <c r="S37" s="784"/>
      <c r="T37" s="784"/>
      <c r="U37" s="777"/>
      <c r="V37" s="778"/>
      <c r="W37" s="777"/>
      <c r="X37" s="777" t="s">
        <v>707</v>
      </c>
      <c r="Y37" s="775"/>
      <c r="Z37" s="775"/>
      <c r="AA37" s="775"/>
      <c r="AB37" s="775"/>
      <c r="AC37" s="775"/>
      <c r="AD37" s="775"/>
      <c r="AE37" s="775"/>
      <c r="AF37" s="775"/>
      <c r="AG37" s="775"/>
      <c r="AH37" s="775"/>
      <c r="AI37" s="775"/>
      <c r="AJ37" s="775"/>
      <c r="AK37" s="722"/>
      <c r="AL37" s="722"/>
      <c r="AM37" s="722"/>
      <c r="AN37" s="722"/>
      <c r="AO37" s="722"/>
    </row>
    <row r="38" ht="13.5" customHeight="1">
      <c r="A38" s="779" t="s">
        <v>767</v>
      </c>
      <c r="B38" s="780" t="s">
        <v>768</v>
      </c>
      <c r="C38" s="779" t="s">
        <v>758</v>
      </c>
      <c r="D38" s="814">
        <v>50.0</v>
      </c>
      <c r="E38" s="814">
        <v>3.0</v>
      </c>
      <c r="F38" s="797">
        <f t="shared" si="10"/>
        <v>150</v>
      </c>
      <c r="G38" s="782"/>
      <c r="H38" s="798">
        <v>0.0</v>
      </c>
      <c r="I38" s="781">
        <v>0.0</v>
      </c>
      <c r="J38" s="781">
        <f t="shared" ref="J38:J41" si="12">F38</f>
        <v>150</v>
      </c>
      <c r="K38" s="781">
        <v>0.0</v>
      </c>
      <c r="L38" s="781">
        <f t="shared" si="11"/>
        <v>150</v>
      </c>
      <c r="M38" s="781">
        <v>0.0</v>
      </c>
      <c r="N38" s="783" t="s">
        <v>766</v>
      </c>
      <c r="O38" s="784"/>
      <c r="P38" s="785"/>
      <c r="Q38" s="784"/>
      <c r="R38" s="784"/>
      <c r="S38" s="784"/>
      <c r="T38" s="784"/>
      <c r="U38" s="777"/>
      <c r="V38" s="778"/>
      <c r="W38" s="777"/>
      <c r="X38" s="777" t="s">
        <v>763</v>
      </c>
      <c r="Y38" s="795" t="s">
        <v>769</v>
      </c>
      <c r="Z38" s="775"/>
      <c r="AA38" s="775"/>
      <c r="AB38" s="775"/>
      <c r="AC38" s="775"/>
      <c r="AD38" s="775"/>
      <c r="AE38" s="775"/>
      <c r="AF38" s="775"/>
      <c r="AG38" s="775"/>
      <c r="AH38" s="775"/>
      <c r="AI38" s="775"/>
      <c r="AJ38" s="775"/>
      <c r="AK38" s="722"/>
      <c r="AL38" s="722"/>
      <c r="AM38" s="722"/>
      <c r="AN38" s="722"/>
      <c r="AO38" s="722"/>
    </row>
    <row r="39" ht="13.5" customHeight="1">
      <c r="A39" s="779" t="s">
        <v>770</v>
      </c>
      <c r="B39" s="780" t="s">
        <v>771</v>
      </c>
      <c r="C39" s="779" t="s">
        <v>758</v>
      </c>
      <c r="D39" s="814">
        <v>52.0</v>
      </c>
      <c r="E39" s="814">
        <v>2.0</v>
      </c>
      <c r="F39" s="797">
        <f t="shared" si="10"/>
        <v>104</v>
      </c>
      <c r="G39" s="782"/>
      <c r="H39" s="798">
        <v>0.0</v>
      </c>
      <c r="I39" s="781">
        <v>0.0</v>
      </c>
      <c r="J39" s="781">
        <f t="shared" si="12"/>
        <v>104</v>
      </c>
      <c r="K39" s="781">
        <v>0.0</v>
      </c>
      <c r="L39" s="781">
        <f t="shared" si="11"/>
        <v>104</v>
      </c>
      <c r="M39" s="781">
        <v>0.0</v>
      </c>
      <c r="N39" s="783" t="s">
        <v>766</v>
      </c>
      <c r="O39" s="784"/>
      <c r="P39" s="785"/>
      <c r="Q39" s="784"/>
      <c r="R39" s="784"/>
      <c r="S39" s="784"/>
      <c r="T39" s="784"/>
      <c r="U39" s="777"/>
      <c r="V39" s="778"/>
      <c r="W39" s="777"/>
      <c r="X39" s="777" t="s">
        <v>763</v>
      </c>
      <c r="Y39" s="775"/>
      <c r="Z39" s="775"/>
      <c r="AA39" s="775"/>
      <c r="AB39" s="775"/>
      <c r="AC39" s="775"/>
      <c r="AD39" s="775"/>
      <c r="AE39" s="775"/>
      <c r="AF39" s="775"/>
      <c r="AG39" s="775"/>
      <c r="AH39" s="775"/>
      <c r="AI39" s="775"/>
      <c r="AJ39" s="775"/>
      <c r="AK39" s="722"/>
      <c r="AL39" s="722"/>
      <c r="AM39" s="722"/>
      <c r="AN39" s="722"/>
      <c r="AO39" s="722"/>
    </row>
    <row r="40" ht="13.5" customHeight="1">
      <c r="A40" s="779" t="s">
        <v>767</v>
      </c>
      <c r="B40" s="780" t="s">
        <v>772</v>
      </c>
      <c r="C40" s="779" t="s">
        <v>758</v>
      </c>
      <c r="D40" s="814">
        <v>50.0</v>
      </c>
      <c r="E40" s="814">
        <v>2.0</v>
      </c>
      <c r="F40" s="797">
        <f t="shared" si="10"/>
        <v>100</v>
      </c>
      <c r="G40" s="782"/>
      <c r="H40" s="798">
        <v>0.0</v>
      </c>
      <c r="I40" s="781">
        <v>0.0</v>
      </c>
      <c r="J40" s="781">
        <f t="shared" si="12"/>
        <v>100</v>
      </c>
      <c r="K40" s="781">
        <v>0.0</v>
      </c>
      <c r="L40" s="781">
        <f t="shared" si="11"/>
        <v>100</v>
      </c>
      <c r="M40" s="781">
        <v>0.0</v>
      </c>
      <c r="N40" s="783" t="s">
        <v>766</v>
      </c>
      <c r="O40" s="784"/>
      <c r="P40" s="785"/>
      <c r="Q40" s="784"/>
      <c r="R40" s="784"/>
      <c r="S40" s="784"/>
      <c r="T40" s="784"/>
      <c r="U40" s="777"/>
      <c r="V40" s="778"/>
      <c r="W40" s="777"/>
      <c r="X40" s="777" t="s">
        <v>763</v>
      </c>
      <c r="Y40" s="775"/>
      <c r="Z40" s="775"/>
      <c r="AA40" s="775"/>
      <c r="AB40" s="775"/>
      <c r="AC40" s="775"/>
      <c r="AD40" s="775"/>
      <c r="AE40" s="775"/>
      <c r="AF40" s="775"/>
      <c r="AG40" s="775"/>
      <c r="AH40" s="775"/>
      <c r="AI40" s="775"/>
      <c r="AJ40" s="775"/>
      <c r="AK40" s="722"/>
      <c r="AL40" s="722"/>
      <c r="AM40" s="722"/>
      <c r="AN40" s="722"/>
      <c r="AO40" s="722"/>
    </row>
    <row r="41" ht="13.5" customHeight="1">
      <c r="A41" s="779" t="s">
        <v>773</v>
      </c>
      <c r="B41" s="780" t="s">
        <v>774</v>
      </c>
      <c r="C41" s="779" t="s">
        <v>758</v>
      </c>
      <c r="D41" s="781">
        <v>50.0</v>
      </c>
      <c r="E41" s="781">
        <v>3.0</v>
      </c>
      <c r="F41" s="797">
        <f t="shared" si="10"/>
        <v>150</v>
      </c>
      <c r="G41" s="782"/>
      <c r="H41" s="798">
        <v>0.0</v>
      </c>
      <c r="I41" s="781">
        <v>0.0</v>
      </c>
      <c r="J41" s="781">
        <f t="shared" si="12"/>
        <v>150</v>
      </c>
      <c r="K41" s="781">
        <v>0.0</v>
      </c>
      <c r="L41" s="781">
        <f t="shared" si="11"/>
        <v>150</v>
      </c>
      <c r="M41" s="781">
        <v>0.0</v>
      </c>
      <c r="N41" s="783" t="s">
        <v>775</v>
      </c>
      <c r="O41" s="784"/>
      <c r="P41" s="785"/>
      <c r="Q41" s="784"/>
      <c r="R41" s="784"/>
      <c r="S41" s="784"/>
      <c r="T41" s="784"/>
      <c r="U41" s="777"/>
      <c r="V41" s="778"/>
      <c r="W41" s="777"/>
      <c r="X41" s="777" t="s">
        <v>763</v>
      </c>
      <c r="Y41" s="775"/>
      <c r="Z41" s="775"/>
      <c r="AA41" s="775"/>
      <c r="AB41" s="775"/>
      <c r="AC41" s="775"/>
      <c r="AD41" s="775"/>
      <c r="AE41" s="775"/>
      <c r="AF41" s="775"/>
      <c r="AG41" s="775"/>
      <c r="AH41" s="775"/>
      <c r="AI41" s="775"/>
      <c r="AJ41" s="775"/>
      <c r="AK41" s="722"/>
      <c r="AL41" s="722"/>
      <c r="AM41" s="722"/>
      <c r="AN41" s="722"/>
      <c r="AO41" s="722"/>
    </row>
    <row r="42" ht="13.5" customHeight="1">
      <c r="A42" s="779" t="s">
        <v>776</v>
      </c>
      <c r="B42" s="707" t="s">
        <v>777</v>
      </c>
      <c r="C42" s="779" t="s">
        <v>778</v>
      </c>
      <c r="D42" s="796">
        <v>0.0</v>
      </c>
      <c r="E42" s="796">
        <v>0.0</v>
      </c>
      <c r="F42" s="797">
        <f t="shared" si="10"/>
        <v>0</v>
      </c>
      <c r="G42" s="782"/>
      <c r="H42" s="798">
        <f>F42</f>
        <v>0</v>
      </c>
      <c r="I42" s="781">
        <v>0.0</v>
      </c>
      <c r="J42" s="781">
        <v>0.0</v>
      </c>
      <c r="K42" s="781">
        <v>0.0</v>
      </c>
      <c r="L42" s="781">
        <f t="shared" si="11"/>
        <v>0</v>
      </c>
      <c r="M42" s="781">
        <v>0.0</v>
      </c>
      <c r="N42" s="783" t="s">
        <v>779</v>
      </c>
      <c r="O42" s="784"/>
      <c r="P42" s="785"/>
      <c r="Q42" s="784"/>
      <c r="R42" s="784"/>
      <c r="S42" s="784"/>
      <c r="T42" s="784"/>
      <c r="U42" s="777" t="s">
        <v>780</v>
      </c>
      <c r="V42" s="778" t="s">
        <v>781</v>
      </c>
      <c r="W42" s="777"/>
      <c r="X42" s="777" t="s">
        <v>782</v>
      </c>
      <c r="Y42" s="795" t="s">
        <v>783</v>
      </c>
      <c r="Z42" s="775"/>
      <c r="AA42" s="775"/>
      <c r="AB42" s="775"/>
      <c r="AC42" s="775"/>
      <c r="AD42" s="775"/>
      <c r="AE42" s="775"/>
      <c r="AF42" s="775"/>
      <c r="AG42" s="775"/>
      <c r="AH42" s="775"/>
      <c r="AI42" s="775"/>
      <c r="AJ42" s="775"/>
      <c r="AK42" s="722"/>
      <c r="AL42" s="722"/>
      <c r="AM42" s="722"/>
      <c r="AN42" s="722"/>
      <c r="AO42" s="722"/>
    </row>
    <row r="43" ht="13.5" customHeight="1">
      <c r="A43" s="788" t="s">
        <v>784</v>
      </c>
      <c r="B43" s="307"/>
      <c r="C43" s="307"/>
      <c r="D43" s="307"/>
      <c r="E43" s="527"/>
      <c r="F43" s="789">
        <f>SUM(F35:F42)</f>
        <v>660</v>
      </c>
      <c r="G43" s="790"/>
      <c r="H43" s="789">
        <f t="shared" ref="H43:M43" si="13">SUM(H35:H42)</f>
        <v>0</v>
      </c>
      <c r="I43" s="789">
        <f t="shared" si="13"/>
        <v>0</v>
      </c>
      <c r="J43" s="789">
        <f t="shared" si="13"/>
        <v>660</v>
      </c>
      <c r="K43" s="789">
        <f t="shared" si="13"/>
        <v>0</v>
      </c>
      <c r="L43" s="789">
        <f t="shared" si="13"/>
        <v>660</v>
      </c>
      <c r="M43" s="789">
        <f t="shared" si="13"/>
        <v>0</v>
      </c>
      <c r="N43" s="791"/>
      <c r="O43" s="784"/>
      <c r="P43" s="785"/>
      <c r="Q43" s="784"/>
      <c r="R43" s="784"/>
      <c r="S43" s="784"/>
      <c r="T43" s="784"/>
      <c r="U43" s="777"/>
      <c r="V43" s="778"/>
      <c r="W43" s="777"/>
      <c r="X43" s="777"/>
      <c r="Y43" s="775"/>
      <c r="Z43" s="775"/>
      <c r="AA43" s="775"/>
      <c r="AB43" s="775"/>
      <c r="AC43" s="775"/>
      <c r="AD43" s="775"/>
      <c r="AE43" s="775"/>
      <c r="AF43" s="775"/>
      <c r="AG43" s="775"/>
      <c r="AH43" s="775"/>
      <c r="AI43" s="775"/>
      <c r="AJ43" s="775"/>
      <c r="AK43" s="722"/>
      <c r="AL43" s="722"/>
      <c r="AM43" s="722"/>
      <c r="AN43" s="722"/>
      <c r="AO43" s="722"/>
    </row>
    <row r="44" ht="13.5" customHeight="1">
      <c r="A44" s="771">
        <v>4.0</v>
      </c>
      <c r="B44" s="792" t="s">
        <v>785</v>
      </c>
      <c r="C44" s="793"/>
      <c r="D44" s="793"/>
      <c r="E44" s="793"/>
      <c r="F44" s="793"/>
      <c r="G44" s="793"/>
      <c r="H44" s="793"/>
      <c r="I44" s="793"/>
      <c r="J44" s="793"/>
      <c r="K44" s="793"/>
      <c r="L44" s="793"/>
      <c r="M44" s="793"/>
      <c r="N44" s="794"/>
      <c r="O44" s="784"/>
      <c r="P44" s="785"/>
      <c r="Q44" s="784"/>
      <c r="R44" s="784"/>
      <c r="S44" s="784"/>
      <c r="T44" s="784"/>
      <c r="U44" s="777"/>
      <c r="V44" s="778"/>
      <c r="W44" s="777"/>
      <c r="X44" s="777"/>
      <c r="Y44" s="775"/>
      <c r="Z44" s="775"/>
      <c r="AA44" s="775"/>
      <c r="AB44" s="775"/>
      <c r="AC44" s="775"/>
      <c r="AD44" s="775"/>
      <c r="AE44" s="775"/>
      <c r="AF44" s="775"/>
      <c r="AG44" s="775"/>
      <c r="AH44" s="775"/>
      <c r="AI44" s="775"/>
      <c r="AJ44" s="775"/>
      <c r="AK44" s="722"/>
      <c r="AL44" s="722"/>
      <c r="AM44" s="722"/>
      <c r="AN44" s="722"/>
      <c r="AO44" s="722"/>
    </row>
    <row r="45" ht="13.5" customHeight="1">
      <c r="A45" s="779" t="s">
        <v>150</v>
      </c>
      <c r="B45" s="780"/>
      <c r="C45" s="779"/>
      <c r="D45" s="781">
        <v>0.0</v>
      </c>
      <c r="E45" s="781">
        <v>0.0</v>
      </c>
      <c r="F45" s="781">
        <f>D45*E45</f>
        <v>0</v>
      </c>
      <c r="G45" s="782"/>
      <c r="H45" s="781">
        <v>0.0</v>
      </c>
      <c r="I45" s="781">
        <v>0.0</v>
      </c>
      <c r="J45" s="781">
        <v>0.0</v>
      </c>
      <c r="K45" s="781">
        <v>0.0</v>
      </c>
      <c r="L45" s="781">
        <v>0.0</v>
      </c>
      <c r="M45" s="781">
        <v>0.0</v>
      </c>
      <c r="N45" s="799"/>
      <c r="O45" s="784"/>
      <c r="P45" s="785"/>
      <c r="Q45" s="784"/>
      <c r="R45" s="784"/>
      <c r="S45" s="784"/>
      <c r="T45" s="784"/>
      <c r="U45" s="777"/>
      <c r="V45" s="778"/>
      <c r="W45" s="777"/>
      <c r="X45" s="777"/>
      <c r="Y45" s="775"/>
      <c r="Z45" s="775"/>
      <c r="AA45" s="775"/>
      <c r="AB45" s="775"/>
      <c r="AC45" s="775"/>
      <c r="AD45" s="775"/>
      <c r="AE45" s="775"/>
      <c r="AF45" s="775"/>
      <c r="AG45" s="775"/>
      <c r="AH45" s="775"/>
      <c r="AI45" s="775"/>
      <c r="AJ45" s="775"/>
      <c r="AK45" s="722"/>
      <c r="AL45" s="722"/>
      <c r="AM45" s="722"/>
      <c r="AN45" s="722"/>
      <c r="AO45" s="722"/>
    </row>
    <row r="46" ht="13.5" customHeight="1">
      <c r="A46" s="788" t="s">
        <v>786</v>
      </c>
      <c r="B46" s="307"/>
      <c r="C46" s="307"/>
      <c r="D46" s="307"/>
      <c r="E46" s="527"/>
      <c r="F46" s="789">
        <f>SUM(F45)</f>
        <v>0</v>
      </c>
      <c r="G46" s="790"/>
      <c r="H46" s="789">
        <f t="shared" ref="H46:M46" si="14">SUM(H45)</f>
        <v>0</v>
      </c>
      <c r="I46" s="789">
        <f t="shared" si="14"/>
        <v>0</v>
      </c>
      <c r="J46" s="789">
        <f t="shared" si="14"/>
        <v>0</v>
      </c>
      <c r="K46" s="789">
        <f t="shared" si="14"/>
        <v>0</v>
      </c>
      <c r="L46" s="789">
        <f t="shared" si="14"/>
        <v>0</v>
      </c>
      <c r="M46" s="789">
        <f t="shared" si="14"/>
        <v>0</v>
      </c>
      <c r="N46" s="791"/>
      <c r="O46" s="784"/>
      <c r="P46" s="785"/>
      <c r="Q46" s="784"/>
      <c r="R46" s="784"/>
      <c r="S46" s="784"/>
      <c r="T46" s="784"/>
      <c r="U46" s="777"/>
      <c r="V46" s="778"/>
      <c r="W46" s="777"/>
      <c r="X46" s="777"/>
      <c r="Y46" s="775"/>
      <c r="Z46" s="775"/>
      <c r="AA46" s="775"/>
      <c r="AB46" s="775"/>
      <c r="AC46" s="775"/>
      <c r="AD46" s="775"/>
      <c r="AE46" s="775"/>
      <c r="AF46" s="775"/>
      <c r="AG46" s="775"/>
      <c r="AH46" s="775"/>
      <c r="AI46" s="775"/>
      <c r="AJ46" s="775"/>
      <c r="AK46" s="722"/>
      <c r="AL46" s="722"/>
      <c r="AM46" s="722"/>
      <c r="AN46" s="722"/>
      <c r="AO46" s="722"/>
    </row>
    <row r="47" ht="13.5" customHeight="1">
      <c r="A47" s="771">
        <v>5.0</v>
      </c>
      <c r="B47" s="792" t="s">
        <v>787</v>
      </c>
      <c r="C47" s="793"/>
      <c r="D47" s="793"/>
      <c r="E47" s="793"/>
      <c r="F47" s="793"/>
      <c r="G47" s="793"/>
      <c r="H47" s="793"/>
      <c r="I47" s="793"/>
      <c r="J47" s="793"/>
      <c r="K47" s="793"/>
      <c r="L47" s="793"/>
      <c r="M47" s="793"/>
      <c r="N47" s="794"/>
      <c r="O47" s="784"/>
      <c r="P47" s="785"/>
      <c r="Q47" s="784"/>
      <c r="R47" s="784"/>
      <c r="S47" s="784"/>
      <c r="T47" s="784"/>
      <c r="U47" s="777"/>
      <c r="V47" s="778"/>
      <c r="W47" s="777"/>
      <c r="X47" s="777"/>
      <c r="Y47" s="775"/>
      <c r="Z47" s="775"/>
      <c r="AA47" s="775"/>
      <c r="AB47" s="775"/>
      <c r="AC47" s="775"/>
      <c r="AD47" s="775"/>
      <c r="AE47" s="775"/>
      <c r="AF47" s="775"/>
      <c r="AG47" s="775"/>
      <c r="AH47" s="775"/>
      <c r="AI47" s="775"/>
      <c r="AJ47" s="775"/>
      <c r="AK47" s="722"/>
      <c r="AL47" s="722"/>
      <c r="AM47" s="722"/>
      <c r="AN47" s="722"/>
      <c r="AO47" s="722"/>
    </row>
    <row r="48" ht="13.5" customHeight="1">
      <c r="A48" s="779" t="s">
        <v>194</v>
      </c>
      <c r="B48" s="780"/>
      <c r="C48" s="779"/>
      <c r="D48" s="781">
        <v>0.0</v>
      </c>
      <c r="E48" s="781">
        <v>0.0</v>
      </c>
      <c r="F48" s="781">
        <f>D48*E48</f>
        <v>0</v>
      </c>
      <c r="G48" s="782"/>
      <c r="H48" s="781">
        <v>0.0</v>
      </c>
      <c r="I48" s="781">
        <v>0.0</v>
      </c>
      <c r="J48" s="781">
        <v>0.0</v>
      </c>
      <c r="K48" s="781">
        <v>0.0</v>
      </c>
      <c r="L48" s="781">
        <v>0.0</v>
      </c>
      <c r="M48" s="781">
        <v>0.0</v>
      </c>
      <c r="N48" s="799"/>
      <c r="O48" s="784"/>
      <c r="P48" s="785"/>
      <c r="Q48" s="784"/>
      <c r="R48" s="784"/>
      <c r="S48" s="784"/>
      <c r="T48" s="784"/>
      <c r="U48" s="777"/>
      <c r="V48" s="778"/>
      <c r="W48" s="777"/>
      <c r="X48" s="777"/>
      <c r="Y48" s="775"/>
      <c r="Z48" s="775"/>
      <c r="AA48" s="775"/>
      <c r="AB48" s="775"/>
      <c r="AC48" s="775"/>
      <c r="AD48" s="775"/>
      <c r="AE48" s="775"/>
      <c r="AF48" s="775"/>
      <c r="AG48" s="775"/>
      <c r="AH48" s="775"/>
      <c r="AI48" s="775"/>
      <c r="AJ48" s="775"/>
      <c r="AK48" s="722"/>
      <c r="AL48" s="722"/>
      <c r="AM48" s="722"/>
      <c r="AN48" s="722"/>
      <c r="AO48" s="722"/>
    </row>
    <row r="49" ht="13.5" customHeight="1">
      <c r="A49" s="788" t="s">
        <v>788</v>
      </c>
      <c r="B49" s="307"/>
      <c r="C49" s="307"/>
      <c r="D49" s="307"/>
      <c r="E49" s="527"/>
      <c r="F49" s="789">
        <f>SUM(F48)</f>
        <v>0</v>
      </c>
      <c r="G49" s="790"/>
      <c r="H49" s="789">
        <f t="shared" ref="H49:M49" si="15">SUM(H48)</f>
        <v>0</v>
      </c>
      <c r="I49" s="789">
        <f t="shared" si="15"/>
        <v>0</v>
      </c>
      <c r="J49" s="789">
        <f t="shared" si="15"/>
        <v>0</v>
      </c>
      <c r="K49" s="789">
        <f t="shared" si="15"/>
        <v>0</v>
      </c>
      <c r="L49" s="789">
        <f t="shared" si="15"/>
        <v>0</v>
      </c>
      <c r="M49" s="789">
        <f t="shared" si="15"/>
        <v>0</v>
      </c>
      <c r="N49" s="791"/>
      <c r="O49" s="784"/>
      <c r="P49" s="785"/>
      <c r="Q49" s="784"/>
      <c r="R49" s="784"/>
      <c r="S49" s="784"/>
      <c r="T49" s="784"/>
      <c r="U49" s="777"/>
      <c r="V49" s="778"/>
      <c r="W49" s="777"/>
      <c r="X49" s="777"/>
      <c r="Y49" s="775"/>
      <c r="Z49" s="775"/>
      <c r="AA49" s="775"/>
      <c r="AB49" s="775"/>
      <c r="AC49" s="775"/>
      <c r="AD49" s="775"/>
      <c r="AE49" s="775"/>
      <c r="AF49" s="775"/>
      <c r="AG49" s="775"/>
      <c r="AH49" s="775"/>
      <c r="AI49" s="775"/>
      <c r="AJ49" s="775"/>
      <c r="AK49" s="722"/>
      <c r="AL49" s="722"/>
      <c r="AM49" s="722"/>
      <c r="AN49" s="722"/>
      <c r="AO49" s="722"/>
    </row>
    <row r="50" ht="13.5" customHeight="1">
      <c r="A50" s="771">
        <v>6.0</v>
      </c>
      <c r="B50" s="792" t="s">
        <v>789</v>
      </c>
      <c r="C50" s="793"/>
      <c r="D50" s="793"/>
      <c r="E50" s="793"/>
      <c r="F50" s="793"/>
      <c r="G50" s="793"/>
      <c r="H50" s="793"/>
      <c r="I50" s="793"/>
      <c r="J50" s="793"/>
      <c r="K50" s="793"/>
      <c r="L50" s="793"/>
      <c r="M50" s="793"/>
      <c r="N50" s="794"/>
      <c r="O50" s="784"/>
      <c r="P50" s="785"/>
      <c r="Q50" s="784"/>
      <c r="R50" s="784"/>
      <c r="S50" s="784"/>
      <c r="T50" s="784"/>
      <c r="U50" s="777"/>
      <c r="V50" s="778"/>
      <c r="W50" s="777"/>
      <c r="X50" s="777"/>
      <c r="Y50" s="775"/>
      <c r="Z50" s="775"/>
      <c r="AA50" s="775"/>
      <c r="AB50" s="775"/>
      <c r="AC50" s="775"/>
      <c r="AD50" s="775"/>
      <c r="AE50" s="775"/>
      <c r="AF50" s="775"/>
      <c r="AG50" s="775"/>
      <c r="AH50" s="775"/>
      <c r="AI50" s="775"/>
      <c r="AJ50" s="775"/>
      <c r="AK50" s="722"/>
      <c r="AL50" s="722"/>
      <c r="AM50" s="722"/>
      <c r="AN50" s="722"/>
      <c r="AO50" s="722"/>
    </row>
    <row r="51" ht="13.5" customHeight="1">
      <c r="A51" s="779" t="s">
        <v>223</v>
      </c>
      <c r="B51" s="780"/>
      <c r="C51" s="779"/>
      <c r="D51" s="781">
        <v>0.0</v>
      </c>
      <c r="E51" s="781">
        <v>0.0</v>
      </c>
      <c r="F51" s="781">
        <f>D51*E51</f>
        <v>0</v>
      </c>
      <c r="G51" s="782"/>
      <c r="H51" s="781">
        <v>0.0</v>
      </c>
      <c r="I51" s="781">
        <v>0.0</v>
      </c>
      <c r="J51" s="781">
        <v>0.0</v>
      </c>
      <c r="K51" s="781">
        <v>0.0</v>
      </c>
      <c r="L51" s="781">
        <v>0.0</v>
      </c>
      <c r="M51" s="781">
        <v>0.0</v>
      </c>
      <c r="N51" s="783"/>
      <c r="O51" s="784"/>
      <c r="P51" s="785"/>
      <c r="Q51" s="784"/>
      <c r="R51" s="784"/>
      <c r="S51" s="784"/>
      <c r="T51" s="784"/>
      <c r="U51" s="777"/>
      <c r="V51" s="778"/>
      <c r="W51" s="777"/>
      <c r="X51" s="777"/>
      <c r="Y51" s="775"/>
      <c r="Z51" s="775"/>
      <c r="AA51" s="775"/>
      <c r="AB51" s="775"/>
      <c r="AC51" s="775"/>
      <c r="AD51" s="775"/>
      <c r="AE51" s="775"/>
      <c r="AF51" s="775"/>
      <c r="AG51" s="775"/>
      <c r="AH51" s="775"/>
      <c r="AI51" s="775"/>
      <c r="AJ51" s="775"/>
      <c r="AK51" s="722"/>
      <c r="AL51" s="722"/>
      <c r="AM51" s="722"/>
      <c r="AN51" s="722"/>
      <c r="AO51" s="722"/>
    </row>
    <row r="52" ht="13.5" customHeight="1">
      <c r="A52" s="788" t="s">
        <v>790</v>
      </c>
      <c r="B52" s="307"/>
      <c r="C52" s="307"/>
      <c r="D52" s="307"/>
      <c r="E52" s="527"/>
      <c r="F52" s="789">
        <f>SUM(F51)</f>
        <v>0</v>
      </c>
      <c r="G52" s="790"/>
      <c r="H52" s="789">
        <f t="shared" ref="H52:M52" si="16">SUM(H51)</f>
        <v>0</v>
      </c>
      <c r="I52" s="789">
        <f t="shared" si="16"/>
        <v>0</v>
      </c>
      <c r="J52" s="789">
        <f t="shared" si="16"/>
        <v>0</v>
      </c>
      <c r="K52" s="789">
        <f t="shared" si="16"/>
        <v>0</v>
      </c>
      <c r="L52" s="789">
        <f t="shared" si="16"/>
        <v>0</v>
      </c>
      <c r="M52" s="789">
        <f t="shared" si="16"/>
        <v>0</v>
      </c>
      <c r="N52" s="791"/>
      <c r="O52" s="784"/>
      <c r="P52" s="785"/>
      <c r="Q52" s="784"/>
      <c r="R52" s="784"/>
      <c r="S52" s="784"/>
      <c r="T52" s="784"/>
      <c r="U52" s="777"/>
      <c r="V52" s="778"/>
      <c r="W52" s="777"/>
      <c r="X52" s="777"/>
      <c r="Y52" s="775"/>
      <c r="Z52" s="775"/>
      <c r="AA52" s="775"/>
      <c r="AB52" s="775"/>
      <c r="AC52" s="775"/>
      <c r="AD52" s="775"/>
      <c r="AE52" s="775"/>
      <c r="AF52" s="775"/>
      <c r="AG52" s="775"/>
      <c r="AH52" s="775"/>
      <c r="AI52" s="775"/>
      <c r="AJ52" s="775"/>
      <c r="AK52" s="722"/>
      <c r="AL52" s="722"/>
      <c r="AM52" s="722"/>
      <c r="AN52" s="722"/>
      <c r="AO52" s="722"/>
    </row>
    <row r="53" ht="13.5" customHeight="1">
      <c r="A53" s="771">
        <v>7.0</v>
      </c>
      <c r="B53" s="792" t="s">
        <v>791</v>
      </c>
      <c r="C53" s="793"/>
      <c r="D53" s="793"/>
      <c r="E53" s="793"/>
      <c r="F53" s="793"/>
      <c r="G53" s="793"/>
      <c r="H53" s="793"/>
      <c r="I53" s="793"/>
      <c r="J53" s="793"/>
      <c r="K53" s="793"/>
      <c r="L53" s="793"/>
      <c r="M53" s="793"/>
      <c r="N53" s="794"/>
      <c r="O53" s="784"/>
      <c r="P53" s="785"/>
      <c r="Q53" s="784"/>
      <c r="R53" s="784"/>
      <c r="S53" s="784"/>
      <c r="T53" s="784"/>
      <c r="U53" s="777"/>
      <c r="V53" s="778"/>
      <c r="W53" s="777"/>
      <c r="X53" s="777"/>
      <c r="Y53" s="775"/>
      <c r="Z53" s="775"/>
      <c r="AA53" s="775"/>
      <c r="AB53" s="775"/>
      <c r="AC53" s="775"/>
      <c r="AD53" s="775"/>
      <c r="AE53" s="775"/>
      <c r="AF53" s="775"/>
      <c r="AG53" s="775"/>
      <c r="AH53" s="775"/>
      <c r="AI53" s="775"/>
      <c r="AJ53" s="775"/>
      <c r="AK53" s="722"/>
      <c r="AL53" s="722"/>
      <c r="AM53" s="722"/>
      <c r="AN53" s="722"/>
      <c r="AO53" s="722"/>
    </row>
    <row r="54" ht="13.5" customHeight="1">
      <c r="A54" s="779" t="s">
        <v>241</v>
      </c>
      <c r="B54" s="815"/>
      <c r="C54" s="815"/>
      <c r="D54" s="781">
        <v>0.0</v>
      </c>
      <c r="E54" s="781">
        <v>0.0</v>
      </c>
      <c r="F54" s="781">
        <f>D54*E54</f>
        <v>0</v>
      </c>
      <c r="G54" s="782"/>
      <c r="H54" s="781">
        <v>0.0</v>
      </c>
      <c r="I54" s="781">
        <v>0.0</v>
      </c>
      <c r="J54" s="781">
        <v>0.0</v>
      </c>
      <c r="K54" s="781">
        <v>0.0</v>
      </c>
      <c r="L54" s="781">
        <v>0.0</v>
      </c>
      <c r="M54" s="781">
        <v>0.0</v>
      </c>
      <c r="N54" s="815"/>
      <c r="O54" s="784"/>
      <c r="P54" s="785"/>
      <c r="Q54" s="784"/>
      <c r="R54" s="784"/>
      <c r="S54" s="784"/>
      <c r="T54" s="784"/>
      <c r="U54" s="777"/>
      <c r="V54" s="778"/>
      <c r="W54" s="777"/>
      <c r="X54" s="777"/>
      <c r="Y54" s="775"/>
      <c r="Z54" s="775"/>
      <c r="AA54" s="775"/>
      <c r="AB54" s="775"/>
      <c r="AC54" s="775"/>
      <c r="AD54" s="775"/>
      <c r="AE54" s="775"/>
      <c r="AF54" s="775"/>
      <c r="AG54" s="775"/>
      <c r="AH54" s="775"/>
      <c r="AI54" s="775"/>
      <c r="AJ54" s="775"/>
      <c r="AK54" s="722"/>
      <c r="AL54" s="722"/>
      <c r="AM54" s="722"/>
      <c r="AN54" s="722"/>
      <c r="AO54" s="722"/>
    </row>
    <row r="55" ht="13.5" customHeight="1">
      <c r="A55" s="788" t="s">
        <v>792</v>
      </c>
      <c r="B55" s="307"/>
      <c r="C55" s="307"/>
      <c r="D55" s="307"/>
      <c r="E55" s="527"/>
      <c r="F55" s="789">
        <f>SUM(F54)</f>
        <v>0</v>
      </c>
      <c r="G55" s="790"/>
      <c r="H55" s="789">
        <f t="shared" ref="H55:M55" si="17">SUM(H54)</f>
        <v>0</v>
      </c>
      <c r="I55" s="789">
        <f t="shared" si="17"/>
        <v>0</v>
      </c>
      <c r="J55" s="789">
        <f t="shared" si="17"/>
        <v>0</v>
      </c>
      <c r="K55" s="789">
        <f t="shared" si="17"/>
        <v>0</v>
      </c>
      <c r="L55" s="789">
        <f t="shared" si="17"/>
        <v>0</v>
      </c>
      <c r="M55" s="789">
        <f t="shared" si="17"/>
        <v>0</v>
      </c>
      <c r="N55" s="791"/>
      <c r="O55" s="784"/>
      <c r="P55" s="785"/>
      <c r="Q55" s="784"/>
      <c r="R55" s="784"/>
      <c r="S55" s="784"/>
      <c r="T55" s="784"/>
      <c r="U55" s="777"/>
      <c r="V55" s="778"/>
      <c r="W55" s="777"/>
      <c r="X55" s="777"/>
      <c r="Y55" s="775"/>
      <c r="Z55" s="775"/>
      <c r="AA55" s="775"/>
      <c r="AB55" s="775"/>
      <c r="AC55" s="775"/>
      <c r="AD55" s="775"/>
      <c r="AE55" s="775"/>
      <c r="AF55" s="775"/>
      <c r="AG55" s="775"/>
      <c r="AH55" s="775"/>
      <c r="AI55" s="775"/>
      <c r="AJ55" s="775"/>
      <c r="AK55" s="722"/>
      <c r="AL55" s="722"/>
      <c r="AM55" s="722"/>
      <c r="AN55" s="722"/>
      <c r="AO55" s="722"/>
    </row>
    <row r="56" ht="13.5" customHeight="1">
      <c r="A56" s="816">
        <v>8.0</v>
      </c>
      <c r="B56" s="817" t="s">
        <v>793</v>
      </c>
      <c r="C56" s="793"/>
      <c r="D56" s="793"/>
      <c r="E56" s="793"/>
      <c r="F56" s="793"/>
      <c r="G56" s="793"/>
      <c r="H56" s="793"/>
      <c r="I56" s="793"/>
      <c r="J56" s="793"/>
      <c r="K56" s="793"/>
      <c r="L56" s="793"/>
      <c r="M56" s="793"/>
      <c r="N56" s="794"/>
      <c r="O56" s="818"/>
      <c r="P56" s="819"/>
      <c r="Q56" s="818"/>
      <c r="R56" s="818"/>
      <c r="S56" s="818"/>
      <c r="T56" s="818"/>
      <c r="U56" s="820"/>
      <c r="V56" s="821"/>
      <c r="W56" s="820"/>
      <c r="X56" s="820"/>
      <c r="Y56" s="822"/>
      <c r="Z56" s="822"/>
      <c r="AA56" s="822"/>
      <c r="AB56" s="822"/>
      <c r="AC56" s="822"/>
      <c r="AD56" s="822"/>
      <c r="AE56" s="822"/>
      <c r="AF56" s="822"/>
      <c r="AG56" s="822"/>
      <c r="AH56" s="822"/>
      <c r="AI56" s="822"/>
      <c r="AJ56" s="822"/>
      <c r="AK56" s="708"/>
      <c r="AL56" s="708"/>
      <c r="AM56" s="708"/>
      <c r="AN56" s="708"/>
      <c r="AO56" s="708"/>
    </row>
    <row r="57" ht="13.5" customHeight="1">
      <c r="A57" s="779" t="s">
        <v>285</v>
      </c>
      <c r="B57" s="780"/>
      <c r="C57" s="779"/>
      <c r="D57" s="781">
        <v>0.0</v>
      </c>
      <c r="E57" s="781">
        <v>0.0</v>
      </c>
      <c r="F57" s="781">
        <f>D57*E57</f>
        <v>0</v>
      </c>
      <c r="G57" s="782"/>
      <c r="H57" s="781">
        <v>0.0</v>
      </c>
      <c r="I57" s="781">
        <v>0.0</v>
      </c>
      <c r="J57" s="781">
        <v>0.0</v>
      </c>
      <c r="K57" s="781">
        <v>0.0</v>
      </c>
      <c r="L57" s="781">
        <v>0.0</v>
      </c>
      <c r="M57" s="781">
        <v>0.0</v>
      </c>
      <c r="N57" s="815"/>
      <c r="O57" s="784"/>
      <c r="P57" s="785"/>
      <c r="Q57" s="784"/>
      <c r="R57" s="784"/>
      <c r="S57" s="784"/>
      <c r="T57" s="784"/>
      <c r="U57" s="777"/>
      <c r="V57" s="778"/>
      <c r="W57" s="777"/>
      <c r="X57" s="777"/>
      <c r="Y57" s="775"/>
      <c r="Z57" s="775"/>
      <c r="AA57" s="775"/>
      <c r="AB57" s="775"/>
      <c r="AC57" s="775"/>
      <c r="AD57" s="775"/>
      <c r="AE57" s="775"/>
      <c r="AF57" s="775"/>
      <c r="AG57" s="775"/>
      <c r="AH57" s="775"/>
      <c r="AI57" s="775"/>
      <c r="AJ57" s="775"/>
      <c r="AK57" s="722"/>
      <c r="AL57" s="722"/>
      <c r="AM57" s="722"/>
      <c r="AN57" s="722"/>
      <c r="AO57" s="722"/>
    </row>
    <row r="58" ht="13.5" customHeight="1">
      <c r="A58" s="788" t="s">
        <v>794</v>
      </c>
      <c r="B58" s="307"/>
      <c r="C58" s="307"/>
      <c r="D58" s="307"/>
      <c r="E58" s="527"/>
      <c r="F58" s="789">
        <f>SUM(F57)</f>
        <v>0</v>
      </c>
      <c r="G58" s="790"/>
      <c r="H58" s="789">
        <f t="shared" ref="H58:M58" si="18">SUM(H57)</f>
        <v>0</v>
      </c>
      <c r="I58" s="789">
        <f t="shared" si="18"/>
        <v>0</v>
      </c>
      <c r="J58" s="789">
        <f t="shared" si="18"/>
        <v>0</v>
      </c>
      <c r="K58" s="789">
        <f t="shared" si="18"/>
        <v>0</v>
      </c>
      <c r="L58" s="789">
        <f t="shared" si="18"/>
        <v>0</v>
      </c>
      <c r="M58" s="789">
        <f t="shared" si="18"/>
        <v>0</v>
      </c>
      <c r="N58" s="791"/>
      <c r="O58" s="784"/>
      <c r="P58" s="785"/>
      <c r="Q58" s="784"/>
      <c r="R58" s="784"/>
      <c r="S58" s="784"/>
      <c r="T58" s="784"/>
      <c r="U58" s="777"/>
      <c r="V58" s="778"/>
      <c r="W58" s="777"/>
      <c r="X58" s="777"/>
      <c r="Y58" s="775"/>
      <c r="Z58" s="775"/>
      <c r="AA58" s="775"/>
      <c r="AB58" s="775"/>
      <c r="AC58" s="775"/>
      <c r="AD58" s="775"/>
      <c r="AE58" s="775"/>
      <c r="AF58" s="775"/>
      <c r="AG58" s="775"/>
      <c r="AH58" s="775"/>
      <c r="AI58" s="775"/>
      <c r="AJ58" s="775"/>
      <c r="AK58" s="722"/>
      <c r="AL58" s="722"/>
      <c r="AM58" s="722"/>
      <c r="AN58" s="722"/>
      <c r="AO58" s="722"/>
    </row>
    <row r="59" ht="13.5" customHeight="1">
      <c r="A59" s="771">
        <v>9.0</v>
      </c>
      <c r="B59" s="792" t="s">
        <v>795</v>
      </c>
      <c r="C59" s="793"/>
      <c r="D59" s="793"/>
      <c r="E59" s="793"/>
      <c r="F59" s="793"/>
      <c r="G59" s="793"/>
      <c r="H59" s="793"/>
      <c r="I59" s="793"/>
      <c r="J59" s="793"/>
      <c r="K59" s="793"/>
      <c r="L59" s="793"/>
      <c r="M59" s="793"/>
      <c r="N59" s="794"/>
      <c r="O59" s="784"/>
      <c r="P59" s="785"/>
      <c r="Q59" s="784"/>
      <c r="R59" s="784"/>
      <c r="S59" s="784"/>
      <c r="T59" s="784"/>
      <c r="U59" s="777"/>
      <c r="V59" s="778"/>
      <c r="W59" s="777"/>
      <c r="X59" s="777"/>
      <c r="Y59" s="775"/>
      <c r="Z59" s="775"/>
      <c r="AA59" s="775"/>
      <c r="AB59" s="775"/>
      <c r="AC59" s="775"/>
      <c r="AD59" s="775"/>
      <c r="AE59" s="775"/>
      <c r="AF59" s="775"/>
      <c r="AG59" s="775"/>
      <c r="AH59" s="775"/>
      <c r="AI59" s="775"/>
      <c r="AJ59" s="775"/>
      <c r="AK59" s="722"/>
      <c r="AL59" s="722"/>
      <c r="AM59" s="722"/>
      <c r="AN59" s="722"/>
      <c r="AO59" s="722"/>
    </row>
    <row r="60" ht="15.75" customHeight="1">
      <c r="A60" s="779" t="s">
        <v>796</v>
      </c>
      <c r="B60" s="813" t="s">
        <v>797</v>
      </c>
      <c r="C60" s="823" t="s">
        <v>798</v>
      </c>
      <c r="D60" s="814">
        <f>1500+1060+623-390</f>
        <v>2793</v>
      </c>
      <c r="E60" s="824">
        <v>3.0</v>
      </c>
      <c r="F60" s="814">
        <f t="shared" ref="F60:F70" si="19">D60*E60</f>
        <v>8379</v>
      </c>
      <c r="G60" s="825"/>
      <c r="H60" s="824">
        <f t="shared" ref="H60:H61" si="20">F60</f>
        <v>8379</v>
      </c>
      <c r="I60" s="814">
        <v>0.0</v>
      </c>
      <c r="J60" s="814">
        <v>0.0</v>
      </c>
      <c r="K60" s="814">
        <v>0.0</v>
      </c>
      <c r="L60" s="814">
        <f>3180+1869-1170</f>
        <v>3879</v>
      </c>
      <c r="M60" s="814">
        <v>4500.0</v>
      </c>
      <c r="N60" s="808" t="s">
        <v>799</v>
      </c>
      <c r="O60" s="784"/>
      <c r="P60" s="785">
        <f t="shared" ref="P60:P61" si="21">H60*R60</f>
        <v>364916.3427</v>
      </c>
      <c r="Q60" s="786">
        <f>'ZMINA Розрахунки з підрядниками'!F12+'ZMINA Розрахунки з підрядниками'!F31+'ZMINA Розрахунки з підрядниками'!F44+'ZMINA Розрахунки з підрядниками'!F47</f>
        <v>189652.7234</v>
      </c>
      <c r="R60" s="784">
        <v>43.5513</v>
      </c>
      <c r="S60" s="784"/>
      <c r="T60" s="784" t="s">
        <v>800</v>
      </c>
      <c r="U60" s="777" t="s">
        <v>801</v>
      </c>
      <c r="V60" s="777" t="s">
        <v>802</v>
      </c>
      <c r="W60" s="777" t="s">
        <v>803</v>
      </c>
      <c r="X60" s="777" t="s">
        <v>804</v>
      </c>
      <c r="Y60" s="795" t="s">
        <v>805</v>
      </c>
      <c r="Z60" s="775"/>
      <c r="AA60" s="775"/>
      <c r="AB60" s="775"/>
      <c r="AC60" s="775"/>
      <c r="AD60" s="775"/>
      <c r="AE60" s="775"/>
      <c r="AF60" s="775"/>
      <c r="AG60" s="775"/>
      <c r="AH60" s="775"/>
      <c r="AI60" s="775"/>
      <c r="AJ60" s="775"/>
      <c r="AK60" s="722"/>
      <c r="AL60" s="722"/>
      <c r="AM60" s="722"/>
      <c r="AN60" s="722"/>
      <c r="AO60" s="722"/>
    </row>
    <row r="61" ht="15.75" customHeight="1">
      <c r="A61" s="779" t="s">
        <v>806</v>
      </c>
      <c r="B61" s="813" t="s">
        <v>807</v>
      </c>
      <c r="C61" s="823" t="s">
        <v>798</v>
      </c>
      <c r="D61" s="814">
        <f>1500+690+525+37.5-390</f>
        <v>2362.5</v>
      </c>
      <c r="E61" s="824">
        <v>2.0</v>
      </c>
      <c r="F61" s="814">
        <f t="shared" si="19"/>
        <v>4725</v>
      </c>
      <c r="G61" s="825"/>
      <c r="H61" s="824">
        <f t="shared" si="20"/>
        <v>4725</v>
      </c>
      <c r="I61" s="814">
        <v>0.0</v>
      </c>
      <c r="J61" s="814">
        <v>0.0</v>
      </c>
      <c r="K61" s="814">
        <v>0.0</v>
      </c>
      <c r="L61" s="814">
        <f>1500+1380+1050+75-780</f>
        <v>3225</v>
      </c>
      <c r="M61" s="814">
        <v>1500.0</v>
      </c>
      <c r="N61" s="808" t="s">
        <v>808</v>
      </c>
      <c r="O61" s="784"/>
      <c r="P61" s="785">
        <f t="shared" si="21"/>
        <v>205779.8925</v>
      </c>
      <c r="Q61" s="826" t="str">
        <f>'ZMINA Розрахунки з підрядниками'!F11+'ZMINA Розрахунки з підрядниками'!F20+'ZMINA Розрахунки з підрядниками'!F24+'ZMINA Розрахунки з підрядниками'!F26+'ZMINA Розрахунки з підрядниками'!F30+'ZMINA Розрахунки з підрядниками'!F34+'ZMINA Розрахунки з підрядниками'!F42</f>
        <v>#REF!</v>
      </c>
      <c r="R61" s="784">
        <v>43.5513</v>
      </c>
      <c r="S61" s="784"/>
      <c r="T61" s="784" t="s">
        <v>809</v>
      </c>
      <c r="U61" s="777" t="s">
        <v>810</v>
      </c>
      <c r="V61" s="777" t="s">
        <v>811</v>
      </c>
      <c r="W61" s="777"/>
      <c r="X61" s="777" t="s">
        <v>812</v>
      </c>
      <c r="Y61" s="795" t="s">
        <v>805</v>
      </c>
      <c r="Z61" s="775"/>
      <c r="AA61" s="775"/>
      <c r="AB61" s="775"/>
      <c r="AC61" s="775"/>
      <c r="AD61" s="775"/>
      <c r="AE61" s="775"/>
      <c r="AF61" s="775"/>
      <c r="AG61" s="775"/>
      <c r="AH61" s="775"/>
      <c r="AI61" s="775"/>
      <c r="AJ61" s="775"/>
      <c r="AK61" s="722"/>
      <c r="AL61" s="722"/>
      <c r="AM61" s="722"/>
      <c r="AN61" s="722"/>
      <c r="AO61" s="722"/>
    </row>
    <row r="62" ht="15.75" customHeight="1">
      <c r="A62" s="779" t="s">
        <v>813</v>
      </c>
      <c r="B62" s="813" t="s">
        <v>814</v>
      </c>
      <c r="C62" s="823" t="s">
        <v>798</v>
      </c>
      <c r="D62" s="814">
        <f>1500+840+350+246</f>
        <v>2936</v>
      </c>
      <c r="E62" s="814">
        <v>1.0</v>
      </c>
      <c r="F62" s="814">
        <f t="shared" si="19"/>
        <v>2936</v>
      </c>
      <c r="G62" s="825"/>
      <c r="H62" s="814">
        <v>0.0</v>
      </c>
      <c r="I62" s="814">
        <v>0.0</v>
      </c>
      <c r="J62" s="824">
        <f t="shared" ref="J62:J63" si="22">F62</f>
        <v>2936</v>
      </c>
      <c r="K62" s="814">
        <v>0.0</v>
      </c>
      <c r="L62" s="814">
        <f t="shared" ref="L62:L66" si="23">SUM(H62:K62)</f>
        <v>2936</v>
      </c>
      <c r="M62" s="814">
        <v>0.0</v>
      </c>
      <c r="N62" s="808" t="s">
        <v>815</v>
      </c>
      <c r="O62" s="784"/>
      <c r="P62" s="785"/>
      <c r="Q62" s="784"/>
      <c r="R62" s="784"/>
      <c r="S62" s="784"/>
      <c r="T62" s="784"/>
      <c r="U62" s="777" t="s">
        <v>816</v>
      </c>
      <c r="V62" s="777" t="s">
        <v>817</v>
      </c>
      <c r="W62" s="777"/>
      <c r="X62" s="777" t="s">
        <v>818</v>
      </c>
      <c r="Y62" s="795" t="s">
        <v>783</v>
      </c>
      <c r="Z62" s="775"/>
      <c r="AA62" s="775"/>
      <c r="AB62" s="775"/>
      <c r="AC62" s="775"/>
      <c r="AD62" s="775"/>
      <c r="AE62" s="775"/>
      <c r="AF62" s="775"/>
      <c r="AG62" s="775"/>
      <c r="AH62" s="775"/>
      <c r="AI62" s="775"/>
      <c r="AJ62" s="775"/>
      <c r="AK62" s="722"/>
      <c r="AL62" s="722"/>
      <c r="AM62" s="722"/>
      <c r="AN62" s="722"/>
      <c r="AO62" s="722"/>
    </row>
    <row r="63" ht="15.75" customHeight="1">
      <c r="A63" s="779" t="s">
        <v>819</v>
      </c>
      <c r="B63" s="813" t="s">
        <v>820</v>
      </c>
      <c r="C63" s="823" t="s">
        <v>798</v>
      </c>
      <c r="D63" s="814">
        <f>800+350+75</f>
        <v>1225</v>
      </c>
      <c r="E63" s="814">
        <v>1.0</v>
      </c>
      <c r="F63" s="814">
        <f t="shared" si="19"/>
        <v>1225</v>
      </c>
      <c r="G63" s="825"/>
      <c r="H63" s="814">
        <v>0.0</v>
      </c>
      <c r="I63" s="814">
        <v>0.0</v>
      </c>
      <c r="J63" s="814">
        <f t="shared" si="22"/>
        <v>1225</v>
      </c>
      <c r="K63" s="814">
        <v>0.0</v>
      </c>
      <c r="L63" s="814">
        <f t="shared" si="23"/>
        <v>1225</v>
      </c>
      <c r="M63" s="814">
        <v>0.0</v>
      </c>
      <c r="N63" s="808" t="s">
        <v>821</v>
      </c>
      <c r="O63" s="784"/>
      <c r="P63" s="785"/>
      <c r="Q63" s="784"/>
      <c r="R63" s="784"/>
      <c r="S63" s="784"/>
      <c r="T63" s="784"/>
      <c r="U63" s="777" t="s">
        <v>822</v>
      </c>
      <c r="V63" s="777" t="s">
        <v>804</v>
      </c>
      <c r="W63" s="777"/>
      <c r="X63" s="777"/>
      <c r="Y63" s="795" t="s">
        <v>783</v>
      </c>
      <c r="Z63" s="775"/>
      <c r="AA63" s="775"/>
      <c r="AB63" s="775"/>
      <c r="AC63" s="775"/>
      <c r="AD63" s="775"/>
      <c r="AE63" s="775"/>
      <c r="AF63" s="775"/>
      <c r="AG63" s="775"/>
      <c r="AH63" s="775"/>
      <c r="AI63" s="775"/>
      <c r="AJ63" s="775"/>
      <c r="AK63" s="722"/>
      <c r="AL63" s="722"/>
      <c r="AM63" s="722"/>
      <c r="AN63" s="722"/>
      <c r="AO63" s="722"/>
    </row>
    <row r="64" ht="15.75" customHeight="1">
      <c r="A64" s="779" t="s">
        <v>823</v>
      </c>
      <c r="B64" s="780" t="s">
        <v>824</v>
      </c>
      <c r="C64" s="779" t="s">
        <v>825</v>
      </c>
      <c r="D64" s="781">
        <v>2100.0</v>
      </c>
      <c r="E64" s="781">
        <v>1.0</v>
      </c>
      <c r="F64" s="781">
        <f t="shared" si="19"/>
        <v>2100</v>
      </c>
      <c r="G64" s="782"/>
      <c r="H64" s="781">
        <v>0.0</v>
      </c>
      <c r="I64" s="781">
        <v>2100.0</v>
      </c>
      <c r="J64" s="781">
        <v>0.0</v>
      </c>
      <c r="K64" s="781">
        <v>0.0</v>
      </c>
      <c r="L64" s="781">
        <f t="shared" si="23"/>
        <v>2100</v>
      </c>
      <c r="M64" s="781">
        <v>0.0</v>
      </c>
      <c r="N64" s="827" t="s">
        <v>826</v>
      </c>
      <c r="O64" s="784"/>
      <c r="P64" s="785"/>
      <c r="Q64" s="784"/>
      <c r="R64" s="784"/>
      <c r="S64" s="784"/>
      <c r="T64" s="784"/>
      <c r="U64" s="777"/>
      <c r="V64" s="777"/>
      <c r="W64" s="777"/>
      <c r="X64" s="777"/>
      <c r="Y64" s="775"/>
      <c r="Z64" s="775"/>
      <c r="AA64" s="775"/>
      <c r="AB64" s="775"/>
      <c r="AC64" s="775"/>
      <c r="AD64" s="775"/>
      <c r="AE64" s="775"/>
      <c r="AF64" s="775"/>
      <c r="AG64" s="775"/>
      <c r="AH64" s="775"/>
      <c r="AI64" s="775"/>
      <c r="AJ64" s="775"/>
      <c r="AK64" s="722"/>
      <c r="AL64" s="722"/>
      <c r="AM64" s="722"/>
      <c r="AN64" s="722"/>
      <c r="AO64" s="722"/>
    </row>
    <row r="65" ht="15.75" customHeight="1">
      <c r="A65" s="779" t="s">
        <v>827</v>
      </c>
      <c r="B65" s="780" t="s">
        <v>828</v>
      </c>
      <c r="C65" s="779" t="s">
        <v>825</v>
      </c>
      <c r="D65" s="781">
        <v>1300.0</v>
      </c>
      <c r="E65" s="781">
        <v>1.0</v>
      </c>
      <c r="F65" s="781">
        <f t="shared" si="19"/>
        <v>1300</v>
      </c>
      <c r="G65" s="782"/>
      <c r="H65" s="781">
        <v>0.0</v>
      </c>
      <c r="I65" s="781">
        <v>800.0</v>
      </c>
      <c r="J65" s="781">
        <v>500.0</v>
      </c>
      <c r="K65" s="781">
        <v>0.0</v>
      </c>
      <c r="L65" s="781">
        <f t="shared" si="23"/>
        <v>1300</v>
      </c>
      <c r="M65" s="781">
        <v>0.0</v>
      </c>
      <c r="N65" s="827" t="s">
        <v>829</v>
      </c>
      <c r="O65" s="784"/>
      <c r="P65" s="785"/>
      <c r="Q65" s="784"/>
      <c r="R65" s="784"/>
      <c r="S65" s="784"/>
      <c r="T65" s="784"/>
      <c r="U65" s="777"/>
      <c r="V65" s="777"/>
      <c r="W65" s="777"/>
      <c r="X65" s="777"/>
      <c r="Y65" s="775"/>
      <c r="Z65" s="775"/>
      <c r="AA65" s="775"/>
      <c r="AB65" s="775"/>
      <c r="AC65" s="775"/>
      <c r="AD65" s="775"/>
      <c r="AE65" s="775"/>
      <c r="AF65" s="775"/>
      <c r="AG65" s="775"/>
      <c r="AH65" s="775"/>
      <c r="AI65" s="775"/>
      <c r="AJ65" s="775"/>
      <c r="AK65" s="722"/>
      <c r="AL65" s="722"/>
      <c r="AM65" s="722"/>
      <c r="AN65" s="722"/>
      <c r="AO65" s="722"/>
    </row>
    <row r="66" ht="15.75" customHeight="1">
      <c r="A66" s="779" t="s">
        <v>830</v>
      </c>
      <c r="B66" s="780" t="s">
        <v>831</v>
      </c>
      <c r="C66" s="779" t="s">
        <v>825</v>
      </c>
      <c r="D66" s="781">
        <v>1840.0</v>
      </c>
      <c r="E66" s="781">
        <v>1.0</v>
      </c>
      <c r="F66" s="781">
        <f t="shared" si="19"/>
        <v>1840</v>
      </c>
      <c r="G66" s="782"/>
      <c r="H66" s="781">
        <v>0.0</v>
      </c>
      <c r="I66" s="781">
        <v>0.0</v>
      </c>
      <c r="J66" s="781">
        <f>F66</f>
        <v>1840</v>
      </c>
      <c r="K66" s="781">
        <v>0.0</v>
      </c>
      <c r="L66" s="781">
        <f t="shared" si="23"/>
        <v>1840</v>
      </c>
      <c r="M66" s="781">
        <v>0.0</v>
      </c>
      <c r="N66" s="827" t="s">
        <v>832</v>
      </c>
      <c r="O66" s="784"/>
      <c r="P66" s="785"/>
      <c r="Q66" s="784"/>
      <c r="R66" s="784"/>
      <c r="S66" s="784"/>
      <c r="T66" s="784"/>
      <c r="U66" s="777"/>
      <c r="V66" s="777"/>
      <c r="W66" s="777"/>
      <c r="X66" s="777"/>
      <c r="Y66" s="775"/>
      <c r="Z66" s="775"/>
      <c r="AA66" s="775"/>
      <c r="AB66" s="775"/>
      <c r="AC66" s="775"/>
      <c r="AD66" s="775"/>
      <c r="AE66" s="775"/>
      <c r="AF66" s="775"/>
      <c r="AG66" s="775"/>
      <c r="AH66" s="775"/>
      <c r="AI66" s="775"/>
      <c r="AJ66" s="775"/>
      <c r="AK66" s="722"/>
      <c r="AL66" s="722"/>
      <c r="AM66" s="722"/>
      <c r="AN66" s="722"/>
      <c r="AO66" s="722"/>
    </row>
    <row r="67" ht="15.75" customHeight="1">
      <c r="A67" s="801" t="s">
        <v>833</v>
      </c>
      <c r="B67" s="813" t="s">
        <v>834</v>
      </c>
      <c r="C67" s="828" t="s">
        <v>798</v>
      </c>
      <c r="D67" s="814">
        <v>250.0</v>
      </c>
      <c r="E67" s="814">
        <v>3.0</v>
      </c>
      <c r="F67" s="825">
        <f t="shared" si="19"/>
        <v>750</v>
      </c>
      <c r="G67" s="829"/>
      <c r="H67" s="814">
        <f t="shared" ref="H67:H70" si="24">F67</f>
        <v>750</v>
      </c>
      <c r="I67" s="814">
        <v>0.0</v>
      </c>
      <c r="J67" s="814">
        <v>0.0</v>
      </c>
      <c r="K67" s="814">
        <v>0.0</v>
      </c>
      <c r="L67" s="814">
        <v>0.0</v>
      </c>
      <c r="M67" s="814">
        <f>F67</f>
        <v>750</v>
      </c>
      <c r="N67" s="783" t="s">
        <v>835</v>
      </c>
      <c r="O67" s="784"/>
      <c r="P67" s="785">
        <f t="shared" ref="P67:P71" si="25">H67*R67</f>
        <v>32663.475</v>
      </c>
      <c r="Q67" s="787">
        <f>'ZMINA Розрахунки з підрядниками'!F36+'ZMINA Розрахунки з підрядниками'!F37+'ZMINA Розрахунки з підрядниками'!F38</f>
        <v>15326.25</v>
      </c>
      <c r="R67" s="784">
        <v>43.5513</v>
      </c>
      <c r="S67" s="784"/>
      <c r="T67" s="784"/>
      <c r="U67" s="777"/>
      <c r="V67" s="777"/>
      <c r="W67" s="777" t="s">
        <v>836</v>
      </c>
      <c r="X67" s="737" t="s">
        <v>837</v>
      </c>
      <c r="Y67" s="795" t="s">
        <v>783</v>
      </c>
      <c r="Z67" s="775"/>
      <c r="AA67" s="775"/>
      <c r="AB67" s="775"/>
      <c r="AC67" s="775"/>
      <c r="AD67" s="775"/>
      <c r="AE67" s="775"/>
      <c r="AF67" s="775"/>
      <c r="AG67" s="775"/>
      <c r="AH67" s="775"/>
      <c r="AI67" s="775"/>
      <c r="AJ67" s="775"/>
      <c r="AK67" s="722"/>
      <c r="AL67" s="722"/>
      <c r="AM67" s="722"/>
      <c r="AN67" s="722"/>
      <c r="AO67" s="722"/>
    </row>
    <row r="68" ht="15.75" customHeight="1">
      <c r="A68" s="801" t="s">
        <v>838</v>
      </c>
      <c r="B68" s="813" t="s">
        <v>839</v>
      </c>
      <c r="C68" s="823" t="s">
        <v>798</v>
      </c>
      <c r="D68" s="814">
        <v>250.0</v>
      </c>
      <c r="E68" s="814">
        <v>3.0</v>
      </c>
      <c r="F68" s="825">
        <f t="shared" si="19"/>
        <v>750</v>
      </c>
      <c r="G68" s="825"/>
      <c r="H68" s="814">
        <f t="shared" si="24"/>
        <v>750</v>
      </c>
      <c r="I68" s="814">
        <v>0.0</v>
      </c>
      <c r="J68" s="814">
        <v>0.0</v>
      </c>
      <c r="K68" s="814">
        <v>0.0</v>
      </c>
      <c r="L68" s="814">
        <v>0.0</v>
      </c>
      <c r="M68" s="814">
        <v>750.0</v>
      </c>
      <c r="N68" s="783" t="s">
        <v>840</v>
      </c>
      <c r="O68" s="784"/>
      <c r="P68" s="785">
        <f t="shared" si="25"/>
        <v>32663.475</v>
      </c>
      <c r="Q68" s="787">
        <f>'ZMINA Розрахунки з підрядниками'!F17</f>
        <v>50000</v>
      </c>
      <c r="R68" s="784">
        <v>43.5513</v>
      </c>
      <c r="S68" s="784"/>
      <c r="T68" s="784"/>
      <c r="U68" s="777"/>
      <c r="V68" s="778"/>
      <c r="W68" s="777"/>
      <c r="X68" s="830"/>
      <c r="Y68" s="775"/>
      <c r="Z68" s="775"/>
      <c r="AA68" s="775"/>
      <c r="AB68" s="775"/>
      <c r="AC68" s="775"/>
      <c r="AD68" s="775"/>
      <c r="AE68" s="775"/>
      <c r="AF68" s="775"/>
      <c r="AG68" s="775"/>
      <c r="AH68" s="775"/>
      <c r="AI68" s="775"/>
      <c r="AJ68" s="775"/>
      <c r="AK68" s="722"/>
      <c r="AL68" s="722"/>
      <c r="AM68" s="722"/>
      <c r="AN68" s="722"/>
      <c r="AO68" s="722"/>
    </row>
    <row r="69" ht="15.75" customHeight="1">
      <c r="A69" s="801" t="s">
        <v>841</v>
      </c>
      <c r="B69" s="813" t="s">
        <v>842</v>
      </c>
      <c r="C69" s="823" t="s">
        <v>798</v>
      </c>
      <c r="D69" s="814">
        <v>390.0</v>
      </c>
      <c r="E69" s="814">
        <v>5.0</v>
      </c>
      <c r="F69" s="825">
        <f t="shared" si="19"/>
        <v>1950</v>
      </c>
      <c r="G69" s="829"/>
      <c r="H69" s="814">
        <f t="shared" si="24"/>
        <v>1950</v>
      </c>
      <c r="I69" s="814">
        <v>0.0</v>
      </c>
      <c r="J69" s="814">
        <v>0.0</v>
      </c>
      <c r="K69" s="814">
        <v>0.0</v>
      </c>
      <c r="L69" s="814">
        <f>SUM(H69:K69)</f>
        <v>1950</v>
      </c>
      <c r="M69" s="814">
        <v>0.0</v>
      </c>
      <c r="N69" s="783" t="s">
        <v>843</v>
      </c>
      <c r="O69" s="784"/>
      <c r="P69" s="785">
        <f t="shared" si="25"/>
        <v>84925.035</v>
      </c>
      <c r="Q69" s="786">
        <f>'ZMINA Розрахунки з підрядниками'!F29+'ZMINA Розрахунки з підрядниками'!F39</f>
        <v>68714.54857</v>
      </c>
      <c r="R69" s="784">
        <v>43.5513</v>
      </c>
      <c r="S69" s="784"/>
      <c r="T69" s="784" t="s">
        <v>844</v>
      </c>
      <c r="U69" s="777"/>
      <c r="V69" s="778"/>
      <c r="W69" s="777"/>
      <c r="X69" s="777"/>
      <c r="Y69" s="775"/>
      <c r="Z69" s="775"/>
      <c r="AA69" s="775"/>
      <c r="AB69" s="775"/>
      <c r="AC69" s="775"/>
      <c r="AD69" s="775"/>
      <c r="AE69" s="775"/>
      <c r="AF69" s="775"/>
      <c r="AG69" s="775"/>
      <c r="AH69" s="775"/>
      <c r="AI69" s="775"/>
      <c r="AJ69" s="775"/>
      <c r="AK69" s="722"/>
      <c r="AL69" s="722"/>
      <c r="AM69" s="722"/>
      <c r="AN69" s="722"/>
      <c r="AO69" s="722"/>
    </row>
    <row r="70" ht="15.75" customHeight="1">
      <c r="A70" s="801" t="s">
        <v>845</v>
      </c>
      <c r="B70" s="813" t="s">
        <v>846</v>
      </c>
      <c r="C70" s="823" t="s">
        <v>798</v>
      </c>
      <c r="D70" s="814">
        <v>675.0</v>
      </c>
      <c r="E70" s="814">
        <v>5.0</v>
      </c>
      <c r="F70" s="831">
        <f t="shared" si="19"/>
        <v>3375</v>
      </c>
      <c r="G70" s="829"/>
      <c r="H70" s="814">
        <f t="shared" si="24"/>
        <v>3375</v>
      </c>
      <c r="I70" s="814">
        <v>0.0</v>
      </c>
      <c r="J70" s="814">
        <v>0.0</v>
      </c>
      <c r="K70" s="814">
        <v>0.0</v>
      </c>
      <c r="L70" s="814">
        <f>H70</f>
        <v>3375</v>
      </c>
      <c r="M70" s="814">
        <v>0.0</v>
      </c>
      <c r="N70" s="783" t="s">
        <v>847</v>
      </c>
      <c r="O70" s="784"/>
      <c r="P70" s="785">
        <f t="shared" si="25"/>
        <v>146985.6375</v>
      </c>
      <c r="Q70" s="787">
        <f>'ZMINA Розрахунки з підрядниками'!F25+'ZMINA Розрахунки з підрядниками'!F40+'ZMINA Розрахунки з підрядниками'!F46</f>
        <v>146985.6375</v>
      </c>
      <c r="R70" s="784">
        <v>43.5513</v>
      </c>
      <c r="S70" s="784"/>
      <c r="T70" s="784" t="s">
        <v>809</v>
      </c>
      <c r="U70" s="777"/>
      <c r="V70" s="778"/>
      <c r="W70" s="777"/>
      <c r="X70" s="777" t="s">
        <v>848</v>
      </c>
      <c r="Y70" s="795" t="s">
        <v>783</v>
      </c>
      <c r="Z70" s="775"/>
      <c r="AA70" s="775"/>
      <c r="AB70" s="775"/>
      <c r="AC70" s="775"/>
      <c r="AD70" s="775"/>
      <c r="AE70" s="775"/>
      <c r="AF70" s="775"/>
      <c r="AG70" s="775"/>
      <c r="AH70" s="775"/>
      <c r="AI70" s="775"/>
      <c r="AJ70" s="775"/>
      <c r="AK70" s="722"/>
      <c r="AL70" s="722"/>
      <c r="AM70" s="722"/>
      <c r="AN70" s="722"/>
      <c r="AO70" s="722"/>
    </row>
    <row r="71" ht="13.5" customHeight="1">
      <c r="A71" s="788" t="s">
        <v>849</v>
      </c>
      <c r="B71" s="307"/>
      <c r="C71" s="307"/>
      <c r="D71" s="307"/>
      <c r="E71" s="527"/>
      <c r="F71" s="812">
        <f>SUM(F60:F70)</f>
        <v>29330</v>
      </c>
      <c r="G71" s="790"/>
      <c r="H71" s="789">
        <f t="shared" ref="H71:M71" si="26">SUM(H60:H70)</f>
        <v>19929</v>
      </c>
      <c r="I71" s="789">
        <f t="shared" si="26"/>
        <v>2900</v>
      </c>
      <c r="J71" s="789">
        <f t="shared" si="26"/>
        <v>6501</v>
      </c>
      <c r="K71" s="789">
        <f t="shared" si="26"/>
        <v>0</v>
      </c>
      <c r="L71" s="789">
        <f t="shared" si="26"/>
        <v>21830</v>
      </c>
      <c r="M71" s="789">
        <f t="shared" si="26"/>
        <v>7500</v>
      </c>
      <c r="N71" s="791"/>
      <c r="O71" s="784"/>
      <c r="P71" s="785">
        <f t="shared" si="25"/>
        <v>867933.8577</v>
      </c>
      <c r="Q71" s="784"/>
      <c r="R71" s="784">
        <v>43.5513</v>
      </c>
      <c r="S71" s="784"/>
      <c r="T71" s="784"/>
      <c r="U71" s="777"/>
      <c r="V71" s="778"/>
      <c r="W71" s="777"/>
      <c r="X71" s="777"/>
      <c r="Y71" s="775"/>
      <c r="Z71" s="775"/>
      <c r="AA71" s="775"/>
      <c r="AB71" s="775"/>
      <c r="AC71" s="775"/>
      <c r="AD71" s="775"/>
      <c r="AE71" s="775"/>
      <c r="AF71" s="775"/>
      <c r="AG71" s="775"/>
      <c r="AH71" s="775"/>
      <c r="AI71" s="775"/>
      <c r="AJ71" s="775"/>
      <c r="AK71" s="722"/>
      <c r="AL71" s="722"/>
      <c r="AM71" s="722"/>
      <c r="AN71" s="722"/>
      <c r="AO71" s="722"/>
    </row>
    <row r="72" ht="13.5" customHeight="1">
      <c r="A72" s="771">
        <v>10.0</v>
      </c>
      <c r="B72" s="792" t="s">
        <v>850</v>
      </c>
      <c r="C72" s="793"/>
      <c r="D72" s="793"/>
      <c r="E72" s="793"/>
      <c r="F72" s="793"/>
      <c r="G72" s="793"/>
      <c r="H72" s="793"/>
      <c r="I72" s="793"/>
      <c r="J72" s="793"/>
      <c r="K72" s="793"/>
      <c r="L72" s="793"/>
      <c r="M72" s="793"/>
      <c r="N72" s="794"/>
      <c r="O72" s="784"/>
      <c r="P72" s="785"/>
      <c r="Q72" s="784"/>
      <c r="R72" s="784"/>
      <c r="S72" s="785">
        <f>P70-Q70</f>
        <v>0</v>
      </c>
      <c r="T72" s="784"/>
      <c r="U72" s="777"/>
      <c r="V72" s="778"/>
      <c r="W72" s="777"/>
      <c r="X72" s="777"/>
      <c r="Y72" s="775"/>
      <c r="Z72" s="775"/>
      <c r="AA72" s="775"/>
      <c r="AB72" s="775"/>
      <c r="AC72" s="775"/>
      <c r="AD72" s="775"/>
      <c r="AE72" s="775"/>
      <c r="AF72" s="775"/>
      <c r="AG72" s="775"/>
      <c r="AH72" s="775"/>
      <c r="AI72" s="775"/>
      <c r="AJ72" s="775"/>
      <c r="AK72" s="722"/>
      <c r="AL72" s="722"/>
      <c r="AM72" s="722"/>
      <c r="AN72" s="722"/>
      <c r="AO72" s="722"/>
    </row>
    <row r="73" ht="13.5" customHeight="1">
      <c r="A73" s="779" t="s">
        <v>851</v>
      </c>
      <c r="B73" s="832" t="s">
        <v>850</v>
      </c>
      <c r="C73" s="793"/>
      <c r="D73" s="793"/>
      <c r="E73" s="793"/>
      <c r="F73" s="793"/>
      <c r="G73" s="793"/>
      <c r="H73" s="793"/>
      <c r="I73" s="793"/>
      <c r="J73" s="793"/>
      <c r="K73" s="793"/>
      <c r="L73" s="793"/>
      <c r="M73" s="793"/>
      <c r="N73" s="794"/>
      <c r="O73" s="784"/>
      <c r="P73" s="785"/>
      <c r="Q73" s="784"/>
      <c r="R73" s="784"/>
      <c r="S73" s="784"/>
      <c r="T73" s="784"/>
      <c r="U73" s="777"/>
      <c r="V73" s="778"/>
      <c r="W73" s="777"/>
      <c r="X73" s="777"/>
      <c r="Y73" s="775"/>
      <c r="Z73" s="775"/>
      <c r="AA73" s="775"/>
      <c r="AB73" s="775"/>
      <c r="AC73" s="775"/>
      <c r="AD73" s="775"/>
      <c r="AE73" s="775"/>
      <c r="AF73" s="775"/>
      <c r="AG73" s="775"/>
      <c r="AH73" s="775"/>
      <c r="AI73" s="775"/>
      <c r="AJ73" s="775"/>
      <c r="AK73" s="722"/>
      <c r="AL73" s="722"/>
      <c r="AM73" s="722"/>
      <c r="AN73" s="722"/>
      <c r="AO73" s="722"/>
    </row>
    <row r="74" ht="15.75" customHeight="1">
      <c r="A74" s="779" t="s">
        <v>852</v>
      </c>
      <c r="B74" s="780" t="s">
        <v>853</v>
      </c>
      <c r="C74" s="779" t="s">
        <v>854</v>
      </c>
      <c r="D74" s="781">
        <v>75.0</v>
      </c>
      <c r="E74" s="781">
        <v>12.0</v>
      </c>
      <c r="F74" s="781">
        <f t="shared" ref="F74:F78" si="27">D74*E74</f>
        <v>900</v>
      </c>
      <c r="G74" s="782"/>
      <c r="H74" s="781">
        <v>0.0</v>
      </c>
      <c r="I74" s="781">
        <v>300.0</v>
      </c>
      <c r="J74" s="781">
        <v>300.0</v>
      </c>
      <c r="K74" s="781">
        <v>300.0</v>
      </c>
      <c r="L74" s="781">
        <f t="shared" ref="L74:L75" si="28">I74+J74+K74+H74</f>
        <v>900</v>
      </c>
      <c r="M74" s="781">
        <v>0.0</v>
      </c>
      <c r="N74" s="783" t="s">
        <v>855</v>
      </c>
      <c r="O74" s="784"/>
      <c r="P74" s="785"/>
      <c r="Q74" s="784"/>
      <c r="R74" s="784"/>
      <c r="S74" s="784"/>
      <c r="T74" s="784"/>
      <c r="U74" s="777" t="s">
        <v>856</v>
      </c>
      <c r="V74" s="778" t="s">
        <v>804</v>
      </c>
      <c r="W74" s="777"/>
      <c r="X74" s="777"/>
      <c r="Y74" s="795" t="s">
        <v>783</v>
      </c>
      <c r="Z74" s="775"/>
      <c r="AA74" s="775"/>
      <c r="AB74" s="775"/>
      <c r="AC74" s="775"/>
      <c r="AD74" s="775"/>
      <c r="AE74" s="775"/>
      <c r="AF74" s="775"/>
      <c r="AG74" s="775"/>
      <c r="AH74" s="775"/>
      <c r="AI74" s="775"/>
      <c r="AJ74" s="775"/>
      <c r="AK74" s="722"/>
      <c r="AL74" s="722"/>
      <c r="AM74" s="722"/>
      <c r="AN74" s="722"/>
      <c r="AO74" s="722"/>
    </row>
    <row r="75" ht="15.75" customHeight="1">
      <c r="A75" s="779" t="s">
        <v>857</v>
      </c>
      <c r="B75" s="780" t="s">
        <v>858</v>
      </c>
      <c r="C75" s="779" t="s">
        <v>854</v>
      </c>
      <c r="D75" s="781">
        <v>75.0</v>
      </c>
      <c r="E75" s="781">
        <v>12.0</v>
      </c>
      <c r="F75" s="781">
        <f t="shared" si="27"/>
        <v>900</v>
      </c>
      <c r="G75" s="782"/>
      <c r="H75" s="781">
        <v>0.0</v>
      </c>
      <c r="I75" s="781">
        <v>300.0</v>
      </c>
      <c r="J75" s="781">
        <v>300.0</v>
      </c>
      <c r="K75" s="781">
        <v>300.0</v>
      </c>
      <c r="L75" s="781">
        <f t="shared" si="28"/>
        <v>900</v>
      </c>
      <c r="M75" s="781">
        <v>0.0</v>
      </c>
      <c r="N75" s="783" t="s">
        <v>859</v>
      </c>
      <c r="O75" s="784"/>
      <c r="P75" s="785"/>
      <c r="Q75" s="784"/>
      <c r="R75" s="784"/>
      <c r="S75" s="784"/>
      <c r="T75" s="784"/>
      <c r="U75" s="777"/>
      <c r="V75" s="778"/>
      <c r="W75" s="777"/>
      <c r="X75" s="777"/>
      <c r="Y75" s="775"/>
      <c r="Z75" s="775"/>
      <c r="AA75" s="775"/>
      <c r="AB75" s="775"/>
      <c r="AC75" s="775"/>
      <c r="AD75" s="775"/>
      <c r="AE75" s="775"/>
      <c r="AF75" s="775"/>
      <c r="AG75" s="775"/>
      <c r="AH75" s="775"/>
      <c r="AI75" s="775"/>
      <c r="AJ75" s="775"/>
      <c r="AK75" s="722"/>
      <c r="AL75" s="722"/>
      <c r="AM75" s="722"/>
      <c r="AN75" s="722"/>
      <c r="AO75" s="722"/>
    </row>
    <row r="76" ht="15.75" customHeight="1">
      <c r="A76" s="779" t="s">
        <v>860</v>
      </c>
      <c r="B76" s="811" t="s">
        <v>861</v>
      </c>
      <c r="C76" s="779" t="s">
        <v>862</v>
      </c>
      <c r="D76" s="781">
        <v>250.0</v>
      </c>
      <c r="E76" s="781">
        <v>8.0</v>
      </c>
      <c r="F76" s="781">
        <f t="shared" si="27"/>
        <v>2000</v>
      </c>
      <c r="G76" s="782"/>
      <c r="H76" s="781">
        <v>750.0</v>
      </c>
      <c r="I76" s="781">
        <v>1250.0</v>
      </c>
      <c r="J76" s="781">
        <v>0.0</v>
      </c>
      <c r="K76" s="781">
        <v>0.0</v>
      </c>
      <c r="L76" s="781">
        <f t="shared" ref="L76:L78" si="29">H76+I76+J76+K76</f>
        <v>2000</v>
      </c>
      <c r="M76" s="781">
        <v>0.0</v>
      </c>
      <c r="N76" s="783" t="s">
        <v>863</v>
      </c>
      <c r="O76" s="784"/>
      <c r="P76" s="785">
        <f>H76*R76</f>
        <v>32663.475</v>
      </c>
      <c r="Q76" s="784"/>
      <c r="R76" s="784">
        <v>43.5513</v>
      </c>
      <c r="S76" s="784"/>
      <c r="T76" s="784"/>
      <c r="U76" s="777"/>
      <c r="V76" s="778"/>
      <c r="W76" s="777"/>
      <c r="X76" s="777"/>
      <c r="Y76" s="775"/>
      <c r="Z76" s="775"/>
      <c r="AA76" s="775"/>
      <c r="AB76" s="775"/>
      <c r="AC76" s="775"/>
      <c r="AD76" s="775"/>
      <c r="AE76" s="775"/>
      <c r="AF76" s="775"/>
      <c r="AG76" s="775"/>
      <c r="AH76" s="775"/>
      <c r="AI76" s="775"/>
      <c r="AJ76" s="775"/>
      <c r="AK76" s="722"/>
      <c r="AL76" s="722"/>
      <c r="AM76" s="722"/>
      <c r="AN76" s="722"/>
      <c r="AO76" s="722"/>
    </row>
    <row r="77" ht="15.75" customHeight="1">
      <c r="A77" s="801" t="s">
        <v>864</v>
      </c>
      <c r="B77" s="783" t="s">
        <v>865</v>
      </c>
      <c r="C77" s="833" t="s">
        <v>798</v>
      </c>
      <c r="D77" s="781">
        <v>1200.0</v>
      </c>
      <c r="E77" s="781">
        <v>1.0</v>
      </c>
      <c r="F77" s="781">
        <f t="shared" si="27"/>
        <v>1200</v>
      </c>
      <c r="G77" s="782"/>
      <c r="H77" s="781">
        <v>0.0</v>
      </c>
      <c r="I77" s="781">
        <v>500.0</v>
      </c>
      <c r="J77" s="781">
        <v>200.0</v>
      </c>
      <c r="K77" s="781">
        <v>500.0</v>
      </c>
      <c r="L77" s="781">
        <f t="shared" si="29"/>
        <v>1200</v>
      </c>
      <c r="M77" s="781">
        <v>0.0</v>
      </c>
      <c r="N77" s="783" t="s">
        <v>866</v>
      </c>
      <c r="O77" s="784"/>
      <c r="P77" s="785"/>
      <c r="Q77" s="784"/>
      <c r="R77" s="784"/>
      <c r="S77" s="784"/>
      <c r="T77" s="784"/>
      <c r="U77" s="777"/>
      <c r="V77" s="778"/>
      <c r="W77" s="777"/>
      <c r="X77" s="777"/>
      <c r="Y77" s="775"/>
      <c r="Z77" s="775"/>
      <c r="AA77" s="775"/>
      <c r="AB77" s="775"/>
      <c r="AC77" s="775"/>
      <c r="AD77" s="775"/>
      <c r="AE77" s="775"/>
      <c r="AF77" s="775"/>
      <c r="AG77" s="775"/>
      <c r="AH77" s="775"/>
      <c r="AI77" s="775"/>
      <c r="AJ77" s="775"/>
      <c r="AK77" s="722"/>
      <c r="AL77" s="722"/>
      <c r="AM77" s="722"/>
      <c r="AN77" s="722"/>
      <c r="AO77" s="722"/>
    </row>
    <row r="78" ht="15.75" customHeight="1">
      <c r="A78" s="779" t="s">
        <v>867</v>
      </c>
      <c r="B78" s="834" t="s">
        <v>868</v>
      </c>
      <c r="C78" s="779" t="s">
        <v>869</v>
      </c>
      <c r="D78" s="781">
        <v>250.0</v>
      </c>
      <c r="E78" s="781">
        <v>3.0</v>
      </c>
      <c r="F78" s="781">
        <f t="shared" si="27"/>
        <v>750</v>
      </c>
      <c r="G78" s="782"/>
      <c r="H78" s="781">
        <v>0.0</v>
      </c>
      <c r="I78" s="781">
        <v>250.0</v>
      </c>
      <c r="J78" s="781">
        <v>250.0</v>
      </c>
      <c r="K78" s="781">
        <v>250.0</v>
      </c>
      <c r="L78" s="781">
        <f t="shared" si="29"/>
        <v>750</v>
      </c>
      <c r="M78" s="781">
        <v>0.0</v>
      </c>
      <c r="N78" s="783" t="s">
        <v>870</v>
      </c>
      <c r="O78" s="784"/>
      <c r="P78" s="785"/>
      <c r="Q78" s="784"/>
      <c r="R78" s="784"/>
      <c r="S78" s="784"/>
      <c r="T78" s="784"/>
      <c r="U78" s="777"/>
      <c r="V78" s="778"/>
      <c r="W78" s="777"/>
      <c r="X78" s="777"/>
      <c r="Y78" s="775"/>
      <c r="Z78" s="775"/>
      <c r="AA78" s="775"/>
      <c r="AB78" s="775"/>
      <c r="AC78" s="775"/>
      <c r="AD78" s="775"/>
      <c r="AE78" s="775"/>
      <c r="AF78" s="775"/>
      <c r="AG78" s="775"/>
      <c r="AH78" s="775"/>
      <c r="AI78" s="775"/>
      <c r="AJ78" s="775"/>
      <c r="AK78" s="722"/>
      <c r="AL78" s="722"/>
      <c r="AM78" s="722"/>
      <c r="AN78" s="722"/>
      <c r="AO78" s="722"/>
    </row>
    <row r="79" ht="13.5" customHeight="1">
      <c r="A79" s="779" t="s">
        <v>871</v>
      </c>
      <c r="B79" s="835" t="s">
        <v>872</v>
      </c>
      <c r="N79" s="836"/>
      <c r="O79" s="784"/>
      <c r="P79" s="785"/>
      <c r="Q79" s="784"/>
      <c r="R79" s="784"/>
      <c r="S79" s="784"/>
      <c r="T79" s="784"/>
      <c r="U79" s="777"/>
      <c r="V79" s="778"/>
      <c r="W79" s="777"/>
      <c r="X79" s="777"/>
      <c r="Y79" s="775"/>
      <c r="Z79" s="775"/>
      <c r="AA79" s="775"/>
      <c r="AB79" s="775"/>
      <c r="AC79" s="775"/>
      <c r="AD79" s="775"/>
      <c r="AE79" s="775"/>
      <c r="AF79" s="775"/>
      <c r="AG79" s="775"/>
      <c r="AH79" s="775"/>
      <c r="AI79" s="775"/>
      <c r="AJ79" s="775"/>
      <c r="AK79" s="722"/>
      <c r="AL79" s="722"/>
      <c r="AM79" s="722"/>
      <c r="AN79" s="722"/>
      <c r="AO79" s="722"/>
    </row>
    <row r="80" ht="13.5" customHeight="1">
      <c r="A80" s="779" t="s">
        <v>873</v>
      </c>
      <c r="B80" s="837" t="s">
        <v>874</v>
      </c>
      <c r="C80" s="779" t="s">
        <v>758</v>
      </c>
      <c r="D80" s="781">
        <v>990.0</v>
      </c>
      <c r="E80" s="781">
        <v>3.0</v>
      </c>
      <c r="F80" s="781">
        <f>D80*E80</f>
        <v>2970</v>
      </c>
      <c r="G80" s="782"/>
      <c r="H80" s="814">
        <v>0.0</v>
      </c>
      <c r="I80" s="781">
        <v>990.0</v>
      </c>
      <c r="J80" s="781">
        <v>990.0</v>
      </c>
      <c r="K80" s="781">
        <v>990.0</v>
      </c>
      <c r="L80" s="781">
        <f>I80+J80+K80</f>
        <v>2970</v>
      </c>
      <c r="M80" s="781">
        <v>0.0</v>
      </c>
      <c r="N80" s="783" t="s">
        <v>875</v>
      </c>
      <c r="O80" s="784"/>
      <c r="P80" s="785"/>
      <c r="Q80" s="784"/>
      <c r="R80" s="784"/>
      <c r="S80" s="784"/>
      <c r="T80" s="784"/>
      <c r="U80" s="777" t="s">
        <v>876</v>
      </c>
      <c r="V80" s="778" t="s">
        <v>877</v>
      </c>
      <c r="W80" s="777"/>
      <c r="X80" s="777"/>
      <c r="Y80" s="795" t="s">
        <v>783</v>
      </c>
      <c r="Z80" s="775"/>
      <c r="AA80" s="775"/>
      <c r="AB80" s="775"/>
      <c r="AC80" s="775"/>
      <c r="AD80" s="775"/>
      <c r="AE80" s="775"/>
      <c r="AF80" s="775"/>
      <c r="AG80" s="775"/>
      <c r="AH80" s="775"/>
      <c r="AI80" s="775"/>
      <c r="AJ80" s="775"/>
      <c r="AK80" s="722"/>
      <c r="AL80" s="722"/>
      <c r="AM80" s="722"/>
      <c r="AN80" s="722"/>
      <c r="AO80" s="722"/>
    </row>
    <row r="81" ht="13.5" customHeight="1">
      <c r="A81" s="779" t="s">
        <v>878</v>
      </c>
      <c r="B81" s="811" t="s">
        <v>879</v>
      </c>
      <c r="C81" s="779" t="s">
        <v>758</v>
      </c>
      <c r="D81" s="781">
        <f>250+140</f>
        <v>390</v>
      </c>
      <c r="E81" s="781">
        <v>0.0</v>
      </c>
      <c r="F81" s="781">
        <f>D81</f>
        <v>390</v>
      </c>
      <c r="G81" s="782"/>
      <c r="H81" s="781">
        <v>0.0</v>
      </c>
      <c r="I81" s="781">
        <v>0.0</v>
      </c>
      <c r="J81" s="781">
        <f>F81</f>
        <v>390</v>
      </c>
      <c r="K81" s="781">
        <v>0.0</v>
      </c>
      <c r="L81" s="781">
        <f>J81</f>
        <v>390</v>
      </c>
      <c r="M81" s="781">
        <v>0.0</v>
      </c>
      <c r="N81" s="783" t="s">
        <v>880</v>
      </c>
      <c r="O81" s="784"/>
      <c r="P81" s="785"/>
      <c r="Q81" s="784"/>
      <c r="R81" s="784"/>
      <c r="S81" s="784"/>
      <c r="T81" s="784"/>
      <c r="U81" s="777"/>
      <c r="V81" s="778"/>
      <c r="W81" s="777"/>
      <c r="X81" s="777"/>
      <c r="Y81" s="775"/>
      <c r="Z81" s="775"/>
      <c r="AA81" s="775"/>
      <c r="AB81" s="775"/>
      <c r="AC81" s="775"/>
      <c r="AD81" s="775"/>
      <c r="AE81" s="775"/>
      <c r="AF81" s="775"/>
      <c r="AG81" s="775"/>
      <c r="AH81" s="775"/>
      <c r="AI81" s="775"/>
      <c r="AJ81" s="775"/>
      <c r="AK81" s="722"/>
      <c r="AL81" s="722"/>
      <c r="AM81" s="722"/>
      <c r="AN81" s="722"/>
      <c r="AO81" s="722"/>
    </row>
    <row r="82" ht="13.5" customHeight="1">
      <c r="A82" s="788" t="s">
        <v>881</v>
      </c>
      <c r="B82" s="307"/>
      <c r="C82" s="307"/>
      <c r="D82" s="307"/>
      <c r="E82" s="527"/>
      <c r="F82" s="789">
        <f>SUM(F74:F81)</f>
        <v>9110</v>
      </c>
      <c r="G82" s="790"/>
      <c r="H82" s="789">
        <f t="shared" ref="H82:M82" si="30">SUM(H74:H81)</f>
        <v>750</v>
      </c>
      <c r="I82" s="789">
        <f t="shared" si="30"/>
        <v>3590</v>
      </c>
      <c r="J82" s="789">
        <f t="shared" si="30"/>
        <v>2430</v>
      </c>
      <c r="K82" s="789">
        <f t="shared" si="30"/>
        <v>2340</v>
      </c>
      <c r="L82" s="789">
        <f t="shared" si="30"/>
        <v>9110</v>
      </c>
      <c r="M82" s="789">
        <f t="shared" si="30"/>
        <v>0</v>
      </c>
      <c r="N82" s="838"/>
      <c r="O82" s="784"/>
      <c r="P82" s="785">
        <f>H82*R82</f>
        <v>32663.475</v>
      </c>
      <c r="Q82" s="784"/>
      <c r="R82" s="784">
        <v>43.5513</v>
      </c>
      <c r="S82" s="784"/>
      <c r="T82" s="784"/>
      <c r="U82" s="777"/>
      <c r="V82" s="778"/>
      <c r="W82" s="777"/>
      <c r="X82" s="777"/>
      <c r="Y82" s="775"/>
      <c r="Z82" s="775"/>
      <c r="AA82" s="775"/>
      <c r="AB82" s="775"/>
      <c r="AC82" s="775"/>
      <c r="AD82" s="775"/>
      <c r="AE82" s="775"/>
      <c r="AF82" s="775"/>
      <c r="AG82" s="775"/>
      <c r="AH82" s="775"/>
      <c r="AI82" s="775"/>
      <c r="AJ82" s="775"/>
      <c r="AK82" s="722"/>
      <c r="AL82" s="722"/>
      <c r="AM82" s="722"/>
      <c r="AN82" s="722"/>
      <c r="AO82" s="722"/>
    </row>
    <row r="83" ht="13.5" customHeight="1">
      <c r="A83" s="771">
        <v>11.0</v>
      </c>
      <c r="B83" s="792" t="s">
        <v>882</v>
      </c>
      <c r="C83" s="793"/>
      <c r="D83" s="793"/>
      <c r="E83" s="793"/>
      <c r="F83" s="793"/>
      <c r="G83" s="793"/>
      <c r="H83" s="793"/>
      <c r="I83" s="793"/>
      <c r="J83" s="793"/>
      <c r="K83" s="793"/>
      <c r="L83" s="793"/>
      <c r="M83" s="793"/>
      <c r="N83" s="794"/>
      <c r="O83" s="784"/>
      <c r="P83" s="785"/>
      <c r="Q83" s="784"/>
      <c r="R83" s="784"/>
      <c r="S83" s="784"/>
      <c r="T83" s="784"/>
      <c r="U83" s="777"/>
      <c r="V83" s="778"/>
      <c r="W83" s="777"/>
      <c r="X83" s="777"/>
      <c r="Y83" s="775"/>
      <c r="Z83" s="775"/>
      <c r="AA83" s="775"/>
      <c r="AB83" s="775"/>
      <c r="AC83" s="775"/>
      <c r="AD83" s="775"/>
      <c r="AE83" s="775"/>
      <c r="AF83" s="775"/>
      <c r="AG83" s="775"/>
      <c r="AH83" s="775"/>
      <c r="AI83" s="775"/>
      <c r="AJ83" s="775"/>
      <c r="AK83" s="722"/>
      <c r="AL83" s="722"/>
      <c r="AM83" s="722"/>
      <c r="AN83" s="722"/>
      <c r="AO83" s="722"/>
    </row>
    <row r="84" ht="13.5" customHeight="1">
      <c r="A84" s="779" t="s">
        <v>883</v>
      </c>
      <c r="B84" s="780"/>
      <c r="C84" s="779" t="s">
        <v>687</v>
      </c>
      <c r="D84" s="781">
        <v>0.0</v>
      </c>
      <c r="E84" s="781">
        <v>0.0</v>
      </c>
      <c r="F84" s="781">
        <f>D84*E84</f>
        <v>0</v>
      </c>
      <c r="G84" s="782"/>
      <c r="H84" s="781">
        <v>0.0</v>
      </c>
      <c r="I84" s="781">
        <v>0.0</v>
      </c>
      <c r="J84" s="781">
        <v>0.0</v>
      </c>
      <c r="K84" s="781">
        <v>0.0</v>
      </c>
      <c r="L84" s="781">
        <v>0.0</v>
      </c>
      <c r="M84" s="781">
        <v>0.0</v>
      </c>
      <c r="N84" s="799"/>
      <c r="O84" s="784"/>
      <c r="P84" s="785"/>
      <c r="Q84" s="784"/>
      <c r="R84" s="784"/>
      <c r="S84" s="784"/>
      <c r="T84" s="784"/>
      <c r="U84" s="777"/>
      <c r="V84" s="778"/>
      <c r="W84" s="777"/>
      <c r="X84" s="777"/>
      <c r="Y84" s="775"/>
      <c r="Z84" s="775"/>
      <c r="AA84" s="775"/>
      <c r="AB84" s="775"/>
      <c r="AC84" s="775"/>
      <c r="AD84" s="775"/>
      <c r="AE84" s="775"/>
      <c r="AF84" s="775"/>
      <c r="AG84" s="775"/>
      <c r="AH84" s="775"/>
      <c r="AI84" s="775"/>
      <c r="AJ84" s="775"/>
      <c r="AK84" s="722"/>
      <c r="AL84" s="722"/>
      <c r="AM84" s="722"/>
      <c r="AN84" s="722"/>
      <c r="AO84" s="722"/>
    </row>
    <row r="85" ht="13.5" customHeight="1">
      <c r="A85" s="788" t="s">
        <v>884</v>
      </c>
      <c r="B85" s="307"/>
      <c r="C85" s="307"/>
      <c r="D85" s="307"/>
      <c r="E85" s="527"/>
      <c r="F85" s="789">
        <f>SUM(F84)</f>
        <v>0</v>
      </c>
      <c r="G85" s="790"/>
      <c r="H85" s="789">
        <f t="shared" ref="H85:M85" si="31">SUM(H84)</f>
        <v>0</v>
      </c>
      <c r="I85" s="789">
        <f t="shared" si="31"/>
        <v>0</v>
      </c>
      <c r="J85" s="789">
        <f t="shared" si="31"/>
        <v>0</v>
      </c>
      <c r="K85" s="789">
        <f t="shared" si="31"/>
        <v>0</v>
      </c>
      <c r="L85" s="789">
        <f t="shared" si="31"/>
        <v>0</v>
      </c>
      <c r="M85" s="789">
        <f t="shared" si="31"/>
        <v>0</v>
      </c>
      <c r="N85" s="838"/>
      <c r="O85" s="784"/>
      <c r="P85" s="785"/>
      <c r="Q85" s="784"/>
      <c r="R85" s="784"/>
      <c r="S85" s="784"/>
      <c r="T85" s="784"/>
      <c r="U85" s="777"/>
      <c r="V85" s="778"/>
      <c r="W85" s="777"/>
      <c r="X85" s="777"/>
      <c r="Y85" s="775"/>
      <c r="Z85" s="775"/>
      <c r="AA85" s="775"/>
      <c r="AB85" s="775"/>
      <c r="AC85" s="775"/>
      <c r="AD85" s="775"/>
      <c r="AE85" s="775"/>
      <c r="AF85" s="775"/>
      <c r="AG85" s="775"/>
      <c r="AH85" s="775"/>
      <c r="AI85" s="775"/>
      <c r="AJ85" s="775"/>
      <c r="AK85" s="722"/>
      <c r="AL85" s="722"/>
      <c r="AM85" s="722"/>
      <c r="AN85" s="722"/>
      <c r="AO85" s="722"/>
    </row>
    <row r="86" ht="13.5" customHeight="1">
      <c r="A86" s="771">
        <v>12.0</v>
      </c>
      <c r="B86" s="792" t="s">
        <v>885</v>
      </c>
      <c r="C86" s="793"/>
      <c r="D86" s="793"/>
      <c r="E86" s="793"/>
      <c r="F86" s="793"/>
      <c r="G86" s="793"/>
      <c r="H86" s="793"/>
      <c r="I86" s="793"/>
      <c r="J86" s="793"/>
      <c r="K86" s="793"/>
      <c r="L86" s="793"/>
      <c r="M86" s="793"/>
      <c r="N86" s="794"/>
      <c r="O86" s="784"/>
      <c r="P86" s="785"/>
      <c r="Q86" s="784"/>
      <c r="R86" s="784"/>
      <c r="S86" s="784"/>
      <c r="T86" s="784"/>
      <c r="U86" s="777"/>
      <c r="V86" s="778"/>
      <c r="W86" s="777"/>
      <c r="X86" s="777"/>
      <c r="Y86" s="775"/>
      <c r="Z86" s="775"/>
      <c r="AA86" s="775"/>
      <c r="AB86" s="775"/>
      <c r="AC86" s="775"/>
      <c r="AD86" s="775"/>
      <c r="AE86" s="775"/>
      <c r="AF86" s="775"/>
      <c r="AG86" s="775"/>
      <c r="AH86" s="775"/>
      <c r="AI86" s="775"/>
      <c r="AJ86" s="775"/>
      <c r="AK86" s="722"/>
      <c r="AL86" s="722"/>
      <c r="AM86" s="722"/>
      <c r="AN86" s="722"/>
      <c r="AO86" s="722"/>
    </row>
    <row r="87" ht="13.5" customHeight="1">
      <c r="A87" s="779" t="s">
        <v>886</v>
      </c>
      <c r="B87" s="813" t="s">
        <v>887</v>
      </c>
      <c r="C87" s="823" t="s">
        <v>687</v>
      </c>
      <c r="D87" s="814">
        <v>75.0</v>
      </c>
      <c r="E87" s="814">
        <v>54.0</v>
      </c>
      <c r="F87" s="814">
        <f t="shared" ref="F87:F92" si="32">D87*E87</f>
        <v>4050</v>
      </c>
      <c r="G87" s="825"/>
      <c r="H87" s="814">
        <v>2025.0</v>
      </c>
      <c r="I87" s="814">
        <v>675.0</v>
      </c>
      <c r="J87" s="814">
        <v>675.0</v>
      </c>
      <c r="K87" s="814">
        <v>675.0</v>
      </c>
      <c r="L87" s="814">
        <f>H87+I87+J87+K87</f>
        <v>4050</v>
      </c>
      <c r="M87" s="814">
        <v>0.0</v>
      </c>
      <c r="N87" s="808" t="s">
        <v>888</v>
      </c>
      <c r="O87" s="784"/>
      <c r="P87" s="785">
        <f>H87*R87</f>
        <v>88191.3825</v>
      </c>
      <c r="Q87" s="786">
        <f>'ZMINA Розрахунки з підрядниками'!F45</f>
        <v>82003.7234</v>
      </c>
      <c r="R87" s="784">
        <v>43.5513</v>
      </c>
      <c r="S87" s="784"/>
      <c r="T87" s="784" t="s">
        <v>410</v>
      </c>
      <c r="U87" s="777" t="s">
        <v>889</v>
      </c>
      <c r="V87" s="778" t="s">
        <v>804</v>
      </c>
      <c r="W87" s="777"/>
      <c r="X87" s="777"/>
      <c r="Y87" s="795" t="s">
        <v>783</v>
      </c>
      <c r="Z87" s="775"/>
      <c r="AA87" s="775"/>
      <c r="AB87" s="775"/>
      <c r="AC87" s="775"/>
      <c r="AD87" s="775"/>
      <c r="AE87" s="775"/>
      <c r="AF87" s="775"/>
      <c r="AG87" s="775"/>
      <c r="AH87" s="775"/>
      <c r="AI87" s="775"/>
      <c r="AJ87" s="775"/>
      <c r="AK87" s="722"/>
      <c r="AL87" s="722"/>
      <c r="AM87" s="722"/>
      <c r="AN87" s="722"/>
      <c r="AO87" s="722"/>
    </row>
    <row r="88" ht="13.5" customHeight="1">
      <c r="A88" s="779" t="s">
        <v>890</v>
      </c>
      <c r="B88" s="813" t="s">
        <v>891</v>
      </c>
      <c r="C88" s="823" t="s">
        <v>687</v>
      </c>
      <c r="D88" s="814">
        <v>50.0</v>
      </c>
      <c r="E88" s="814">
        <v>30.0</v>
      </c>
      <c r="F88" s="814">
        <f t="shared" si="32"/>
        <v>1500</v>
      </c>
      <c r="G88" s="825"/>
      <c r="H88" s="814">
        <v>0.0</v>
      </c>
      <c r="I88" s="814">
        <v>500.0</v>
      </c>
      <c r="J88" s="814">
        <v>500.0</v>
      </c>
      <c r="K88" s="814">
        <v>500.0</v>
      </c>
      <c r="L88" s="814">
        <f>I88+J88+K88</f>
        <v>1500</v>
      </c>
      <c r="M88" s="814">
        <v>0.0</v>
      </c>
      <c r="N88" s="808" t="s">
        <v>892</v>
      </c>
      <c r="O88" s="784"/>
      <c r="P88" s="785"/>
      <c r="Q88" s="784"/>
      <c r="R88" s="784"/>
      <c r="S88" s="784"/>
      <c r="T88" s="784"/>
      <c r="U88" s="777"/>
      <c r="V88" s="778"/>
      <c r="W88" s="777"/>
      <c r="X88" s="777"/>
      <c r="Y88" s="775"/>
      <c r="Z88" s="775"/>
      <c r="AA88" s="775"/>
      <c r="AB88" s="775"/>
      <c r="AC88" s="775"/>
      <c r="AD88" s="775"/>
      <c r="AE88" s="775"/>
      <c r="AF88" s="775"/>
      <c r="AG88" s="775"/>
      <c r="AH88" s="775"/>
      <c r="AI88" s="775"/>
      <c r="AJ88" s="775"/>
      <c r="AK88" s="722"/>
      <c r="AL88" s="722"/>
      <c r="AM88" s="722"/>
      <c r="AN88" s="722"/>
      <c r="AO88" s="722"/>
    </row>
    <row r="89" ht="13.5" customHeight="1">
      <c r="A89" s="779" t="s">
        <v>893</v>
      </c>
      <c r="B89" s="813" t="s">
        <v>894</v>
      </c>
      <c r="C89" s="823" t="s">
        <v>687</v>
      </c>
      <c r="D89" s="814">
        <v>75.0</v>
      </c>
      <c r="E89" s="814">
        <v>54.0</v>
      </c>
      <c r="F89" s="814">
        <f t="shared" si="32"/>
        <v>4050</v>
      </c>
      <c r="G89" s="825"/>
      <c r="H89" s="814">
        <v>2025.0</v>
      </c>
      <c r="I89" s="814">
        <v>675.0</v>
      </c>
      <c r="J89" s="814">
        <v>675.0</v>
      </c>
      <c r="K89" s="814">
        <v>675.0</v>
      </c>
      <c r="L89" s="814">
        <f>H89+I89+J89+K89</f>
        <v>4050</v>
      </c>
      <c r="M89" s="814">
        <v>0.0</v>
      </c>
      <c r="N89" s="808" t="s">
        <v>895</v>
      </c>
      <c r="O89" s="784"/>
      <c r="P89" s="785">
        <f>H89*R89</f>
        <v>88191.3825</v>
      </c>
      <c r="Q89" s="786">
        <f>'ZMINA Розрахунки з підрядниками'!F9+'ZMINA Розрахунки з підрядниками'!F22+'ZMINA Розрахунки з підрядниками'!F32</f>
        <v>72416.66667</v>
      </c>
      <c r="R89" s="784">
        <v>43.5513</v>
      </c>
      <c r="S89" s="784"/>
      <c r="T89" s="784" t="s">
        <v>896</v>
      </c>
      <c r="U89" s="777"/>
      <c r="V89" s="778"/>
      <c r="W89" s="777"/>
      <c r="X89" s="777"/>
      <c r="Y89" s="775"/>
      <c r="Z89" s="775"/>
      <c r="AA89" s="775"/>
      <c r="AB89" s="775"/>
      <c r="AC89" s="775"/>
      <c r="AD89" s="775"/>
      <c r="AE89" s="775"/>
      <c r="AF89" s="775"/>
      <c r="AG89" s="775"/>
      <c r="AH89" s="775"/>
      <c r="AI89" s="775"/>
      <c r="AJ89" s="775"/>
      <c r="AK89" s="722"/>
      <c r="AL89" s="722"/>
      <c r="AM89" s="722"/>
      <c r="AN89" s="722"/>
      <c r="AO89" s="722"/>
    </row>
    <row r="90" ht="13.5" customHeight="1">
      <c r="A90" s="779" t="s">
        <v>897</v>
      </c>
      <c r="B90" s="813" t="s">
        <v>898</v>
      </c>
      <c r="C90" s="839" t="s">
        <v>798</v>
      </c>
      <c r="D90" s="814">
        <v>2447.5</v>
      </c>
      <c r="E90" s="840">
        <v>2.0</v>
      </c>
      <c r="F90" s="814">
        <f t="shared" si="32"/>
        <v>4895</v>
      </c>
      <c r="G90" s="825"/>
      <c r="H90" s="840">
        <v>0.0</v>
      </c>
      <c r="I90" s="814">
        <v>2447.5</v>
      </c>
      <c r="J90" s="840">
        <v>2447.5</v>
      </c>
      <c r="K90" s="814">
        <v>0.0</v>
      </c>
      <c r="L90" s="840">
        <f>I90+J90+K90</f>
        <v>4895</v>
      </c>
      <c r="M90" s="814">
        <v>0.0</v>
      </c>
      <c r="N90" s="808" t="s">
        <v>899</v>
      </c>
      <c r="O90" s="784"/>
      <c r="P90" s="785"/>
      <c r="Q90" s="784"/>
      <c r="R90" s="784"/>
      <c r="S90" s="784"/>
      <c r="T90" s="784" t="s">
        <v>900</v>
      </c>
      <c r="U90" s="777"/>
      <c r="V90" s="778"/>
      <c r="W90" s="777" t="s">
        <v>901</v>
      </c>
      <c r="X90" s="777" t="s">
        <v>902</v>
      </c>
      <c r="Y90" s="795" t="s">
        <v>783</v>
      </c>
      <c r="Z90" s="775"/>
      <c r="AA90" s="775"/>
      <c r="AB90" s="775"/>
      <c r="AC90" s="775"/>
      <c r="AD90" s="775"/>
      <c r="AE90" s="775"/>
      <c r="AF90" s="775"/>
      <c r="AG90" s="775"/>
      <c r="AH90" s="775"/>
      <c r="AI90" s="775"/>
      <c r="AJ90" s="775"/>
      <c r="AK90" s="722"/>
      <c r="AL90" s="722"/>
      <c r="AM90" s="722"/>
      <c r="AN90" s="722"/>
      <c r="AO90" s="722"/>
    </row>
    <row r="91" ht="13.5" customHeight="1">
      <c r="A91" s="841" t="s">
        <v>903</v>
      </c>
      <c r="B91" s="842" t="s">
        <v>904</v>
      </c>
      <c r="C91" s="839" t="s">
        <v>798</v>
      </c>
      <c r="D91" s="843">
        <v>1800.0</v>
      </c>
      <c r="E91" s="843">
        <v>1.0</v>
      </c>
      <c r="F91" s="843">
        <f t="shared" si="32"/>
        <v>1800</v>
      </c>
      <c r="G91" s="844"/>
      <c r="H91" s="843">
        <f t="shared" ref="H91:H92" si="33">F91</f>
        <v>1800</v>
      </c>
      <c r="I91" s="843">
        <v>0.0</v>
      </c>
      <c r="J91" s="843">
        <v>0.0</v>
      </c>
      <c r="K91" s="843">
        <v>0.0</v>
      </c>
      <c r="L91" s="843">
        <f>H91</f>
        <v>1800</v>
      </c>
      <c r="M91" s="843">
        <v>0.0</v>
      </c>
      <c r="N91" s="845" t="s">
        <v>905</v>
      </c>
      <c r="O91" s="846"/>
      <c r="P91" s="785">
        <f t="shared" ref="P91:P93" si="34">H91*R91</f>
        <v>78392.34</v>
      </c>
      <c r="Q91" s="846"/>
      <c r="R91" s="784">
        <v>43.5513</v>
      </c>
      <c r="S91" s="846"/>
      <c r="T91" s="846"/>
      <c r="U91" s="847"/>
      <c r="V91" s="847"/>
      <c r="W91" s="848" t="s">
        <v>906</v>
      </c>
      <c r="X91" s="849" t="s">
        <v>907</v>
      </c>
      <c r="Y91" s="795" t="s">
        <v>783</v>
      </c>
      <c r="Z91" s="846"/>
      <c r="AA91" s="846"/>
      <c r="AB91" s="846"/>
      <c r="AC91" s="846"/>
      <c r="AD91" s="846"/>
      <c r="AE91" s="846"/>
      <c r="AF91" s="846"/>
      <c r="AG91" s="846"/>
      <c r="AH91" s="846"/>
      <c r="AI91" s="846"/>
      <c r="AJ91" s="846"/>
      <c r="AK91" s="352"/>
      <c r="AL91" s="352"/>
      <c r="AM91" s="352"/>
      <c r="AN91" s="352"/>
      <c r="AO91" s="352"/>
    </row>
    <row r="92" ht="13.5" customHeight="1">
      <c r="A92" s="850" t="s">
        <v>908</v>
      </c>
      <c r="B92" s="851" t="s">
        <v>909</v>
      </c>
      <c r="C92" s="852" t="s">
        <v>798</v>
      </c>
      <c r="D92" s="853">
        <v>300.0</v>
      </c>
      <c r="E92" s="853">
        <v>1.0</v>
      </c>
      <c r="F92" s="853">
        <f t="shared" si="32"/>
        <v>300</v>
      </c>
      <c r="G92" s="854"/>
      <c r="H92" s="853">
        <f t="shared" si="33"/>
        <v>300</v>
      </c>
      <c r="I92" s="853">
        <v>0.0</v>
      </c>
      <c r="J92" s="853">
        <v>0.0</v>
      </c>
      <c r="K92" s="853">
        <v>0.0</v>
      </c>
      <c r="L92" s="853">
        <f>SUM(H92:K92)</f>
        <v>300</v>
      </c>
      <c r="M92" s="853">
        <v>0.0</v>
      </c>
      <c r="N92" s="855" t="s">
        <v>910</v>
      </c>
      <c r="O92" s="856"/>
      <c r="P92" s="785">
        <f t="shared" si="34"/>
        <v>13065.39</v>
      </c>
      <c r="Q92" s="856"/>
      <c r="R92" s="784">
        <v>43.5513</v>
      </c>
      <c r="S92" s="856"/>
      <c r="T92" s="856"/>
      <c r="U92" s="857" t="s">
        <v>911</v>
      </c>
      <c r="V92" s="858" t="s">
        <v>781</v>
      </c>
      <c r="W92" s="857" t="s">
        <v>906</v>
      </c>
      <c r="X92" s="849" t="s">
        <v>907</v>
      </c>
      <c r="Y92" s="856" t="s">
        <v>783</v>
      </c>
      <c r="Z92" s="856"/>
      <c r="AA92" s="856"/>
      <c r="AB92" s="856"/>
      <c r="AC92" s="856"/>
      <c r="AD92" s="856"/>
      <c r="AE92" s="856"/>
      <c r="AF92" s="856"/>
      <c r="AG92" s="856"/>
      <c r="AH92" s="856"/>
      <c r="AI92" s="856"/>
      <c r="AJ92" s="856"/>
      <c r="AK92" s="352"/>
      <c r="AL92" s="352"/>
      <c r="AM92" s="352"/>
      <c r="AN92" s="352"/>
      <c r="AO92" s="352"/>
    </row>
    <row r="93" ht="13.5" customHeight="1">
      <c r="A93" s="788" t="s">
        <v>912</v>
      </c>
      <c r="B93" s="307"/>
      <c r="C93" s="307"/>
      <c r="D93" s="307"/>
      <c r="E93" s="527"/>
      <c r="F93" s="789">
        <f>SUM(F87:F92)</f>
        <v>16595</v>
      </c>
      <c r="G93" s="790"/>
      <c r="H93" s="789">
        <f t="shared" ref="H93:M93" si="35">SUM(H87:H92)</f>
        <v>6150</v>
      </c>
      <c r="I93" s="789">
        <f t="shared" si="35"/>
        <v>4297.5</v>
      </c>
      <c r="J93" s="789">
        <f t="shared" si="35"/>
        <v>4297.5</v>
      </c>
      <c r="K93" s="789">
        <f t="shared" si="35"/>
        <v>1850</v>
      </c>
      <c r="L93" s="789">
        <f t="shared" si="35"/>
        <v>16595</v>
      </c>
      <c r="M93" s="789">
        <f t="shared" si="35"/>
        <v>0</v>
      </c>
      <c r="N93" s="838"/>
      <c r="O93" s="784"/>
      <c r="P93" s="785">
        <f t="shared" si="34"/>
        <v>267840.495</v>
      </c>
      <c r="Q93" s="784"/>
      <c r="R93" s="784">
        <v>43.5513</v>
      </c>
      <c r="S93" s="784"/>
      <c r="T93" s="784"/>
      <c r="U93" s="777"/>
      <c r="V93" s="778"/>
      <c r="W93" s="777"/>
      <c r="X93" s="777"/>
      <c r="Y93" s="775"/>
      <c r="Z93" s="775"/>
      <c r="AA93" s="775"/>
      <c r="AB93" s="775"/>
      <c r="AC93" s="775"/>
      <c r="AD93" s="775"/>
      <c r="AE93" s="775"/>
      <c r="AF93" s="775"/>
      <c r="AG93" s="775"/>
      <c r="AH93" s="775"/>
      <c r="AI93" s="775"/>
      <c r="AJ93" s="775"/>
      <c r="AK93" s="722"/>
      <c r="AL93" s="722"/>
      <c r="AM93" s="722"/>
      <c r="AN93" s="722"/>
      <c r="AO93" s="722"/>
    </row>
    <row r="94" ht="13.5" customHeight="1">
      <c r="A94" s="859"/>
      <c r="B94" s="860"/>
      <c r="C94" s="860"/>
      <c r="D94" s="860"/>
      <c r="E94" s="860"/>
      <c r="F94" s="861"/>
      <c r="G94" s="861"/>
      <c r="H94" s="861"/>
      <c r="I94" s="861"/>
      <c r="J94" s="861"/>
      <c r="K94" s="861"/>
      <c r="L94" s="861"/>
      <c r="M94" s="861"/>
      <c r="N94" s="799"/>
      <c r="O94" s="784"/>
      <c r="P94" s="785"/>
      <c r="Q94" s="784"/>
      <c r="R94" s="784"/>
      <c r="S94" s="784"/>
      <c r="T94" s="784"/>
      <c r="U94" s="777"/>
      <c r="V94" s="778"/>
      <c r="W94" s="777"/>
      <c r="X94" s="777"/>
      <c r="Y94" s="775"/>
      <c r="Z94" s="775"/>
      <c r="AA94" s="775"/>
      <c r="AB94" s="775"/>
      <c r="AC94" s="775"/>
      <c r="AD94" s="775"/>
      <c r="AE94" s="775"/>
      <c r="AF94" s="775"/>
      <c r="AG94" s="775"/>
      <c r="AH94" s="775"/>
      <c r="AI94" s="775"/>
      <c r="AJ94" s="775"/>
      <c r="AK94" s="722"/>
      <c r="AL94" s="722"/>
      <c r="AM94" s="722"/>
      <c r="AN94" s="722"/>
      <c r="AO94" s="722"/>
    </row>
    <row r="95" ht="13.5" customHeight="1">
      <c r="A95" s="862" t="s">
        <v>913</v>
      </c>
      <c r="B95" s="307"/>
      <c r="C95" s="307"/>
      <c r="D95" s="307"/>
      <c r="E95" s="527"/>
      <c r="F95" s="863">
        <f>F17+F33+F43+F46+F49+F52+F55+F58+F71+F82+F85+F93</f>
        <v>59445</v>
      </c>
      <c r="G95" s="863"/>
      <c r="H95" s="863">
        <f t="shared" ref="H95:M95" si="36">H17+H33+H43+H46+H49+H52+H55+H58+H71+H82+H85+H93</f>
        <v>28179</v>
      </c>
      <c r="I95" s="863">
        <f t="shared" si="36"/>
        <v>11537.5</v>
      </c>
      <c r="J95" s="863">
        <f t="shared" si="36"/>
        <v>14788.5</v>
      </c>
      <c r="K95" s="863">
        <f t="shared" si="36"/>
        <v>4940</v>
      </c>
      <c r="L95" s="863">
        <f t="shared" si="36"/>
        <v>51945</v>
      </c>
      <c r="M95" s="863">
        <f t="shared" si="36"/>
        <v>7500</v>
      </c>
      <c r="N95" s="863"/>
      <c r="O95" s="784"/>
      <c r="P95" s="785">
        <f>H95*R95</f>
        <v>1227232.083</v>
      </c>
      <c r="Q95" s="784"/>
      <c r="R95" s="784">
        <v>43.5513</v>
      </c>
      <c r="S95" s="784"/>
      <c r="T95" s="784"/>
      <c r="U95" s="777"/>
      <c r="V95" s="778"/>
      <c r="W95" s="777"/>
      <c r="X95" s="777"/>
      <c r="Y95" s="775"/>
      <c r="Z95" s="775"/>
      <c r="AA95" s="775"/>
      <c r="AB95" s="775"/>
      <c r="AC95" s="775"/>
      <c r="AD95" s="775"/>
      <c r="AE95" s="775"/>
      <c r="AF95" s="775"/>
      <c r="AG95" s="775"/>
      <c r="AH95" s="775"/>
      <c r="AI95" s="775"/>
      <c r="AJ95" s="775"/>
      <c r="AK95" s="722"/>
      <c r="AL95" s="722"/>
      <c r="AM95" s="722"/>
      <c r="AN95" s="722"/>
      <c r="AO95" s="722"/>
    </row>
    <row r="96" ht="13.5" customHeight="1">
      <c r="A96" s="864"/>
      <c r="B96" s="811"/>
      <c r="C96" s="722"/>
      <c r="D96" s="722"/>
      <c r="E96" s="722"/>
      <c r="F96" s="865">
        <f>F95-L95-M95</f>
        <v>0</v>
      </c>
      <c r="G96" s="866"/>
      <c r="H96" s="866"/>
      <c r="I96" s="866"/>
      <c r="J96" s="866"/>
      <c r="K96" s="866"/>
      <c r="L96" s="867">
        <f>L95/F95</f>
        <v>0.8738329548</v>
      </c>
      <c r="M96" s="868">
        <f>M95/F95</f>
        <v>0.1261670452</v>
      </c>
      <c r="N96" s="869"/>
      <c r="O96" s="775"/>
      <c r="P96" s="776"/>
      <c r="Q96" s="775"/>
      <c r="R96" s="775"/>
      <c r="S96" s="775"/>
      <c r="T96" s="775"/>
      <c r="U96" s="777"/>
      <c r="V96" s="778"/>
      <c r="W96" s="777"/>
      <c r="X96" s="777"/>
      <c r="Y96" s="775"/>
      <c r="Z96" s="775"/>
      <c r="AA96" s="775"/>
      <c r="AB96" s="775"/>
      <c r="AC96" s="775"/>
      <c r="AD96" s="775"/>
      <c r="AE96" s="775"/>
      <c r="AF96" s="775"/>
      <c r="AG96" s="775"/>
      <c r="AH96" s="775"/>
      <c r="AI96" s="775"/>
      <c r="AJ96" s="775"/>
      <c r="AK96" s="722"/>
      <c r="AL96" s="722"/>
      <c r="AM96" s="722"/>
      <c r="AN96" s="722"/>
      <c r="AO96" s="722"/>
    </row>
    <row r="97" ht="13.5" customHeight="1">
      <c r="A97" s="775"/>
      <c r="B97" s="827"/>
      <c r="C97" s="775"/>
      <c r="D97" s="775"/>
      <c r="E97" s="775"/>
      <c r="F97" s="775"/>
      <c r="G97" s="775"/>
      <c r="H97" s="775"/>
      <c r="I97" s="775"/>
      <c r="J97" s="775"/>
      <c r="K97" s="775"/>
      <c r="L97" s="775"/>
      <c r="M97" s="775"/>
      <c r="N97" s="775"/>
      <c r="O97" s="775"/>
      <c r="P97" s="776"/>
      <c r="Q97" s="775"/>
      <c r="R97" s="775"/>
      <c r="S97" s="775"/>
      <c r="T97" s="775"/>
      <c r="U97" s="777"/>
      <c r="V97" s="778"/>
      <c r="W97" s="777"/>
      <c r="X97" s="777"/>
      <c r="Y97" s="775"/>
      <c r="Z97" s="775"/>
      <c r="AA97" s="775"/>
      <c r="AB97" s="775"/>
      <c r="AC97" s="775"/>
      <c r="AD97" s="775"/>
      <c r="AE97" s="775"/>
      <c r="AF97" s="775"/>
      <c r="AG97" s="775"/>
      <c r="AH97" s="775"/>
      <c r="AI97" s="775"/>
      <c r="AJ97" s="775"/>
      <c r="AK97" s="722"/>
      <c r="AL97" s="722"/>
      <c r="AM97" s="722"/>
      <c r="AN97" s="722"/>
      <c r="AO97" s="722"/>
    </row>
    <row r="98" ht="13.5" customHeight="1">
      <c r="A98" s="775"/>
      <c r="B98" s="827"/>
      <c r="C98" s="775"/>
      <c r="D98" s="775"/>
      <c r="E98" s="775"/>
      <c r="F98" s="775"/>
      <c r="G98" s="706"/>
      <c r="H98" s="870" t="s">
        <v>914</v>
      </c>
      <c r="I98" s="706"/>
      <c r="J98" s="706"/>
      <c r="K98" s="706"/>
      <c r="L98" s="775"/>
      <c r="M98" s="775"/>
      <c r="N98" s="722"/>
      <c r="O98" s="775"/>
      <c r="P98" s="776"/>
      <c r="Q98" s="775"/>
      <c r="R98" s="775"/>
      <c r="S98" s="775"/>
      <c r="T98" s="775"/>
      <c r="U98" s="768" t="s">
        <v>915</v>
      </c>
      <c r="V98" s="778"/>
      <c r="W98" s="777"/>
      <c r="X98" s="777"/>
      <c r="Y98" s="775"/>
      <c r="Z98" s="775"/>
      <c r="AA98" s="775"/>
      <c r="AB98" s="775"/>
      <c r="AC98" s="775"/>
      <c r="AD98" s="775"/>
      <c r="AE98" s="775"/>
      <c r="AF98" s="775"/>
      <c r="AG98" s="775"/>
      <c r="AH98" s="775"/>
      <c r="AI98" s="775"/>
      <c r="AJ98" s="775"/>
      <c r="AK98" s="722"/>
      <c r="AL98" s="722"/>
      <c r="AM98" s="722"/>
      <c r="AN98" s="722"/>
      <c r="AO98" s="722"/>
    </row>
    <row r="99" ht="13.5" customHeight="1">
      <c r="A99" s="775"/>
      <c r="B99" s="827"/>
      <c r="C99" s="775"/>
      <c r="D99" s="775"/>
      <c r="E99" s="775"/>
      <c r="F99" s="775"/>
      <c r="G99" s="871">
        <v>0.7</v>
      </c>
      <c r="H99" s="872">
        <f>(H95-H103)*G99</f>
        <v>14475.3</v>
      </c>
      <c r="I99" s="872">
        <f>(I95-I103)*G99</f>
        <v>8076.25</v>
      </c>
      <c r="J99" s="872">
        <f>(J95-J103)*G99</f>
        <v>10351.95</v>
      </c>
      <c r="K99" s="872">
        <f>(K95-K103)*G99</f>
        <v>3458</v>
      </c>
      <c r="L99" s="872">
        <f t="shared" ref="L99:L100" si="37">SUM(H99:K99)</f>
        <v>36361.5</v>
      </c>
      <c r="M99" s="873"/>
      <c r="N99" s="722"/>
      <c r="O99" s="775"/>
      <c r="P99" s="776"/>
      <c r="Q99" s="775"/>
      <c r="R99" s="775"/>
      <c r="S99" s="775"/>
      <c r="T99" s="775"/>
      <c r="U99" s="777"/>
      <c r="V99" s="778"/>
      <c r="W99" s="777"/>
      <c r="X99" s="777"/>
      <c r="Y99" s="775"/>
      <c r="Z99" s="775"/>
      <c r="AA99" s="775"/>
      <c r="AB99" s="775"/>
      <c r="AC99" s="775"/>
      <c r="AD99" s="775"/>
      <c r="AE99" s="775"/>
      <c r="AF99" s="775"/>
      <c r="AG99" s="775"/>
      <c r="AH99" s="775"/>
      <c r="AI99" s="775"/>
      <c r="AJ99" s="775"/>
      <c r="AK99" s="722"/>
      <c r="AL99" s="722"/>
      <c r="AM99" s="722"/>
      <c r="AN99" s="722"/>
      <c r="AO99" s="722"/>
    </row>
    <row r="100" ht="13.5" customHeight="1">
      <c r="A100" s="775"/>
      <c r="B100" s="827"/>
      <c r="C100" s="775"/>
      <c r="D100" s="775"/>
      <c r="E100" s="775"/>
      <c r="F100" s="775"/>
      <c r="G100" s="871">
        <v>0.3</v>
      </c>
      <c r="H100" s="872">
        <f>(H95-H103)*G100</f>
        <v>6203.7</v>
      </c>
      <c r="I100" s="872">
        <f>(I95-I103)*G100</f>
        <v>3461.25</v>
      </c>
      <c r="J100" s="872">
        <f>(J95-J103)*G100</f>
        <v>4436.55</v>
      </c>
      <c r="K100" s="872">
        <f>(K95-K103)*G100</f>
        <v>1482</v>
      </c>
      <c r="L100" s="872">
        <f t="shared" si="37"/>
        <v>15583.5</v>
      </c>
      <c r="M100" s="873"/>
      <c r="N100" s="722"/>
      <c r="O100" s="775"/>
      <c r="P100" s="776"/>
      <c r="Q100" s="775"/>
      <c r="R100" s="775"/>
      <c r="S100" s="775"/>
      <c r="T100" s="775"/>
      <c r="U100" s="777"/>
      <c r="V100" s="778"/>
      <c r="W100" s="777"/>
      <c r="X100" s="777"/>
      <c r="Y100" s="775"/>
      <c r="Z100" s="775"/>
      <c r="AA100" s="775"/>
      <c r="AB100" s="775"/>
      <c r="AC100" s="775"/>
      <c r="AD100" s="775"/>
      <c r="AE100" s="775"/>
      <c r="AF100" s="775"/>
      <c r="AG100" s="775"/>
      <c r="AH100" s="775"/>
      <c r="AI100" s="775"/>
      <c r="AJ100" s="775"/>
      <c r="AK100" s="722"/>
      <c r="AL100" s="722"/>
      <c r="AM100" s="722"/>
      <c r="AN100" s="722"/>
      <c r="AO100" s="722"/>
    </row>
    <row r="101" ht="13.5" customHeight="1">
      <c r="A101" s="775"/>
      <c r="B101" s="827"/>
      <c r="C101" s="775"/>
      <c r="D101" s="775"/>
      <c r="E101" s="775"/>
      <c r="F101" s="775"/>
      <c r="G101" s="706"/>
      <c r="H101" s="874">
        <f t="shared" ref="H101:L101" si="38">SUM(H99:H100)</f>
        <v>20679</v>
      </c>
      <c r="I101" s="874">
        <f t="shared" si="38"/>
        <v>11537.5</v>
      </c>
      <c r="J101" s="874">
        <f t="shared" si="38"/>
        <v>14788.5</v>
      </c>
      <c r="K101" s="874">
        <f t="shared" si="38"/>
        <v>4940</v>
      </c>
      <c r="L101" s="874">
        <f t="shared" si="38"/>
        <v>51945</v>
      </c>
      <c r="M101" s="873"/>
      <c r="N101" s="722"/>
      <c r="O101" s="775"/>
      <c r="P101" s="776"/>
      <c r="Q101" s="775"/>
      <c r="R101" s="775"/>
      <c r="S101" s="775"/>
      <c r="T101" s="775"/>
      <c r="U101" s="777"/>
      <c r="V101" s="778"/>
      <c r="W101" s="777"/>
      <c r="X101" s="777"/>
      <c r="Y101" s="775"/>
      <c r="Z101" s="775"/>
      <c r="AA101" s="775"/>
      <c r="AB101" s="775"/>
      <c r="AC101" s="775"/>
      <c r="AD101" s="775"/>
      <c r="AE101" s="775"/>
      <c r="AF101" s="775"/>
      <c r="AG101" s="775"/>
      <c r="AH101" s="775"/>
      <c r="AI101" s="775"/>
      <c r="AJ101" s="775"/>
      <c r="AK101" s="722"/>
      <c r="AL101" s="722"/>
      <c r="AM101" s="722"/>
      <c r="AN101" s="722"/>
      <c r="AO101" s="722"/>
    </row>
    <row r="102" ht="13.5" customHeight="1">
      <c r="A102" s="775"/>
      <c r="B102" s="827"/>
      <c r="C102" s="775"/>
      <c r="D102" s="775"/>
      <c r="E102" s="775"/>
      <c r="F102" s="775"/>
      <c r="G102" s="706"/>
      <c r="H102" s="875"/>
      <c r="I102" s="875"/>
      <c r="J102" s="875"/>
      <c r="K102" s="875"/>
      <c r="L102" s="875"/>
      <c r="M102" s="873"/>
      <c r="N102" s="722"/>
      <c r="O102" s="775"/>
      <c r="P102" s="776"/>
      <c r="Q102" s="775"/>
      <c r="R102" s="775"/>
      <c r="S102" s="775"/>
      <c r="T102" s="775"/>
      <c r="U102" s="777"/>
      <c r="V102" s="778"/>
      <c r="W102" s="777"/>
      <c r="X102" s="777"/>
      <c r="Y102" s="775"/>
      <c r="Z102" s="775"/>
      <c r="AA102" s="775"/>
      <c r="AB102" s="775"/>
      <c r="AC102" s="775"/>
      <c r="AD102" s="775"/>
      <c r="AE102" s="775"/>
      <c r="AF102" s="775"/>
      <c r="AG102" s="775"/>
      <c r="AH102" s="775"/>
      <c r="AI102" s="775"/>
      <c r="AJ102" s="775"/>
      <c r="AK102" s="722"/>
      <c r="AL102" s="722"/>
      <c r="AM102" s="722"/>
      <c r="AN102" s="722"/>
      <c r="AO102" s="722"/>
    </row>
    <row r="103" ht="13.5" customHeight="1">
      <c r="A103" s="775"/>
      <c r="B103" s="827"/>
      <c r="C103" s="775"/>
      <c r="D103" s="775"/>
      <c r="E103" s="775"/>
      <c r="F103" s="775"/>
      <c r="G103" s="722" t="s">
        <v>916</v>
      </c>
      <c r="H103" s="876">
        <v>7500.0</v>
      </c>
      <c r="I103" s="876">
        <v>0.0</v>
      </c>
      <c r="J103" s="876">
        <f>M49+M50+M80+M79</f>
        <v>0</v>
      </c>
      <c r="K103" s="876">
        <v>0.0</v>
      </c>
      <c r="L103" s="875"/>
      <c r="M103" s="876">
        <f>SUM(H103:K103)</f>
        <v>7500</v>
      </c>
      <c r="N103" s="722"/>
      <c r="O103" s="775"/>
      <c r="P103" s="776"/>
      <c r="Q103" s="775"/>
      <c r="R103" s="775"/>
      <c r="S103" s="775"/>
      <c r="T103" s="775"/>
      <c r="U103" s="768"/>
      <c r="V103" s="778"/>
      <c r="W103" s="777"/>
      <c r="X103" s="777"/>
      <c r="Y103" s="775"/>
      <c r="Z103" s="775"/>
      <c r="AA103" s="775"/>
      <c r="AB103" s="775"/>
      <c r="AC103" s="775"/>
      <c r="AD103" s="775"/>
      <c r="AE103" s="775"/>
      <c r="AF103" s="775"/>
      <c r="AG103" s="775"/>
      <c r="AH103" s="775"/>
      <c r="AI103" s="775"/>
      <c r="AJ103" s="775"/>
      <c r="AK103" s="722"/>
      <c r="AL103" s="722"/>
      <c r="AM103" s="722"/>
      <c r="AN103" s="722"/>
      <c r="AO103" s="722"/>
    </row>
    <row r="104" ht="13.5" customHeight="1">
      <c r="A104" s="775"/>
      <c r="B104" s="827"/>
      <c r="C104" s="775"/>
      <c r="D104" s="775"/>
      <c r="E104" s="775"/>
      <c r="F104" s="775"/>
      <c r="G104" s="775"/>
      <c r="H104" s="775"/>
      <c r="I104" s="775"/>
      <c r="J104" s="775"/>
      <c r="K104" s="775"/>
      <c r="L104" s="775"/>
      <c r="M104" s="775"/>
      <c r="N104" s="775"/>
      <c r="O104" s="775"/>
      <c r="P104" s="776"/>
      <c r="Q104" s="775"/>
      <c r="R104" s="775"/>
      <c r="S104" s="775"/>
      <c r="T104" s="775"/>
      <c r="U104" s="777"/>
      <c r="V104" s="778"/>
      <c r="W104" s="777"/>
      <c r="X104" s="777"/>
      <c r="Y104" s="775"/>
      <c r="Z104" s="775"/>
      <c r="AA104" s="775"/>
      <c r="AB104" s="775"/>
      <c r="AC104" s="775"/>
      <c r="AD104" s="775"/>
      <c r="AE104" s="775"/>
      <c r="AF104" s="775"/>
      <c r="AG104" s="775"/>
      <c r="AH104" s="775"/>
      <c r="AI104" s="775"/>
      <c r="AJ104" s="775"/>
      <c r="AK104" s="722"/>
      <c r="AL104" s="722"/>
      <c r="AM104" s="722"/>
      <c r="AN104" s="722"/>
      <c r="AO104" s="722"/>
    </row>
    <row r="105" ht="13.5" customHeight="1">
      <c r="A105" s="775"/>
      <c r="B105" s="827"/>
      <c r="C105" s="775"/>
      <c r="D105" s="775"/>
      <c r="E105" s="775"/>
      <c r="F105" s="775"/>
      <c r="G105" s="775"/>
      <c r="H105" s="775"/>
      <c r="I105" s="775"/>
      <c r="J105" s="775"/>
      <c r="K105" s="775"/>
      <c r="L105" s="775"/>
      <c r="M105" s="775"/>
      <c r="N105" s="775"/>
      <c r="O105" s="775"/>
      <c r="P105" s="776"/>
      <c r="Q105" s="775"/>
      <c r="R105" s="775"/>
      <c r="S105" s="775"/>
      <c r="T105" s="775"/>
      <c r="U105" s="777"/>
      <c r="V105" s="778"/>
      <c r="W105" s="777"/>
      <c r="X105" s="777"/>
      <c r="Y105" s="775"/>
      <c r="Z105" s="775"/>
      <c r="AA105" s="775"/>
      <c r="AB105" s="775"/>
      <c r="AC105" s="775"/>
      <c r="AD105" s="775"/>
      <c r="AE105" s="775"/>
      <c r="AF105" s="775"/>
      <c r="AG105" s="775"/>
      <c r="AH105" s="775"/>
      <c r="AI105" s="775"/>
      <c r="AJ105" s="775"/>
      <c r="AK105" s="722"/>
      <c r="AL105" s="722"/>
      <c r="AM105" s="722"/>
      <c r="AN105" s="722"/>
      <c r="AO105" s="722"/>
    </row>
    <row r="106" ht="13.5" customHeight="1">
      <c r="A106" s="775"/>
      <c r="B106" s="827"/>
      <c r="C106" s="775"/>
      <c r="D106" s="775"/>
      <c r="E106" s="775"/>
      <c r="F106" s="775"/>
      <c r="G106" s="775"/>
      <c r="H106" s="775"/>
      <c r="I106" s="775"/>
      <c r="J106" s="775"/>
      <c r="K106" s="775"/>
      <c r="L106" s="775"/>
      <c r="M106" s="775"/>
      <c r="N106" s="775"/>
      <c r="O106" s="775"/>
      <c r="P106" s="776"/>
      <c r="Q106" s="775"/>
      <c r="R106" s="775"/>
      <c r="S106" s="775"/>
      <c r="T106" s="775"/>
      <c r="U106" s="777"/>
      <c r="V106" s="778"/>
      <c r="W106" s="777"/>
      <c r="X106" s="777"/>
      <c r="Y106" s="775"/>
      <c r="Z106" s="775"/>
      <c r="AA106" s="775"/>
      <c r="AB106" s="775"/>
      <c r="AC106" s="775"/>
      <c r="AD106" s="775"/>
      <c r="AE106" s="775"/>
      <c r="AF106" s="775"/>
      <c r="AG106" s="775"/>
      <c r="AH106" s="775"/>
      <c r="AI106" s="775"/>
      <c r="AJ106" s="775"/>
      <c r="AK106" s="722"/>
      <c r="AL106" s="722"/>
      <c r="AM106" s="722"/>
      <c r="AN106" s="722"/>
      <c r="AO106" s="722"/>
    </row>
    <row r="107" ht="13.5" customHeight="1">
      <c r="A107" s="775"/>
      <c r="B107" s="827"/>
      <c r="C107" s="775"/>
      <c r="D107" s="775"/>
      <c r="E107" s="775"/>
      <c r="F107" s="775"/>
      <c r="G107" s="775"/>
      <c r="H107" s="775"/>
      <c r="I107" s="775"/>
      <c r="J107" s="775"/>
      <c r="K107" s="775"/>
      <c r="L107" s="775"/>
      <c r="M107" s="775"/>
      <c r="N107" s="775"/>
      <c r="O107" s="775"/>
      <c r="P107" s="776"/>
      <c r="Q107" s="775"/>
      <c r="R107" s="775"/>
      <c r="S107" s="775"/>
      <c r="T107" s="775"/>
      <c r="U107" s="777"/>
      <c r="V107" s="778"/>
      <c r="W107" s="777"/>
      <c r="X107" s="777"/>
      <c r="Y107" s="775"/>
      <c r="Z107" s="775"/>
      <c r="AA107" s="775"/>
      <c r="AB107" s="775"/>
      <c r="AC107" s="775"/>
      <c r="AD107" s="775"/>
      <c r="AE107" s="775"/>
      <c r="AF107" s="775"/>
      <c r="AG107" s="775"/>
      <c r="AH107" s="775"/>
      <c r="AI107" s="775"/>
      <c r="AJ107" s="775"/>
      <c r="AK107" s="722"/>
      <c r="AL107" s="722"/>
      <c r="AM107" s="722"/>
      <c r="AN107" s="722"/>
      <c r="AO107" s="722"/>
    </row>
    <row r="108" ht="13.5" customHeight="1">
      <c r="A108" s="775"/>
      <c r="B108" s="827"/>
      <c r="C108" s="775"/>
      <c r="D108" s="775"/>
      <c r="E108" s="775"/>
      <c r="F108" s="775"/>
      <c r="G108" s="775"/>
      <c r="H108" s="775"/>
      <c r="I108" s="775"/>
      <c r="J108" s="775"/>
      <c r="K108" s="775"/>
      <c r="L108" s="775"/>
      <c r="M108" s="775"/>
      <c r="N108" s="775"/>
      <c r="O108" s="775"/>
      <c r="P108" s="776"/>
      <c r="Q108" s="775"/>
      <c r="R108" s="775"/>
      <c r="S108" s="775"/>
      <c r="T108" s="775"/>
      <c r="U108" s="777"/>
      <c r="V108" s="778"/>
      <c r="W108" s="777"/>
      <c r="X108" s="777"/>
      <c r="Y108" s="775"/>
      <c r="Z108" s="775"/>
      <c r="AA108" s="775"/>
      <c r="AB108" s="775"/>
      <c r="AC108" s="775"/>
      <c r="AD108" s="775"/>
      <c r="AE108" s="775"/>
      <c r="AF108" s="775"/>
      <c r="AG108" s="775"/>
      <c r="AH108" s="775"/>
      <c r="AI108" s="775"/>
      <c r="AJ108" s="775"/>
      <c r="AK108" s="722"/>
      <c r="AL108" s="722"/>
      <c r="AM108" s="722"/>
      <c r="AN108" s="722"/>
      <c r="AO108" s="722"/>
    </row>
    <row r="109" ht="13.5" customHeight="1">
      <c r="A109" s="775"/>
      <c r="B109" s="827"/>
      <c r="C109" s="775"/>
      <c r="D109" s="775"/>
      <c r="E109" s="775"/>
      <c r="F109" s="775"/>
      <c r="G109" s="775"/>
      <c r="H109" s="775"/>
      <c r="I109" s="775"/>
      <c r="J109" s="775"/>
      <c r="K109" s="775"/>
      <c r="L109" s="775"/>
      <c r="M109" s="775"/>
      <c r="N109" s="775"/>
      <c r="O109" s="775"/>
      <c r="P109" s="776"/>
      <c r="Q109" s="775"/>
      <c r="R109" s="775"/>
      <c r="S109" s="775"/>
      <c r="T109" s="775"/>
      <c r="U109" s="777"/>
      <c r="V109" s="778"/>
      <c r="W109" s="777"/>
      <c r="X109" s="777"/>
      <c r="Y109" s="775"/>
      <c r="Z109" s="775"/>
      <c r="AA109" s="775"/>
      <c r="AB109" s="775"/>
      <c r="AC109" s="775"/>
      <c r="AD109" s="775"/>
      <c r="AE109" s="775"/>
      <c r="AF109" s="775"/>
      <c r="AG109" s="775"/>
      <c r="AH109" s="775"/>
      <c r="AI109" s="775"/>
      <c r="AJ109" s="775"/>
      <c r="AK109" s="722"/>
      <c r="AL109" s="722"/>
      <c r="AM109" s="722"/>
      <c r="AN109" s="722"/>
      <c r="AO109" s="722"/>
    </row>
    <row r="110" ht="13.5" customHeight="1">
      <c r="A110" s="775"/>
      <c r="B110" s="827"/>
      <c r="C110" s="775"/>
      <c r="D110" s="775"/>
      <c r="E110" s="775"/>
      <c r="F110" s="775"/>
      <c r="G110" s="775"/>
      <c r="H110" s="775"/>
      <c r="I110" s="775"/>
      <c r="J110" s="775"/>
      <c r="K110" s="775"/>
      <c r="L110" s="775"/>
      <c r="M110" s="775"/>
      <c r="N110" s="775"/>
      <c r="O110" s="775"/>
      <c r="P110" s="776"/>
      <c r="Q110" s="775"/>
      <c r="R110" s="775"/>
      <c r="S110" s="775"/>
      <c r="T110" s="775"/>
      <c r="U110" s="777"/>
      <c r="V110" s="778"/>
      <c r="W110" s="777"/>
      <c r="X110" s="777"/>
      <c r="Y110" s="775"/>
      <c r="Z110" s="775"/>
      <c r="AA110" s="775"/>
      <c r="AB110" s="775"/>
      <c r="AC110" s="775"/>
      <c r="AD110" s="775"/>
      <c r="AE110" s="775"/>
      <c r="AF110" s="775"/>
      <c r="AG110" s="775"/>
      <c r="AH110" s="775"/>
      <c r="AI110" s="775"/>
      <c r="AJ110" s="775"/>
      <c r="AK110" s="722"/>
      <c r="AL110" s="722"/>
      <c r="AM110" s="722"/>
      <c r="AN110" s="722"/>
      <c r="AO110" s="722"/>
    </row>
    <row r="111" ht="13.5" customHeight="1">
      <c r="A111" s="775"/>
      <c r="B111" s="827"/>
      <c r="C111" s="775"/>
      <c r="D111" s="775"/>
      <c r="E111" s="775"/>
      <c r="F111" s="775"/>
      <c r="G111" s="775"/>
      <c r="H111" s="775"/>
      <c r="I111" s="775"/>
      <c r="J111" s="775"/>
      <c r="K111" s="775"/>
      <c r="L111" s="775"/>
      <c r="M111" s="775"/>
      <c r="N111" s="775"/>
      <c r="O111" s="775"/>
      <c r="P111" s="776"/>
      <c r="Q111" s="775"/>
      <c r="R111" s="775"/>
      <c r="S111" s="775"/>
      <c r="T111" s="775"/>
      <c r="U111" s="777"/>
      <c r="V111" s="778"/>
      <c r="W111" s="777"/>
      <c r="X111" s="777"/>
      <c r="Y111" s="775"/>
      <c r="Z111" s="775"/>
      <c r="AA111" s="775"/>
      <c r="AB111" s="775"/>
      <c r="AC111" s="775"/>
      <c r="AD111" s="775"/>
      <c r="AE111" s="775"/>
      <c r="AF111" s="775"/>
      <c r="AG111" s="775"/>
      <c r="AH111" s="775"/>
      <c r="AI111" s="775"/>
      <c r="AJ111" s="775"/>
      <c r="AK111" s="722"/>
      <c r="AL111" s="722"/>
      <c r="AM111" s="722"/>
      <c r="AN111" s="722"/>
      <c r="AO111" s="722"/>
    </row>
    <row r="112" ht="13.5" customHeight="1">
      <c r="A112" s="775"/>
      <c r="B112" s="827"/>
      <c r="C112" s="775"/>
      <c r="D112" s="775"/>
      <c r="E112" s="775"/>
      <c r="F112" s="775"/>
      <c r="G112" s="775"/>
      <c r="H112" s="775"/>
      <c r="I112" s="775"/>
      <c r="J112" s="775"/>
      <c r="K112" s="775"/>
      <c r="L112" s="775"/>
      <c r="M112" s="775"/>
      <c r="N112" s="775"/>
      <c r="O112" s="775"/>
      <c r="P112" s="776"/>
      <c r="Q112" s="775"/>
      <c r="R112" s="775"/>
      <c r="S112" s="775"/>
      <c r="T112" s="775"/>
      <c r="U112" s="777"/>
      <c r="V112" s="778"/>
      <c r="W112" s="777"/>
      <c r="X112" s="777"/>
      <c r="Y112" s="775"/>
      <c r="Z112" s="775"/>
      <c r="AA112" s="775"/>
      <c r="AB112" s="775"/>
      <c r="AC112" s="775"/>
      <c r="AD112" s="775"/>
      <c r="AE112" s="775"/>
      <c r="AF112" s="775"/>
      <c r="AG112" s="775"/>
      <c r="AH112" s="775"/>
      <c r="AI112" s="775"/>
      <c r="AJ112" s="775"/>
      <c r="AK112" s="722"/>
      <c r="AL112" s="722"/>
      <c r="AM112" s="722"/>
      <c r="AN112" s="722"/>
      <c r="AO112" s="722"/>
    </row>
    <row r="113" ht="13.5" customHeight="1">
      <c r="A113" s="775"/>
      <c r="B113" s="827"/>
      <c r="C113" s="775"/>
      <c r="D113" s="775"/>
      <c r="E113" s="775"/>
      <c r="F113" s="775"/>
      <c r="G113" s="775"/>
      <c r="H113" s="775"/>
      <c r="I113" s="775"/>
      <c r="J113" s="775"/>
      <c r="K113" s="775"/>
      <c r="L113" s="775"/>
      <c r="M113" s="775"/>
      <c r="N113" s="775"/>
      <c r="O113" s="775"/>
      <c r="P113" s="776"/>
      <c r="Q113" s="775"/>
      <c r="R113" s="775"/>
      <c r="S113" s="775"/>
      <c r="T113" s="775"/>
      <c r="U113" s="777"/>
      <c r="V113" s="778"/>
      <c r="W113" s="777"/>
      <c r="X113" s="777"/>
      <c r="Y113" s="775"/>
      <c r="Z113" s="775"/>
      <c r="AA113" s="775"/>
      <c r="AB113" s="775"/>
      <c r="AC113" s="775"/>
      <c r="AD113" s="775"/>
      <c r="AE113" s="775"/>
      <c r="AF113" s="775"/>
      <c r="AG113" s="775"/>
      <c r="AH113" s="775"/>
      <c r="AI113" s="775"/>
      <c r="AJ113" s="775"/>
      <c r="AK113" s="722"/>
      <c r="AL113" s="722"/>
      <c r="AM113" s="722"/>
      <c r="AN113" s="722"/>
      <c r="AO113" s="722"/>
    </row>
    <row r="114" ht="13.5" customHeight="1">
      <c r="A114" s="775"/>
      <c r="B114" s="827"/>
      <c r="C114" s="775"/>
      <c r="D114" s="775"/>
      <c r="E114" s="775"/>
      <c r="F114" s="775"/>
      <c r="G114" s="775"/>
      <c r="H114" s="775"/>
      <c r="I114" s="775"/>
      <c r="J114" s="775"/>
      <c r="K114" s="775"/>
      <c r="L114" s="775"/>
      <c r="M114" s="775"/>
      <c r="N114" s="775"/>
      <c r="O114" s="775"/>
      <c r="P114" s="776"/>
      <c r="Q114" s="775"/>
      <c r="R114" s="775"/>
      <c r="S114" s="775"/>
      <c r="T114" s="775"/>
      <c r="U114" s="777"/>
      <c r="V114" s="778"/>
      <c r="W114" s="777"/>
      <c r="X114" s="777"/>
      <c r="Y114" s="775"/>
      <c r="Z114" s="775"/>
      <c r="AA114" s="775"/>
      <c r="AB114" s="775"/>
      <c r="AC114" s="775"/>
      <c r="AD114" s="775"/>
      <c r="AE114" s="775"/>
      <c r="AF114" s="775"/>
      <c r="AG114" s="775"/>
      <c r="AH114" s="775"/>
      <c r="AI114" s="775"/>
      <c r="AJ114" s="775"/>
      <c r="AK114" s="722"/>
      <c r="AL114" s="722"/>
      <c r="AM114" s="722"/>
      <c r="AN114" s="722"/>
      <c r="AO114" s="722"/>
    </row>
    <row r="115" ht="13.5" customHeight="1">
      <c r="A115" s="775"/>
      <c r="B115" s="827"/>
      <c r="C115" s="775"/>
      <c r="D115" s="775"/>
      <c r="E115" s="775"/>
      <c r="F115" s="775"/>
      <c r="G115" s="775"/>
      <c r="H115" s="775"/>
      <c r="I115" s="775"/>
      <c r="J115" s="775"/>
      <c r="K115" s="775"/>
      <c r="L115" s="775"/>
      <c r="M115" s="775"/>
      <c r="N115" s="775"/>
      <c r="O115" s="775"/>
      <c r="P115" s="776"/>
      <c r="Q115" s="775"/>
      <c r="R115" s="775"/>
      <c r="S115" s="775"/>
      <c r="T115" s="775"/>
      <c r="U115" s="777"/>
      <c r="V115" s="778"/>
      <c r="W115" s="777"/>
      <c r="X115" s="777"/>
      <c r="Y115" s="775"/>
      <c r="Z115" s="775"/>
      <c r="AA115" s="775"/>
      <c r="AB115" s="775"/>
      <c r="AC115" s="775"/>
      <c r="AD115" s="775"/>
      <c r="AE115" s="775"/>
      <c r="AF115" s="775"/>
      <c r="AG115" s="775"/>
      <c r="AH115" s="775"/>
      <c r="AI115" s="775"/>
      <c r="AJ115" s="775"/>
      <c r="AK115" s="722"/>
      <c r="AL115" s="722"/>
      <c r="AM115" s="722"/>
      <c r="AN115" s="722"/>
      <c r="AO115" s="722"/>
    </row>
    <row r="116" ht="13.5" customHeight="1">
      <c r="A116" s="775"/>
      <c r="B116" s="827"/>
      <c r="C116" s="775"/>
      <c r="D116" s="775"/>
      <c r="E116" s="775"/>
      <c r="F116" s="775"/>
      <c r="G116" s="775"/>
      <c r="H116" s="775"/>
      <c r="I116" s="775"/>
      <c r="J116" s="775"/>
      <c r="K116" s="775"/>
      <c r="L116" s="775"/>
      <c r="M116" s="775"/>
      <c r="N116" s="775"/>
      <c r="O116" s="775"/>
      <c r="P116" s="776"/>
      <c r="Q116" s="775"/>
      <c r="R116" s="775"/>
      <c r="S116" s="775"/>
      <c r="T116" s="775"/>
      <c r="U116" s="777"/>
      <c r="V116" s="778"/>
      <c r="W116" s="777"/>
      <c r="X116" s="777"/>
      <c r="Y116" s="775"/>
      <c r="Z116" s="775"/>
      <c r="AA116" s="775"/>
      <c r="AB116" s="775"/>
      <c r="AC116" s="775"/>
      <c r="AD116" s="775"/>
      <c r="AE116" s="775"/>
      <c r="AF116" s="775"/>
      <c r="AG116" s="775"/>
      <c r="AH116" s="775"/>
      <c r="AI116" s="775"/>
      <c r="AJ116" s="775"/>
      <c r="AK116" s="722"/>
      <c r="AL116" s="722"/>
      <c r="AM116" s="722"/>
      <c r="AN116" s="722"/>
      <c r="AO116" s="722"/>
    </row>
    <row r="117" ht="13.5" customHeight="1">
      <c r="A117" s="775"/>
      <c r="B117" s="827"/>
      <c r="C117" s="775"/>
      <c r="D117" s="775"/>
      <c r="E117" s="775"/>
      <c r="F117" s="775"/>
      <c r="G117" s="775"/>
      <c r="H117" s="775"/>
      <c r="I117" s="775"/>
      <c r="J117" s="775"/>
      <c r="K117" s="775"/>
      <c r="L117" s="775"/>
      <c r="M117" s="775"/>
      <c r="N117" s="775"/>
      <c r="O117" s="775"/>
      <c r="P117" s="776"/>
      <c r="Q117" s="775"/>
      <c r="R117" s="775"/>
      <c r="S117" s="775"/>
      <c r="T117" s="775"/>
      <c r="U117" s="777"/>
      <c r="V117" s="778"/>
      <c r="W117" s="777"/>
      <c r="X117" s="777"/>
      <c r="Y117" s="775"/>
      <c r="Z117" s="775"/>
      <c r="AA117" s="775"/>
      <c r="AB117" s="775"/>
      <c r="AC117" s="775"/>
      <c r="AD117" s="775"/>
      <c r="AE117" s="775"/>
      <c r="AF117" s="775"/>
      <c r="AG117" s="775"/>
      <c r="AH117" s="775"/>
      <c r="AI117" s="775"/>
      <c r="AJ117" s="775"/>
      <c r="AK117" s="722"/>
      <c r="AL117" s="722"/>
      <c r="AM117" s="722"/>
      <c r="AN117" s="722"/>
      <c r="AO117" s="722"/>
    </row>
    <row r="118" ht="13.5" customHeight="1">
      <c r="A118" s="775"/>
      <c r="B118" s="827"/>
      <c r="C118" s="775"/>
      <c r="D118" s="775"/>
      <c r="E118" s="775"/>
      <c r="F118" s="775"/>
      <c r="G118" s="775"/>
      <c r="H118" s="775"/>
      <c r="I118" s="775"/>
      <c r="J118" s="775"/>
      <c r="K118" s="775"/>
      <c r="L118" s="775"/>
      <c r="M118" s="775"/>
      <c r="N118" s="775"/>
      <c r="O118" s="775"/>
      <c r="P118" s="776"/>
      <c r="Q118" s="775"/>
      <c r="R118" s="775"/>
      <c r="S118" s="775"/>
      <c r="T118" s="775"/>
      <c r="U118" s="777"/>
      <c r="V118" s="778"/>
      <c r="W118" s="777"/>
      <c r="X118" s="777"/>
      <c r="Y118" s="775"/>
      <c r="Z118" s="775"/>
      <c r="AA118" s="775"/>
      <c r="AB118" s="775"/>
      <c r="AC118" s="775"/>
      <c r="AD118" s="775"/>
      <c r="AE118" s="775"/>
      <c r="AF118" s="775"/>
      <c r="AG118" s="775"/>
      <c r="AH118" s="775"/>
      <c r="AI118" s="775"/>
      <c r="AJ118" s="775"/>
      <c r="AK118" s="722"/>
      <c r="AL118" s="722"/>
      <c r="AM118" s="722"/>
      <c r="AN118" s="722"/>
      <c r="AO118" s="722"/>
    </row>
    <row r="119" ht="13.5" customHeight="1">
      <c r="A119" s="775"/>
      <c r="B119" s="827"/>
      <c r="C119" s="775"/>
      <c r="D119" s="775"/>
      <c r="E119" s="775"/>
      <c r="F119" s="775"/>
      <c r="G119" s="775"/>
      <c r="H119" s="775"/>
      <c r="I119" s="775"/>
      <c r="J119" s="775"/>
      <c r="K119" s="775"/>
      <c r="L119" s="775"/>
      <c r="M119" s="775"/>
      <c r="N119" s="775"/>
      <c r="O119" s="775"/>
      <c r="P119" s="776"/>
      <c r="Q119" s="775"/>
      <c r="R119" s="775"/>
      <c r="S119" s="775"/>
      <c r="T119" s="775"/>
      <c r="U119" s="777"/>
      <c r="V119" s="778"/>
      <c r="W119" s="777"/>
      <c r="X119" s="777"/>
      <c r="Y119" s="775"/>
      <c r="Z119" s="775"/>
      <c r="AA119" s="775"/>
      <c r="AB119" s="775"/>
      <c r="AC119" s="775"/>
      <c r="AD119" s="775"/>
      <c r="AE119" s="775"/>
      <c r="AF119" s="775"/>
      <c r="AG119" s="775"/>
      <c r="AH119" s="775"/>
      <c r="AI119" s="775"/>
      <c r="AJ119" s="775"/>
      <c r="AK119" s="722"/>
      <c r="AL119" s="722"/>
      <c r="AM119" s="722"/>
      <c r="AN119" s="722"/>
      <c r="AO119" s="722"/>
    </row>
    <row r="120" ht="13.5" customHeight="1">
      <c r="A120" s="775"/>
      <c r="B120" s="827"/>
      <c r="C120" s="775"/>
      <c r="D120" s="775"/>
      <c r="E120" s="775"/>
      <c r="F120" s="775"/>
      <c r="G120" s="775"/>
      <c r="H120" s="775"/>
      <c r="I120" s="775"/>
      <c r="J120" s="775"/>
      <c r="K120" s="775"/>
      <c r="L120" s="775"/>
      <c r="M120" s="775"/>
      <c r="N120" s="775"/>
      <c r="O120" s="775"/>
      <c r="P120" s="776"/>
      <c r="Q120" s="775"/>
      <c r="R120" s="775"/>
      <c r="S120" s="775"/>
      <c r="T120" s="775"/>
      <c r="U120" s="777"/>
      <c r="V120" s="778"/>
      <c r="W120" s="777"/>
      <c r="X120" s="777"/>
      <c r="Y120" s="775"/>
      <c r="Z120" s="775"/>
      <c r="AA120" s="775"/>
      <c r="AB120" s="775"/>
      <c r="AC120" s="775"/>
      <c r="AD120" s="775"/>
      <c r="AE120" s="775"/>
      <c r="AF120" s="775"/>
      <c r="AG120" s="775"/>
      <c r="AH120" s="775"/>
      <c r="AI120" s="775"/>
      <c r="AJ120" s="775"/>
      <c r="AK120" s="722"/>
      <c r="AL120" s="722"/>
      <c r="AM120" s="722"/>
      <c r="AN120" s="722"/>
      <c r="AO120" s="722"/>
    </row>
    <row r="121" ht="13.5" customHeight="1">
      <c r="A121" s="775"/>
      <c r="B121" s="827"/>
      <c r="C121" s="775"/>
      <c r="D121" s="775"/>
      <c r="E121" s="775"/>
      <c r="F121" s="775"/>
      <c r="G121" s="775"/>
      <c r="H121" s="775"/>
      <c r="I121" s="775"/>
      <c r="J121" s="775"/>
      <c r="K121" s="775"/>
      <c r="L121" s="775"/>
      <c r="M121" s="775"/>
      <c r="N121" s="775"/>
      <c r="O121" s="775"/>
      <c r="P121" s="776"/>
      <c r="Q121" s="775"/>
      <c r="R121" s="775"/>
      <c r="S121" s="775"/>
      <c r="T121" s="775"/>
      <c r="U121" s="777"/>
      <c r="V121" s="778"/>
      <c r="W121" s="777"/>
      <c r="X121" s="777"/>
      <c r="Y121" s="775"/>
      <c r="Z121" s="775"/>
      <c r="AA121" s="775"/>
      <c r="AB121" s="775"/>
      <c r="AC121" s="775"/>
      <c r="AD121" s="775"/>
      <c r="AE121" s="775"/>
      <c r="AF121" s="775"/>
      <c r="AG121" s="775"/>
      <c r="AH121" s="775"/>
      <c r="AI121" s="775"/>
      <c r="AJ121" s="775"/>
      <c r="AK121" s="722"/>
      <c r="AL121" s="722"/>
      <c r="AM121" s="722"/>
      <c r="AN121" s="722"/>
      <c r="AO121" s="722"/>
    </row>
    <row r="122" ht="13.5" customHeight="1">
      <c r="A122" s="775"/>
      <c r="B122" s="827"/>
      <c r="C122" s="775"/>
      <c r="D122" s="775"/>
      <c r="E122" s="775"/>
      <c r="F122" s="775"/>
      <c r="G122" s="775"/>
      <c r="H122" s="775"/>
      <c r="I122" s="775"/>
      <c r="J122" s="775"/>
      <c r="K122" s="775"/>
      <c r="L122" s="775"/>
      <c r="M122" s="775"/>
      <c r="N122" s="775"/>
      <c r="O122" s="775"/>
      <c r="P122" s="776"/>
      <c r="Q122" s="775"/>
      <c r="R122" s="775"/>
      <c r="S122" s="775"/>
      <c r="T122" s="775"/>
      <c r="U122" s="777"/>
      <c r="V122" s="778"/>
      <c r="W122" s="777"/>
      <c r="X122" s="777"/>
      <c r="Y122" s="775"/>
      <c r="Z122" s="775"/>
      <c r="AA122" s="775"/>
      <c r="AB122" s="775"/>
      <c r="AC122" s="775"/>
      <c r="AD122" s="775"/>
      <c r="AE122" s="775"/>
      <c r="AF122" s="775"/>
      <c r="AG122" s="775"/>
      <c r="AH122" s="775"/>
      <c r="AI122" s="775"/>
      <c r="AJ122" s="775"/>
      <c r="AK122" s="722"/>
      <c r="AL122" s="722"/>
      <c r="AM122" s="722"/>
      <c r="AN122" s="722"/>
      <c r="AO122" s="722"/>
    </row>
    <row r="123" ht="13.5" customHeight="1">
      <c r="A123" s="775"/>
      <c r="B123" s="827"/>
      <c r="C123" s="775"/>
      <c r="D123" s="775"/>
      <c r="E123" s="775"/>
      <c r="F123" s="775"/>
      <c r="G123" s="775"/>
      <c r="H123" s="775"/>
      <c r="I123" s="775"/>
      <c r="J123" s="775"/>
      <c r="K123" s="775"/>
      <c r="L123" s="775"/>
      <c r="M123" s="775"/>
      <c r="N123" s="775"/>
      <c r="O123" s="775"/>
      <c r="P123" s="776"/>
      <c r="Q123" s="775"/>
      <c r="R123" s="775"/>
      <c r="S123" s="775"/>
      <c r="T123" s="775"/>
      <c r="U123" s="777"/>
      <c r="V123" s="778"/>
      <c r="W123" s="777"/>
      <c r="X123" s="777"/>
      <c r="Y123" s="775"/>
      <c r="Z123" s="775"/>
      <c r="AA123" s="775"/>
      <c r="AB123" s="775"/>
      <c r="AC123" s="775"/>
      <c r="AD123" s="775"/>
      <c r="AE123" s="775"/>
      <c r="AF123" s="775"/>
      <c r="AG123" s="775"/>
      <c r="AH123" s="775"/>
      <c r="AI123" s="775"/>
      <c r="AJ123" s="775"/>
      <c r="AK123" s="722"/>
      <c r="AL123" s="722"/>
      <c r="AM123" s="722"/>
      <c r="AN123" s="722"/>
      <c r="AO123" s="722"/>
    </row>
    <row r="124" ht="13.5" customHeight="1">
      <c r="A124" s="775"/>
      <c r="B124" s="827"/>
      <c r="C124" s="775"/>
      <c r="D124" s="775"/>
      <c r="E124" s="775"/>
      <c r="F124" s="775"/>
      <c r="G124" s="775"/>
      <c r="H124" s="775"/>
      <c r="I124" s="775"/>
      <c r="J124" s="775"/>
      <c r="K124" s="775"/>
      <c r="L124" s="775"/>
      <c r="M124" s="775"/>
      <c r="N124" s="775"/>
      <c r="O124" s="775"/>
      <c r="P124" s="776"/>
      <c r="Q124" s="775"/>
      <c r="R124" s="775"/>
      <c r="S124" s="775"/>
      <c r="T124" s="775"/>
      <c r="U124" s="777"/>
      <c r="V124" s="778"/>
      <c r="W124" s="777"/>
      <c r="X124" s="777"/>
      <c r="Y124" s="775"/>
      <c r="Z124" s="775"/>
      <c r="AA124" s="775"/>
      <c r="AB124" s="775"/>
      <c r="AC124" s="775"/>
      <c r="AD124" s="775"/>
      <c r="AE124" s="775"/>
      <c r="AF124" s="775"/>
      <c r="AG124" s="775"/>
      <c r="AH124" s="775"/>
      <c r="AI124" s="775"/>
      <c r="AJ124" s="775"/>
      <c r="AK124" s="722"/>
      <c r="AL124" s="722"/>
      <c r="AM124" s="722"/>
      <c r="AN124" s="722"/>
      <c r="AO124" s="722"/>
    </row>
    <row r="125" ht="13.5" customHeight="1">
      <c r="A125" s="775"/>
      <c r="B125" s="827"/>
      <c r="C125" s="775"/>
      <c r="D125" s="775"/>
      <c r="E125" s="775"/>
      <c r="F125" s="775"/>
      <c r="G125" s="775"/>
      <c r="H125" s="775"/>
      <c r="I125" s="775"/>
      <c r="J125" s="775"/>
      <c r="K125" s="775"/>
      <c r="L125" s="775"/>
      <c r="M125" s="775"/>
      <c r="N125" s="775"/>
      <c r="O125" s="775"/>
      <c r="P125" s="776"/>
      <c r="Q125" s="775"/>
      <c r="R125" s="775"/>
      <c r="S125" s="775"/>
      <c r="T125" s="775"/>
      <c r="U125" s="777"/>
      <c r="V125" s="778"/>
      <c r="W125" s="777"/>
      <c r="X125" s="777"/>
      <c r="Y125" s="775"/>
      <c r="Z125" s="775"/>
      <c r="AA125" s="775"/>
      <c r="AB125" s="775"/>
      <c r="AC125" s="775"/>
      <c r="AD125" s="775"/>
      <c r="AE125" s="775"/>
      <c r="AF125" s="775"/>
      <c r="AG125" s="775"/>
      <c r="AH125" s="775"/>
      <c r="AI125" s="775"/>
      <c r="AJ125" s="775"/>
      <c r="AK125" s="722"/>
      <c r="AL125" s="722"/>
      <c r="AM125" s="722"/>
      <c r="AN125" s="722"/>
      <c r="AO125" s="722"/>
    </row>
    <row r="126" ht="13.5" customHeight="1">
      <c r="A126" s="775"/>
      <c r="B126" s="827"/>
      <c r="C126" s="775"/>
      <c r="D126" s="775"/>
      <c r="E126" s="775"/>
      <c r="F126" s="775"/>
      <c r="G126" s="775"/>
      <c r="H126" s="775"/>
      <c r="I126" s="775"/>
      <c r="J126" s="775"/>
      <c r="K126" s="775"/>
      <c r="L126" s="775"/>
      <c r="M126" s="775"/>
      <c r="N126" s="775"/>
      <c r="O126" s="775"/>
      <c r="P126" s="776"/>
      <c r="Q126" s="775"/>
      <c r="R126" s="775"/>
      <c r="S126" s="775"/>
      <c r="T126" s="775"/>
      <c r="U126" s="777"/>
      <c r="V126" s="778"/>
      <c r="W126" s="777"/>
      <c r="X126" s="777"/>
      <c r="Y126" s="775"/>
      <c r="Z126" s="775"/>
      <c r="AA126" s="775"/>
      <c r="AB126" s="775"/>
      <c r="AC126" s="775"/>
      <c r="AD126" s="775"/>
      <c r="AE126" s="775"/>
      <c r="AF126" s="775"/>
      <c r="AG126" s="775"/>
      <c r="AH126" s="775"/>
      <c r="AI126" s="775"/>
      <c r="AJ126" s="775"/>
      <c r="AK126" s="722"/>
      <c r="AL126" s="722"/>
      <c r="AM126" s="722"/>
      <c r="AN126" s="722"/>
      <c r="AO126" s="722"/>
    </row>
    <row r="127" ht="13.5" customHeight="1">
      <c r="A127" s="775"/>
      <c r="B127" s="827"/>
      <c r="C127" s="775"/>
      <c r="D127" s="775"/>
      <c r="E127" s="775"/>
      <c r="F127" s="775"/>
      <c r="G127" s="775"/>
      <c r="H127" s="775"/>
      <c r="I127" s="775"/>
      <c r="J127" s="775"/>
      <c r="K127" s="775"/>
      <c r="L127" s="775"/>
      <c r="M127" s="775"/>
      <c r="N127" s="775"/>
      <c r="O127" s="775"/>
      <c r="P127" s="776"/>
      <c r="Q127" s="775"/>
      <c r="R127" s="775"/>
      <c r="S127" s="775"/>
      <c r="T127" s="775"/>
      <c r="U127" s="777"/>
      <c r="V127" s="778"/>
      <c r="W127" s="777"/>
      <c r="X127" s="777"/>
      <c r="Y127" s="775"/>
      <c r="Z127" s="775"/>
      <c r="AA127" s="775"/>
      <c r="AB127" s="775"/>
      <c r="AC127" s="775"/>
      <c r="AD127" s="775"/>
      <c r="AE127" s="775"/>
      <c r="AF127" s="775"/>
      <c r="AG127" s="775"/>
      <c r="AH127" s="775"/>
      <c r="AI127" s="775"/>
      <c r="AJ127" s="775"/>
      <c r="AK127" s="722"/>
      <c r="AL127" s="722"/>
      <c r="AM127" s="722"/>
      <c r="AN127" s="722"/>
      <c r="AO127" s="722"/>
    </row>
    <row r="128" ht="13.5" customHeight="1">
      <c r="A128" s="775"/>
      <c r="B128" s="827"/>
      <c r="C128" s="775"/>
      <c r="D128" s="775"/>
      <c r="E128" s="775"/>
      <c r="F128" s="775"/>
      <c r="G128" s="775"/>
      <c r="H128" s="775"/>
      <c r="I128" s="775"/>
      <c r="J128" s="775"/>
      <c r="K128" s="775"/>
      <c r="L128" s="775"/>
      <c r="M128" s="775"/>
      <c r="N128" s="775"/>
      <c r="O128" s="775"/>
      <c r="P128" s="776"/>
      <c r="Q128" s="775"/>
      <c r="R128" s="775"/>
      <c r="S128" s="775"/>
      <c r="T128" s="775"/>
      <c r="U128" s="777"/>
      <c r="V128" s="778"/>
      <c r="W128" s="777"/>
      <c r="X128" s="777"/>
      <c r="Y128" s="775"/>
      <c r="Z128" s="775"/>
      <c r="AA128" s="775"/>
      <c r="AB128" s="775"/>
      <c r="AC128" s="775"/>
      <c r="AD128" s="775"/>
      <c r="AE128" s="775"/>
      <c r="AF128" s="775"/>
      <c r="AG128" s="775"/>
      <c r="AH128" s="775"/>
      <c r="AI128" s="775"/>
      <c r="AJ128" s="775"/>
      <c r="AK128" s="722"/>
      <c r="AL128" s="722"/>
      <c r="AM128" s="722"/>
      <c r="AN128" s="722"/>
      <c r="AO128" s="722"/>
    </row>
    <row r="129" ht="13.5" customHeight="1">
      <c r="A129" s="775"/>
      <c r="B129" s="827"/>
      <c r="C129" s="775"/>
      <c r="D129" s="775"/>
      <c r="E129" s="775"/>
      <c r="F129" s="775"/>
      <c r="G129" s="775"/>
      <c r="H129" s="775"/>
      <c r="I129" s="775"/>
      <c r="J129" s="775"/>
      <c r="K129" s="775"/>
      <c r="L129" s="775"/>
      <c r="M129" s="775"/>
      <c r="N129" s="775"/>
      <c r="O129" s="775"/>
      <c r="P129" s="776"/>
      <c r="Q129" s="775"/>
      <c r="R129" s="775"/>
      <c r="S129" s="775"/>
      <c r="T129" s="775"/>
      <c r="U129" s="777"/>
      <c r="V129" s="778"/>
      <c r="W129" s="777"/>
      <c r="X129" s="777"/>
      <c r="Y129" s="775"/>
      <c r="Z129" s="775"/>
      <c r="AA129" s="775"/>
      <c r="AB129" s="775"/>
      <c r="AC129" s="775"/>
      <c r="AD129" s="775"/>
      <c r="AE129" s="775"/>
      <c r="AF129" s="775"/>
      <c r="AG129" s="775"/>
      <c r="AH129" s="775"/>
      <c r="AI129" s="775"/>
      <c r="AJ129" s="775"/>
      <c r="AK129" s="722"/>
      <c r="AL129" s="722"/>
      <c r="AM129" s="722"/>
      <c r="AN129" s="722"/>
      <c r="AO129" s="722"/>
    </row>
    <row r="130" ht="13.5" customHeight="1">
      <c r="A130" s="775"/>
      <c r="B130" s="827"/>
      <c r="C130" s="775"/>
      <c r="D130" s="775"/>
      <c r="E130" s="775"/>
      <c r="F130" s="775"/>
      <c r="G130" s="775"/>
      <c r="H130" s="775"/>
      <c r="I130" s="775"/>
      <c r="J130" s="775"/>
      <c r="K130" s="775"/>
      <c r="L130" s="775"/>
      <c r="M130" s="775"/>
      <c r="N130" s="775"/>
      <c r="O130" s="775"/>
      <c r="P130" s="776"/>
      <c r="Q130" s="775"/>
      <c r="R130" s="775"/>
      <c r="S130" s="775"/>
      <c r="T130" s="775"/>
      <c r="U130" s="777"/>
      <c r="V130" s="778"/>
      <c r="W130" s="777"/>
      <c r="X130" s="777"/>
      <c r="Y130" s="775"/>
      <c r="Z130" s="775"/>
      <c r="AA130" s="775"/>
      <c r="AB130" s="775"/>
      <c r="AC130" s="775"/>
      <c r="AD130" s="775"/>
      <c r="AE130" s="775"/>
      <c r="AF130" s="775"/>
      <c r="AG130" s="775"/>
      <c r="AH130" s="775"/>
      <c r="AI130" s="775"/>
      <c r="AJ130" s="775"/>
      <c r="AK130" s="722"/>
      <c r="AL130" s="722"/>
      <c r="AM130" s="722"/>
      <c r="AN130" s="722"/>
      <c r="AO130" s="722"/>
    </row>
    <row r="131" ht="13.5" customHeight="1">
      <c r="A131" s="775"/>
      <c r="B131" s="827"/>
      <c r="C131" s="775"/>
      <c r="D131" s="775"/>
      <c r="E131" s="775"/>
      <c r="F131" s="775"/>
      <c r="G131" s="775"/>
      <c r="H131" s="775"/>
      <c r="I131" s="775"/>
      <c r="J131" s="775"/>
      <c r="K131" s="775"/>
      <c r="L131" s="775"/>
      <c r="M131" s="775"/>
      <c r="N131" s="775"/>
      <c r="O131" s="775"/>
      <c r="P131" s="776"/>
      <c r="Q131" s="775"/>
      <c r="R131" s="775"/>
      <c r="S131" s="775"/>
      <c r="T131" s="775"/>
      <c r="U131" s="777"/>
      <c r="V131" s="778"/>
      <c r="W131" s="777"/>
      <c r="X131" s="777"/>
      <c r="Y131" s="775"/>
      <c r="Z131" s="775"/>
      <c r="AA131" s="775"/>
      <c r="AB131" s="775"/>
      <c r="AC131" s="775"/>
      <c r="AD131" s="775"/>
      <c r="AE131" s="775"/>
      <c r="AF131" s="775"/>
      <c r="AG131" s="775"/>
      <c r="AH131" s="775"/>
      <c r="AI131" s="775"/>
      <c r="AJ131" s="775"/>
      <c r="AK131" s="722"/>
      <c r="AL131" s="722"/>
      <c r="AM131" s="722"/>
      <c r="AN131" s="722"/>
      <c r="AO131" s="722"/>
    </row>
    <row r="132" ht="13.5" customHeight="1">
      <c r="A132" s="775"/>
      <c r="B132" s="827"/>
      <c r="C132" s="775"/>
      <c r="D132" s="775"/>
      <c r="E132" s="775"/>
      <c r="F132" s="775"/>
      <c r="G132" s="775"/>
      <c r="H132" s="775"/>
      <c r="I132" s="775"/>
      <c r="J132" s="775"/>
      <c r="K132" s="775"/>
      <c r="L132" s="775"/>
      <c r="M132" s="775"/>
      <c r="N132" s="775"/>
      <c r="O132" s="775"/>
      <c r="P132" s="776"/>
      <c r="Q132" s="775"/>
      <c r="R132" s="775"/>
      <c r="S132" s="775"/>
      <c r="T132" s="775"/>
      <c r="U132" s="777"/>
      <c r="V132" s="778"/>
      <c r="W132" s="777"/>
      <c r="X132" s="777"/>
      <c r="Y132" s="775"/>
      <c r="Z132" s="775"/>
      <c r="AA132" s="775"/>
      <c r="AB132" s="775"/>
      <c r="AC132" s="775"/>
      <c r="AD132" s="775"/>
      <c r="AE132" s="775"/>
      <c r="AF132" s="775"/>
      <c r="AG132" s="775"/>
      <c r="AH132" s="775"/>
      <c r="AI132" s="775"/>
      <c r="AJ132" s="775"/>
      <c r="AK132" s="722"/>
      <c r="AL132" s="722"/>
      <c r="AM132" s="722"/>
      <c r="AN132" s="722"/>
      <c r="AO132" s="722"/>
    </row>
    <row r="133" ht="13.5" customHeight="1">
      <c r="A133" s="775"/>
      <c r="B133" s="827"/>
      <c r="C133" s="775"/>
      <c r="D133" s="775"/>
      <c r="E133" s="775"/>
      <c r="F133" s="775"/>
      <c r="G133" s="775"/>
      <c r="H133" s="775"/>
      <c r="I133" s="775"/>
      <c r="J133" s="775"/>
      <c r="K133" s="775"/>
      <c r="L133" s="775"/>
      <c r="M133" s="775"/>
      <c r="N133" s="775"/>
      <c r="O133" s="775"/>
      <c r="P133" s="776"/>
      <c r="Q133" s="775"/>
      <c r="R133" s="775"/>
      <c r="S133" s="775"/>
      <c r="T133" s="775"/>
      <c r="U133" s="777"/>
      <c r="V133" s="778"/>
      <c r="W133" s="777"/>
      <c r="X133" s="777"/>
      <c r="Y133" s="775"/>
      <c r="Z133" s="775"/>
      <c r="AA133" s="775"/>
      <c r="AB133" s="775"/>
      <c r="AC133" s="775"/>
      <c r="AD133" s="775"/>
      <c r="AE133" s="775"/>
      <c r="AF133" s="775"/>
      <c r="AG133" s="775"/>
      <c r="AH133" s="775"/>
      <c r="AI133" s="775"/>
      <c r="AJ133" s="775"/>
      <c r="AK133" s="722"/>
      <c r="AL133" s="722"/>
      <c r="AM133" s="722"/>
      <c r="AN133" s="722"/>
      <c r="AO133" s="722"/>
    </row>
    <row r="134" ht="13.5" customHeight="1">
      <c r="A134" s="775"/>
      <c r="B134" s="827"/>
      <c r="C134" s="775"/>
      <c r="D134" s="775"/>
      <c r="E134" s="775"/>
      <c r="F134" s="775"/>
      <c r="G134" s="775"/>
      <c r="H134" s="775"/>
      <c r="I134" s="775"/>
      <c r="J134" s="775"/>
      <c r="K134" s="775"/>
      <c r="L134" s="775"/>
      <c r="M134" s="775"/>
      <c r="N134" s="775"/>
      <c r="O134" s="775"/>
      <c r="P134" s="776"/>
      <c r="Q134" s="775"/>
      <c r="R134" s="775"/>
      <c r="S134" s="775"/>
      <c r="T134" s="775"/>
      <c r="U134" s="777"/>
      <c r="V134" s="778"/>
      <c r="W134" s="777"/>
      <c r="X134" s="777"/>
      <c r="Y134" s="775"/>
      <c r="Z134" s="775"/>
      <c r="AA134" s="775"/>
      <c r="AB134" s="775"/>
      <c r="AC134" s="775"/>
      <c r="AD134" s="775"/>
      <c r="AE134" s="775"/>
      <c r="AF134" s="775"/>
      <c r="AG134" s="775"/>
      <c r="AH134" s="775"/>
      <c r="AI134" s="775"/>
      <c r="AJ134" s="775"/>
      <c r="AK134" s="722"/>
      <c r="AL134" s="722"/>
      <c r="AM134" s="722"/>
      <c r="AN134" s="722"/>
      <c r="AO134" s="722"/>
    </row>
    <row r="135" ht="13.5" customHeight="1">
      <c r="A135" s="775"/>
      <c r="B135" s="827"/>
      <c r="C135" s="775"/>
      <c r="D135" s="775"/>
      <c r="E135" s="775"/>
      <c r="F135" s="775"/>
      <c r="G135" s="775"/>
      <c r="H135" s="775"/>
      <c r="I135" s="775"/>
      <c r="J135" s="775"/>
      <c r="K135" s="775"/>
      <c r="L135" s="775"/>
      <c r="M135" s="775"/>
      <c r="N135" s="775"/>
      <c r="O135" s="775"/>
      <c r="P135" s="776"/>
      <c r="Q135" s="775"/>
      <c r="R135" s="775"/>
      <c r="S135" s="775"/>
      <c r="T135" s="775"/>
      <c r="U135" s="777"/>
      <c r="V135" s="778"/>
      <c r="W135" s="777"/>
      <c r="X135" s="777"/>
      <c r="Y135" s="775"/>
      <c r="Z135" s="775"/>
      <c r="AA135" s="775"/>
      <c r="AB135" s="775"/>
      <c r="AC135" s="775"/>
      <c r="AD135" s="775"/>
      <c r="AE135" s="775"/>
      <c r="AF135" s="775"/>
      <c r="AG135" s="775"/>
      <c r="AH135" s="775"/>
      <c r="AI135" s="775"/>
      <c r="AJ135" s="775"/>
      <c r="AK135" s="722"/>
      <c r="AL135" s="722"/>
      <c r="AM135" s="722"/>
      <c r="AN135" s="722"/>
      <c r="AO135" s="722"/>
    </row>
    <row r="136" ht="13.5" customHeight="1">
      <c r="A136" s="775"/>
      <c r="B136" s="827"/>
      <c r="C136" s="775"/>
      <c r="D136" s="775"/>
      <c r="E136" s="775"/>
      <c r="F136" s="775"/>
      <c r="G136" s="775"/>
      <c r="H136" s="775"/>
      <c r="I136" s="775"/>
      <c r="J136" s="775"/>
      <c r="K136" s="775"/>
      <c r="L136" s="775"/>
      <c r="M136" s="775"/>
      <c r="N136" s="775"/>
      <c r="O136" s="775"/>
      <c r="P136" s="776"/>
      <c r="Q136" s="775"/>
      <c r="R136" s="775"/>
      <c r="S136" s="775"/>
      <c r="T136" s="775"/>
      <c r="U136" s="777"/>
      <c r="V136" s="778"/>
      <c r="W136" s="777"/>
      <c r="X136" s="777"/>
      <c r="Y136" s="775"/>
      <c r="Z136" s="775"/>
      <c r="AA136" s="775"/>
      <c r="AB136" s="775"/>
      <c r="AC136" s="775"/>
      <c r="AD136" s="775"/>
      <c r="AE136" s="775"/>
      <c r="AF136" s="775"/>
      <c r="AG136" s="775"/>
      <c r="AH136" s="775"/>
      <c r="AI136" s="775"/>
      <c r="AJ136" s="775"/>
      <c r="AK136" s="722"/>
      <c r="AL136" s="722"/>
      <c r="AM136" s="722"/>
      <c r="AN136" s="722"/>
      <c r="AO136" s="722"/>
    </row>
    <row r="137" ht="13.5" customHeight="1">
      <c r="A137" s="775"/>
      <c r="B137" s="827"/>
      <c r="C137" s="775"/>
      <c r="D137" s="775"/>
      <c r="E137" s="775"/>
      <c r="F137" s="775"/>
      <c r="G137" s="775"/>
      <c r="H137" s="775"/>
      <c r="I137" s="775"/>
      <c r="J137" s="775"/>
      <c r="K137" s="775"/>
      <c r="L137" s="775"/>
      <c r="M137" s="775"/>
      <c r="N137" s="775"/>
      <c r="O137" s="775"/>
      <c r="P137" s="776"/>
      <c r="Q137" s="775"/>
      <c r="R137" s="775"/>
      <c r="S137" s="775"/>
      <c r="T137" s="775"/>
      <c r="U137" s="777"/>
      <c r="V137" s="778"/>
      <c r="W137" s="777"/>
      <c r="X137" s="777"/>
      <c r="Y137" s="775"/>
      <c r="Z137" s="775"/>
      <c r="AA137" s="775"/>
      <c r="AB137" s="775"/>
      <c r="AC137" s="775"/>
      <c r="AD137" s="775"/>
      <c r="AE137" s="775"/>
      <c r="AF137" s="775"/>
      <c r="AG137" s="775"/>
      <c r="AH137" s="775"/>
      <c r="AI137" s="775"/>
      <c r="AJ137" s="775"/>
      <c r="AK137" s="722"/>
      <c r="AL137" s="722"/>
      <c r="AM137" s="722"/>
      <c r="AN137" s="722"/>
      <c r="AO137" s="722"/>
    </row>
    <row r="138" ht="13.5" customHeight="1">
      <c r="A138" s="775"/>
      <c r="B138" s="827"/>
      <c r="C138" s="775"/>
      <c r="D138" s="775"/>
      <c r="E138" s="775"/>
      <c r="F138" s="775"/>
      <c r="G138" s="775"/>
      <c r="H138" s="775"/>
      <c r="I138" s="775"/>
      <c r="J138" s="775"/>
      <c r="K138" s="775"/>
      <c r="L138" s="775"/>
      <c r="M138" s="775"/>
      <c r="N138" s="775"/>
      <c r="O138" s="775"/>
      <c r="P138" s="776"/>
      <c r="Q138" s="775"/>
      <c r="R138" s="775"/>
      <c r="S138" s="775"/>
      <c r="T138" s="775"/>
      <c r="U138" s="777"/>
      <c r="V138" s="778"/>
      <c r="W138" s="777"/>
      <c r="X138" s="777"/>
      <c r="Y138" s="775"/>
      <c r="Z138" s="775"/>
      <c r="AA138" s="775"/>
      <c r="AB138" s="775"/>
      <c r="AC138" s="775"/>
      <c r="AD138" s="775"/>
      <c r="AE138" s="775"/>
      <c r="AF138" s="775"/>
      <c r="AG138" s="775"/>
      <c r="AH138" s="775"/>
      <c r="AI138" s="775"/>
      <c r="AJ138" s="775"/>
      <c r="AK138" s="722"/>
      <c r="AL138" s="722"/>
      <c r="AM138" s="722"/>
      <c r="AN138" s="722"/>
      <c r="AO138" s="722"/>
    </row>
    <row r="139" ht="13.5" customHeight="1">
      <c r="A139" s="775"/>
      <c r="B139" s="827"/>
      <c r="C139" s="775"/>
      <c r="D139" s="775"/>
      <c r="E139" s="775"/>
      <c r="F139" s="775"/>
      <c r="G139" s="775"/>
      <c r="H139" s="775"/>
      <c r="I139" s="775"/>
      <c r="J139" s="775"/>
      <c r="K139" s="775"/>
      <c r="L139" s="775"/>
      <c r="M139" s="775"/>
      <c r="N139" s="775"/>
      <c r="O139" s="775"/>
      <c r="P139" s="776"/>
      <c r="Q139" s="775"/>
      <c r="R139" s="775"/>
      <c r="S139" s="775"/>
      <c r="T139" s="775"/>
      <c r="U139" s="777"/>
      <c r="V139" s="778"/>
      <c r="W139" s="777"/>
      <c r="X139" s="777"/>
      <c r="Y139" s="775"/>
      <c r="Z139" s="775"/>
      <c r="AA139" s="775"/>
      <c r="AB139" s="775"/>
      <c r="AC139" s="775"/>
      <c r="AD139" s="775"/>
      <c r="AE139" s="775"/>
      <c r="AF139" s="775"/>
      <c r="AG139" s="775"/>
      <c r="AH139" s="775"/>
      <c r="AI139" s="775"/>
      <c r="AJ139" s="775"/>
      <c r="AK139" s="722"/>
      <c r="AL139" s="722"/>
      <c r="AM139" s="722"/>
      <c r="AN139" s="722"/>
      <c r="AO139" s="722"/>
    </row>
    <row r="140" ht="13.5" customHeight="1">
      <c r="A140" s="775"/>
      <c r="B140" s="827"/>
      <c r="C140" s="775"/>
      <c r="D140" s="775"/>
      <c r="E140" s="775"/>
      <c r="F140" s="775"/>
      <c r="G140" s="775"/>
      <c r="H140" s="775"/>
      <c r="I140" s="775"/>
      <c r="J140" s="775"/>
      <c r="K140" s="775"/>
      <c r="L140" s="775"/>
      <c r="M140" s="775"/>
      <c r="N140" s="775"/>
      <c r="O140" s="775"/>
      <c r="P140" s="776"/>
      <c r="Q140" s="775"/>
      <c r="R140" s="775"/>
      <c r="S140" s="775"/>
      <c r="T140" s="775"/>
      <c r="U140" s="777"/>
      <c r="V140" s="778"/>
      <c r="W140" s="777"/>
      <c r="X140" s="777"/>
      <c r="Y140" s="775"/>
      <c r="Z140" s="775"/>
      <c r="AA140" s="775"/>
      <c r="AB140" s="775"/>
      <c r="AC140" s="775"/>
      <c r="AD140" s="775"/>
      <c r="AE140" s="775"/>
      <c r="AF140" s="775"/>
      <c r="AG140" s="775"/>
      <c r="AH140" s="775"/>
      <c r="AI140" s="775"/>
      <c r="AJ140" s="775"/>
      <c r="AK140" s="722"/>
      <c r="AL140" s="722"/>
      <c r="AM140" s="722"/>
      <c r="AN140" s="722"/>
      <c r="AO140" s="722"/>
    </row>
    <row r="141" ht="13.5" customHeight="1">
      <c r="A141" s="775"/>
      <c r="B141" s="827"/>
      <c r="C141" s="775"/>
      <c r="D141" s="775"/>
      <c r="E141" s="775"/>
      <c r="F141" s="775"/>
      <c r="G141" s="775"/>
      <c r="H141" s="775"/>
      <c r="I141" s="775"/>
      <c r="J141" s="775"/>
      <c r="K141" s="775"/>
      <c r="L141" s="775"/>
      <c r="M141" s="775"/>
      <c r="N141" s="775"/>
      <c r="O141" s="775"/>
      <c r="P141" s="776"/>
      <c r="Q141" s="775"/>
      <c r="R141" s="775"/>
      <c r="S141" s="775"/>
      <c r="T141" s="775"/>
      <c r="U141" s="777"/>
      <c r="V141" s="778"/>
      <c r="W141" s="777"/>
      <c r="X141" s="777"/>
      <c r="Y141" s="775"/>
      <c r="Z141" s="775"/>
      <c r="AA141" s="775"/>
      <c r="AB141" s="775"/>
      <c r="AC141" s="775"/>
      <c r="AD141" s="775"/>
      <c r="AE141" s="775"/>
      <c r="AF141" s="775"/>
      <c r="AG141" s="775"/>
      <c r="AH141" s="775"/>
      <c r="AI141" s="775"/>
      <c r="AJ141" s="775"/>
      <c r="AK141" s="722"/>
      <c r="AL141" s="722"/>
      <c r="AM141" s="722"/>
      <c r="AN141" s="722"/>
      <c r="AO141" s="722"/>
    </row>
    <row r="142" ht="13.5" customHeight="1">
      <c r="A142" s="775"/>
      <c r="B142" s="827"/>
      <c r="C142" s="775"/>
      <c r="D142" s="775"/>
      <c r="E142" s="775"/>
      <c r="F142" s="775"/>
      <c r="G142" s="775"/>
      <c r="H142" s="775"/>
      <c r="I142" s="775"/>
      <c r="J142" s="775"/>
      <c r="K142" s="775"/>
      <c r="L142" s="775"/>
      <c r="M142" s="775"/>
      <c r="N142" s="775"/>
      <c r="O142" s="775"/>
      <c r="P142" s="776"/>
      <c r="Q142" s="775"/>
      <c r="R142" s="775"/>
      <c r="S142" s="775"/>
      <c r="T142" s="775"/>
      <c r="U142" s="777"/>
      <c r="V142" s="778"/>
      <c r="W142" s="777"/>
      <c r="X142" s="777"/>
      <c r="Y142" s="775"/>
      <c r="Z142" s="775"/>
      <c r="AA142" s="775"/>
      <c r="AB142" s="775"/>
      <c r="AC142" s="775"/>
      <c r="AD142" s="775"/>
      <c r="AE142" s="775"/>
      <c r="AF142" s="775"/>
      <c r="AG142" s="775"/>
      <c r="AH142" s="775"/>
      <c r="AI142" s="775"/>
      <c r="AJ142" s="775"/>
      <c r="AK142" s="722"/>
      <c r="AL142" s="722"/>
      <c r="AM142" s="722"/>
      <c r="AN142" s="722"/>
      <c r="AO142" s="722"/>
    </row>
    <row r="143" ht="13.5" customHeight="1">
      <c r="A143" s="775"/>
      <c r="B143" s="827"/>
      <c r="C143" s="775"/>
      <c r="D143" s="775"/>
      <c r="E143" s="775"/>
      <c r="F143" s="775"/>
      <c r="G143" s="775"/>
      <c r="H143" s="775"/>
      <c r="I143" s="775"/>
      <c r="J143" s="775"/>
      <c r="K143" s="775"/>
      <c r="L143" s="775"/>
      <c r="M143" s="775"/>
      <c r="N143" s="775"/>
      <c r="O143" s="775"/>
      <c r="P143" s="776"/>
      <c r="Q143" s="775"/>
      <c r="R143" s="775"/>
      <c r="S143" s="775"/>
      <c r="T143" s="775"/>
      <c r="U143" s="777"/>
      <c r="V143" s="778"/>
      <c r="W143" s="777"/>
      <c r="X143" s="777"/>
      <c r="Y143" s="775"/>
      <c r="Z143" s="775"/>
      <c r="AA143" s="775"/>
      <c r="AB143" s="775"/>
      <c r="AC143" s="775"/>
      <c r="AD143" s="775"/>
      <c r="AE143" s="775"/>
      <c r="AF143" s="775"/>
      <c r="AG143" s="775"/>
      <c r="AH143" s="775"/>
      <c r="AI143" s="775"/>
      <c r="AJ143" s="775"/>
      <c r="AK143" s="722"/>
      <c r="AL143" s="722"/>
      <c r="AM143" s="722"/>
      <c r="AN143" s="722"/>
      <c r="AO143" s="722"/>
    </row>
    <row r="144" ht="13.5" customHeight="1">
      <c r="A144" s="775"/>
      <c r="B144" s="827"/>
      <c r="C144" s="775"/>
      <c r="D144" s="775"/>
      <c r="E144" s="775"/>
      <c r="F144" s="775"/>
      <c r="G144" s="775"/>
      <c r="H144" s="775"/>
      <c r="I144" s="775"/>
      <c r="J144" s="775"/>
      <c r="K144" s="775"/>
      <c r="L144" s="775"/>
      <c r="M144" s="775"/>
      <c r="N144" s="775"/>
      <c r="O144" s="775"/>
      <c r="P144" s="776"/>
      <c r="Q144" s="775"/>
      <c r="R144" s="775"/>
      <c r="S144" s="775"/>
      <c r="T144" s="775"/>
      <c r="U144" s="777"/>
      <c r="V144" s="778"/>
      <c r="W144" s="777"/>
      <c r="X144" s="777"/>
      <c r="Y144" s="775"/>
      <c r="Z144" s="775"/>
      <c r="AA144" s="775"/>
      <c r="AB144" s="775"/>
      <c r="AC144" s="775"/>
      <c r="AD144" s="775"/>
      <c r="AE144" s="775"/>
      <c r="AF144" s="775"/>
      <c r="AG144" s="775"/>
      <c r="AH144" s="775"/>
      <c r="AI144" s="775"/>
      <c r="AJ144" s="775"/>
      <c r="AK144" s="722"/>
      <c r="AL144" s="722"/>
      <c r="AM144" s="722"/>
      <c r="AN144" s="722"/>
      <c r="AO144" s="722"/>
    </row>
    <row r="145" ht="13.5" customHeight="1">
      <c r="A145" s="775"/>
      <c r="B145" s="827"/>
      <c r="C145" s="775"/>
      <c r="D145" s="775"/>
      <c r="E145" s="775"/>
      <c r="F145" s="775"/>
      <c r="G145" s="775"/>
      <c r="H145" s="775"/>
      <c r="I145" s="775"/>
      <c r="J145" s="775"/>
      <c r="K145" s="775"/>
      <c r="L145" s="775"/>
      <c r="M145" s="775"/>
      <c r="N145" s="775"/>
      <c r="O145" s="775"/>
      <c r="P145" s="776"/>
      <c r="Q145" s="775"/>
      <c r="R145" s="775"/>
      <c r="S145" s="775"/>
      <c r="T145" s="775"/>
      <c r="U145" s="777"/>
      <c r="V145" s="778"/>
      <c r="W145" s="777"/>
      <c r="X145" s="777"/>
      <c r="Y145" s="775"/>
      <c r="Z145" s="775"/>
      <c r="AA145" s="775"/>
      <c r="AB145" s="775"/>
      <c r="AC145" s="775"/>
      <c r="AD145" s="775"/>
      <c r="AE145" s="775"/>
      <c r="AF145" s="775"/>
      <c r="AG145" s="775"/>
      <c r="AH145" s="775"/>
      <c r="AI145" s="775"/>
      <c r="AJ145" s="775"/>
      <c r="AK145" s="722"/>
      <c r="AL145" s="722"/>
      <c r="AM145" s="722"/>
      <c r="AN145" s="722"/>
      <c r="AO145" s="722"/>
    </row>
    <row r="146" ht="13.5" customHeight="1">
      <c r="A146" s="775"/>
      <c r="B146" s="827"/>
      <c r="C146" s="775"/>
      <c r="D146" s="775"/>
      <c r="E146" s="775"/>
      <c r="F146" s="775"/>
      <c r="G146" s="775"/>
      <c r="H146" s="775"/>
      <c r="I146" s="775"/>
      <c r="J146" s="775"/>
      <c r="K146" s="775"/>
      <c r="L146" s="775"/>
      <c r="M146" s="775"/>
      <c r="N146" s="775"/>
      <c r="O146" s="775"/>
      <c r="P146" s="776"/>
      <c r="Q146" s="775"/>
      <c r="R146" s="775"/>
      <c r="S146" s="775"/>
      <c r="T146" s="775"/>
      <c r="U146" s="777"/>
      <c r="V146" s="778"/>
      <c r="W146" s="777"/>
      <c r="X146" s="777"/>
      <c r="Y146" s="775"/>
      <c r="Z146" s="775"/>
      <c r="AA146" s="775"/>
      <c r="AB146" s="775"/>
      <c r="AC146" s="775"/>
      <c r="AD146" s="775"/>
      <c r="AE146" s="775"/>
      <c r="AF146" s="775"/>
      <c r="AG146" s="775"/>
      <c r="AH146" s="775"/>
      <c r="AI146" s="775"/>
      <c r="AJ146" s="775"/>
      <c r="AK146" s="722"/>
      <c r="AL146" s="722"/>
      <c r="AM146" s="722"/>
      <c r="AN146" s="722"/>
      <c r="AO146" s="722"/>
    </row>
    <row r="147" ht="13.5" customHeight="1">
      <c r="A147" s="775"/>
      <c r="B147" s="827"/>
      <c r="C147" s="775"/>
      <c r="D147" s="775"/>
      <c r="E147" s="775"/>
      <c r="F147" s="775"/>
      <c r="G147" s="775"/>
      <c r="H147" s="775"/>
      <c r="I147" s="775"/>
      <c r="J147" s="775"/>
      <c r="K147" s="775"/>
      <c r="L147" s="775"/>
      <c r="M147" s="775"/>
      <c r="N147" s="775"/>
      <c r="O147" s="775"/>
      <c r="P147" s="776"/>
      <c r="Q147" s="775"/>
      <c r="R147" s="775"/>
      <c r="S147" s="775"/>
      <c r="T147" s="775"/>
      <c r="U147" s="777"/>
      <c r="V147" s="778"/>
      <c r="W147" s="777"/>
      <c r="X147" s="777"/>
      <c r="Y147" s="775"/>
      <c r="Z147" s="775"/>
      <c r="AA147" s="775"/>
      <c r="AB147" s="775"/>
      <c r="AC147" s="775"/>
      <c r="AD147" s="775"/>
      <c r="AE147" s="775"/>
      <c r="AF147" s="775"/>
      <c r="AG147" s="775"/>
      <c r="AH147" s="775"/>
      <c r="AI147" s="775"/>
      <c r="AJ147" s="775"/>
      <c r="AK147" s="722"/>
      <c r="AL147" s="722"/>
      <c r="AM147" s="722"/>
      <c r="AN147" s="722"/>
      <c r="AO147" s="722"/>
    </row>
    <row r="148" ht="13.5" customHeight="1">
      <c r="A148" s="775"/>
      <c r="B148" s="827"/>
      <c r="C148" s="775"/>
      <c r="D148" s="775"/>
      <c r="E148" s="775"/>
      <c r="F148" s="775"/>
      <c r="G148" s="775"/>
      <c r="H148" s="775"/>
      <c r="I148" s="775"/>
      <c r="J148" s="775"/>
      <c r="K148" s="775"/>
      <c r="L148" s="775"/>
      <c r="M148" s="775"/>
      <c r="N148" s="775"/>
      <c r="O148" s="775"/>
      <c r="P148" s="776"/>
      <c r="Q148" s="775"/>
      <c r="R148" s="775"/>
      <c r="S148" s="775"/>
      <c r="T148" s="775"/>
      <c r="U148" s="777"/>
      <c r="V148" s="778"/>
      <c r="W148" s="777"/>
      <c r="X148" s="777"/>
      <c r="Y148" s="775"/>
      <c r="Z148" s="775"/>
      <c r="AA148" s="775"/>
      <c r="AB148" s="775"/>
      <c r="AC148" s="775"/>
      <c r="AD148" s="775"/>
      <c r="AE148" s="775"/>
      <c r="AF148" s="775"/>
      <c r="AG148" s="775"/>
      <c r="AH148" s="775"/>
      <c r="AI148" s="775"/>
      <c r="AJ148" s="775"/>
      <c r="AK148" s="722"/>
      <c r="AL148" s="722"/>
      <c r="AM148" s="722"/>
      <c r="AN148" s="722"/>
      <c r="AO148" s="722"/>
    </row>
    <row r="149" ht="13.5" customHeight="1">
      <c r="A149" s="775"/>
      <c r="B149" s="827"/>
      <c r="C149" s="775"/>
      <c r="D149" s="775"/>
      <c r="E149" s="775"/>
      <c r="F149" s="775"/>
      <c r="G149" s="775"/>
      <c r="H149" s="775"/>
      <c r="I149" s="775"/>
      <c r="J149" s="775"/>
      <c r="K149" s="775"/>
      <c r="L149" s="775"/>
      <c r="M149" s="775"/>
      <c r="N149" s="775"/>
      <c r="O149" s="775"/>
      <c r="P149" s="776"/>
      <c r="Q149" s="775"/>
      <c r="R149" s="775"/>
      <c r="S149" s="775"/>
      <c r="T149" s="775"/>
      <c r="U149" s="777"/>
      <c r="V149" s="778"/>
      <c r="W149" s="777"/>
      <c r="X149" s="777"/>
      <c r="Y149" s="775"/>
      <c r="Z149" s="775"/>
      <c r="AA149" s="775"/>
      <c r="AB149" s="775"/>
      <c r="AC149" s="775"/>
      <c r="AD149" s="775"/>
      <c r="AE149" s="775"/>
      <c r="AF149" s="775"/>
      <c r="AG149" s="775"/>
      <c r="AH149" s="775"/>
      <c r="AI149" s="775"/>
      <c r="AJ149" s="775"/>
      <c r="AK149" s="722"/>
      <c r="AL149" s="722"/>
      <c r="AM149" s="722"/>
      <c r="AN149" s="722"/>
      <c r="AO149" s="722"/>
    </row>
    <row r="150" ht="13.5" customHeight="1">
      <c r="A150" s="775"/>
      <c r="B150" s="827"/>
      <c r="C150" s="775"/>
      <c r="D150" s="775"/>
      <c r="E150" s="775"/>
      <c r="F150" s="775"/>
      <c r="G150" s="775"/>
      <c r="H150" s="775"/>
      <c r="I150" s="775"/>
      <c r="J150" s="775"/>
      <c r="K150" s="775"/>
      <c r="L150" s="775"/>
      <c r="M150" s="775"/>
      <c r="N150" s="775"/>
      <c r="O150" s="775"/>
      <c r="P150" s="776"/>
      <c r="Q150" s="775"/>
      <c r="R150" s="775"/>
      <c r="S150" s="775"/>
      <c r="T150" s="775"/>
      <c r="U150" s="777"/>
      <c r="V150" s="778"/>
      <c r="W150" s="777"/>
      <c r="X150" s="777"/>
      <c r="Y150" s="775"/>
      <c r="Z150" s="775"/>
      <c r="AA150" s="775"/>
      <c r="AB150" s="775"/>
      <c r="AC150" s="775"/>
      <c r="AD150" s="775"/>
      <c r="AE150" s="775"/>
      <c r="AF150" s="775"/>
      <c r="AG150" s="775"/>
      <c r="AH150" s="775"/>
      <c r="AI150" s="775"/>
      <c r="AJ150" s="775"/>
      <c r="AK150" s="722"/>
      <c r="AL150" s="722"/>
      <c r="AM150" s="722"/>
      <c r="AN150" s="722"/>
      <c r="AO150" s="722"/>
    </row>
    <row r="151" ht="13.5" customHeight="1">
      <c r="A151" s="775"/>
      <c r="B151" s="827"/>
      <c r="C151" s="775"/>
      <c r="D151" s="775"/>
      <c r="E151" s="775"/>
      <c r="F151" s="775"/>
      <c r="G151" s="775"/>
      <c r="H151" s="775"/>
      <c r="I151" s="775"/>
      <c r="J151" s="775"/>
      <c r="K151" s="775"/>
      <c r="L151" s="775"/>
      <c r="M151" s="775"/>
      <c r="N151" s="775"/>
      <c r="O151" s="775"/>
      <c r="P151" s="776"/>
      <c r="Q151" s="775"/>
      <c r="R151" s="775"/>
      <c r="S151" s="775"/>
      <c r="T151" s="775"/>
      <c r="U151" s="777"/>
      <c r="V151" s="778"/>
      <c r="W151" s="777"/>
      <c r="X151" s="777"/>
      <c r="Y151" s="775"/>
      <c r="Z151" s="775"/>
      <c r="AA151" s="775"/>
      <c r="AB151" s="775"/>
      <c r="AC151" s="775"/>
      <c r="AD151" s="775"/>
      <c r="AE151" s="775"/>
      <c r="AF151" s="775"/>
      <c r="AG151" s="775"/>
      <c r="AH151" s="775"/>
      <c r="AI151" s="775"/>
      <c r="AJ151" s="775"/>
      <c r="AK151" s="722"/>
      <c r="AL151" s="722"/>
      <c r="AM151" s="722"/>
      <c r="AN151" s="722"/>
      <c r="AO151" s="722"/>
    </row>
    <row r="152" ht="13.5" customHeight="1">
      <c r="A152" s="775"/>
      <c r="B152" s="827"/>
      <c r="C152" s="775"/>
      <c r="D152" s="775"/>
      <c r="E152" s="775"/>
      <c r="F152" s="775"/>
      <c r="G152" s="775"/>
      <c r="H152" s="775"/>
      <c r="I152" s="775"/>
      <c r="J152" s="775"/>
      <c r="K152" s="775"/>
      <c r="L152" s="775"/>
      <c r="M152" s="775"/>
      <c r="N152" s="775"/>
      <c r="O152" s="775"/>
      <c r="P152" s="776"/>
      <c r="Q152" s="775"/>
      <c r="R152" s="775"/>
      <c r="S152" s="775"/>
      <c r="T152" s="775"/>
      <c r="U152" s="777"/>
      <c r="V152" s="778"/>
      <c r="W152" s="777"/>
      <c r="X152" s="777"/>
      <c r="Y152" s="775"/>
      <c r="Z152" s="775"/>
      <c r="AA152" s="775"/>
      <c r="AB152" s="775"/>
      <c r="AC152" s="775"/>
      <c r="AD152" s="775"/>
      <c r="AE152" s="775"/>
      <c r="AF152" s="775"/>
      <c r="AG152" s="775"/>
      <c r="AH152" s="775"/>
      <c r="AI152" s="775"/>
      <c r="AJ152" s="775"/>
      <c r="AK152" s="722"/>
      <c r="AL152" s="722"/>
      <c r="AM152" s="722"/>
      <c r="AN152" s="722"/>
      <c r="AO152" s="722"/>
    </row>
    <row r="153" ht="13.5" customHeight="1">
      <c r="A153" s="775"/>
      <c r="B153" s="827"/>
      <c r="C153" s="775"/>
      <c r="D153" s="775"/>
      <c r="E153" s="775"/>
      <c r="F153" s="775"/>
      <c r="G153" s="775"/>
      <c r="H153" s="775"/>
      <c r="I153" s="775"/>
      <c r="J153" s="775"/>
      <c r="K153" s="775"/>
      <c r="L153" s="775"/>
      <c r="M153" s="775"/>
      <c r="N153" s="775"/>
      <c r="O153" s="775"/>
      <c r="P153" s="776"/>
      <c r="Q153" s="775"/>
      <c r="R153" s="775"/>
      <c r="S153" s="775"/>
      <c r="T153" s="775"/>
      <c r="U153" s="777"/>
      <c r="V153" s="778"/>
      <c r="W153" s="777"/>
      <c r="X153" s="777"/>
      <c r="Y153" s="775"/>
      <c r="Z153" s="775"/>
      <c r="AA153" s="775"/>
      <c r="AB153" s="775"/>
      <c r="AC153" s="775"/>
      <c r="AD153" s="775"/>
      <c r="AE153" s="775"/>
      <c r="AF153" s="775"/>
      <c r="AG153" s="775"/>
      <c r="AH153" s="775"/>
      <c r="AI153" s="775"/>
      <c r="AJ153" s="775"/>
      <c r="AK153" s="722"/>
      <c r="AL153" s="722"/>
      <c r="AM153" s="722"/>
      <c r="AN153" s="722"/>
      <c r="AO153" s="722"/>
    </row>
    <row r="154" ht="13.5" customHeight="1">
      <c r="A154" s="775"/>
      <c r="B154" s="827"/>
      <c r="C154" s="775"/>
      <c r="D154" s="775"/>
      <c r="E154" s="775"/>
      <c r="F154" s="775"/>
      <c r="G154" s="775"/>
      <c r="H154" s="775"/>
      <c r="I154" s="775"/>
      <c r="J154" s="775"/>
      <c r="K154" s="775"/>
      <c r="L154" s="775"/>
      <c r="M154" s="775"/>
      <c r="N154" s="775"/>
      <c r="O154" s="775"/>
      <c r="P154" s="776"/>
      <c r="Q154" s="775"/>
      <c r="R154" s="775"/>
      <c r="S154" s="775"/>
      <c r="T154" s="775"/>
      <c r="U154" s="777"/>
      <c r="V154" s="778"/>
      <c r="W154" s="777"/>
      <c r="X154" s="777"/>
      <c r="Y154" s="775"/>
      <c r="Z154" s="775"/>
      <c r="AA154" s="775"/>
      <c r="AB154" s="775"/>
      <c r="AC154" s="775"/>
      <c r="AD154" s="775"/>
      <c r="AE154" s="775"/>
      <c r="AF154" s="775"/>
      <c r="AG154" s="775"/>
      <c r="AH154" s="775"/>
      <c r="AI154" s="775"/>
      <c r="AJ154" s="775"/>
      <c r="AK154" s="722"/>
      <c r="AL154" s="722"/>
      <c r="AM154" s="722"/>
      <c r="AN154" s="722"/>
      <c r="AO154" s="722"/>
    </row>
    <row r="155" ht="13.5" customHeight="1">
      <c r="A155" s="775"/>
      <c r="B155" s="827"/>
      <c r="C155" s="775"/>
      <c r="D155" s="775"/>
      <c r="E155" s="775"/>
      <c r="F155" s="775"/>
      <c r="G155" s="775"/>
      <c r="H155" s="775"/>
      <c r="I155" s="775"/>
      <c r="J155" s="775"/>
      <c r="K155" s="775"/>
      <c r="L155" s="775"/>
      <c r="M155" s="775"/>
      <c r="N155" s="775"/>
      <c r="O155" s="775"/>
      <c r="P155" s="776"/>
      <c r="Q155" s="775"/>
      <c r="R155" s="775"/>
      <c r="S155" s="775"/>
      <c r="T155" s="775"/>
      <c r="U155" s="777"/>
      <c r="V155" s="778"/>
      <c r="W155" s="777"/>
      <c r="X155" s="777"/>
      <c r="Y155" s="775"/>
      <c r="Z155" s="775"/>
      <c r="AA155" s="775"/>
      <c r="AB155" s="775"/>
      <c r="AC155" s="775"/>
      <c r="AD155" s="775"/>
      <c r="AE155" s="775"/>
      <c r="AF155" s="775"/>
      <c r="AG155" s="775"/>
      <c r="AH155" s="775"/>
      <c r="AI155" s="775"/>
      <c r="AJ155" s="775"/>
      <c r="AK155" s="722"/>
      <c r="AL155" s="722"/>
      <c r="AM155" s="722"/>
      <c r="AN155" s="722"/>
      <c r="AO155" s="722"/>
    </row>
    <row r="156" ht="13.5" customHeight="1">
      <c r="A156" s="775"/>
      <c r="B156" s="827"/>
      <c r="C156" s="775"/>
      <c r="D156" s="775"/>
      <c r="E156" s="775"/>
      <c r="F156" s="775"/>
      <c r="G156" s="775"/>
      <c r="H156" s="775"/>
      <c r="I156" s="775"/>
      <c r="J156" s="775"/>
      <c r="K156" s="775"/>
      <c r="L156" s="775"/>
      <c r="M156" s="775"/>
      <c r="N156" s="775"/>
      <c r="O156" s="775"/>
      <c r="P156" s="776"/>
      <c r="Q156" s="775"/>
      <c r="R156" s="775"/>
      <c r="S156" s="775"/>
      <c r="T156" s="775"/>
      <c r="U156" s="777"/>
      <c r="V156" s="778"/>
      <c r="W156" s="777"/>
      <c r="X156" s="777"/>
      <c r="Y156" s="775"/>
      <c r="Z156" s="775"/>
      <c r="AA156" s="775"/>
      <c r="AB156" s="775"/>
      <c r="AC156" s="775"/>
      <c r="AD156" s="775"/>
      <c r="AE156" s="775"/>
      <c r="AF156" s="775"/>
      <c r="AG156" s="775"/>
      <c r="AH156" s="775"/>
      <c r="AI156" s="775"/>
      <c r="AJ156" s="775"/>
      <c r="AK156" s="722"/>
      <c r="AL156" s="722"/>
      <c r="AM156" s="722"/>
      <c r="AN156" s="722"/>
      <c r="AO156" s="722"/>
    </row>
    <row r="157" ht="13.5" customHeight="1">
      <c r="A157" s="775"/>
      <c r="B157" s="827"/>
      <c r="C157" s="775"/>
      <c r="D157" s="775"/>
      <c r="E157" s="775"/>
      <c r="F157" s="775"/>
      <c r="G157" s="775"/>
      <c r="H157" s="775"/>
      <c r="I157" s="775"/>
      <c r="J157" s="775"/>
      <c r="K157" s="775"/>
      <c r="L157" s="775"/>
      <c r="M157" s="775"/>
      <c r="N157" s="775"/>
      <c r="O157" s="775"/>
      <c r="P157" s="776"/>
      <c r="Q157" s="775"/>
      <c r="R157" s="775"/>
      <c r="S157" s="775"/>
      <c r="T157" s="775"/>
      <c r="U157" s="777"/>
      <c r="V157" s="778"/>
      <c r="W157" s="777"/>
      <c r="X157" s="777"/>
      <c r="Y157" s="775"/>
      <c r="Z157" s="775"/>
      <c r="AA157" s="775"/>
      <c r="AB157" s="775"/>
      <c r="AC157" s="775"/>
      <c r="AD157" s="775"/>
      <c r="AE157" s="775"/>
      <c r="AF157" s="775"/>
      <c r="AG157" s="775"/>
      <c r="AH157" s="775"/>
      <c r="AI157" s="775"/>
      <c r="AJ157" s="775"/>
      <c r="AK157" s="722"/>
      <c r="AL157" s="722"/>
      <c r="AM157" s="722"/>
      <c r="AN157" s="722"/>
      <c r="AO157" s="722"/>
    </row>
    <row r="158" ht="13.5" customHeight="1">
      <c r="A158" s="775"/>
      <c r="B158" s="827"/>
      <c r="C158" s="775"/>
      <c r="D158" s="775"/>
      <c r="E158" s="775"/>
      <c r="F158" s="775"/>
      <c r="G158" s="775"/>
      <c r="H158" s="775"/>
      <c r="I158" s="775"/>
      <c r="J158" s="775"/>
      <c r="K158" s="775"/>
      <c r="L158" s="775"/>
      <c r="M158" s="775"/>
      <c r="N158" s="775"/>
      <c r="O158" s="775"/>
      <c r="P158" s="776"/>
      <c r="Q158" s="775"/>
      <c r="R158" s="775"/>
      <c r="S158" s="775"/>
      <c r="T158" s="775"/>
      <c r="U158" s="777"/>
      <c r="V158" s="778"/>
      <c r="W158" s="777"/>
      <c r="X158" s="777"/>
      <c r="Y158" s="775"/>
      <c r="Z158" s="775"/>
      <c r="AA158" s="775"/>
      <c r="AB158" s="775"/>
      <c r="AC158" s="775"/>
      <c r="AD158" s="775"/>
      <c r="AE158" s="775"/>
      <c r="AF158" s="775"/>
      <c r="AG158" s="775"/>
      <c r="AH158" s="775"/>
      <c r="AI158" s="775"/>
      <c r="AJ158" s="775"/>
      <c r="AK158" s="722"/>
      <c r="AL158" s="722"/>
      <c r="AM158" s="722"/>
      <c r="AN158" s="722"/>
      <c r="AO158" s="722"/>
    </row>
    <row r="159" ht="13.5" customHeight="1">
      <c r="A159" s="775"/>
      <c r="B159" s="827"/>
      <c r="C159" s="775"/>
      <c r="D159" s="775"/>
      <c r="E159" s="775"/>
      <c r="F159" s="775"/>
      <c r="G159" s="775"/>
      <c r="H159" s="775"/>
      <c r="I159" s="775"/>
      <c r="J159" s="775"/>
      <c r="K159" s="775"/>
      <c r="L159" s="775"/>
      <c r="M159" s="775"/>
      <c r="N159" s="775"/>
      <c r="O159" s="775"/>
      <c r="P159" s="776"/>
      <c r="Q159" s="775"/>
      <c r="R159" s="775"/>
      <c r="S159" s="775"/>
      <c r="T159" s="775"/>
      <c r="U159" s="777"/>
      <c r="V159" s="778"/>
      <c r="W159" s="777"/>
      <c r="X159" s="777"/>
      <c r="Y159" s="775"/>
      <c r="Z159" s="775"/>
      <c r="AA159" s="775"/>
      <c r="AB159" s="775"/>
      <c r="AC159" s="775"/>
      <c r="AD159" s="775"/>
      <c r="AE159" s="775"/>
      <c r="AF159" s="775"/>
      <c r="AG159" s="775"/>
      <c r="AH159" s="775"/>
      <c r="AI159" s="775"/>
      <c r="AJ159" s="775"/>
      <c r="AK159" s="722"/>
      <c r="AL159" s="722"/>
      <c r="AM159" s="722"/>
      <c r="AN159" s="722"/>
      <c r="AO159" s="722"/>
    </row>
    <row r="160" ht="13.5" customHeight="1">
      <c r="A160" s="775"/>
      <c r="B160" s="827"/>
      <c r="C160" s="775"/>
      <c r="D160" s="775"/>
      <c r="E160" s="775"/>
      <c r="F160" s="775"/>
      <c r="G160" s="775"/>
      <c r="H160" s="775"/>
      <c r="I160" s="775"/>
      <c r="J160" s="775"/>
      <c r="K160" s="775"/>
      <c r="L160" s="775"/>
      <c r="M160" s="775"/>
      <c r="N160" s="775"/>
      <c r="O160" s="775"/>
      <c r="P160" s="776"/>
      <c r="Q160" s="775"/>
      <c r="R160" s="775"/>
      <c r="S160" s="775"/>
      <c r="T160" s="775"/>
      <c r="U160" s="777"/>
      <c r="V160" s="778"/>
      <c r="W160" s="777"/>
      <c r="X160" s="777"/>
      <c r="Y160" s="775"/>
      <c r="Z160" s="775"/>
      <c r="AA160" s="775"/>
      <c r="AB160" s="775"/>
      <c r="AC160" s="775"/>
      <c r="AD160" s="775"/>
      <c r="AE160" s="775"/>
      <c r="AF160" s="775"/>
      <c r="AG160" s="775"/>
      <c r="AH160" s="775"/>
      <c r="AI160" s="775"/>
      <c r="AJ160" s="775"/>
      <c r="AK160" s="722"/>
      <c r="AL160" s="722"/>
      <c r="AM160" s="722"/>
      <c r="AN160" s="722"/>
      <c r="AO160" s="722"/>
    </row>
    <row r="161" ht="13.5" customHeight="1">
      <c r="A161" s="775"/>
      <c r="B161" s="827"/>
      <c r="C161" s="775"/>
      <c r="D161" s="775"/>
      <c r="E161" s="775"/>
      <c r="F161" s="775"/>
      <c r="G161" s="775"/>
      <c r="H161" s="775"/>
      <c r="I161" s="775"/>
      <c r="J161" s="775"/>
      <c r="K161" s="775"/>
      <c r="L161" s="775"/>
      <c r="M161" s="775"/>
      <c r="N161" s="775"/>
      <c r="O161" s="775"/>
      <c r="P161" s="776"/>
      <c r="Q161" s="775"/>
      <c r="R161" s="775"/>
      <c r="S161" s="775"/>
      <c r="T161" s="775"/>
      <c r="U161" s="777"/>
      <c r="V161" s="778"/>
      <c r="W161" s="777"/>
      <c r="X161" s="777"/>
      <c r="Y161" s="775"/>
      <c r="Z161" s="775"/>
      <c r="AA161" s="775"/>
      <c r="AB161" s="775"/>
      <c r="AC161" s="775"/>
      <c r="AD161" s="775"/>
      <c r="AE161" s="775"/>
      <c r="AF161" s="775"/>
      <c r="AG161" s="775"/>
      <c r="AH161" s="775"/>
      <c r="AI161" s="775"/>
      <c r="AJ161" s="775"/>
      <c r="AK161" s="722"/>
      <c r="AL161" s="722"/>
      <c r="AM161" s="722"/>
      <c r="AN161" s="722"/>
      <c r="AO161" s="722"/>
    </row>
    <row r="162" ht="13.5" customHeight="1">
      <c r="A162" s="775"/>
      <c r="B162" s="827"/>
      <c r="C162" s="775"/>
      <c r="D162" s="775"/>
      <c r="E162" s="775"/>
      <c r="F162" s="775"/>
      <c r="G162" s="775"/>
      <c r="H162" s="775"/>
      <c r="I162" s="775"/>
      <c r="J162" s="775"/>
      <c r="K162" s="775"/>
      <c r="L162" s="775"/>
      <c r="M162" s="775"/>
      <c r="N162" s="775"/>
      <c r="O162" s="775"/>
      <c r="P162" s="776"/>
      <c r="Q162" s="775"/>
      <c r="R162" s="775"/>
      <c r="S162" s="775"/>
      <c r="T162" s="775"/>
      <c r="U162" s="777"/>
      <c r="V162" s="778"/>
      <c r="W162" s="777"/>
      <c r="X162" s="777"/>
      <c r="Y162" s="775"/>
      <c r="Z162" s="775"/>
      <c r="AA162" s="775"/>
      <c r="AB162" s="775"/>
      <c r="AC162" s="775"/>
      <c r="AD162" s="775"/>
      <c r="AE162" s="775"/>
      <c r="AF162" s="775"/>
      <c r="AG162" s="775"/>
      <c r="AH162" s="775"/>
      <c r="AI162" s="775"/>
      <c r="AJ162" s="775"/>
      <c r="AK162" s="722"/>
      <c r="AL162" s="722"/>
      <c r="AM162" s="722"/>
      <c r="AN162" s="722"/>
      <c r="AO162" s="722"/>
    </row>
    <row r="163" ht="13.5" customHeight="1">
      <c r="A163" s="775"/>
      <c r="B163" s="827"/>
      <c r="C163" s="775"/>
      <c r="D163" s="775"/>
      <c r="E163" s="775"/>
      <c r="F163" s="775"/>
      <c r="G163" s="775"/>
      <c r="H163" s="775"/>
      <c r="I163" s="775"/>
      <c r="J163" s="775"/>
      <c r="K163" s="775"/>
      <c r="L163" s="775"/>
      <c r="M163" s="775"/>
      <c r="N163" s="775"/>
      <c r="O163" s="775"/>
      <c r="P163" s="776"/>
      <c r="Q163" s="775"/>
      <c r="R163" s="775"/>
      <c r="S163" s="775"/>
      <c r="T163" s="775"/>
      <c r="U163" s="777"/>
      <c r="V163" s="778"/>
      <c r="W163" s="777"/>
      <c r="X163" s="777"/>
      <c r="Y163" s="775"/>
      <c r="Z163" s="775"/>
      <c r="AA163" s="775"/>
      <c r="AB163" s="775"/>
      <c r="AC163" s="775"/>
      <c r="AD163" s="775"/>
      <c r="AE163" s="775"/>
      <c r="AF163" s="775"/>
      <c r="AG163" s="775"/>
      <c r="AH163" s="775"/>
      <c r="AI163" s="775"/>
      <c r="AJ163" s="775"/>
      <c r="AK163" s="722"/>
      <c r="AL163" s="722"/>
      <c r="AM163" s="722"/>
      <c r="AN163" s="722"/>
      <c r="AO163" s="722"/>
    </row>
    <row r="164" ht="13.5" customHeight="1">
      <c r="A164" s="775"/>
      <c r="B164" s="827"/>
      <c r="C164" s="775"/>
      <c r="D164" s="775"/>
      <c r="E164" s="775"/>
      <c r="F164" s="775"/>
      <c r="G164" s="775"/>
      <c r="H164" s="775"/>
      <c r="I164" s="775"/>
      <c r="J164" s="775"/>
      <c r="K164" s="775"/>
      <c r="L164" s="775"/>
      <c r="M164" s="775"/>
      <c r="N164" s="775"/>
      <c r="O164" s="775"/>
      <c r="P164" s="776"/>
      <c r="Q164" s="775"/>
      <c r="R164" s="775"/>
      <c r="S164" s="775"/>
      <c r="T164" s="775"/>
      <c r="U164" s="777"/>
      <c r="V164" s="778"/>
      <c r="W164" s="777"/>
      <c r="X164" s="777"/>
      <c r="Y164" s="775"/>
      <c r="Z164" s="775"/>
      <c r="AA164" s="775"/>
      <c r="AB164" s="775"/>
      <c r="AC164" s="775"/>
      <c r="AD164" s="775"/>
      <c r="AE164" s="775"/>
      <c r="AF164" s="775"/>
      <c r="AG164" s="775"/>
      <c r="AH164" s="775"/>
      <c r="AI164" s="775"/>
      <c r="AJ164" s="775"/>
      <c r="AK164" s="722"/>
      <c r="AL164" s="722"/>
      <c r="AM164" s="722"/>
      <c r="AN164" s="722"/>
      <c r="AO164" s="722"/>
    </row>
    <row r="165" ht="13.5" customHeight="1">
      <c r="A165" s="775"/>
      <c r="B165" s="827"/>
      <c r="C165" s="775"/>
      <c r="D165" s="775"/>
      <c r="E165" s="775"/>
      <c r="F165" s="775"/>
      <c r="G165" s="775"/>
      <c r="H165" s="775"/>
      <c r="I165" s="775"/>
      <c r="J165" s="775"/>
      <c r="K165" s="775"/>
      <c r="L165" s="775"/>
      <c r="M165" s="775"/>
      <c r="N165" s="775"/>
      <c r="O165" s="775"/>
      <c r="P165" s="776"/>
      <c r="Q165" s="775"/>
      <c r="R165" s="775"/>
      <c r="S165" s="775"/>
      <c r="T165" s="775"/>
      <c r="U165" s="777"/>
      <c r="V165" s="778"/>
      <c r="W165" s="777"/>
      <c r="X165" s="777"/>
      <c r="Y165" s="775"/>
      <c r="Z165" s="775"/>
      <c r="AA165" s="775"/>
      <c r="AB165" s="775"/>
      <c r="AC165" s="775"/>
      <c r="AD165" s="775"/>
      <c r="AE165" s="775"/>
      <c r="AF165" s="775"/>
      <c r="AG165" s="775"/>
      <c r="AH165" s="775"/>
      <c r="AI165" s="775"/>
      <c r="AJ165" s="775"/>
      <c r="AK165" s="722"/>
      <c r="AL165" s="722"/>
      <c r="AM165" s="722"/>
      <c r="AN165" s="722"/>
      <c r="AO165" s="722"/>
    </row>
    <row r="166" ht="13.5" customHeight="1">
      <c r="A166" s="775"/>
      <c r="B166" s="827"/>
      <c r="C166" s="775"/>
      <c r="D166" s="775"/>
      <c r="E166" s="775"/>
      <c r="F166" s="775"/>
      <c r="G166" s="775"/>
      <c r="H166" s="775"/>
      <c r="I166" s="775"/>
      <c r="J166" s="775"/>
      <c r="K166" s="775"/>
      <c r="L166" s="775"/>
      <c r="M166" s="775"/>
      <c r="N166" s="775"/>
      <c r="O166" s="775"/>
      <c r="P166" s="776"/>
      <c r="Q166" s="775"/>
      <c r="R166" s="775"/>
      <c r="S166" s="775"/>
      <c r="T166" s="775"/>
      <c r="U166" s="777"/>
      <c r="V166" s="778"/>
      <c r="W166" s="777"/>
      <c r="X166" s="777"/>
      <c r="Y166" s="775"/>
      <c r="Z166" s="775"/>
      <c r="AA166" s="775"/>
      <c r="AB166" s="775"/>
      <c r="AC166" s="775"/>
      <c r="AD166" s="775"/>
      <c r="AE166" s="775"/>
      <c r="AF166" s="775"/>
      <c r="AG166" s="775"/>
      <c r="AH166" s="775"/>
      <c r="AI166" s="775"/>
      <c r="AJ166" s="775"/>
      <c r="AK166" s="722"/>
      <c r="AL166" s="722"/>
      <c r="AM166" s="722"/>
      <c r="AN166" s="722"/>
      <c r="AO166" s="722"/>
    </row>
    <row r="167" ht="13.5" customHeight="1">
      <c r="A167" s="775"/>
      <c r="B167" s="827"/>
      <c r="C167" s="775"/>
      <c r="D167" s="775"/>
      <c r="E167" s="775"/>
      <c r="F167" s="775"/>
      <c r="G167" s="775"/>
      <c r="H167" s="775"/>
      <c r="I167" s="775"/>
      <c r="J167" s="775"/>
      <c r="K167" s="775"/>
      <c r="L167" s="775"/>
      <c r="M167" s="775"/>
      <c r="N167" s="775"/>
      <c r="O167" s="775"/>
      <c r="P167" s="776"/>
      <c r="Q167" s="775"/>
      <c r="R167" s="775"/>
      <c r="S167" s="775"/>
      <c r="T167" s="775"/>
      <c r="U167" s="777"/>
      <c r="V167" s="778"/>
      <c r="W167" s="777"/>
      <c r="X167" s="777"/>
      <c r="Y167" s="775"/>
      <c r="Z167" s="775"/>
      <c r="AA167" s="775"/>
      <c r="AB167" s="775"/>
      <c r="AC167" s="775"/>
      <c r="AD167" s="775"/>
      <c r="AE167" s="775"/>
      <c r="AF167" s="775"/>
      <c r="AG167" s="775"/>
      <c r="AH167" s="775"/>
      <c r="AI167" s="775"/>
      <c r="AJ167" s="775"/>
      <c r="AK167" s="722"/>
      <c r="AL167" s="722"/>
      <c r="AM167" s="722"/>
      <c r="AN167" s="722"/>
      <c r="AO167" s="722"/>
    </row>
    <row r="168" ht="13.5" customHeight="1">
      <c r="A168" s="775"/>
      <c r="B168" s="827"/>
      <c r="C168" s="775"/>
      <c r="D168" s="775"/>
      <c r="E168" s="775"/>
      <c r="F168" s="775"/>
      <c r="G168" s="775"/>
      <c r="H168" s="775"/>
      <c r="I168" s="775"/>
      <c r="J168" s="775"/>
      <c r="K168" s="775"/>
      <c r="L168" s="775"/>
      <c r="M168" s="775"/>
      <c r="N168" s="775"/>
      <c r="O168" s="775"/>
      <c r="P168" s="776"/>
      <c r="Q168" s="775"/>
      <c r="R168" s="775"/>
      <c r="S168" s="775"/>
      <c r="T168" s="775"/>
      <c r="U168" s="777"/>
      <c r="V168" s="778"/>
      <c r="W168" s="777"/>
      <c r="X168" s="777"/>
      <c r="Y168" s="775"/>
      <c r="Z168" s="775"/>
      <c r="AA168" s="775"/>
      <c r="AB168" s="775"/>
      <c r="AC168" s="775"/>
      <c r="AD168" s="775"/>
      <c r="AE168" s="775"/>
      <c r="AF168" s="775"/>
      <c r="AG168" s="775"/>
      <c r="AH168" s="775"/>
      <c r="AI168" s="775"/>
      <c r="AJ168" s="775"/>
      <c r="AK168" s="722"/>
      <c r="AL168" s="722"/>
      <c r="AM168" s="722"/>
      <c r="AN168" s="722"/>
      <c r="AO168" s="722"/>
    </row>
    <row r="169" ht="13.5" customHeight="1">
      <c r="A169" s="775"/>
      <c r="B169" s="827"/>
      <c r="C169" s="775"/>
      <c r="D169" s="775"/>
      <c r="E169" s="775"/>
      <c r="F169" s="775"/>
      <c r="G169" s="775"/>
      <c r="H169" s="775"/>
      <c r="I169" s="775"/>
      <c r="J169" s="775"/>
      <c r="K169" s="775"/>
      <c r="L169" s="775"/>
      <c r="M169" s="775"/>
      <c r="N169" s="775"/>
      <c r="O169" s="775"/>
      <c r="P169" s="776"/>
      <c r="Q169" s="775"/>
      <c r="R169" s="775"/>
      <c r="S169" s="775"/>
      <c r="T169" s="775"/>
      <c r="U169" s="777"/>
      <c r="V169" s="778"/>
      <c r="W169" s="777"/>
      <c r="X169" s="777"/>
      <c r="Y169" s="775"/>
      <c r="Z169" s="775"/>
      <c r="AA169" s="775"/>
      <c r="AB169" s="775"/>
      <c r="AC169" s="775"/>
      <c r="AD169" s="775"/>
      <c r="AE169" s="775"/>
      <c r="AF169" s="775"/>
      <c r="AG169" s="775"/>
      <c r="AH169" s="775"/>
      <c r="AI169" s="775"/>
      <c r="AJ169" s="775"/>
      <c r="AK169" s="722"/>
      <c r="AL169" s="722"/>
      <c r="AM169" s="722"/>
      <c r="AN169" s="722"/>
      <c r="AO169" s="722"/>
    </row>
    <row r="170" ht="13.5" customHeight="1">
      <c r="A170" s="775"/>
      <c r="B170" s="827"/>
      <c r="C170" s="775"/>
      <c r="D170" s="775"/>
      <c r="E170" s="775"/>
      <c r="F170" s="775"/>
      <c r="G170" s="775"/>
      <c r="H170" s="775"/>
      <c r="I170" s="775"/>
      <c r="J170" s="775"/>
      <c r="K170" s="775"/>
      <c r="L170" s="775"/>
      <c r="M170" s="775"/>
      <c r="N170" s="775"/>
      <c r="O170" s="775"/>
      <c r="P170" s="776"/>
      <c r="Q170" s="775"/>
      <c r="R170" s="775"/>
      <c r="S170" s="775"/>
      <c r="T170" s="775"/>
      <c r="U170" s="777"/>
      <c r="V170" s="778"/>
      <c r="W170" s="777"/>
      <c r="X170" s="777"/>
      <c r="Y170" s="775"/>
      <c r="Z170" s="775"/>
      <c r="AA170" s="775"/>
      <c r="AB170" s="775"/>
      <c r="AC170" s="775"/>
      <c r="AD170" s="775"/>
      <c r="AE170" s="775"/>
      <c r="AF170" s="775"/>
      <c r="AG170" s="775"/>
      <c r="AH170" s="775"/>
      <c r="AI170" s="775"/>
      <c r="AJ170" s="775"/>
      <c r="AK170" s="722"/>
      <c r="AL170" s="722"/>
      <c r="AM170" s="722"/>
      <c r="AN170" s="722"/>
      <c r="AO170" s="722"/>
    </row>
    <row r="171" ht="13.5" customHeight="1">
      <c r="A171" s="775"/>
      <c r="B171" s="827"/>
      <c r="C171" s="775"/>
      <c r="D171" s="775"/>
      <c r="E171" s="775"/>
      <c r="F171" s="775"/>
      <c r="G171" s="775"/>
      <c r="H171" s="775"/>
      <c r="I171" s="775"/>
      <c r="J171" s="775"/>
      <c r="K171" s="775"/>
      <c r="L171" s="775"/>
      <c r="M171" s="775"/>
      <c r="N171" s="775"/>
      <c r="O171" s="775"/>
      <c r="P171" s="776"/>
      <c r="Q171" s="775"/>
      <c r="R171" s="775"/>
      <c r="S171" s="775"/>
      <c r="T171" s="775"/>
      <c r="U171" s="777"/>
      <c r="V171" s="778"/>
      <c r="W171" s="777"/>
      <c r="X171" s="777"/>
      <c r="Y171" s="775"/>
      <c r="Z171" s="775"/>
      <c r="AA171" s="775"/>
      <c r="AB171" s="775"/>
      <c r="AC171" s="775"/>
      <c r="AD171" s="775"/>
      <c r="AE171" s="775"/>
      <c r="AF171" s="775"/>
      <c r="AG171" s="775"/>
      <c r="AH171" s="775"/>
      <c r="AI171" s="775"/>
      <c r="AJ171" s="775"/>
      <c r="AK171" s="722"/>
      <c r="AL171" s="722"/>
      <c r="AM171" s="722"/>
      <c r="AN171" s="722"/>
      <c r="AO171" s="722"/>
    </row>
    <row r="172" ht="13.5" customHeight="1">
      <c r="A172" s="775"/>
      <c r="B172" s="827"/>
      <c r="C172" s="775"/>
      <c r="D172" s="775"/>
      <c r="E172" s="775"/>
      <c r="F172" s="775"/>
      <c r="G172" s="775"/>
      <c r="H172" s="775"/>
      <c r="I172" s="775"/>
      <c r="J172" s="775"/>
      <c r="K172" s="775"/>
      <c r="L172" s="775"/>
      <c r="M172" s="775"/>
      <c r="N172" s="775"/>
      <c r="O172" s="775"/>
      <c r="P172" s="776"/>
      <c r="Q172" s="775"/>
      <c r="R172" s="775"/>
      <c r="S172" s="775"/>
      <c r="T172" s="775"/>
      <c r="U172" s="777"/>
      <c r="V172" s="778"/>
      <c r="W172" s="777"/>
      <c r="X172" s="777"/>
      <c r="Y172" s="775"/>
      <c r="Z172" s="775"/>
      <c r="AA172" s="775"/>
      <c r="AB172" s="775"/>
      <c r="AC172" s="775"/>
      <c r="AD172" s="775"/>
      <c r="AE172" s="775"/>
      <c r="AF172" s="775"/>
      <c r="AG172" s="775"/>
      <c r="AH172" s="775"/>
      <c r="AI172" s="775"/>
      <c r="AJ172" s="775"/>
      <c r="AK172" s="722"/>
      <c r="AL172" s="722"/>
      <c r="AM172" s="722"/>
      <c r="AN172" s="722"/>
      <c r="AO172" s="722"/>
    </row>
    <row r="173" ht="13.5" customHeight="1">
      <c r="A173" s="775"/>
      <c r="B173" s="827"/>
      <c r="C173" s="775"/>
      <c r="D173" s="775"/>
      <c r="E173" s="775"/>
      <c r="F173" s="775"/>
      <c r="G173" s="775"/>
      <c r="H173" s="775"/>
      <c r="I173" s="775"/>
      <c r="J173" s="775"/>
      <c r="K173" s="775"/>
      <c r="L173" s="775"/>
      <c r="M173" s="775"/>
      <c r="N173" s="775"/>
      <c r="O173" s="775"/>
      <c r="P173" s="776"/>
      <c r="Q173" s="775"/>
      <c r="R173" s="775"/>
      <c r="S173" s="775"/>
      <c r="T173" s="775"/>
      <c r="U173" s="777"/>
      <c r="V173" s="778"/>
      <c r="W173" s="777"/>
      <c r="X173" s="777"/>
      <c r="Y173" s="775"/>
      <c r="Z173" s="775"/>
      <c r="AA173" s="775"/>
      <c r="AB173" s="775"/>
      <c r="AC173" s="775"/>
      <c r="AD173" s="775"/>
      <c r="AE173" s="775"/>
      <c r="AF173" s="775"/>
      <c r="AG173" s="775"/>
      <c r="AH173" s="775"/>
      <c r="AI173" s="775"/>
      <c r="AJ173" s="775"/>
      <c r="AK173" s="722"/>
      <c r="AL173" s="722"/>
      <c r="AM173" s="722"/>
      <c r="AN173" s="722"/>
      <c r="AO173" s="722"/>
    </row>
    <row r="174" ht="13.5" customHeight="1">
      <c r="A174" s="775"/>
      <c r="B174" s="827"/>
      <c r="C174" s="775"/>
      <c r="D174" s="775"/>
      <c r="E174" s="775"/>
      <c r="F174" s="775"/>
      <c r="G174" s="775"/>
      <c r="H174" s="775"/>
      <c r="I174" s="775"/>
      <c r="J174" s="775"/>
      <c r="K174" s="775"/>
      <c r="L174" s="775"/>
      <c r="M174" s="775"/>
      <c r="N174" s="775"/>
      <c r="O174" s="775"/>
      <c r="P174" s="776"/>
      <c r="Q174" s="775"/>
      <c r="R174" s="775"/>
      <c r="S174" s="775"/>
      <c r="T174" s="775"/>
      <c r="U174" s="777"/>
      <c r="V174" s="778"/>
      <c r="W174" s="777"/>
      <c r="X174" s="777"/>
      <c r="Y174" s="775"/>
      <c r="Z174" s="775"/>
      <c r="AA174" s="775"/>
      <c r="AB174" s="775"/>
      <c r="AC174" s="775"/>
      <c r="AD174" s="775"/>
      <c r="AE174" s="775"/>
      <c r="AF174" s="775"/>
      <c r="AG174" s="775"/>
      <c r="AH174" s="775"/>
      <c r="AI174" s="775"/>
      <c r="AJ174" s="775"/>
      <c r="AK174" s="722"/>
      <c r="AL174" s="722"/>
      <c r="AM174" s="722"/>
      <c r="AN174" s="722"/>
      <c r="AO174" s="722"/>
    </row>
    <row r="175" ht="13.5" customHeight="1">
      <c r="A175" s="775"/>
      <c r="B175" s="827"/>
      <c r="C175" s="775"/>
      <c r="D175" s="775"/>
      <c r="E175" s="775"/>
      <c r="F175" s="775"/>
      <c r="G175" s="775"/>
      <c r="H175" s="775"/>
      <c r="I175" s="775"/>
      <c r="J175" s="775"/>
      <c r="K175" s="775"/>
      <c r="L175" s="775"/>
      <c r="M175" s="775"/>
      <c r="N175" s="775"/>
      <c r="O175" s="775"/>
      <c r="P175" s="776"/>
      <c r="Q175" s="775"/>
      <c r="R175" s="775"/>
      <c r="S175" s="775"/>
      <c r="T175" s="775"/>
      <c r="U175" s="777"/>
      <c r="V175" s="778"/>
      <c r="W175" s="777"/>
      <c r="X175" s="777"/>
      <c r="Y175" s="775"/>
      <c r="Z175" s="775"/>
      <c r="AA175" s="775"/>
      <c r="AB175" s="775"/>
      <c r="AC175" s="775"/>
      <c r="AD175" s="775"/>
      <c r="AE175" s="775"/>
      <c r="AF175" s="775"/>
      <c r="AG175" s="775"/>
      <c r="AH175" s="775"/>
      <c r="AI175" s="775"/>
      <c r="AJ175" s="775"/>
      <c r="AK175" s="722"/>
      <c r="AL175" s="722"/>
      <c r="AM175" s="722"/>
      <c r="AN175" s="722"/>
      <c r="AO175" s="722"/>
    </row>
    <row r="176" ht="13.5" customHeight="1">
      <c r="A176" s="775"/>
      <c r="B176" s="827"/>
      <c r="C176" s="775"/>
      <c r="D176" s="775"/>
      <c r="E176" s="775"/>
      <c r="F176" s="775"/>
      <c r="G176" s="775"/>
      <c r="H176" s="775"/>
      <c r="I176" s="775"/>
      <c r="J176" s="775"/>
      <c r="K176" s="775"/>
      <c r="L176" s="775"/>
      <c r="M176" s="775"/>
      <c r="N176" s="775"/>
      <c r="O176" s="775"/>
      <c r="P176" s="776"/>
      <c r="Q176" s="775"/>
      <c r="R176" s="775"/>
      <c r="S176" s="775"/>
      <c r="T176" s="775"/>
      <c r="U176" s="777"/>
      <c r="V176" s="778"/>
      <c r="W176" s="777"/>
      <c r="X176" s="777"/>
      <c r="Y176" s="775"/>
      <c r="Z176" s="775"/>
      <c r="AA176" s="775"/>
      <c r="AB176" s="775"/>
      <c r="AC176" s="775"/>
      <c r="AD176" s="775"/>
      <c r="AE176" s="775"/>
      <c r="AF176" s="775"/>
      <c r="AG176" s="775"/>
      <c r="AH176" s="775"/>
      <c r="AI176" s="775"/>
      <c r="AJ176" s="775"/>
      <c r="AK176" s="722"/>
      <c r="AL176" s="722"/>
      <c r="AM176" s="722"/>
      <c r="AN176" s="722"/>
      <c r="AO176" s="722"/>
    </row>
    <row r="177" ht="13.5" customHeight="1">
      <c r="A177" s="775"/>
      <c r="B177" s="827"/>
      <c r="C177" s="775"/>
      <c r="D177" s="775"/>
      <c r="E177" s="775"/>
      <c r="F177" s="775"/>
      <c r="G177" s="775"/>
      <c r="H177" s="775"/>
      <c r="I177" s="775"/>
      <c r="J177" s="775"/>
      <c r="K177" s="775"/>
      <c r="L177" s="775"/>
      <c r="M177" s="775"/>
      <c r="N177" s="775"/>
      <c r="O177" s="775"/>
      <c r="P177" s="776"/>
      <c r="Q177" s="775"/>
      <c r="R177" s="775"/>
      <c r="S177" s="775"/>
      <c r="T177" s="775"/>
      <c r="U177" s="777"/>
      <c r="V177" s="778"/>
      <c r="W177" s="777"/>
      <c r="X177" s="777"/>
      <c r="Y177" s="775"/>
      <c r="Z177" s="775"/>
      <c r="AA177" s="775"/>
      <c r="AB177" s="775"/>
      <c r="AC177" s="775"/>
      <c r="AD177" s="775"/>
      <c r="AE177" s="775"/>
      <c r="AF177" s="775"/>
      <c r="AG177" s="775"/>
      <c r="AH177" s="775"/>
      <c r="AI177" s="775"/>
      <c r="AJ177" s="775"/>
      <c r="AK177" s="722"/>
      <c r="AL177" s="722"/>
      <c r="AM177" s="722"/>
      <c r="AN177" s="722"/>
      <c r="AO177" s="722"/>
    </row>
    <row r="178" ht="13.5" customHeight="1">
      <c r="A178" s="775"/>
      <c r="B178" s="827"/>
      <c r="C178" s="775"/>
      <c r="D178" s="775"/>
      <c r="E178" s="775"/>
      <c r="F178" s="775"/>
      <c r="G178" s="775"/>
      <c r="H178" s="775"/>
      <c r="I178" s="775"/>
      <c r="J178" s="775"/>
      <c r="K178" s="775"/>
      <c r="L178" s="775"/>
      <c r="M178" s="775"/>
      <c r="N178" s="775"/>
      <c r="O178" s="775"/>
      <c r="P178" s="776"/>
      <c r="Q178" s="775"/>
      <c r="R178" s="775"/>
      <c r="S178" s="775"/>
      <c r="T178" s="775"/>
      <c r="U178" s="777"/>
      <c r="V178" s="778"/>
      <c r="W178" s="777"/>
      <c r="X178" s="777"/>
      <c r="Y178" s="775"/>
      <c r="Z178" s="775"/>
      <c r="AA178" s="775"/>
      <c r="AB178" s="775"/>
      <c r="AC178" s="775"/>
      <c r="AD178" s="775"/>
      <c r="AE178" s="775"/>
      <c r="AF178" s="775"/>
      <c r="AG178" s="775"/>
      <c r="AH178" s="775"/>
      <c r="AI178" s="775"/>
      <c r="AJ178" s="775"/>
      <c r="AK178" s="722"/>
      <c r="AL178" s="722"/>
      <c r="AM178" s="722"/>
      <c r="AN178" s="722"/>
      <c r="AO178" s="722"/>
    </row>
    <row r="179" ht="13.5" customHeight="1">
      <c r="A179" s="775"/>
      <c r="B179" s="827"/>
      <c r="C179" s="775"/>
      <c r="D179" s="775"/>
      <c r="E179" s="775"/>
      <c r="F179" s="775"/>
      <c r="G179" s="775"/>
      <c r="H179" s="775"/>
      <c r="I179" s="775"/>
      <c r="J179" s="775"/>
      <c r="K179" s="775"/>
      <c r="L179" s="775"/>
      <c r="M179" s="775"/>
      <c r="N179" s="775"/>
      <c r="O179" s="775"/>
      <c r="P179" s="776"/>
      <c r="Q179" s="775"/>
      <c r="R179" s="775"/>
      <c r="S179" s="775"/>
      <c r="T179" s="775"/>
      <c r="U179" s="777"/>
      <c r="V179" s="778"/>
      <c r="W179" s="777"/>
      <c r="X179" s="777"/>
      <c r="Y179" s="775"/>
      <c r="Z179" s="775"/>
      <c r="AA179" s="775"/>
      <c r="AB179" s="775"/>
      <c r="AC179" s="775"/>
      <c r="AD179" s="775"/>
      <c r="AE179" s="775"/>
      <c r="AF179" s="775"/>
      <c r="AG179" s="775"/>
      <c r="AH179" s="775"/>
      <c r="AI179" s="775"/>
      <c r="AJ179" s="775"/>
      <c r="AK179" s="722"/>
      <c r="AL179" s="722"/>
      <c r="AM179" s="722"/>
      <c r="AN179" s="722"/>
      <c r="AO179" s="722"/>
    </row>
    <row r="180" ht="13.5" customHeight="1">
      <c r="A180" s="775"/>
      <c r="B180" s="827"/>
      <c r="C180" s="775"/>
      <c r="D180" s="775"/>
      <c r="E180" s="775"/>
      <c r="F180" s="775"/>
      <c r="G180" s="775"/>
      <c r="H180" s="775"/>
      <c r="I180" s="775"/>
      <c r="J180" s="775"/>
      <c r="K180" s="775"/>
      <c r="L180" s="775"/>
      <c r="M180" s="775"/>
      <c r="N180" s="775"/>
      <c r="O180" s="775"/>
      <c r="P180" s="776"/>
      <c r="Q180" s="775"/>
      <c r="R180" s="775"/>
      <c r="S180" s="775"/>
      <c r="T180" s="775"/>
      <c r="U180" s="777"/>
      <c r="V180" s="778"/>
      <c r="W180" s="777"/>
      <c r="X180" s="777"/>
      <c r="Y180" s="775"/>
      <c r="Z180" s="775"/>
      <c r="AA180" s="775"/>
      <c r="AB180" s="775"/>
      <c r="AC180" s="775"/>
      <c r="AD180" s="775"/>
      <c r="AE180" s="775"/>
      <c r="AF180" s="775"/>
      <c r="AG180" s="775"/>
      <c r="AH180" s="775"/>
      <c r="AI180" s="775"/>
      <c r="AJ180" s="775"/>
      <c r="AK180" s="722"/>
      <c r="AL180" s="722"/>
      <c r="AM180" s="722"/>
      <c r="AN180" s="722"/>
      <c r="AO180" s="722"/>
    </row>
    <row r="181" ht="13.5" customHeight="1">
      <c r="A181" s="775"/>
      <c r="B181" s="827"/>
      <c r="C181" s="775"/>
      <c r="D181" s="775"/>
      <c r="E181" s="775"/>
      <c r="F181" s="775"/>
      <c r="G181" s="775"/>
      <c r="H181" s="775"/>
      <c r="I181" s="775"/>
      <c r="J181" s="775"/>
      <c r="K181" s="775"/>
      <c r="L181" s="775"/>
      <c r="M181" s="775"/>
      <c r="N181" s="775"/>
      <c r="O181" s="775"/>
      <c r="P181" s="776"/>
      <c r="Q181" s="775"/>
      <c r="R181" s="775"/>
      <c r="S181" s="775"/>
      <c r="T181" s="775"/>
      <c r="U181" s="777"/>
      <c r="V181" s="778"/>
      <c r="W181" s="777"/>
      <c r="X181" s="777"/>
      <c r="Y181" s="775"/>
      <c r="Z181" s="775"/>
      <c r="AA181" s="775"/>
      <c r="AB181" s="775"/>
      <c r="AC181" s="775"/>
      <c r="AD181" s="775"/>
      <c r="AE181" s="775"/>
      <c r="AF181" s="775"/>
      <c r="AG181" s="775"/>
      <c r="AH181" s="775"/>
      <c r="AI181" s="775"/>
      <c r="AJ181" s="775"/>
      <c r="AK181" s="722"/>
      <c r="AL181" s="722"/>
      <c r="AM181" s="722"/>
      <c r="AN181" s="722"/>
      <c r="AO181" s="722"/>
    </row>
    <row r="182" ht="13.5" customHeight="1">
      <c r="A182" s="775"/>
      <c r="B182" s="827"/>
      <c r="C182" s="775"/>
      <c r="D182" s="775"/>
      <c r="E182" s="775"/>
      <c r="F182" s="775"/>
      <c r="G182" s="775"/>
      <c r="H182" s="775"/>
      <c r="I182" s="775"/>
      <c r="J182" s="775"/>
      <c r="K182" s="775"/>
      <c r="L182" s="775"/>
      <c r="M182" s="775"/>
      <c r="N182" s="775"/>
      <c r="O182" s="775"/>
      <c r="P182" s="776"/>
      <c r="Q182" s="775"/>
      <c r="R182" s="775"/>
      <c r="S182" s="775"/>
      <c r="T182" s="775"/>
      <c r="U182" s="777"/>
      <c r="V182" s="778"/>
      <c r="W182" s="777"/>
      <c r="X182" s="777"/>
      <c r="Y182" s="775"/>
      <c r="Z182" s="775"/>
      <c r="AA182" s="775"/>
      <c r="AB182" s="775"/>
      <c r="AC182" s="775"/>
      <c r="AD182" s="775"/>
      <c r="AE182" s="775"/>
      <c r="AF182" s="775"/>
      <c r="AG182" s="775"/>
      <c r="AH182" s="775"/>
      <c r="AI182" s="775"/>
      <c r="AJ182" s="775"/>
      <c r="AK182" s="722"/>
      <c r="AL182" s="722"/>
      <c r="AM182" s="722"/>
      <c r="AN182" s="722"/>
      <c r="AO182" s="722"/>
    </row>
    <row r="183" ht="13.5" customHeight="1">
      <c r="A183" s="775"/>
      <c r="B183" s="827"/>
      <c r="C183" s="775"/>
      <c r="D183" s="775"/>
      <c r="E183" s="775"/>
      <c r="F183" s="775"/>
      <c r="G183" s="775"/>
      <c r="H183" s="775"/>
      <c r="I183" s="775"/>
      <c r="J183" s="775"/>
      <c r="K183" s="775"/>
      <c r="L183" s="775"/>
      <c r="M183" s="775"/>
      <c r="N183" s="775"/>
      <c r="O183" s="775"/>
      <c r="P183" s="776"/>
      <c r="Q183" s="775"/>
      <c r="R183" s="775"/>
      <c r="S183" s="775"/>
      <c r="T183" s="775"/>
      <c r="U183" s="777"/>
      <c r="V183" s="778"/>
      <c r="W183" s="777"/>
      <c r="X183" s="777"/>
      <c r="Y183" s="775"/>
      <c r="Z183" s="775"/>
      <c r="AA183" s="775"/>
      <c r="AB183" s="775"/>
      <c r="AC183" s="775"/>
      <c r="AD183" s="775"/>
      <c r="AE183" s="775"/>
      <c r="AF183" s="775"/>
      <c r="AG183" s="775"/>
      <c r="AH183" s="775"/>
      <c r="AI183" s="775"/>
      <c r="AJ183" s="775"/>
      <c r="AK183" s="722"/>
      <c r="AL183" s="722"/>
      <c r="AM183" s="722"/>
      <c r="AN183" s="722"/>
      <c r="AO183" s="722"/>
    </row>
    <row r="184" ht="13.5" customHeight="1">
      <c r="A184" s="775"/>
      <c r="B184" s="827"/>
      <c r="C184" s="775"/>
      <c r="D184" s="775"/>
      <c r="E184" s="775"/>
      <c r="F184" s="775"/>
      <c r="G184" s="775"/>
      <c r="H184" s="775"/>
      <c r="I184" s="775"/>
      <c r="J184" s="775"/>
      <c r="K184" s="775"/>
      <c r="L184" s="775"/>
      <c r="M184" s="775"/>
      <c r="N184" s="775"/>
      <c r="O184" s="775"/>
      <c r="P184" s="776"/>
      <c r="Q184" s="775"/>
      <c r="R184" s="775"/>
      <c r="S184" s="775"/>
      <c r="T184" s="775"/>
      <c r="U184" s="777"/>
      <c r="V184" s="778"/>
      <c r="W184" s="777"/>
      <c r="X184" s="777"/>
      <c r="Y184" s="775"/>
      <c r="Z184" s="775"/>
      <c r="AA184" s="775"/>
      <c r="AB184" s="775"/>
      <c r="AC184" s="775"/>
      <c r="AD184" s="775"/>
      <c r="AE184" s="775"/>
      <c r="AF184" s="775"/>
      <c r="AG184" s="775"/>
      <c r="AH184" s="775"/>
      <c r="AI184" s="775"/>
      <c r="AJ184" s="775"/>
      <c r="AK184" s="722"/>
      <c r="AL184" s="722"/>
      <c r="AM184" s="722"/>
      <c r="AN184" s="722"/>
      <c r="AO184" s="722"/>
    </row>
    <row r="185" ht="13.5" customHeight="1">
      <c r="A185" s="775"/>
      <c r="B185" s="827"/>
      <c r="C185" s="775"/>
      <c r="D185" s="775"/>
      <c r="E185" s="775"/>
      <c r="F185" s="775"/>
      <c r="G185" s="775"/>
      <c r="H185" s="775"/>
      <c r="I185" s="775"/>
      <c r="J185" s="775"/>
      <c r="K185" s="775"/>
      <c r="L185" s="775"/>
      <c r="M185" s="775"/>
      <c r="N185" s="775"/>
      <c r="O185" s="775"/>
      <c r="P185" s="776"/>
      <c r="Q185" s="775"/>
      <c r="R185" s="775"/>
      <c r="S185" s="775"/>
      <c r="T185" s="775"/>
      <c r="U185" s="777"/>
      <c r="V185" s="778"/>
      <c r="W185" s="777"/>
      <c r="X185" s="777"/>
      <c r="Y185" s="775"/>
      <c r="Z185" s="775"/>
      <c r="AA185" s="775"/>
      <c r="AB185" s="775"/>
      <c r="AC185" s="775"/>
      <c r="AD185" s="775"/>
      <c r="AE185" s="775"/>
      <c r="AF185" s="775"/>
      <c r="AG185" s="775"/>
      <c r="AH185" s="775"/>
      <c r="AI185" s="775"/>
      <c r="AJ185" s="775"/>
      <c r="AK185" s="722"/>
      <c r="AL185" s="722"/>
      <c r="AM185" s="722"/>
      <c r="AN185" s="722"/>
      <c r="AO185" s="722"/>
    </row>
    <row r="186" ht="13.5" customHeight="1">
      <c r="A186" s="775"/>
      <c r="B186" s="827"/>
      <c r="C186" s="775"/>
      <c r="D186" s="775"/>
      <c r="E186" s="775"/>
      <c r="F186" s="775"/>
      <c r="G186" s="775"/>
      <c r="H186" s="775"/>
      <c r="I186" s="775"/>
      <c r="J186" s="775"/>
      <c r="K186" s="775"/>
      <c r="L186" s="775"/>
      <c r="M186" s="775"/>
      <c r="N186" s="775"/>
      <c r="O186" s="775"/>
      <c r="P186" s="776"/>
      <c r="Q186" s="775"/>
      <c r="R186" s="775"/>
      <c r="S186" s="775"/>
      <c r="T186" s="775"/>
      <c r="U186" s="777"/>
      <c r="V186" s="778"/>
      <c r="W186" s="777"/>
      <c r="X186" s="777"/>
      <c r="Y186" s="775"/>
      <c r="Z186" s="775"/>
      <c r="AA186" s="775"/>
      <c r="AB186" s="775"/>
      <c r="AC186" s="775"/>
      <c r="AD186" s="775"/>
      <c r="AE186" s="775"/>
      <c r="AF186" s="775"/>
      <c r="AG186" s="775"/>
      <c r="AH186" s="775"/>
      <c r="AI186" s="775"/>
      <c r="AJ186" s="775"/>
      <c r="AK186" s="722"/>
      <c r="AL186" s="722"/>
      <c r="AM186" s="722"/>
      <c r="AN186" s="722"/>
      <c r="AO186" s="722"/>
    </row>
    <row r="187" ht="13.5" customHeight="1">
      <c r="A187" s="775"/>
      <c r="B187" s="827"/>
      <c r="C187" s="775"/>
      <c r="D187" s="775"/>
      <c r="E187" s="775"/>
      <c r="F187" s="775"/>
      <c r="G187" s="775"/>
      <c r="H187" s="775"/>
      <c r="I187" s="775"/>
      <c r="J187" s="775"/>
      <c r="K187" s="775"/>
      <c r="L187" s="775"/>
      <c r="M187" s="775"/>
      <c r="N187" s="775"/>
      <c r="O187" s="775"/>
      <c r="P187" s="776"/>
      <c r="Q187" s="775"/>
      <c r="R187" s="775"/>
      <c r="S187" s="775"/>
      <c r="T187" s="775"/>
      <c r="U187" s="777"/>
      <c r="V187" s="778"/>
      <c r="W187" s="777"/>
      <c r="X187" s="777"/>
      <c r="Y187" s="775"/>
      <c r="Z187" s="775"/>
      <c r="AA187" s="775"/>
      <c r="AB187" s="775"/>
      <c r="AC187" s="775"/>
      <c r="AD187" s="775"/>
      <c r="AE187" s="775"/>
      <c r="AF187" s="775"/>
      <c r="AG187" s="775"/>
      <c r="AH187" s="775"/>
      <c r="AI187" s="775"/>
      <c r="AJ187" s="775"/>
      <c r="AK187" s="722"/>
      <c r="AL187" s="722"/>
      <c r="AM187" s="722"/>
      <c r="AN187" s="722"/>
      <c r="AO187" s="722"/>
    </row>
    <row r="188" ht="13.5" customHeight="1">
      <c r="A188" s="775"/>
      <c r="B188" s="827"/>
      <c r="C188" s="775"/>
      <c r="D188" s="775"/>
      <c r="E188" s="775"/>
      <c r="F188" s="775"/>
      <c r="G188" s="775"/>
      <c r="H188" s="775"/>
      <c r="I188" s="775"/>
      <c r="J188" s="775"/>
      <c r="K188" s="775"/>
      <c r="L188" s="775"/>
      <c r="M188" s="775"/>
      <c r="N188" s="775"/>
      <c r="O188" s="775"/>
      <c r="P188" s="776"/>
      <c r="Q188" s="775"/>
      <c r="R188" s="775"/>
      <c r="S188" s="775"/>
      <c r="T188" s="775"/>
      <c r="U188" s="777"/>
      <c r="V188" s="778"/>
      <c r="W188" s="777"/>
      <c r="X188" s="777"/>
      <c r="Y188" s="775"/>
      <c r="Z188" s="775"/>
      <c r="AA188" s="775"/>
      <c r="AB188" s="775"/>
      <c r="AC188" s="775"/>
      <c r="AD188" s="775"/>
      <c r="AE188" s="775"/>
      <c r="AF188" s="775"/>
      <c r="AG188" s="775"/>
      <c r="AH188" s="775"/>
      <c r="AI188" s="775"/>
      <c r="AJ188" s="775"/>
      <c r="AK188" s="722"/>
      <c r="AL188" s="722"/>
      <c r="AM188" s="722"/>
      <c r="AN188" s="722"/>
      <c r="AO188" s="722"/>
    </row>
    <row r="189" ht="13.5" customHeight="1">
      <c r="A189" s="775"/>
      <c r="B189" s="827"/>
      <c r="C189" s="775"/>
      <c r="D189" s="775"/>
      <c r="E189" s="775"/>
      <c r="F189" s="775"/>
      <c r="G189" s="775"/>
      <c r="H189" s="775"/>
      <c r="I189" s="775"/>
      <c r="J189" s="775"/>
      <c r="K189" s="775"/>
      <c r="L189" s="775"/>
      <c r="M189" s="775"/>
      <c r="N189" s="775"/>
      <c r="O189" s="775"/>
      <c r="P189" s="776"/>
      <c r="Q189" s="775"/>
      <c r="R189" s="775"/>
      <c r="S189" s="775"/>
      <c r="T189" s="775"/>
      <c r="U189" s="777"/>
      <c r="V189" s="778"/>
      <c r="W189" s="777"/>
      <c r="X189" s="777"/>
      <c r="Y189" s="775"/>
      <c r="Z189" s="775"/>
      <c r="AA189" s="775"/>
      <c r="AB189" s="775"/>
      <c r="AC189" s="775"/>
      <c r="AD189" s="775"/>
      <c r="AE189" s="775"/>
      <c r="AF189" s="775"/>
      <c r="AG189" s="775"/>
      <c r="AH189" s="775"/>
      <c r="AI189" s="775"/>
      <c r="AJ189" s="775"/>
      <c r="AK189" s="722"/>
      <c r="AL189" s="722"/>
      <c r="AM189" s="722"/>
      <c r="AN189" s="722"/>
      <c r="AO189" s="722"/>
    </row>
    <row r="190" ht="13.5" customHeight="1">
      <c r="A190" s="775"/>
      <c r="B190" s="827"/>
      <c r="C190" s="775"/>
      <c r="D190" s="775"/>
      <c r="E190" s="775"/>
      <c r="F190" s="775"/>
      <c r="G190" s="775"/>
      <c r="H190" s="775"/>
      <c r="I190" s="775"/>
      <c r="J190" s="775"/>
      <c r="K190" s="775"/>
      <c r="L190" s="775"/>
      <c r="M190" s="775"/>
      <c r="N190" s="775"/>
      <c r="O190" s="775"/>
      <c r="P190" s="776"/>
      <c r="Q190" s="775"/>
      <c r="R190" s="775"/>
      <c r="S190" s="775"/>
      <c r="T190" s="775"/>
      <c r="U190" s="777"/>
      <c r="V190" s="778"/>
      <c r="W190" s="777"/>
      <c r="X190" s="777"/>
      <c r="Y190" s="775"/>
      <c r="Z190" s="775"/>
      <c r="AA190" s="775"/>
      <c r="AB190" s="775"/>
      <c r="AC190" s="775"/>
      <c r="AD190" s="775"/>
      <c r="AE190" s="775"/>
      <c r="AF190" s="775"/>
      <c r="AG190" s="775"/>
      <c r="AH190" s="775"/>
      <c r="AI190" s="775"/>
      <c r="AJ190" s="775"/>
      <c r="AK190" s="722"/>
      <c r="AL190" s="722"/>
      <c r="AM190" s="722"/>
      <c r="AN190" s="722"/>
      <c r="AO190" s="722"/>
    </row>
    <row r="191" ht="13.5" customHeight="1">
      <c r="A191" s="775"/>
      <c r="B191" s="827"/>
      <c r="C191" s="775"/>
      <c r="D191" s="775"/>
      <c r="E191" s="775"/>
      <c r="F191" s="775"/>
      <c r="G191" s="775"/>
      <c r="H191" s="775"/>
      <c r="I191" s="775"/>
      <c r="J191" s="775"/>
      <c r="K191" s="775"/>
      <c r="L191" s="775"/>
      <c r="M191" s="775"/>
      <c r="N191" s="775"/>
      <c r="O191" s="775"/>
      <c r="P191" s="776"/>
      <c r="Q191" s="775"/>
      <c r="R191" s="775"/>
      <c r="S191" s="775"/>
      <c r="T191" s="775"/>
      <c r="U191" s="777"/>
      <c r="V191" s="778"/>
      <c r="W191" s="777"/>
      <c r="X191" s="777"/>
      <c r="Y191" s="775"/>
      <c r="Z191" s="775"/>
      <c r="AA191" s="775"/>
      <c r="AB191" s="775"/>
      <c r="AC191" s="775"/>
      <c r="AD191" s="775"/>
      <c r="AE191" s="775"/>
      <c r="AF191" s="775"/>
      <c r="AG191" s="775"/>
      <c r="AH191" s="775"/>
      <c r="AI191" s="775"/>
      <c r="AJ191" s="775"/>
      <c r="AK191" s="722"/>
      <c r="AL191" s="722"/>
      <c r="AM191" s="722"/>
      <c r="AN191" s="722"/>
      <c r="AO191" s="722"/>
    </row>
    <row r="192" ht="13.5" customHeight="1">
      <c r="A192" s="775"/>
      <c r="B192" s="827"/>
      <c r="C192" s="775"/>
      <c r="D192" s="775"/>
      <c r="E192" s="775"/>
      <c r="F192" s="775"/>
      <c r="G192" s="775"/>
      <c r="H192" s="775"/>
      <c r="I192" s="775"/>
      <c r="J192" s="775"/>
      <c r="K192" s="775"/>
      <c r="L192" s="775"/>
      <c r="M192" s="775"/>
      <c r="N192" s="775"/>
      <c r="O192" s="775"/>
      <c r="P192" s="776"/>
      <c r="Q192" s="775"/>
      <c r="R192" s="775"/>
      <c r="S192" s="775"/>
      <c r="T192" s="775"/>
      <c r="U192" s="777"/>
      <c r="V192" s="778"/>
      <c r="W192" s="777"/>
      <c r="X192" s="777"/>
      <c r="Y192" s="775"/>
      <c r="Z192" s="775"/>
      <c r="AA192" s="775"/>
      <c r="AB192" s="775"/>
      <c r="AC192" s="775"/>
      <c r="AD192" s="775"/>
      <c r="AE192" s="775"/>
      <c r="AF192" s="775"/>
      <c r="AG192" s="775"/>
      <c r="AH192" s="775"/>
      <c r="AI192" s="775"/>
      <c r="AJ192" s="775"/>
      <c r="AK192" s="722"/>
      <c r="AL192" s="722"/>
      <c r="AM192" s="722"/>
      <c r="AN192" s="722"/>
      <c r="AO192" s="722"/>
    </row>
    <row r="193" ht="13.5" customHeight="1">
      <c r="A193" s="775"/>
      <c r="B193" s="827"/>
      <c r="C193" s="775"/>
      <c r="D193" s="775"/>
      <c r="E193" s="775"/>
      <c r="F193" s="775"/>
      <c r="G193" s="775"/>
      <c r="H193" s="775"/>
      <c r="I193" s="775"/>
      <c r="J193" s="775"/>
      <c r="K193" s="775"/>
      <c r="L193" s="775"/>
      <c r="M193" s="775"/>
      <c r="N193" s="775"/>
      <c r="O193" s="775"/>
      <c r="P193" s="776"/>
      <c r="Q193" s="775"/>
      <c r="R193" s="775"/>
      <c r="S193" s="775"/>
      <c r="T193" s="775"/>
      <c r="U193" s="777"/>
      <c r="V193" s="778"/>
      <c r="W193" s="777"/>
      <c r="X193" s="777"/>
      <c r="Y193" s="775"/>
      <c r="Z193" s="775"/>
      <c r="AA193" s="775"/>
      <c r="AB193" s="775"/>
      <c r="AC193" s="775"/>
      <c r="AD193" s="775"/>
      <c r="AE193" s="775"/>
      <c r="AF193" s="775"/>
      <c r="AG193" s="775"/>
      <c r="AH193" s="775"/>
      <c r="AI193" s="775"/>
      <c r="AJ193" s="775"/>
      <c r="AK193" s="722"/>
      <c r="AL193" s="722"/>
      <c r="AM193" s="722"/>
      <c r="AN193" s="722"/>
      <c r="AO193" s="722"/>
    </row>
    <row r="194" ht="13.5" customHeight="1">
      <c r="A194" s="775"/>
      <c r="B194" s="827"/>
      <c r="C194" s="775"/>
      <c r="D194" s="775"/>
      <c r="E194" s="775"/>
      <c r="F194" s="775"/>
      <c r="G194" s="775"/>
      <c r="H194" s="775"/>
      <c r="I194" s="775"/>
      <c r="J194" s="775"/>
      <c r="K194" s="775"/>
      <c r="L194" s="775"/>
      <c r="M194" s="775"/>
      <c r="N194" s="775"/>
      <c r="O194" s="775"/>
      <c r="P194" s="776"/>
      <c r="Q194" s="775"/>
      <c r="R194" s="775"/>
      <c r="S194" s="775"/>
      <c r="T194" s="775"/>
      <c r="U194" s="777"/>
      <c r="V194" s="778"/>
      <c r="W194" s="777"/>
      <c r="X194" s="777"/>
      <c r="Y194" s="775"/>
      <c r="Z194" s="775"/>
      <c r="AA194" s="775"/>
      <c r="AB194" s="775"/>
      <c r="AC194" s="775"/>
      <c r="AD194" s="775"/>
      <c r="AE194" s="775"/>
      <c r="AF194" s="775"/>
      <c r="AG194" s="775"/>
      <c r="AH194" s="775"/>
      <c r="AI194" s="775"/>
      <c r="AJ194" s="775"/>
      <c r="AK194" s="722"/>
      <c r="AL194" s="722"/>
      <c r="AM194" s="722"/>
      <c r="AN194" s="722"/>
      <c r="AO194" s="722"/>
    </row>
    <row r="195" ht="13.5" customHeight="1">
      <c r="A195" s="775"/>
      <c r="B195" s="827"/>
      <c r="C195" s="775"/>
      <c r="D195" s="775"/>
      <c r="E195" s="775"/>
      <c r="F195" s="775"/>
      <c r="G195" s="775"/>
      <c r="H195" s="775"/>
      <c r="I195" s="775"/>
      <c r="J195" s="775"/>
      <c r="K195" s="775"/>
      <c r="L195" s="775"/>
      <c r="M195" s="775"/>
      <c r="N195" s="775"/>
      <c r="O195" s="775"/>
      <c r="P195" s="776"/>
      <c r="Q195" s="775"/>
      <c r="R195" s="775"/>
      <c r="S195" s="775"/>
      <c r="T195" s="775"/>
      <c r="U195" s="777"/>
      <c r="V195" s="778"/>
      <c r="W195" s="777"/>
      <c r="X195" s="777"/>
      <c r="Y195" s="775"/>
      <c r="Z195" s="775"/>
      <c r="AA195" s="775"/>
      <c r="AB195" s="775"/>
      <c r="AC195" s="775"/>
      <c r="AD195" s="775"/>
      <c r="AE195" s="775"/>
      <c r="AF195" s="775"/>
      <c r="AG195" s="775"/>
      <c r="AH195" s="775"/>
      <c r="AI195" s="775"/>
      <c r="AJ195" s="775"/>
      <c r="AK195" s="722"/>
      <c r="AL195" s="722"/>
      <c r="AM195" s="722"/>
      <c r="AN195" s="722"/>
      <c r="AO195" s="722"/>
    </row>
    <row r="196" ht="13.5" customHeight="1">
      <c r="A196" s="775"/>
      <c r="B196" s="827"/>
      <c r="C196" s="775"/>
      <c r="D196" s="775"/>
      <c r="E196" s="775"/>
      <c r="F196" s="775"/>
      <c r="G196" s="775"/>
      <c r="H196" s="775"/>
      <c r="I196" s="775"/>
      <c r="J196" s="775"/>
      <c r="K196" s="775"/>
      <c r="L196" s="775"/>
      <c r="M196" s="775"/>
      <c r="N196" s="775"/>
      <c r="O196" s="775"/>
      <c r="P196" s="776"/>
      <c r="Q196" s="775"/>
      <c r="R196" s="775"/>
      <c r="S196" s="775"/>
      <c r="T196" s="775"/>
      <c r="U196" s="777"/>
      <c r="V196" s="778"/>
      <c r="W196" s="777"/>
      <c r="X196" s="777"/>
      <c r="Y196" s="775"/>
      <c r="Z196" s="775"/>
      <c r="AA196" s="775"/>
      <c r="AB196" s="775"/>
      <c r="AC196" s="775"/>
      <c r="AD196" s="775"/>
      <c r="AE196" s="775"/>
      <c r="AF196" s="775"/>
      <c r="AG196" s="775"/>
      <c r="AH196" s="775"/>
      <c r="AI196" s="775"/>
      <c r="AJ196" s="775"/>
      <c r="AK196" s="722"/>
      <c r="AL196" s="722"/>
      <c r="AM196" s="722"/>
      <c r="AN196" s="722"/>
      <c r="AO196" s="722"/>
    </row>
    <row r="197" ht="13.5" customHeight="1">
      <c r="A197" s="775"/>
      <c r="B197" s="827"/>
      <c r="C197" s="775"/>
      <c r="D197" s="775"/>
      <c r="E197" s="775"/>
      <c r="F197" s="775"/>
      <c r="G197" s="775"/>
      <c r="H197" s="775"/>
      <c r="I197" s="775"/>
      <c r="J197" s="775"/>
      <c r="K197" s="775"/>
      <c r="L197" s="775"/>
      <c r="M197" s="775"/>
      <c r="N197" s="775"/>
      <c r="O197" s="775"/>
      <c r="P197" s="776"/>
      <c r="Q197" s="775"/>
      <c r="R197" s="775"/>
      <c r="S197" s="775"/>
      <c r="T197" s="775"/>
      <c r="U197" s="777"/>
      <c r="V197" s="778"/>
      <c r="W197" s="777"/>
      <c r="X197" s="777"/>
      <c r="Y197" s="775"/>
      <c r="Z197" s="775"/>
      <c r="AA197" s="775"/>
      <c r="AB197" s="775"/>
      <c r="AC197" s="775"/>
      <c r="AD197" s="775"/>
      <c r="AE197" s="775"/>
      <c r="AF197" s="775"/>
      <c r="AG197" s="775"/>
      <c r="AH197" s="775"/>
      <c r="AI197" s="775"/>
      <c r="AJ197" s="775"/>
      <c r="AK197" s="722"/>
      <c r="AL197" s="722"/>
      <c r="AM197" s="722"/>
      <c r="AN197" s="722"/>
      <c r="AO197" s="722"/>
    </row>
    <row r="198" ht="13.5" customHeight="1">
      <c r="A198" s="775"/>
      <c r="B198" s="827"/>
      <c r="C198" s="775"/>
      <c r="D198" s="775"/>
      <c r="E198" s="775"/>
      <c r="F198" s="775"/>
      <c r="G198" s="775"/>
      <c r="H198" s="775"/>
      <c r="I198" s="775"/>
      <c r="J198" s="775"/>
      <c r="K198" s="775"/>
      <c r="L198" s="775"/>
      <c r="M198" s="775"/>
      <c r="N198" s="775"/>
      <c r="O198" s="775"/>
      <c r="P198" s="776"/>
      <c r="Q198" s="775"/>
      <c r="R198" s="775"/>
      <c r="S198" s="775"/>
      <c r="T198" s="775"/>
      <c r="U198" s="777"/>
      <c r="V198" s="778"/>
      <c r="W198" s="777"/>
      <c r="X198" s="777"/>
      <c r="Y198" s="775"/>
      <c r="Z198" s="775"/>
      <c r="AA198" s="775"/>
      <c r="AB198" s="775"/>
      <c r="AC198" s="775"/>
      <c r="AD198" s="775"/>
      <c r="AE198" s="775"/>
      <c r="AF198" s="775"/>
      <c r="AG198" s="775"/>
      <c r="AH198" s="775"/>
      <c r="AI198" s="775"/>
      <c r="AJ198" s="775"/>
      <c r="AK198" s="722"/>
      <c r="AL198" s="722"/>
      <c r="AM198" s="722"/>
      <c r="AN198" s="722"/>
      <c r="AO198" s="722"/>
    </row>
    <row r="199" ht="13.5" customHeight="1">
      <c r="A199" s="775"/>
      <c r="B199" s="827"/>
      <c r="C199" s="775"/>
      <c r="D199" s="775"/>
      <c r="E199" s="775"/>
      <c r="F199" s="775"/>
      <c r="G199" s="775"/>
      <c r="H199" s="775"/>
      <c r="I199" s="775"/>
      <c r="J199" s="775"/>
      <c r="K199" s="775"/>
      <c r="L199" s="775"/>
      <c r="M199" s="775"/>
      <c r="N199" s="775"/>
      <c r="O199" s="775"/>
      <c r="P199" s="776"/>
      <c r="Q199" s="775"/>
      <c r="R199" s="775"/>
      <c r="S199" s="775"/>
      <c r="T199" s="775"/>
      <c r="U199" s="777"/>
      <c r="V199" s="778"/>
      <c r="W199" s="777"/>
      <c r="X199" s="777"/>
      <c r="Y199" s="775"/>
      <c r="Z199" s="775"/>
      <c r="AA199" s="775"/>
      <c r="AB199" s="775"/>
      <c r="AC199" s="775"/>
      <c r="AD199" s="775"/>
      <c r="AE199" s="775"/>
      <c r="AF199" s="775"/>
      <c r="AG199" s="775"/>
      <c r="AH199" s="775"/>
      <c r="AI199" s="775"/>
      <c r="AJ199" s="775"/>
      <c r="AK199" s="722"/>
      <c r="AL199" s="722"/>
      <c r="AM199" s="722"/>
      <c r="AN199" s="722"/>
      <c r="AO199" s="722"/>
    </row>
    <row r="200" ht="13.5" customHeight="1">
      <c r="A200" s="775"/>
      <c r="B200" s="827"/>
      <c r="C200" s="775"/>
      <c r="D200" s="775"/>
      <c r="E200" s="775"/>
      <c r="F200" s="775"/>
      <c r="G200" s="775"/>
      <c r="H200" s="775"/>
      <c r="I200" s="775"/>
      <c r="J200" s="775"/>
      <c r="K200" s="775"/>
      <c r="L200" s="775"/>
      <c r="M200" s="775"/>
      <c r="N200" s="775"/>
      <c r="O200" s="775"/>
      <c r="P200" s="776"/>
      <c r="Q200" s="775"/>
      <c r="R200" s="775"/>
      <c r="S200" s="775"/>
      <c r="T200" s="775"/>
      <c r="U200" s="777"/>
      <c r="V200" s="778"/>
      <c r="W200" s="777"/>
      <c r="X200" s="777"/>
      <c r="Y200" s="775"/>
      <c r="Z200" s="775"/>
      <c r="AA200" s="775"/>
      <c r="AB200" s="775"/>
      <c r="AC200" s="775"/>
      <c r="AD200" s="775"/>
      <c r="AE200" s="775"/>
      <c r="AF200" s="775"/>
      <c r="AG200" s="775"/>
      <c r="AH200" s="775"/>
      <c r="AI200" s="775"/>
      <c r="AJ200" s="775"/>
      <c r="AK200" s="722"/>
      <c r="AL200" s="722"/>
      <c r="AM200" s="722"/>
      <c r="AN200" s="722"/>
      <c r="AO200" s="722"/>
    </row>
    <row r="201" ht="13.5" customHeight="1">
      <c r="A201" s="775"/>
      <c r="B201" s="827"/>
      <c r="C201" s="775"/>
      <c r="D201" s="775"/>
      <c r="E201" s="775"/>
      <c r="F201" s="775"/>
      <c r="G201" s="775"/>
      <c r="H201" s="775"/>
      <c r="I201" s="775"/>
      <c r="J201" s="775"/>
      <c r="K201" s="775"/>
      <c r="L201" s="775"/>
      <c r="M201" s="775"/>
      <c r="N201" s="775"/>
      <c r="O201" s="775"/>
      <c r="P201" s="776"/>
      <c r="Q201" s="775"/>
      <c r="R201" s="775"/>
      <c r="S201" s="775"/>
      <c r="T201" s="775"/>
      <c r="U201" s="777"/>
      <c r="V201" s="778"/>
      <c r="W201" s="777"/>
      <c r="X201" s="777"/>
      <c r="Y201" s="775"/>
      <c r="Z201" s="775"/>
      <c r="AA201" s="775"/>
      <c r="AB201" s="775"/>
      <c r="AC201" s="775"/>
      <c r="AD201" s="775"/>
      <c r="AE201" s="775"/>
      <c r="AF201" s="775"/>
      <c r="AG201" s="775"/>
      <c r="AH201" s="775"/>
      <c r="AI201" s="775"/>
      <c r="AJ201" s="775"/>
      <c r="AK201" s="722"/>
      <c r="AL201" s="722"/>
      <c r="AM201" s="722"/>
      <c r="AN201" s="722"/>
      <c r="AO201" s="722"/>
    </row>
    <row r="202" ht="13.5" customHeight="1">
      <c r="A202" s="775"/>
      <c r="B202" s="827"/>
      <c r="C202" s="775"/>
      <c r="D202" s="775"/>
      <c r="E202" s="775"/>
      <c r="F202" s="775"/>
      <c r="G202" s="775"/>
      <c r="H202" s="775"/>
      <c r="I202" s="775"/>
      <c r="J202" s="775"/>
      <c r="K202" s="775"/>
      <c r="L202" s="775"/>
      <c r="M202" s="775"/>
      <c r="N202" s="775"/>
      <c r="O202" s="775"/>
      <c r="P202" s="776"/>
      <c r="Q202" s="775"/>
      <c r="R202" s="775"/>
      <c r="S202" s="775"/>
      <c r="T202" s="775"/>
      <c r="U202" s="777"/>
      <c r="V202" s="778"/>
      <c r="W202" s="777"/>
      <c r="X202" s="777"/>
      <c r="Y202" s="775"/>
      <c r="Z202" s="775"/>
      <c r="AA202" s="775"/>
      <c r="AB202" s="775"/>
      <c r="AC202" s="775"/>
      <c r="AD202" s="775"/>
      <c r="AE202" s="775"/>
      <c r="AF202" s="775"/>
      <c r="AG202" s="775"/>
      <c r="AH202" s="775"/>
      <c r="AI202" s="775"/>
      <c r="AJ202" s="775"/>
      <c r="AK202" s="722"/>
      <c r="AL202" s="722"/>
      <c r="AM202" s="722"/>
      <c r="AN202" s="722"/>
      <c r="AO202" s="722"/>
    </row>
    <row r="203" ht="13.5" customHeight="1">
      <c r="A203" s="775"/>
      <c r="B203" s="827"/>
      <c r="C203" s="775"/>
      <c r="D203" s="775"/>
      <c r="E203" s="775"/>
      <c r="F203" s="775"/>
      <c r="G203" s="775"/>
      <c r="H203" s="775"/>
      <c r="I203" s="775"/>
      <c r="J203" s="775"/>
      <c r="K203" s="775"/>
      <c r="L203" s="775"/>
      <c r="M203" s="775"/>
      <c r="N203" s="775"/>
      <c r="O203" s="775"/>
      <c r="P203" s="776"/>
      <c r="Q203" s="775"/>
      <c r="R203" s="775"/>
      <c r="S203" s="775"/>
      <c r="T203" s="775"/>
      <c r="U203" s="777"/>
      <c r="V203" s="778"/>
      <c r="W203" s="777"/>
      <c r="X203" s="777"/>
      <c r="Y203" s="775"/>
      <c r="Z203" s="775"/>
      <c r="AA203" s="775"/>
      <c r="AB203" s="775"/>
      <c r="AC203" s="775"/>
      <c r="AD203" s="775"/>
      <c r="AE203" s="775"/>
      <c r="AF203" s="775"/>
      <c r="AG203" s="775"/>
      <c r="AH203" s="775"/>
      <c r="AI203" s="775"/>
      <c r="AJ203" s="775"/>
      <c r="AK203" s="722"/>
      <c r="AL203" s="722"/>
      <c r="AM203" s="722"/>
      <c r="AN203" s="722"/>
      <c r="AO203" s="722"/>
    </row>
    <row r="204" ht="13.5" customHeight="1">
      <c r="A204" s="775"/>
      <c r="B204" s="827"/>
      <c r="C204" s="775"/>
      <c r="D204" s="775"/>
      <c r="E204" s="775"/>
      <c r="F204" s="775"/>
      <c r="G204" s="775"/>
      <c r="H204" s="775"/>
      <c r="I204" s="775"/>
      <c r="J204" s="775"/>
      <c r="K204" s="775"/>
      <c r="L204" s="775"/>
      <c r="M204" s="775"/>
      <c r="N204" s="775"/>
      <c r="O204" s="775"/>
      <c r="P204" s="776"/>
      <c r="Q204" s="775"/>
      <c r="R204" s="775"/>
      <c r="S204" s="775"/>
      <c r="T204" s="775"/>
      <c r="U204" s="777"/>
      <c r="V204" s="778"/>
      <c r="W204" s="777"/>
      <c r="X204" s="777"/>
      <c r="Y204" s="775"/>
      <c r="Z204" s="775"/>
      <c r="AA204" s="775"/>
      <c r="AB204" s="775"/>
      <c r="AC204" s="775"/>
      <c r="AD204" s="775"/>
      <c r="AE204" s="775"/>
      <c r="AF204" s="775"/>
      <c r="AG204" s="775"/>
      <c r="AH204" s="775"/>
      <c r="AI204" s="775"/>
      <c r="AJ204" s="775"/>
      <c r="AK204" s="722"/>
      <c r="AL204" s="722"/>
      <c r="AM204" s="722"/>
      <c r="AN204" s="722"/>
      <c r="AO204" s="722"/>
    </row>
    <row r="205" ht="13.5" customHeight="1">
      <c r="A205" s="775"/>
      <c r="B205" s="827"/>
      <c r="C205" s="775"/>
      <c r="D205" s="775"/>
      <c r="E205" s="775"/>
      <c r="F205" s="775"/>
      <c r="G205" s="775"/>
      <c r="H205" s="775"/>
      <c r="I205" s="775"/>
      <c r="J205" s="775"/>
      <c r="K205" s="775"/>
      <c r="L205" s="775"/>
      <c r="M205" s="775"/>
      <c r="N205" s="775"/>
      <c r="O205" s="775"/>
      <c r="P205" s="776"/>
      <c r="Q205" s="775"/>
      <c r="R205" s="775"/>
      <c r="S205" s="775"/>
      <c r="T205" s="775"/>
      <c r="U205" s="777"/>
      <c r="V205" s="778"/>
      <c r="W205" s="777"/>
      <c r="X205" s="777"/>
      <c r="Y205" s="775"/>
      <c r="Z205" s="775"/>
      <c r="AA205" s="775"/>
      <c r="AB205" s="775"/>
      <c r="AC205" s="775"/>
      <c r="AD205" s="775"/>
      <c r="AE205" s="775"/>
      <c r="AF205" s="775"/>
      <c r="AG205" s="775"/>
      <c r="AH205" s="775"/>
      <c r="AI205" s="775"/>
      <c r="AJ205" s="775"/>
      <c r="AK205" s="722"/>
      <c r="AL205" s="722"/>
      <c r="AM205" s="722"/>
      <c r="AN205" s="722"/>
      <c r="AO205" s="722"/>
    </row>
    <row r="206" ht="13.5" customHeight="1">
      <c r="A206" s="775"/>
      <c r="B206" s="827"/>
      <c r="C206" s="775"/>
      <c r="D206" s="775"/>
      <c r="E206" s="775"/>
      <c r="F206" s="775"/>
      <c r="G206" s="775"/>
      <c r="H206" s="775"/>
      <c r="I206" s="775"/>
      <c r="J206" s="775"/>
      <c r="K206" s="775"/>
      <c r="L206" s="775"/>
      <c r="M206" s="775"/>
      <c r="N206" s="775"/>
      <c r="O206" s="775"/>
      <c r="P206" s="776"/>
      <c r="Q206" s="775"/>
      <c r="R206" s="775"/>
      <c r="S206" s="775"/>
      <c r="T206" s="775"/>
      <c r="U206" s="777"/>
      <c r="V206" s="778"/>
      <c r="W206" s="777"/>
      <c r="X206" s="777"/>
      <c r="Y206" s="775"/>
      <c r="Z206" s="775"/>
      <c r="AA206" s="775"/>
      <c r="AB206" s="775"/>
      <c r="AC206" s="775"/>
      <c r="AD206" s="775"/>
      <c r="AE206" s="775"/>
      <c r="AF206" s="775"/>
      <c r="AG206" s="775"/>
      <c r="AH206" s="775"/>
      <c r="AI206" s="775"/>
      <c r="AJ206" s="775"/>
      <c r="AK206" s="722"/>
      <c r="AL206" s="722"/>
      <c r="AM206" s="722"/>
      <c r="AN206" s="722"/>
      <c r="AO206" s="722"/>
    </row>
    <row r="207" ht="13.5" customHeight="1">
      <c r="A207" s="775"/>
      <c r="B207" s="827"/>
      <c r="C207" s="775"/>
      <c r="D207" s="775"/>
      <c r="E207" s="775"/>
      <c r="F207" s="775"/>
      <c r="G207" s="775"/>
      <c r="H207" s="775"/>
      <c r="I207" s="775"/>
      <c r="J207" s="775"/>
      <c r="K207" s="775"/>
      <c r="L207" s="775"/>
      <c r="M207" s="775"/>
      <c r="N207" s="775"/>
      <c r="O207" s="775"/>
      <c r="P207" s="776"/>
      <c r="Q207" s="775"/>
      <c r="R207" s="775"/>
      <c r="S207" s="775"/>
      <c r="T207" s="775"/>
      <c r="U207" s="777"/>
      <c r="V207" s="778"/>
      <c r="W207" s="777"/>
      <c r="X207" s="777"/>
      <c r="Y207" s="775"/>
      <c r="Z207" s="775"/>
      <c r="AA207" s="775"/>
      <c r="AB207" s="775"/>
      <c r="AC207" s="775"/>
      <c r="AD207" s="775"/>
      <c r="AE207" s="775"/>
      <c r="AF207" s="775"/>
      <c r="AG207" s="775"/>
      <c r="AH207" s="775"/>
      <c r="AI207" s="775"/>
      <c r="AJ207" s="775"/>
      <c r="AK207" s="722"/>
      <c r="AL207" s="722"/>
      <c r="AM207" s="722"/>
      <c r="AN207" s="722"/>
      <c r="AO207" s="722"/>
    </row>
    <row r="208" ht="13.5" customHeight="1">
      <c r="A208" s="775"/>
      <c r="B208" s="827"/>
      <c r="C208" s="775"/>
      <c r="D208" s="775"/>
      <c r="E208" s="775"/>
      <c r="F208" s="775"/>
      <c r="G208" s="775"/>
      <c r="H208" s="775"/>
      <c r="I208" s="775"/>
      <c r="J208" s="775"/>
      <c r="K208" s="775"/>
      <c r="L208" s="775"/>
      <c r="M208" s="775"/>
      <c r="N208" s="775"/>
      <c r="O208" s="775"/>
      <c r="P208" s="776"/>
      <c r="Q208" s="775"/>
      <c r="R208" s="775"/>
      <c r="S208" s="775"/>
      <c r="T208" s="775"/>
      <c r="U208" s="777"/>
      <c r="V208" s="778"/>
      <c r="W208" s="777"/>
      <c r="X208" s="777"/>
      <c r="Y208" s="775"/>
      <c r="Z208" s="775"/>
      <c r="AA208" s="775"/>
      <c r="AB208" s="775"/>
      <c r="AC208" s="775"/>
      <c r="AD208" s="775"/>
      <c r="AE208" s="775"/>
      <c r="AF208" s="775"/>
      <c r="AG208" s="775"/>
      <c r="AH208" s="775"/>
      <c r="AI208" s="775"/>
      <c r="AJ208" s="775"/>
      <c r="AK208" s="722"/>
      <c r="AL208" s="722"/>
      <c r="AM208" s="722"/>
      <c r="AN208" s="722"/>
      <c r="AO208" s="722"/>
    </row>
    <row r="209" ht="13.5" customHeight="1">
      <c r="A209" s="775"/>
      <c r="B209" s="827"/>
      <c r="C209" s="775"/>
      <c r="D209" s="775"/>
      <c r="E209" s="775"/>
      <c r="F209" s="775"/>
      <c r="G209" s="775"/>
      <c r="H209" s="775"/>
      <c r="I209" s="775"/>
      <c r="J209" s="775"/>
      <c r="K209" s="775"/>
      <c r="L209" s="775"/>
      <c r="M209" s="775"/>
      <c r="N209" s="775"/>
      <c r="O209" s="775"/>
      <c r="P209" s="776"/>
      <c r="Q209" s="775"/>
      <c r="R209" s="775"/>
      <c r="S209" s="775"/>
      <c r="T209" s="775"/>
      <c r="U209" s="777"/>
      <c r="V209" s="778"/>
      <c r="W209" s="777"/>
      <c r="X209" s="777"/>
      <c r="Y209" s="775"/>
      <c r="Z209" s="775"/>
      <c r="AA209" s="775"/>
      <c r="AB209" s="775"/>
      <c r="AC209" s="775"/>
      <c r="AD209" s="775"/>
      <c r="AE209" s="775"/>
      <c r="AF209" s="775"/>
      <c r="AG209" s="775"/>
      <c r="AH209" s="775"/>
      <c r="AI209" s="775"/>
      <c r="AJ209" s="775"/>
      <c r="AK209" s="722"/>
      <c r="AL209" s="722"/>
      <c r="AM209" s="722"/>
      <c r="AN209" s="722"/>
      <c r="AO209" s="722"/>
    </row>
    <row r="210" ht="13.5" customHeight="1">
      <c r="A210" s="775"/>
      <c r="B210" s="827"/>
      <c r="C210" s="775"/>
      <c r="D210" s="775"/>
      <c r="E210" s="775"/>
      <c r="F210" s="775"/>
      <c r="G210" s="775"/>
      <c r="H210" s="775"/>
      <c r="I210" s="775"/>
      <c r="J210" s="775"/>
      <c r="K210" s="775"/>
      <c r="L210" s="775"/>
      <c r="M210" s="775"/>
      <c r="N210" s="775"/>
      <c r="O210" s="775"/>
      <c r="P210" s="776"/>
      <c r="Q210" s="775"/>
      <c r="R210" s="775"/>
      <c r="S210" s="775"/>
      <c r="T210" s="775"/>
      <c r="U210" s="777"/>
      <c r="V210" s="778"/>
      <c r="W210" s="777"/>
      <c r="X210" s="777"/>
      <c r="Y210" s="775"/>
      <c r="Z210" s="775"/>
      <c r="AA210" s="775"/>
      <c r="AB210" s="775"/>
      <c r="AC210" s="775"/>
      <c r="AD210" s="775"/>
      <c r="AE210" s="775"/>
      <c r="AF210" s="775"/>
      <c r="AG210" s="775"/>
      <c r="AH210" s="775"/>
      <c r="AI210" s="775"/>
      <c r="AJ210" s="775"/>
      <c r="AK210" s="722"/>
      <c r="AL210" s="722"/>
      <c r="AM210" s="722"/>
      <c r="AN210" s="722"/>
      <c r="AO210" s="722"/>
    </row>
    <row r="211" ht="13.5" customHeight="1">
      <c r="A211" s="775"/>
      <c r="B211" s="827"/>
      <c r="C211" s="775"/>
      <c r="D211" s="775"/>
      <c r="E211" s="775"/>
      <c r="F211" s="775"/>
      <c r="G211" s="775"/>
      <c r="H211" s="775"/>
      <c r="I211" s="775"/>
      <c r="J211" s="775"/>
      <c r="K211" s="775"/>
      <c r="L211" s="775"/>
      <c r="M211" s="775"/>
      <c r="N211" s="775"/>
      <c r="O211" s="775"/>
      <c r="P211" s="776"/>
      <c r="Q211" s="775"/>
      <c r="R211" s="775"/>
      <c r="S211" s="775"/>
      <c r="T211" s="775"/>
      <c r="U211" s="777"/>
      <c r="V211" s="778"/>
      <c r="W211" s="777"/>
      <c r="X211" s="777"/>
      <c r="Y211" s="775"/>
      <c r="Z211" s="775"/>
      <c r="AA211" s="775"/>
      <c r="AB211" s="775"/>
      <c r="AC211" s="775"/>
      <c r="AD211" s="775"/>
      <c r="AE211" s="775"/>
      <c r="AF211" s="775"/>
      <c r="AG211" s="775"/>
      <c r="AH211" s="775"/>
      <c r="AI211" s="775"/>
      <c r="AJ211" s="775"/>
      <c r="AK211" s="722"/>
      <c r="AL211" s="722"/>
      <c r="AM211" s="722"/>
      <c r="AN211" s="722"/>
      <c r="AO211" s="722"/>
    </row>
    <row r="212" ht="13.5" customHeight="1">
      <c r="A212" s="775"/>
      <c r="B212" s="827"/>
      <c r="C212" s="775"/>
      <c r="D212" s="775"/>
      <c r="E212" s="775"/>
      <c r="F212" s="775"/>
      <c r="G212" s="775"/>
      <c r="H212" s="775"/>
      <c r="I212" s="775"/>
      <c r="J212" s="775"/>
      <c r="K212" s="775"/>
      <c r="L212" s="775"/>
      <c r="M212" s="775"/>
      <c r="N212" s="775"/>
      <c r="O212" s="775"/>
      <c r="P212" s="776"/>
      <c r="Q212" s="775"/>
      <c r="R212" s="775"/>
      <c r="S212" s="775"/>
      <c r="T212" s="775"/>
      <c r="U212" s="777"/>
      <c r="V212" s="778"/>
      <c r="W212" s="777"/>
      <c r="X212" s="777"/>
      <c r="Y212" s="775"/>
      <c r="Z212" s="775"/>
      <c r="AA212" s="775"/>
      <c r="AB212" s="775"/>
      <c r="AC212" s="775"/>
      <c r="AD212" s="775"/>
      <c r="AE212" s="775"/>
      <c r="AF212" s="775"/>
      <c r="AG212" s="775"/>
      <c r="AH212" s="775"/>
      <c r="AI212" s="775"/>
      <c r="AJ212" s="775"/>
      <c r="AK212" s="722"/>
      <c r="AL212" s="722"/>
      <c r="AM212" s="722"/>
      <c r="AN212" s="722"/>
      <c r="AO212" s="722"/>
    </row>
    <row r="213" ht="13.5" customHeight="1">
      <c r="A213" s="775"/>
      <c r="B213" s="827"/>
      <c r="C213" s="775"/>
      <c r="D213" s="775"/>
      <c r="E213" s="775"/>
      <c r="F213" s="775"/>
      <c r="G213" s="775"/>
      <c r="H213" s="775"/>
      <c r="I213" s="775"/>
      <c r="J213" s="775"/>
      <c r="K213" s="775"/>
      <c r="L213" s="775"/>
      <c r="M213" s="775"/>
      <c r="N213" s="775"/>
      <c r="O213" s="775"/>
      <c r="P213" s="776"/>
      <c r="Q213" s="775"/>
      <c r="R213" s="775"/>
      <c r="S213" s="775"/>
      <c r="T213" s="775"/>
      <c r="U213" s="777"/>
      <c r="V213" s="778"/>
      <c r="W213" s="777"/>
      <c r="X213" s="777"/>
      <c r="Y213" s="775"/>
      <c r="Z213" s="775"/>
      <c r="AA213" s="775"/>
      <c r="AB213" s="775"/>
      <c r="AC213" s="775"/>
      <c r="AD213" s="775"/>
      <c r="AE213" s="775"/>
      <c r="AF213" s="775"/>
      <c r="AG213" s="775"/>
      <c r="AH213" s="775"/>
      <c r="AI213" s="775"/>
      <c r="AJ213" s="775"/>
      <c r="AK213" s="722"/>
      <c r="AL213" s="722"/>
      <c r="AM213" s="722"/>
      <c r="AN213" s="722"/>
      <c r="AO213" s="722"/>
    </row>
    <row r="214" ht="13.5" customHeight="1">
      <c r="A214" s="775"/>
      <c r="B214" s="827"/>
      <c r="C214" s="775"/>
      <c r="D214" s="775"/>
      <c r="E214" s="775"/>
      <c r="F214" s="775"/>
      <c r="G214" s="775"/>
      <c r="H214" s="775"/>
      <c r="I214" s="775"/>
      <c r="J214" s="775"/>
      <c r="K214" s="775"/>
      <c r="L214" s="775"/>
      <c r="M214" s="775"/>
      <c r="N214" s="775"/>
      <c r="O214" s="775"/>
      <c r="P214" s="776"/>
      <c r="Q214" s="775"/>
      <c r="R214" s="775"/>
      <c r="S214" s="775"/>
      <c r="T214" s="775"/>
      <c r="U214" s="777"/>
      <c r="V214" s="778"/>
      <c r="W214" s="777"/>
      <c r="X214" s="777"/>
      <c r="Y214" s="775"/>
      <c r="Z214" s="775"/>
      <c r="AA214" s="775"/>
      <c r="AB214" s="775"/>
      <c r="AC214" s="775"/>
      <c r="AD214" s="775"/>
      <c r="AE214" s="775"/>
      <c r="AF214" s="775"/>
      <c r="AG214" s="775"/>
      <c r="AH214" s="775"/>
      <c r="AI214" s="775"/>
      <c r="AJ214" s="775"/>
      <c r="AK214" s="722"/>
      <c r="AL214" s="722"/>
      <c r="AM214" s="722"/>
      <c r="AN214" s="722"/>
      <c r="AO214" s="722"/>
    </row>
    <row r="215" ht="13.5" customHeight="1">
      <c r="A215" s="775"/>
      <c r="B215" s="827"/>
      <c r="C215" s="775"/>
      <c r="D215" s="775"/>
      <c r="E215" s="775"/>
      <c r="F215" s="775"/>
      <c r="G215" s="775"/>
      <c r="H215" s="775"/>
      <c r="I215" s="775"/>
      <c r="J215" s="775"/>
      <c r="K215" s="775"/>
      <c r="L215" s="775"/>
      <c r="M215" s="775"/>
      <c r="N215" s="775"/>
      <c r="O215" s="775"/>
      <c r="P215" s="776"/>
      <c r="Q215" s="775"/>
      <c r="R215" s="775"/>
      <c r="S215" s="775"/>
      <c r="T215" s="775"/>
      <c r="U215" s="777"/>
      <c r="V215" s="778"/>
      <c r="W215" s="777"/>
      <c r="X215" s="777"/>
      <c r="Y215" s="775"/>
      <c r="Z215" s="775"/>
      <c r="AA215" s="775"/>
      <c r="AB215" s="775"/>
      <c r="AC215" s="775"/>
      <c r="AD215" s="775"/>
      <c r="AE215" s="775"/>
      <c r="AF215" s="775"/>
      <c r="AG215" s="775"/>
      <c r="AH215" s="775"/>
      <c r="AI215" s="775"/>
      <c r="AJ215" s="775"/>
      <c r="AK215" s="722"/>
      <c r="AL215" s="722"/>
      <c r="AM215" s="722"/>
      <c r="AN215" s="722"/>
      <c r="AO215" s="722"/>
    </row>
    <row r="216" ht="13.5" customHeight="1">
      <c r="A216" s="775"/>
      <c r="B216" s="827"/>
      <c r="C216" s="775"/>
      <c r="D216" s="775"/>
      <c r="E216" s="775"/>
      <c r="F216" s="775"/>
      <c r="G216" s="775"/>
      <c r="H216" s="775"/>
      <c r="I216" s="775"/>
      <c r="J216" s="775"/>
      <c r="K216" s="775"/>
      <c r="L216" s="775"/>
      <c r="M216" s="775"/>
      <c r="N216" s="775"/>
      <c r="O216" s="775"/>
      <c r="P216" s="776"/>
      <c r="Q216" s="775"/>
      <c r="R216" s="775"/>
      <c r="S216" s="775"/>
      <c r="T216" s="775"/>
      <c r="U216" s="777"/>
      <c r="V216" s="778"/>
      <c r="W216" s="777"/>
      <c r="X216" s="777"/>
      <c r="Y216" s="775"/>
      <c r="Z216" s="775"/>
      <c r="AA216" s="775"/>
      <c r="AB216" s="775"/>
      <c r="AC216" s="775"/>
      <c r="AD216" s="775"/>
      <c r="AE216" s="775"/>
      <c r="AF216" s="775"/>
      <c r="AG216" s="775"/>
      <c r="AH216" s="775"/>
      <c r="AI216" s="775"/>
      <c r="AJ216" s="775"/>
      <c r="AK216" s="722"/>
      <c r="AL216" s="722"/>
      <c r="AM216" s="722"/>
      <c r="AN216" s="722"/>
      <c r="AO216" s="722"/>
    </row>
    <row r="217" ht="13.5" customHeight="1">
      <c r="A217" s="775"/>
      <c r="B217" s="827"/>
      <c r="C217" s="775"/>
      <c r="D217" s="775"/>
      <c r="E217" s="775"/>
      <c r="F217" s="775"/>
      <c r="G217" s="775"/>
      <c r="H217" s="775"/>
      <c r="I217" s="775"/>
      <c r="J217" s="775"/>
      <c r="K217" s="775"/>
      <c r="L217" s="775"/>
      <c r="M217" s="775"/>
      <c r="N217" s="775"/>
      <c r="O217" s="775"/>
      <c r="P217" s="776"/>
      <c r="Q217" s="775"/>
      <c r="R217" s="775"/>
      <c r="S217" s="775"/>
      <c r="T217" s="775"/>
      <c r="U217" s="777"/>
      <c r="V217" s="778"/>
      <c r="W217" s="777"/>
      <c r="X217" s="777"/>
      <c r="Y217" s="775"/>
      <c r="Z217" s="775"/>
      <c r="AA217" s="775"/>
      <c r="AB217" s="775"/>
      <c r="AC217" s="775"/>
      <c r="AD217" s="775"/>
      <c r="AE217" s="775"/>
      <c r="AF217" s="775"/>
      <c r="AG217" s="775"/>
      <c r="AH217" s="775"/>
      <c r="AI217" s="775"/>
      <c r="AJ217" s="775"/>
      <c r="AK217" s="722"/>
      <c r="AL217" s="722"/>
      <c r="AM217" s="722"/>
      <c r="AN217" s="722"/>
      <c r="AO217" s="722"/>
    </row>
    <row r="218" ht="13.5" customHeight="1">
      <c r="A218" s="775"/>
      <c r="B218" s="827"/>
      <c r="C218" s="775"/>
      <c r="D218" s="775"/>
      <c r="E218" s="775"/>
      <c r="F218" s="775"/>
      <c r="G218" s="775"/>
      <c r="H218" s="775"/>
      <c r="I218" s="775"/>
      <c r="J218" s="775"/>
      <c r="K218" s="775"/>
      <c r="L218" s="775"/>
      <c r="M218" s="775"/>
      <c r="N218" s="775"/>
      <c r="O218" s="775"/>
      <c r="P218" s="776"/>
      <c r="Q218" s="775"/>
      <c r="R218" s="775"/>
      <c r="S218" s="775"/>
      <c r="T218" s="775"/>
      <c r="U218" s="777"/>
      <c r="V218" s="778"/>
      <c r="W218" s="777"/>
      <c r="X218" s="777"/>
      <c r="Y218" s="775"/>
      <c r="Z218" s="775"/>
      <c r="AA218" s="775"/>
      <c r="AB218" s="775"/>
      <c r="AC218" s="775"/>
      <c r="AD218" s="775"/>
      <c r="AE218" s="775"/>
      <c r="AF218" s="775"/>
      <c r="AG218" s="775"/>
      <c r="AH218" s="775"/>
      <c r="AI218" s="775"/>
      <c r="AJ218" s="775"/>
      <c r="AK218" s="722"/>
      <c r="AL218" s="722"/>
      <c r="AM218" s="722"/>
      <c r="AN218" s="722"/>
      <c r="AO218" s="722"/>
    </row>
    <row r="219" ht="13.5" customHeight="1">
      <c r="A219" s="775"/>
      <c r="B219" s="827"/>
      <c r="C219" s="775"/>
      <c r="D219" s="775"/>
      <c r="E219" s="775"/>
      <c r="F219" s="775"/>
      <c r="G219" s="775"/>
      <c r="H219" s="775"/>
      <c r="I219" s="775"/>
      <c r="J219" s="775"/>
      <c r="K219" s="775"/>
      <c r="L219" s="775"/>
      <c r="M219" s="775"/>
      <c r="N219" s="775"/>
      <c r="O219" s="775"/>
      <c r="P219" s="776"/>
      <c r="Q219" s="775"/>
      <c r="R219" s="775"/>
      <c r="S219" s="775"/>
      <c r="T219" s="775"/>
      <c r="U219" s="777"/>
      <c r="V219" s="778"/>
      <c r="W219" s="777"/>
      <c r="X219" s="777"/>
      <c r="Y219" s="775"/>
      <c r="Z219" s="775"/>
      <c r="AA219" s="775"/>
      <c r="AB219" s="775"/>
      <c r="AC219" s="775"/>
      <c r="AD219" s="775"/>
      <c r="AE219" s="775"/>
      <c r="AF219" s="775"/>
      <c r="AG219" s="775"/>
      <c r="AH219" s="775"/>
      <c r="AI219" s="775"/>
      <c r="AJ219" s="775"/>
      <c r="AK219" s="722"/>
      <c r="AL219" s="722"/>
      <c r="AM219" s="722"/>
      <c r="AN219" s="722"/>
      <c r="AO219" s="722"/>
    </row>
    <row r="220" ht="13.5" customHeight="1">
      <c r="A220" s="775"/>
      <c r="B220" s="827"/>
      <c r="C220" s="775"/>
      <c r="D220" s="775"/>
      <c r="E220" s="775"/>
      <c r="F220" s="775"/>
      <c r="G220" s="775"/>
      <c r="H220" s="775"/>
      <c r="I220" s="775"/>
      <c r="J220" s="775"/>
      <c r="K220" s="775"/>
      <c r="L220" s="775"/>
      <c r="M220" s="775"/>
      <c r="N220" s="775"/>
      <c r="O220" s="775"/>
      <c r="P220" s="776"/>
      <c r="Q220" s="775"/>
      <c r="R220" s="775"/>
      <c r="S220" s="775"/>
      <c r="T220" s="775"/>
      <c r="U220" s="777"/>
      <c r="V220" s="778"/>
      <c r="W220" s="777"/>
      <c r="X220" s="777"/>
      <c r="Y220" s="775"/>
      <c r="Z220" s="775"/>
      <c r="AA220" s="775"/>
      <c r="AB220" s="775"/>
      <c r="AC220" s="775"/>
      <c r="AD220" s="775"/>
      <c r="AE220" s="775"/>
      <c r="AF220" s="775"/>
      <c r="AG220" s="775"/>
      <c r="AH220" s="775"/>
      <c r="AI220" s="775"/>
      <c r="AJ220" s="775"/>
      <c r="AK220" s="722"/>
      <c r="AL220" s="722"/>
      <c r="AM220" s="722"/>
      <c r="AN220" s="722"/>
      <c r="AO220" s="722"/>
    </row>
    <row r="221" ht="13.5" customHeight="1">
      <c r="A221" s="775"/>
      <c r="B221" s="827"/>
      <c r="C221" s="775"/>
      <c r="D221" s="775"/>
      <c r="E221" s="775"/>
      <c r="F221" s="775"/>
      <c r="G221" s="775"/>
      <c r="H221" s="775"/>
      <c r="I221" s="775"/>
      <c r="J221" s="775"/>
      <c r="K221" s="775"/>
      <c r="L221" s="775"/>
      <c r="M221" s="775"/>
      <c r="N221" s="775"/>
      <c r="O221" s="775"/>
      <c r="P221" s="776"/>
      <c r="Q221" s="775"/>
      <c r="R221" s="775"/>
      <c r="S221" s="775"/>
      <c r="T221" s="775"/>
      <c r="U221" s="777"/>
      <c r="V221" s="778"/>
      <c r="W221" s="777"/>
      <c r="X221" s="777"/>
      <c r="Y221" s="775"/>
      <c r="Z221" s="775"/>
      <c r="AA221" s="775"/>
      <c r="AB221" s="775"/>
      <c r="AC221" s="775"/>
      <c r="AD221" s="775"/>
      <c r="AE221" s="775"/>
      <c r="AF221" s="775"/>
      <c r="AG221" s="775"/>
      <c r="AH221" s="775"/>
      <c r="AI221" s="775"/>
      <c r="AJ221" s="775"/>
      <c r="AK221" s="722"/>
      <c r="AL221" s="722"/>
      <c r="AM221" s="722"/>
      <c r="AN221" s="722"/>
      <c r="AO221" s="722"/>
    </row>
    <row r="222" ht="13.5" customHeight="1">
      <c r="A222" s="775"/>
      <c r="B222" s="827"/>
      <c r="C222" s="775"/>
      <c r="D222" s="775"/>
      <c r="E222" s="775"/>
      <c r="F222" s="775"/>
      <c r="G222" s="775"/>
      <c r="H222" s="775"/>
      <c r="I222" s="775"/>
      <c r="J222" s="775"/>
      <c r="K222" s="775"/>
      <c r="L222" s="775"/>
      <c r="M222" s="775"/>
      <c r="N222" s="775"/>
      <c r="O222" s="775"/>
      <c r="P222" s="776"/>
      <c r="Q222" s="775"/>
      <c r="R222" s="775"/>
      <c r="S222" s="775"/>
      <c r="T222" s="775"/>
      <c r="U222" s="777"/>
      <c r="V222" s="778"/>
      <c r="W222" s="777"/>
      <c r="X222" s="777"/>
      <c r="Y222" s="775"/>
      <c r="Z222" s="775"/>
      <c r="AA222" s="775"/>
      <c r="AB222" s="775"/>
      <c r="AC222" s="775"/>
      <c r="AD222" s="775"/>
      <c r="AE222" s="775"/>
      <c r="AF222" s="775"/>
      <c r="AG222" s="775"/>
      <c r="AH222" s="775"/>
      <c r="AI222" s="775"/>
      <c r="AJ222" s="775"/>
      <c r="AK222" s="722"/>
      <c r="AL222" s="722"/>
      <c r="AM222" s="722"/>
      <c r="AN222" s="722"/>
      <c r="AO222" s="722"/>
    </row>
    <row r="223" ht="13.5" customHeight="1">
      <c r="A223" s="775"/>
      <c r="B223" s="827"/>
      <c r="C223" s="775"/>
      <c r="D223" s="775"/>
      <c r="E223" s="775"/>
      <c r="F223" s="775"/>
      <c r="G223" s="775"/>
      <c r="H223" s="775"/>
      <c r="I223" s="775"/>
      <c r="J223" s="775"/>
      <c r="K223" s="775"/>
      <c r="L223" s="775"/>
      <c r="M223" s="775"/>
      <c r="N223" s="775"/>
      <c r="O223" s="775"/>
      <c r="P223" s="776"/>
      <c r="Q223" s="775"/>
      <c r="R223" s="775"/>
      <c r="S223" s="775"/>
      <c r="T223" s="775"/>
      <c r="U223" s="777"/>
      <c r="V223" s="778"/>
      <c r="W223" s="777"/>
      <c r="X223" s="777"/>
      <c r="Y223" s="775"/>
      <c r="Z223" s="775"/>
      <c r="AA223" s="775"/>
      <c r="AB223" s="775"/>
      <c r="AC223" s="775"/>
      <c r="AD223" s="775"/>
      <c r="AE223" s="775"/>
      <c r="AF223" s="775"/>
      <c r="AG223" s="775"/>
      <c r="AH223" s="775"/>
      <c r="AI223" s="775"/>
      <c r="AJ223" s="775"/>
      <c r="AK223" s="722"/>
      <c r="AL223" s="722"/>
      <c r="AM223" s="722"/>
      <c r="AN223" s="722"/>
      <c r="AO223" s="722"/>
    </row>
    <row r="224" ht="13.5" customHeight="1">
      <c r="A224" s="775"/>
      <c r="B224" s="827"/>
      <c r="C224" s="775"/>
      <c r="D224" s="775"/>
      <c r="E224" s="775"/>
      <c r="F224" s="775"/>
      <c r="G224" s="775"/>
      <c r="H224" s="775"/>
      <c r="I224" s="775"/>
      <c r="J224" s="775"/>
      <c r="K224" s="775"/>
      <c r="L224" s="775"/>
      <c r="M224" s="775"/>
      <c r="N224" s="775"/>
      <c r="O224" s="775"/>
      <c r="P224" s="776"/>
      <c r="Q224" s="775"/>
      <c r="R224" s="775"/>
      <c r="S224" s="775"/>
      <c r="T224" s="775"/>
      <c r="U224" s="777"/>
      <c r="V224" s="778"/>
      <c r="W224" s="777"/>
      <c r="X224" s="777"/>
      <c r="Y224" s="775"/>
      <c r="Z224" s="775"/>
      <c r="AA224" s="775"/>
      <c r="AB224" s="775"/>
      <c r="AC224" s="775"/>
      <c r="AD224" s="775"/>
      <c r="AE224" s="775"/>
      <c r="AF224" s="775"/>
      <c r="AG224" s="775"/>
      <c r="AH224" s="775"/>
      <c r="AI224" s="775"/>
      <c r="AJ224" s="775"/>
      <c r="AK224" s="722"/>
      <c r="AL224" s="722"/>
      <c r="AM224" s="722"/>
      <c r="AN224" s="722"/>
      <c r="AO224" s="722"/>
    </row>
    <row r="225" ht="13.5" customHeight="1">
      <c r="A225" s="775"/>
      <c r="B225" s="827"/>
      <c r="C225" s="775"/>
      <c r="D225" s="775"/>
      <c r="E225" s="775"/>
      <c r="F225" s="775"/>
      <c r="G225" s="775"/>
      <c r="H225" s="775"/>
      <c r="I225" s="775"/>
      <c r="J225" s="775"/>
      <c r="K225" s="775"/>
      <c r="L225" s="775"/>
      <c r="M225" s="775"/>
      <c r="N225" s="775"/>
      <c r="O225" s="775"/>
      <c r="P225" s="776"/>
      <c r="Q225" s="775"/>
      <c r="R225" s="775"/>
      <c r="S225" s="775"/>
      <c r="T225" s="775"/>
      <c r="U225" s="777"/>
      <c r="V225" s="778"/>
      <c r="W225" s="777"/>
      <c r="X225" s="777"/>
      <c r="Y225" s="775"/>
      <c r="Z225" s="775"/>
      <c r="AA225" s="775"/>
      <c r="AB225" s="775"/>
      <c r="AC225" s="775"/>
      <c r="AD225" s="775"/>
      <c r="AE225" s="775"/>
      <c r="AF225" s="775"/>
      <c r="AG225" s="775"/>
      <c r="AH225" s="775"/>
      <c r="AI225" s="775"/>
      <c r="AJ225" s="775"/>
      <c r="AK225" s="722"/>
      <c r="AL225" s="722"/>
      <c r="AM225" s="722"/>
      <c r="AN225" s="722"/>
      <c r="AO225" s="722"/>
    </row>
    <row r="226" ht="13.5" customHeight="1">
      <c r="A226" s="775"/>
      <c r="B226" s="827"/>
      <c r="C226" s="775"/>
      <c r="D226" s="775"/>
      <c r="E226" s="775"/>
      <c r="F226" s="775"/>
      <c r="G226" s="775"/>
      <c r="H226" s="775"/>
      <c r="I226" s="775"/>
      <c r="J226" s="775"/>
      <c r="K226" s="775"/>
      <c r="L226" s="775"/>
      <c r="M226" s="775"/>
      <c r="N226" s="775"/>
      <c r="O226" s="775"/>
      <c r="P226" s="776"/>
      <c r="Q226" s="775"/>
      <c r="R226" s="775"/>
      <c r="S226" s="775"/>
      <c r="T226" s="775"/>
      <c r="U226" s="777"/>
      <c r="V226" s="778"/>
      <c r="W226" s="777"/>
      <c r="X226" s="777"/>
      <c r="Y226" s="775"/>
      <c r="Z226" s="775"/>
      <c r="AA226" s="775"/>
      <c r="AB226" s="775"/>
      <c r="AC226" s="775"/>
      <c r="AD226" s="775"/>
      <c r="AE226" s="775"/>
      <c r="AF226" s="775"/>
      <c r="AG226" s="775"/>
      <c r="AH226" s="775"/>
      <c r="AI226" s="775"/>
      <c r="AJ226" s="775"/>
      <c r="AK226" s="722"/>
      <c r="AL226" s="722"/>
      <c r="AM226" s="722"/>
      <c r="AN226" s="722"/>
      <c r="AO226" s="722"/>
    </row>
    <row r="227" ht="13.5" customHeight="1">
      <c r="A227" s="775"/>
      <c r="B227" s="827"/>
      <c r="C227" s="775"/>
      <c r="D227" s="775"/>
      <c r="E227" s="775"/>
      <c r="F227" s="775"/>
      <c r="G227" s="775"/>
      <c r="H227" s="775"/>
      <c r="I227" s="775"/>
      <c r="J227" s="775"/>
      <c r="K227" s="775"/>
      <c r="L227" s="775"/>
      <c r="M227" s="775"/>
      <c r="N227" s="775"/>
      <c r="O227" s="775"/>
      <c r="P227" s="776"/>
      <c r="Q227" s="775"/>
      <c r="R227" s="775"/>
      <c r="S227" s="775"/>
      <c r="T227" s="775"/>
      <c r="U227" s="777"/>
      <c r="V227" s="778"/>
      <c r="W227" s="777"/>
      <c r="X227" s="777"/>
      <c r="Y227" s="775"/>
      <c r="Z227" s="775"/>
      <c r="AA227" s="775"/>
      <c r="AB227" s="775"/>
      <c r="AC227" s="775"/>
      <c r="AD227" s="775"/>
      <c r="AE227" s="775"/>
      <c r="AF227" s="775"/>
      <c r="AG227" s="775"/>
      <c r="AH227" s="775"/>
      <c r="AI227" s="775"/>
      <c r="AJ227" s="775"/>
      <c r="AK227" s="722"/>
      <c r="AL227" s="722"/>
      <c r="AM227" s="722"/>
      <c r="AN227" s="722"/>
      <c r="AO227" s="722"/>
    </row>
    <row r="228" ht="13.5" customHeight="1">
      <c r="A228" s="775"/>
      <c r="B228" s="827"/>
      <c r="C228" s="775"/>
      <c r="D228" s="775"/>
      <c r="E228" s="775"/>
      <c r="F228" s="775"/>
      <c r="G228" s="775"/>
      <c r="H228" s="775"/>
      <c r="I228" s="775"/>
      <c r="J228" s="775"/>
      <c r="K228" s="775"/>
      <c r="L228" s="775"/>
      <c r="M228" s="775"/>
      <c r="N228" s="775"/>
      <c r="O228" s="775"/>
      <c r="P228" s="776"/>
      <c r="Q228" s="775"/>
      <c r="R228" s="775"/>
      <c r="S228" s="775"/>
      <c r="T228" s="775"/>
      <c r="U228" s="777"/>
      <c r="V228" s="778"/>
      <c r="W228" s="777"/>
      <c r="X228" s="777"/>
      <c r="Y228" s="775"/>
      <c r="Z228" s="775"/>
      <c r="AA228" s="775"/>
      <c r="AB228" s="775"/>
      <c r="AC228" s="775"/>
      <c r="AD228" s="775"/>
      <c r="AE228" s="775"/>
      <c r="AF228" s="775"/>
      <c r="AG228" s="775"/>
      <c r="AH228" s="775"/>
      <c r="AI228" s="775"/>
      <c r="AJ228" s="775"/>
      <c r="AK228" s="722"/>
      <c r="AL228" s="722"/>
      <c r="AM228" s="722"/>
      <c r="AN228" s="722"/>
      <c r="AO228" s="722"/>
    </row>
    <row r="229" ht="13.5" customHeight="1">
      <c r="A229" s="775"/>
      <c r="B229" s="827"/>
      <c r="C229" s="775"/>
      <c r="D229" s="775"/>
      <c r="E229" s="775"/>
      <c r="F229" s="775"/>
      <c r="G229" s="775"/>
      <c r="H229" s="775"/>
      <c r="I229" s="775"/>
      <c r="J229" s="775"/>
      <c r="K229" s="775"/>
      <c r="L229" s="775"/>
      <c r="M229" s="775"/>
      <c r="N229" s="775"/>
      <c r="O229" s="775"/>
      <c r="P229" s="776"/>
      <c r="Q229" s="775"/>
      <c r="R229" s="775"/>
      <c r="S229" s="775"/>
      <c r="T229" s="775"/>
      <c r="U229" s="777"/>
      <c r="V229" s="778"/>
      <c r="W229" s="777"/>
      <c r="X229" s="777"/>
      <c r="Y229" s="775"/>
      <c r="Z229" s="775"/>
      <c r="AA229" s="775"/>
      <c r="AB229" s="775"/>
      <c r="AC229" s="775"/>
      <c r="AD229" s="775"/>
      <c r="AE229" s="775"/>
      <c r="AF229" s="775"/>
      <c r="AG229" s="775"/>
      <c r="AH229" s="775"/>
      <c r="AI229" s="775"/>
      <c r="AJ229" s="775"/>
      <c r="AK229" s="722"/>
      <c r="AL229" s="722"/>
      <c r="AM229" s="722"/>
      <c r="AN229" s="722"/>
      <c r="AO229" s="722"/>
    </row>
    <row r="230" ht="13.5" customHeight="1">
      <c r="A230" s="775"/>
      <c r="B230" s="827"/>
      <c r="C230" s="775"/>
      <c r="D230" s="775"/>
      <c r="E230" s="775"/>
      <c r="F230" s="775"/>
      <c r="G230" s="775"/>
      <c r="H230" s="775"/>
      <c r="I230" s="775"/>
      <c r="J230" s="775"/>
      <c r="K230" s="775"/>
      <c r="L230" s="775"/>
      <c r="M230" s="775"/>
      <c r="N230" s="775"/>
      <c r="O230" s="775"/>
      <c r="P230" s="776"/>
      <c r="Q230" s="775"/>
      <c r="R230" s="775"/>
      <c r="S230" s="775"/>
      <c r="T230" s="775"/>
      <c r="U230" s="777"/>
      <c r="V230" s="778"/>
      <c r="W230" s="777"/>
      <c r="X230" s="777"/>
      <c r="Y230" s="775"/>
      <c r="Z230" s="775"/>
      <c r="AA230" s="775"/>
      <c r="AB230" s="775"/>
      <c r="AC230" s="775"/>
      <c r="AD230" s="775"/>
      <c r="AE230" s="775"/>
      <c r="AF230" s="775"/>
      <c r="AG230" s="775"/>
      <c r="AH230" s="775"/>
      <c r="AI230" s="775"/>
      <c r="AJ230" s="775"/>
      <c r="AK230" s="722"/>
      <c r="AL230" s="722"/>
      <c r="AM230" s="722"/>
      <c r="AN230" s="722"/>
      <c r="AO230" s="722"/>
    </row>
    <row r="231" ht="13.5" customHeight="1">
      <c r="A231" s="775"/>
      <c r="B231" s="827"/>
      <c r="C231" s="775"/>
      <c r="D231" s="775"/>
      <c r="E231" s="775"/>
      <c r="F231" s="775"/>
      <c r="G231" s="775"/>
      <c r="H231" s="775"/>
      <c r="I231" s="775"/>
      <c r="J231" s="775"/>
      <c r="K231" s="775"/>
      <c r="L231" s="775"/>
      <c r="M231" s="775"/>
      <c r="N231" s="775"/>
      <c r="O231" s="775"/>
      <c r="P231" s="776"/>
      <c r="Q231" s="775"/>
      <c r="R231" s="775"/>
      <c r="S231" s="775"/>
      <c r="T231" s="775"/>
      <c r="U231" s="777"/>
      <c r="V231" s="778"/>
      <c r="W231" s="777"/>
      <c r="X231" s="777"/>
      <c r="Y231" s="775"/>
      <c r="Z231" s="775"/>
      <c r="AA231" s="775"/>
      <c r="AB231" s="775"/>
      <c r="AC231" s="775"/>
      <c r="AD231" s="775"/>
      <c r="AE231" s="775"/>
      <c r="AF231" s="775"/>
      <c r="AG231" s="775"/>
      <c r="AH231" s="775"/>
      <c r="AI231" s="775"/>
      <c r="AJ231" s="775"/>
      <c r="AK231" s="722"/>
      <c r="AL231" s="722"/>
      <c r="AM231" s="722"/>
      <c r="AN231" s="722"/>
      <c r="AO231" s="722"/>
    </row>
    <row r="232" ht="13.5" customHeight="1">
      <c r="A232" s="775"/>
      <c r="B232" s="827"/>
      <c r="C232" s="775"/>
      <c r="D232" s="775"/>
      <c r="E232" s="775"/>
      <c r="F232" s="775"/>
      <c r="G232" s="775"/>
      <c r="H232" s="775"/>
      <c r="I232" s="775"/>
      <c r="J232" s="775"/>
      <c r="K232" s="775"/>
      <c r="L232" s="775"/>
      <c r="M232" s="775"/>
      <c r="N232" s="775"/>
      <c r="O232" s="775"/>
      <c r="P232" s="776"/>
      <c r="Q232" s="775"/>
      <c r="R232" s="775"/>
      <c r="S232" s="775"/>
      <c r="T232" s="775"/>
      <c r="U232" s="777"/>
      <c r="V232" s="778"/>
      <c r="W232" s="777"/>
      <c r="X232" s="777"/>
      <c r="Y232" s="775"/>
      <c r="Z232" s="775"/>
      <c r="AA232" s="775"/>
      <c r="AB232" s="775"/>
      <c r="AC232" s="775"/>
      <c r="AD232" s="775"/>
      <c r="AE232" s="775"/>
      <c r="AF232" s="775"/>
      <c r="AG232" s="775"/>
      <c r="AH232" s="775"/>
      <c r="AI232" s="775"/>
      <c r="AJ232" s="775"/>
      <c r="AK232" s="722"/>
      <c r="AL232" s="722"/>
      <c r="AM232" s="722"/>
      <c r="AN232" s="722"/>
      <c r="AO232" s="722"/>
    </row>
    <row r="233" ht="13.5" customHeight="1">
      <c r="A233" s="775"/>
      <c r="B233" s="827"/>
      <c r="C233" s="775"/>
      <c r="D233" s="775"/>
      <c r="E233" s="775"/>
      <c r="F233" s="775"/>
      <c r="G233" s="775"/>
      <c r="H233" s="775"/>
      <c r="I233" s="775"/>
      <c r="J233" s="775"/>
      <c r="K233" s="775"/>
      <c r="L233" s="775"/>
      <c r="M233" s="775"/>
      <c r="N233" s="775"/>
      <c r="O233" s="775"/>
      <c r="P233" s="776"/>
      <c r="Q233" s="775"/>
      <c r="R233" s="775"/>
      <c r="S233" s="775"/>
      <c r="T233" s="775"/>
      <c r="U233" s="777"/>
      <c r="V233" s="778"/>
      <c r="W233" s="777"/>
      <c r="X233" s="777"/>
      <c r="Y233" s="775"/>
      <c r="Z233" s="775"/>
      <c r="AA233" s="775"/>
      <c r="AB233" s="775"/>
      <c r="AC233" s="775"/>
      <c r="AD233" s="775"/>
      <c r="AE233" s="775"/>
      <c r="AF233" s="775"/>
      <c r="AG233" s="775"/>
      <c r="AH233" s="775"/>
      <c r="AI233" s="775"/>
      <c r="AJ233" s="775"/>
      <c r="AK233" s="722"/>
      <c r="AL233" s="722"/>
      <c r="AM233" s="722"/>
      <c r="AN233" s="722"/>
      <c r="AO233" s="722"/>
    </row>
    <row r="234" ht="13.5" customHeight="1">
      <c r="A234" s="775"/>
      <c r="B234" s="827"/>
      <c r="C234" s="775"/>
      <c r="D234" s="775"/>
      <c r="E234" s="775"/>
      <c r="F234" s="775"/>
      <c r="G234" s="775"/>
      <c r="H234" s="775"/>
      <c r="I234" s="775"/>
      <c r="J234" s="775"/>
      <c r="K234" s="775"/>
      <c r="L234" s="775"/>
      <c r="M234" s="775"/>
      <c r="N234" s="775"/>
      <c r="O234" s="775"/>
      <c r="P234" s="776"/>
      <c r="Q234" s="775"/>
      <c r="R234" s="775"/>
      <c r="S234" s="775"/>
      <c r="T234" s="775"/>
      <c r="U234" s="777"/>
      <c r="V234" s="778"/>
      <c r="W234" s="777"/>
      <c r="X234" s="777"/>
      <c r="Y234" s="775"/>
      <c r="Z234" s="775"/>
      <c r="AA234" s="775"/>
      <c r="AB234" s="775"/>
      <c r="AC234" s="775"/>
      <c r="AD234" s="775"/>
      <c r="AE234" s="775"/>
      <c r="AF234" s="775"/>
      <c r="AG234" s="775"/>
      <c r="AH234" s="775"/>
      <c r="AI234" s="775"/>
      <c r="AJ234" s="775"/>
      <c r="AK234" s="722"/>
      <c r="AL234" s="722"/>
      <c r="AM234" s="722"/>
      <c r="AN234" s="722"/>
      <c r="AO234" s="722"/>
    </row>
    <row r="235" ht="13.5" customHeight="1">
      <c r="A235" s="775"/>
      <c r="B235" s="827"/>
      <c r="C235" s="775"/>
      <c r="D235" s="775"/>
      <c r="E235" s="775"/>
      <c r="F235" s="775"/>
      <c r="G235" s="775"/>
      <c r="H235" s="775"/>
      <c r="I235" s="775"/>
      <c r="J235" s="775"/>
      <c r="K235" s="775"/>
      <c r="L235" s="775"/>
      <c r="M235" s="775"/>
      <c r="N235" s="775"/>
      <c r="O235" s="775"/>
      <c r="P235" s="776"/>
      <c r="Q235" s="775"/>
      <c r="R235" s="775"/>
      <c r="S235" s="775"/>
      <c r="T235" s="775"/>
      <c r="U235" s="777"/>
      <c r="V235" s="778"/>
      <c r="W235" s="777"/>
      <c r="X235" s="777"/>
      <c r="Y235" s="775"/>
      <c r="Z235" s="775"/>
      <c r="AA235" s="775"/>
      <c r="AB235" s="775"/>
      <c r="AC235" s="775"/>
      <c r="AD235" s="775"/>
      <c r="AE235" s="775"/>
      <c r="AF235" s="775"/>
      <c r="AG235" s="775"/>
      <c r="AH235" s="775"/>
      <c r="AI235" s="775"/>
      <c r="AJ235" s="775"/>
      <c r="AK235" s="722"/>
      <c r="AL235" s="722"/>
      <c r="AM235" s="722"/>
      <c r="AN235" s="722"/>
      <c r="AO235" s="722"/>
    </row>
    <row r="236" ht="13.5" customHeight="1">
      <c r="A236" s="775"/>
      <c r="B236" s="827"/>
      <c r="C236" s="775"/>
      <c r="D236" s="775"/>
      <c r="E236" s="775"/>
      <c r="F236" s="775"/>
      <c r="G236" s="775"/>
      <c r="H236" s="775"/>
      <c r="I236" s="775"/>
      <c r="J236" s="775"/>
      <c r="K236" s="775"/>
      <c r="L236" s="775"/>
      <c r="M236" s="775"/>
      <c r="N236" s="775"/>
      <c r="O236" s="775"/>
      <c r="P236" s="776"/>
      <c r="Q236" s="775"/>
      <c r="R236" s="775"/>
      <c r="S236" s="775"/>
      <c r="T236" s="775"/>
      <c r="U236" s="777"/>
      <c r="V236" s="778"/>
      <c r="W236" s="777"/>
      <c r="X236" s="777"/>
      <c r="Y236" s="775"/>
      <c r="Z236" s="775"/>
      <c r="AA236" s="775"/>
      <c r="AB236" s="775"/>
      <c r="AC236" s="775"/>
      <c r="AD236" s="775"/>
      <c r="AE236" s="775"/>
      <c r="AF236" s="775"/>
      <c r="AG236" s="775"/>
      <c r="AH236" s="775"/>
      <c r="AI236" s="775"/>
      <c r="AJ236" s="775"/>
      <c r="AK236" s="722"/>
      <c r="AL236" s="722"/>
      <c r="AM236" s="722"/>
      <c r="AN236" s="722"/>
      <c r="AO236" s="722"/>
    </row>
    <row r="237" ht="13.5" customHeight="1">
      <c r="A237" s="775"/>
      <c r="B237" s="827"/>
      <c r="C237" s="775"/>
      <c r="D237" s="775"/>
      <c r="E237" s="775"/>
      <c r="F237" s="775"/>
      <c r="G237" s="775"/>
      <c r="H237" s="775"/>
      <c r="I237" s="775"/>
      <c r="J237" s="775"/>
      <c r="K237" s="775"/>
      <c r="L237" s="775"/>
      <c r="M237" s="775"/>
      <c r="N237" s="775"/>
      <c r="O237" s="775"/>
      <c r="P237" s="776"/>
      <c r="Q237" s="775"/>
      <c r="R237" s="775"/>
      <c r="S237" s="775"/>
      <c r="T237" s="775"/>
      <c r="U237" s="777"/>
      <c r="V237" s="778"/>
      <c r="W237" s="777"/>
      <c r="X237" s="777"/>
      <c r="Y237" s="775"/>
      <c r="Z237" s="775"/>
      <c r="AA237" s="775"/>
      <c r="AB237" s="775"/>
      <c r="AC237" s="775"/>
      <c r="AD237" s="775"/>
      <c r="AE237" s="775"/>
      <c r="AF237" s="775"/>
      <c r="AG237" s="775"/>
      <c r="AH237" s="775"/>
      <c r="AI237" s="775"/>
      <c r="AJ237" s="775"/>
      <c r="AK237" s="722"/>
      <c r="AL237" s="722"/>
      <c r="AM237" s="722"/>
      <c r="AN237" s="722"/>
      <c r="AO237" s="722"/>
    </row>
    <row r="238" ht="13.5" customHeight="1">
      <c r="A238" s="775"/>
      <c r="B238" s="827"/>
      <c r="C238" s="775"/>
      <c r="D238" s="775"/>
      <c r="E238" s="775"/>
      <c r="F238" s="775"/>
      <c r="G238" s="775"/>
      <c r="H238" s="775"/>
      <c r="I238" s="775"/>
      <c r="J238" s="775"/>
      <c r="K238" s="775"/>
      <c r="L238" s="775"/>
      <c r="M238" s="775"/>
      <c r="N238" s="775"/>
      <c r="O238" s="775"/>
      <c r="P238" s="776"/>
      <c r="Q238" s="775"/>
      <c r="R238" s="775"/>
      <c r="S238" s="775"/>
      <c r="T238" s="775"/>
      <c r="U238" s="777"/>
      <c r="V238" s="778"/>
      <c r="W238" s="777"/>
      <c r="X238" s="777"/>
      <c r="Y238" s="775"/>
      <c r="Z238" s="775"/>
      <c r="AA238" s="775"/>
      <c r="AB238" s="775"/>
      <c r="AC238" s="775"/>
      <c r="AD238" s="775"/>
      <c r="AE238" s="775"/>
      <c r="AF238" s="775"/>
      <c r="AG238" s="775"/>
      <c r="AH238" s="775"/>
      <c r="AI238" s="775"/>
      <c r="AJ238" s="775"/>
      <c r="AK238" s="722"/>
      <c r="AL238" s="722"/>
      <c r="AM238" s="722"/>
      <c r="AN238" s="722"/>
      <c r="AO238" s="722"/>
    </row>
    <row r="239" ht="13.5" customHeight="1">
      <c r="A239" s="775"/>
      <c r="B239" s="827"/>
      <c r="C239" s="775"/>
      <c r="D239" s="775"/>
      <c r="E239" s="775"/>
      <c r="F239" s="775"/>
      <c r="G239" s="775"/>
      <c r="H239" s="775"/>
      <c r="I239" s="775"/>
      <c r="J239" s="775"/>
      <c r="K239" s="775"/>
      <c r="L239" s="775"/>
      <c r="M239" s="775"/>
      <c r="N239" s="775"/>
      <c r="O239" s="775"/>
      <c r="P239" s="776"/>
      <c r="Q239" s="775"/>
      <c r="R239" s="775"/>
      <c r="S239" s="775"/>
      <c r="T239" s="775"/>
      <c r="U239" s="777"/>
      <c r="V239" s="778"/>
      <c r="W239" s="777"/>
      <c r="X239" s="777"/>
      <c r="Y239" s="775"/>
      <c r="Z239" s="775"/>
      <c r="AA239" s="775"/>
      <c r="AB239" s="775"/>
      <c r="AC239" s="775"/>
      <c r="AD239" s="775"/>
      <c r="AE239" s="775"/>
      <c r="AF239" s="775"/>
      <c r="AG239" s="775"/>
      <c r="AH239" s="775"/>
      <c r="AI239" s="775"/>
      <c r="AJ239" s="775"/>
      <c r="AK239" s="722"/>
      <c r="AL239" s="722"/>
      <c r="AM239" s="722"/>
      <c r="AN239" s="722"/>
      <c r="AO239" s="722"/>
    </row>
    <row r="240" ht="13.5" customHeight="1">
      <c r="A240" s="775"/>
      <c r="B240" s="827"/>
      <c r="C240" s="775"/>
      <c r="D240" s="775"/>
      <c r="E240" s="775"/>
      <c r="F240" s="775"/>
      <c r="G240" s="775"/>
      <c r="H240" s="775"/>
      <c r="I240" s="775"/>
      <c r="J240" s="775"/>
      <c r="K240" s="775"/>
      <c r="L240" s="775"/>
      <c r="M240" s="775"/>
      <c r="N240" s="775"/>
      <c r="O240" s="775"/>
      <c r="P240" s="776"/>
      <c r="Q240" s="775"/>
      <c r="R240" s="775"/>
      <c r="S240" s="775"/>
      <c r="T240" s="775"/>
      <c r="U240" s="777"/>
      <c r="V240" s="778"/>
      <c r="W240" s="777"/>
      <c r="X240" s="777"/>
      <c r="Y240" s="775"/>
      <c r="Z240" s="775"/>
      <c r="AA240" s="775"/>
      <c r="AB240" s="775"/>
      <c r="AC240" s="775"/>
      <c r="AD240" s="775"/>
      <c r="AE240" s="775"/>
      <c r="AF240" s="775"/>
      <c r="AG240" s="775"/>
      <c r="AH240" s="775"/>
      <c r="AI240" s="775"/>
      <c r="AJ240" s="775"/>
      <c r="AK240" s="722"/>
      <c r="AL240" s="722"/>
      <c r="AM240" s="722"/>
      <c r="AN240" s="722"/>
      <c r="AO240" s="722"/>
    </row>
    <row r="241" ht="13.5" customHeight="1">
      <c r="A241" s="775"/>
      <c r="B241" s="827"/>
      <c r="C241" s="775"/>
      <c r="D241" s="775"/>
      <c r="E241" s="775"/>
      <c r="F241" s="775"/>
      <c r="G241" s="775"/>
      <c r="H241" s="775"/>
      <c r="I241" s="775"/>
      <c r="J241" s="775"/>
      <c r="K241" s="775"/>
      <c r="L241" s="775"/>
      <c r="M241" s="775"/>
      <c r="N241" s="775"/>
      <c r="O241" s="775"/>
      <c r="P241" s="776"/>
      <c r="Q241" s="775"/>
      <c r="R241" s="775"/>
      <c r="S241" s="775"/>
      <c r="T241" s="775"/>
      <c r="U241" s="777"/>
      <c r="V241" s="778"/>
      <c r="W241" s="777"/>
      <c r="X241" s="777"/>
      <c r="Y241" s="775"/>
      <c r="Z241" s="775"/>
      <c r="AA241" s="775"/>
      <c r="AB241" s="775"/>
      <c r="AC241" s="775"/>
      <c r="AD241" s="775"/>
      <c r="AE241" s="775"/>
      <c r="AF241" s="775"/>
      <c r="AG241" s="775"/>
      <c r="AH241" s="775"/>
      <c r="AI241" s="775"/>
      <c r="AJ241" s="775"/>
      <c r="AK241" s="722"/>
      <c r="AL241" s="722"/>
      <c r="AM241" s="722"/>
      <c r="AN241" s="722"/>
      <c r="AO241" s="722"/>
    </row>
    <row r="242" ht="13.5" customHeight="1">
      <c r="A242" s="775"/>
      <c r="B242" s="827"/>
      <c r="C242" s="775"/>
      <c r="D242" s="775"/>
      <c r="E242" s="775"/>
      <c r="F242" s="775"/>
      <c r="G242" s="775"/>
      <c r="H242" s="775"/>
      <c r="I242" s="775"/>
      <c r="J242" s="775"/>
      <c r="K242" s="775"/>
      <c r="L242" s="775"/>
      <c r="M242" s="775"/>
      <c r="N242" s="775"/>
      <c r="O242" s="775"/>
      <c r="P242" s="776"/>
      <c r="Q242" s="775"/>
      <c r="R242" s="775"/>
      <c r="S242" s="775"/>
      <c r="T242" s="775"/>
      <c r="U242" s="777"/>
      <c r="V242" s="778"/>
      <c r="W242" s="777"/>
      <c r="X242" s="777"/>
      <c r="Y242" s="775"/>
      <c r="Z242" s="775"/>
      <c r="AA242" s="775"/>
      <c r="AB242" s="775"/>
      <c r="AC242" s="775"/>
      <c r="AD242" s="775"/>
      <c r="AE242" s="775"/>
      <c r="AF242" s="775"/>
      <c r="AG242" s="775"/>
      <c r="AH242" s="775"/>
      <c r="AI242" s="775"/>
      <c r="AJ242" s="775"/>
      <c r="AK242" s="722"/>
      <c r="AL242" s="722"/>
      <c r="AM242" s="722"/>
      <c r="AN242" s="722"/>
      <c r="AO242" s="722"/>
    </row>
    <row r="243" ht="13.5" customHeight="1">
      <c r="A243" s="775"/>
      <c r="B243" s="827"/>
      <c r="C243" s="775"/>
      <c r="D243" s="775"/>
      <c r="E243" s="775"/>
      <c r="F243" s="775"/>
      <c r="G243" s="775"/>
      <c r="H243" s="775"/>
      <c r="I243" s="775"/>
      <c r="J243" s="775"/>
      <c r="K243" s="775"/>
      <c r="L243" s="775"/>
      <c r="M243" s="775"/>
      <c r="N243" s="775"/>
      <c r="O243" s="775"/>
      <c r="P243" s="776"/>
      <c r="Q243" s="775"/>
      <c r="R243" s="775"/>
      <c r="S243" s="775"/>
      <c r="T243" s="775"/>
      <c r="U243" s="777"/>
      <c r="V243" s="778"/>
      <c r="W243" s="777"/>
      <c r="X243" s="777"/>
      <c r="Y243" s="775"/>
      <c r="Z243" s="775"/>
      <c r="AA243" s="775"/>
      <c r="AB243" s="775"/>
      <c r="AC243" s="775"/>
      <c r="AD243" s="775"/>
      <c r="AE243" s="775"/>
      <c r="AF243" s="775"/>
      <c r="AG243" s="775"/>
      <c r="AH243" s="775"/>
      <c r="AI243" s="775"/>
      <c r="AJ243" s="775"/>
      <c r="AK243" s="722"/>
      <c r="AL243" s="722"/>
      <c r="AM243" s="722"/>
      <c r="AN243" s="722"/>
      <c r="AO243" s="722"/>
    </row>
    <row r="244" ht="13.5" customHeight="1">
      <c r="A244" s="775"/>
      <c r="B244" s="827"/>
      <c r="C244" s="775"/>
      <c r="D244" s="775"/>
      <c r="E244" s="775"/>
      <c r="F244" s="775"/>
      <c r="G244" s="775"/>
      <c r="H244" s="775"/>
      <c r="I244" s="775"/>
      <c r="J244" s="775"/>
      <c r="K244" s="775"/>
      <c r="L244" s="775"/>
      <c r="M244" s="775"/>
      <c r="N244" s="775"/>
      <c r="O244" s="775"/>
      <c r="P244" s="776"/>
      <c r="Q244" s="775"/>
      <c r="R244" s="775"/>
      <c r="S244" s="775"/>
      <c r="T244" s="775"/>
      <c r="U244" s="777"/>
      <c r="V244" s="778"/>
      <c r="W244" s="777"/>
      <c r="X244" s="777"/>
      <c r="Y244" s="775"/>
      <c r="Z244" s="775"/>
      <c r="AA244" s="775"/>
      <c r="AB244" s="775"/>
      <c r="AC244" s="775"/>
      <c r="AD244" s="775"/>
      <c r="AE244" s="775"/>
      <c r="AF244" s="775"/>
      <c r="AG244" s="775"/>
      <c r="AH244" s="775"/>
      <c r="AI244" s="775"/>
      <c r="AJ244" s="775"/>
      <c r="AK244" s="722"/>
      <c r="AL244" s="722"/>
      <c r="AM244" s="722"/>
      <c r="AN244" s="722"/>
      <c r="AO244" s="722"/>
    </row>
    <row r="245" ht="13.5" customHeight="1">
      <c r="A245" s="775"/>
      <c r="B245" s="827"/>
      <c r="C245" s="775"/>
      <c r="D245" s="775"/>
      <c r="E245" s="775"/>
      <c r="F245" s="775"/>
      <c r="G245" s="775"/>
      <c r="H245" s="775"/>
      <c r="I245" s="775"/>
      <c r="J245" s="775"/>
      <c r="K245" s="775"/>
      <c r="L245" s="775"/>
      <c r="M245" s="775"/>
      <c r="N245" s="775"/>
      <c r="O245" s="775"/>
      <c r="P245" s="776"/>
      <c r="Q245" s="775"/>
      <c r="R245" s="775"/>
      <c r="S245" s="775"/>
      <c r="T245" s="775"/>
      <c r="U245" s="777"/>
      <c r="V245" s="778"/>
      <c r="W245" s="777"/>
      <c r="X245" s="777"/>
      <c r="Y245" s="775"/>
      <c r="Z245" s="775"/>
      <c r="AA245" s="775"/>
      <c r="AB245" s="775"/>
      <c r="AC245" s="775"/>
      <c r="AD245" s="775"/>
      <c r="AE245" s="775"/>
      <c r="AF245" s="775"/>
      <c r="AG245" s="775"/>
      <c r="AH245" s="775"/>
      <c r="AI245" s="775"/>
      <c r="AJ245" s="775"/>
      <c r="AK245" s="722"/>
      <c r="AL245" s="722"/>
      <c r="AM245" s="722"/>
      <c r="AN245" s="722"/>
      <c r="AO245" s="722"/>
    </row>
    <row r="246" ht="13.5" customHeight="1">
      <c r="A246" s="775"/>
      <c r="B246" s="827"/>
      <c r="C246" s="775"/>
      <c r="D246" s="775"/>
      <c r="E246" s="775"/>
      <c r="F246" s="775"/>
      <c r="G246" s="775"/>
      <c r="H246" s="775"/>
      <c r="I246" s="775"/>
      <c r="J246" s="775"/>
      <c r="K246" s="775"/>
      <c r="L246" s="775"/>
      <c r="M246" s="775"/>
      <c r="N246" s="775"/>
      <c r="O246" s="775"/>
      <c r="P246" s="776"/>
      <c r="Q246" s="775"/>
      <c r="R246" s="775"/>
      <c r="S246" s="775"/>
      <c r="T246" s="775"/>
      <c r="U246" s="777"/>
      <c r="V246" s="778"/>
      <c r="W246" s="777"/>
      <c r="X246" s="777"/>
      <c r="Y246" s="775"/>
      <c r="Z246" s="775"/>
      <c r="AA246" s="775"/>
      <c r="AB246" s="775"/>
      <c r="AC246" s="775"/>
      <c r="AD246" s="775"/>
      <c r="AE246" s="775"/>
      <c r="AF246" s="775"/>
      <c r="AG246" s="775"/>
      <c r="AH246" s="775"/>
      <c r="AI246" s="775"/>
      <c r="AJ246" s="775"/>
      <c r="AK246" s="722"/>
      <c r="AL246" s="722"/>
      <c r="AM246" s="722"/>
      <c r="AN246" s="722"/>
      <c r="AO246" s="722"/>
    </row>
    <row r="247" ht="13.5" customHeight="1">
      <c r="A247" s="775"/>
      <c r="B247" s="827"/>
      <c r="C247" s="775"/>
      <c r="D247" s="775"/>
      <c r="E247" s="775"/>
      <c r="F247" s="775"/>
      <c r="G247" s="775"/>
      <c r="H247" s="775"/>
      <c r="I247" s="775"/>
      <c r="J247" s="775"/>
      <c r="K247" s="775"/>
      <c r="L247" s="775"/>
      <c r="M247" s="775"/>
      <c r="N247" s="775"/>
      <c r="O247" s="775"/>
      <c r="P247" s="776"/>
      <c r="Q247" s="775"/>
      <c r="R247" s="775"/>
      <c r="S247" s="775"/>
      <c r="T247" s="775"/>
      <c r="U247" s="777"/>
      <c r="V247" s="778"/>
      <c r="W247" s="777"/>
      <c r="X247" s="777"/>
      <c r="Y247" s="775"/>
      <c r="Z247" s="775"/>
      <c r="AA247" s="775"/>
      <c r="AB247" s="775"/>
      <c r="AC247" s="775"/>
      <c r="AD247" s="775"/>
      <c r="AE247" s="775"/>
      <c r="AF247" s="775"/>
      <c r="AG247" s="775"/>
      <c r="AH247" s="775"/>
      <c r="AI247" s="775"/>
      <c r="AJ247" s="775"/>
      <c r="AK247" s="722"/>
      <c r="AL247" s="722"/>
      <c r="AM247" s="722"/>
      <c r="AN247" s="722"/>
      <c r="AO247" s="722"/>
    </row>
    <row r="248" ht="13.5" customHeight="1">
      <c r="A248" s="775"/>
      <c r="B248" s="827"/>
      <c r="C248" s="775"/>
      <c r="D248" s="775"/>
      <c r="E248" s="775"/>
      <c r="F248" s="775"/>
      <c r="G248" s="775"/>
      <c r="H248" s="775"/>
      <c r="I248" s="775"/>
      <c r="J248" s="775"/>
      <c r="K248" s="775"/>
      <c r="L248" s="775"/>
      <c r="M248" s="775"/>
      <c r="N248" s="775"/>
      <c r="O248" s="775"/>
      <c r="P248" s="776"/>
      <c r="Q248" s="775"/>
      <c r="R248" s="775"/>
      <c r="S248" s="775"/>
      <c r="T248" s="775"/>
      <c r="U248" s="777"/>
      <c r="V248" s="778"/>
      <c r="W248" s="777"/>
      <c r="X248" s="777"/>
      <c r="Y248" s="775"/>
      <c r="Z248" s="775"/>
      <c r="AA248" s="775"/>
      <c r="AB248" s="775"/>
      <c r="AC248" s="775"/>
      <c r="AD248" s="775"/>
      <c r="AE248" s="775"/>
      <c r="AF248" s="775"/>
      <c r="AG248" s="775"/>
      <c r="AH248" s="775"/>
      <c r="AI248" s="775"/>
      <c r="AJ248" s="775"/>
      <c r="AK248" s="722"/>
      <c r="AL248" s="722"/>
      <c r="AM248" s="722"/>
      <c r="AN248" s="722"/>
      <c r="AO248" s="722"/>
    </row>
    <row r="249" ht="13.5" customHeight="1">
      <c r="A249" s="775"/>
      <c r="B249" s="827"/>
      <c r="C249" s="775"/>
      <c r="D249" s="775"/>
      <c r="E249" s="775"/>
      <c r="F249" s="775"/>
      <c r="G249" s="775"/>
      <c r="H249" s="775"/>
      <c r="I249" s="775"/>
      <c r="J249" s="775"/>
      <c r="K249" s="775"/>
      <c r="L249" s="775"/>
      <c r="M249" s="775"/>
      <c r="N249" s="775"/>
      <c r="O249" s="775"/>
      <c r="P249" s="776"/>
      <c r="Q249" s="775"/>
      <c r="R249" s="775"/>
      <c r="S249" s="775"/>
      <c r="T249" s="775"/>
      <c r="U249" s="777"/>
      <c r="V249" s="778"/>
      <c r="W249" s="777"/>
      <c r="X249" s="777"/>
      <c r="Y249" s="775"/>
      <c r="Z249" s="775"/>
      <c r="AA249" s="775"/>
      <c r="AB249" s="775"/>
      <c r="AC249" s="775"/>
      <c r="AD249" s="775"/>
      <c r="AE249" s="775"/>
      <c r="AF249" s="775"/>
      <c r="AG249" s="775"/>
      <c r="AH249" s="775"/>
      <c r="AI249" s="775"/>
      <c r="AJ249" s="775"/>
      <c r="AK249" s="722"/>
      <c r="AL249" s="722"/>
      <c r="AM249" s="722"/>
      <c r="AN249" s="722"/>
      <c r="AO249" s="722"/>
    </row>
    <row r="250" ht="13.5" customHeight="1">
      <c r="A250" s="775"/>
      <c r="B250" s="827"/>
      <c r="C250" s="775"/>
      <c r="D250" s="775"/>
      <c r="E250" s="775"/>
      <c r="F250" s="775"/>
      <c r="G250" s="775"/>
      <c r="H250" s="775"/>
      <c r="I250" s="775"/>
      <c r="J250" s="775"/>
      <c r="K250" s="775"/>
      <c r="L250" s="775"/>
      <c r="M250" s="775"/>
      <c r="N250" s="775"/>
      <c r="O250" s="775"/>
      <c r="P250" s="776"/>
      <c r="Q250" s="775"/>
      <c r="R250" s="775"/>
      <c r="S250" s="775"/>
      <c r="T250" s="775"/>
      <c r="U250" s="777"/>
      <c r="V250" s="778"/>
      <c r="W250" s="777"/>
      <c r="X250" s="777"/>
      <c r="Y250" s="775"/>
      <c r="Z250" s="775"/>
      <c r="AA250" s="775"/>
      <c r="AB250" s="775"/>
      <c r="AC250" s="775"/>
      <c r="AD250" s="775"/>
      <c r="AE250" s="775"/>
      <c r="AF250" s="775"/>
      <c r="AG250" s="775"/>
      <c r="AH250" s="775"/>
      <c r="AI250" s="775"/>
      <c r="AJ250" s="775"/>
      <c r="AK250" s="722"/>
      <c r="AL250" s="722"/>
      <c r="AM250" s="722"/>
      <c r="AN250" s="722"/>
      <c r="AO250" s="722"/>
    </row>
    <row r="251" ht="13.5" customHeight="1">
      <c r="A251" s="775"/>
      <c r="B251" s="827"/>
      <c r="C251" s="775"/>
      <c r="D251" s="775"/>
      <c r="E251" s="775"/>
      <c r="F251" s="775"/>
      <c r="G251" s="775"/>
      <c r="H251" s="775"/>
      <c r="I251" s="775"/>
      <c r="J251" s="775"/>
      <c r="K251" s="775"/>
      <c r="L251" s="775"/>
      <c r="M251" s="775"/>
      <c r="N251" s="775"/>
      <c r="O251" s="775"/>
      <c r="P251" s="776"/>
      <c r="Q251" s="775"/>
      <c r="R251" s="775"/>
      <c r="S251" s="775"/>
      <c r="T251" s="775"/>
      <c r="U251" s="777"/>
      <c r="V251" s="778"/>
      <c r="W251" s="777"/>
      <c r="X251" s="777"/>
      <c r="Y251" s="775"/>
      <c r="Z251" s="775"/>
      <c r="AA251" s="775"/>
      <c r="AB251" s="775"/>
      <c r="AC251" s="775"/>
      <c r="AD251" s="775"/>
      <c r="AE251" s="775"/>
      <c r="AF251" s="775"/>
      <c r="AG251" s="775"/>
      <c r="AH251" s="775"/>
      <c r="AI251" s="775"/>
      <c r="AJ251" s="775"/>
      <c r="AK251" s="722"/>
      <c r="AL251" s="722"/>
      <c r="AM251" s="722"/>
      <c r="AN251" s="722"/>
      <c r="AO251" s="722"/>
    </row>
    <row r="252" ht="13.5" customHeight="1">
      <c r="A252" s="775"/>
      <c r="B252" s="827"/>
      <c r="C252" s="775"/>
      <c r="D252" s="775"/>
      <c r="E252" s="775"/>
      <c r="F252" s="775"/>
      <c r="G252" s="775"/>
      <c r="H252" s="775"/>
      <c r="I252" s="775"/>
      <c r="J252" s="775"/>
      <c r="K252" s="775"/>
      <c r="L252" s="775"/>
      <c r="M252" s="775"/>
      <c r="N252" s="775"/>
      <c r="O252" s="775"/>
      <c r="P252" s="776"/>
      <c r="Q252" s="775"/>
      <c r="R252" s="775"/>
      <c r="S252" s="775"/>
      <c r="T252" s="775"/>
      <c r="U252" s="777"/>
      <c r="V252" s="778"/>
      <c r="W252" s="777"/>
      <c r="X252" s="777"/>
      <c r="Y252" s="775"/>
      <c r="Z252" s="775"/>
      <c r="AA252" s="775"/>
      <c r="AB252" s="775"/>
      <c r="AC252" s="775"/>
      <c r="AD252" s="775"/>
      <c r="AE252" s="775"/>
      <c r="AF252" s="775"/>
      <c r="AG252" s="775"/>
      <c r="AH252" s="775"/>
      <c r="AI252" s="775"/>
      <c r="AJ252" s="775"/>
      <c r="AK252" s="722"/>
      <c r="AL252" s="722"/>
      <c r="AM252" s="722"/>
      <c r="AN252" s="722"/>
      <c r="AO252" s="722"/>
    </row>
    <row r="253" ht="13.5" customHeight="1">
      <c r="A253" s="775"/>
      <c r="B253" s="827"/>
      <c r="C253" s="775"/>
      <c r="D253" s="775"/>
      <c r="E253" s="775"/>
      <c r="F253" s="775"/>
      <c r="G253" s="775"/>
      <c r="H253" s="775"/>
      <c r="I253" s="775"/>
      <c r="J253" s="775"/>
      <c r="K253" s="775"/>
      <c r="L253" s="775"/>
      <c r="M253" s="775"/>
      <c r="N253" s="775"/>
      <c r="O253" s="775"/>
      <c r="P253" s="776"/>
      <c r="Q253" s="775"/>
      <c r="R253" s="775"/>
      <c r="S253" s="775"/>
      <c r="T253" s="775"/>
      <c r="U253" s="777"/>
      <c r="V253" s="778"/>
      <c r="W253" s="777"/>
      <c r="X253" s="777"/>
      <c r="Y253" s="775"/>
      <c r="Z253" s="775"/>
      <c r="AA253" s="775"/>
      <c r="AB253" s="775"/>
      <c r="AC253" s="775"/>
      <c r="AD253" s="775"/>
      <c r="AE253" s="775"/>
      <c r="AF253" s="775"/>
      <c r="AG253" s="775"/>
      <c r="AH253" s="775"/>
      <c r="AI253" s="775"/>
      <c r="AJ253" s="775"/>
      <c r="AK253" s="722"/>
      <c r="AL253" s="722"/>
      <c r="AM253" s="722"/>
      <c r="AN253" s="722"/>
      <c r="AO253" s="722"/>
    </row>
    <row r="254" ht="13.5" customHeight="1">
      <c r="A254" s="775"/>
      <c r="B254" s="827"/>
      <c r="C254" s="775"/>
      <c r="D254" s="775"/>
      <c r="E254" s="775"/>
      <c r="F254" s="775"/>
      <c r="G254" s="775"/>
      <c r="H254" s="775"/>
      <c r="I254" s="775"/>
      <c r="J254" s="775"/>
      <c r="K254" s="775"/>
      <c r="L254" s="775"/>
      <c r="M254" s="775"/>
      <c r="N254" s="775"/>
      <c r="O254" s="775"/>
      <c r="P254" s="776"/>
      <c r="Q254" s="775"/>
      <c r="R254" s="775"/>
      <c r="S254" s="775"/>
      <c r="T254" s="775"/>
      <c r="U254" s="777"/>
      <c r="V254" s="778"/>
      <c r="W254" s="777"/>
      <c r="X254" s="777"/>
      <c r="Y254" s="775"/>
      <c r="Z254" s="775"/>
      <c r="AA254" s="775"/>
      <c r="AB254" s="775"/>
      <c r="AC254" s="775"/>
      <c r="AD254" s="775"/>
      <c r="AE254" s="775"/>
      <c r="AF254" s="775"/>
      <c r="AG254" s="775"/>
      <c r="AH254" s="775"/>
      <c r="AI254" s="775"/>
      <c r="AJ254" s="775"/>
      <c r="AK254" s="722"/>
      <c r="AL254" s="722"/>
      <c r="AM254" s="722"/>
      <c r="AN254" s="722"/>
      <c r="AO254" s="722"/>
    </row>
    <row r="255" ht="13.5" customHeight="1">
      <c r="A255" s="775"/>
      <c r="B255" s="827"/>
      <c r="C255" s="775"/>
      <c r="D255" s="775"/>
      <c r="E255" s="775"/>
      <c r="F255" s="775"/>
      <c r="G255" s="775"/>
      <c r="H255" s="775"/>
      <c r="I255" s="775"/>
      <c r="J255" s="775"/>
      <c r="K255" s="775"/>
      <c r="L255" s="775"/>
      <c r="M255" s="775"/>
      <c r="N255" s="775"/>
      <c r="O255" s="775"/>
      <c r="P255" s="776"/>
      <c r="Q255" s="775"/>
      <c r="R255" s="775"/>
      <c r="S255" s="775"/>
      <c r="T255" s="775"/>
      <c r="U255" s="777"/>
      <c r="V255" s="778"/>
      <c r="W255" s="777"/>
      <c r="X255" s="777"/>
      <c r="Y255" s="775"/>
      <c r="Z255" s="775"/>
      <c r="AA255" s="775"/>
      <c r="AB255" s="775"/>
      <c r="AC255" s="775"/>
      <c r="AD255" s="775"/>
      <c r="AE255" s="775"/>
      <c r="AF255" s="775"/>
      <c r="AG255" s="775"/>
      <c r="AH255" s="775"/>
      <c r="AI255" s="775"/>
      <c r="AJ255" s="775"/>
      <c r="AK255" s="722"/>
      <c r="AL255" s="722"/>
      <c r="AM255" s="722"/>
      <c r="AN255" s="722"/>
      <c r="AO255" s="722"/>
    </row>
    <row r="256" ht="13.5" customHeight="1">
      <c r="A256" s="775"/>
      <c r="B256" s="827"/>
      <c r="C256" s="775"/>
      <c r="D256" s="775"/>
      <c r="E256" s="775"/>
      <c r="F256" s="775"/>
      <c r="G256" s="775"/>
      <c r="H256" s="775"/>
      <c r="I256" s="775"/>
      <c r="J256" s="775"/>
      <c r="K256" s="775"/>
      <c r="L256" s="775"/>
      <c r="M256" s="775"/>
      <c r="N256" s="775"/>
      <c r="O256" s="775"/>
      <c r="P256" s="776"/>
      <c r="Q256" s="775"/>
      <c r="R256" s="775"/>
      <c r="S256" s="775"/>
      <c r="T256" s="775"/>
      <c r="U256" s="777"/>
      <c r="V256" s="778"/>
      <c r="W256" s="777"/>
      <c r="X256" s="777"/>
      <c r="Y256" s="775"/>
      <c r="Z256" s="775"/>
      <c r="AA256" s="775"/>
      <c r="AB256" s="775"/>
      <c r="AC256" s="775"/>
      <c r="AD256" s="775"/>
      <c r="AE256" s="775"/>
      <c r="AF256" s="775"/>
      <c r="AG256" s="775"/>
      <c r="AH256" s="775"/>
      <c r="AI256" s="775"/>
      <c r="AJ256" s="775"/>
      <c r="AK256" s="722"/>
      <c r="AL256" s="722"/>
      <c r="AM256" s="722"/>
      <c r="AN256" s="722"/>
      <c r="AO256" s="722"/>
    </row>
    <row r="257" ht="13.5" customHeight="1">
      <c r="A257" s="775"/>
      <c r="B257" s="827"/>
      <c r="C257" s="775"/>
      <c r="D257" s="775"/>
      <c r="E257" s="775"/>
      <c r="F257" s="775"/>
      <c r="G257" s="775"/>
      <c r="H257" s="775"/>
      <c r="I257" s="775"/>
      <c r="J257" s="775"/>
      <c r="K257" s="775"/>
      <c r="L257" s="775"/>
      <c r="M257" s="775"/>
      <c r="N257" s="775"/>
      <c r="O257" s="775"/>
      <c r="P257" s="776"/>
      <c r="Q257" s="775"/>
      <c r="R257" s="775"/>
      <c r="S257" s="775"/>
      <c r="T257" s="775"/>
      <c r="U257" s="777"/>
      <c r="V257" s="778"/>
      <c r="W257" s="777"/>
      <c r="X257" s="777"/>
      <c r="Y257" s="775"/>
      <c r="Z257" s="775"/>
      <c r="AA257" s="775"/>
      <c r="AB257" s="775"/>
      <c r="AC257" s="775"/>
      <c r="AD257" s="775"/>
      <c r="AE257" s="775"/>
      <c r="AF257" s="775"/>
      <c r="AG257" s="775"/>
      <c r="AH257" s="775"/>
      <c r="AI257" s="775"/>
      <c r="AJ257" s="775"/>
      <c r="AK257" s="722"/>
      <c r="AL257" s="722"/>
      <c r="AM257" s="722"/>
      <c r="AN257" s="722"/>
      <c r="AO257" s="722"/>
    </row>
    <row r="258" ht="13.5" customHeight="1">
      <c r="A258" s="775"/>
      <c r="B258" s="827"/>
      <c r="C258" s="775"/>
      <c r="D258" s="775"/>
      <c r="E258" s="775"/>
      <c r="F258" s="775"/>
      <c r="G258" s="775"/>
      <c r="H258" s="775"/>
      <c r="I258" s="775"/>
      <c r="J258" s="775"/>
      <c r="K258" s="775"/>
      <c r="L258" s="775"/>
      <c r="M258" s="775"/>
      <c r="N258" s="775"/>
      <c r="O258" s="775"/>
      <c r="P258" s="776"/>
      <c r="Q258" s="775"/>
      <c r="R258" s="775"/>
      <c r="S258" s="775"/>
      <c r="T258" s="775"/>
      <c r="U258" s="777"/>
      <c r="V258" s="778"/>
      <c r="W258" s="777"/>
      <c r="X258" s="777"/>
      <c r="Y258" s="775"/>
      <c r="Z258" s="775"/>
      <c r="AA258" s="775"/>
      <c r="AB258" s="775"/>
      <c r="AC258" s="775"/>
      <c r="AD258" s="775"/>
      <c r="AE258" s="775"/>
      <c r="AF258" s="775"/>
      <c r="AG258" s="775"/>
      <c r="AH258" s="775"/>
      <c r="AI258" s="775"/>
      <c r="AJ258" s="775"/>
      <c r="AK258" s="722"/>
      <c r="AL258" s="722"/>
      <c r="AM258" s="722"/>
      <c r="AN258" s="722"/>
      <c r="AO258" s="722"/>
    </row>
    <row r="259" ht="13.5" customHeight="1">
      <c r="A259" s="775"/>
      <c r="B259" s="827"/>
      <c r="C259" s="775"/>
      <c r="D259" s="775"/>
      <c r="E259" s="775"/>
      <c r="F259" s="775"/>
      <c r="G259" s="775"/>
      <c r="H259" s="775"/>
      <c r="I259" s="775"/>
      <c r="J259" s="775"/>
      <c r="K259" s="775"/>
      <c r="L259" s="775"/>
      <c r="M259" s="775"/>
      <c r="N259" s="775"/>
      <c r="O259" s="775"/>
      <c r="P259" s="776"/>
      <c r="Q259" s="775"/>
      <c r="R259" s="775"/>
      <c r="S259" s="775"/>
      <c r="T259" s="775"/>
      <c r="U259" s="777"/>
      <c r="V259" s="778"/>
      <c r="W259" s="777"/>
      <c r="X259" s="777"/>
      <c r="Y259" s="775"/>
      <c r="Z259" s="775"/>
      <c r="AA259" s="775"/>
      <c r="AB259" s="775"/>
      <c r="AC259" s="775"/>
      <c r="AD259" s="775"/>
      <c r="AE259" s="775"/>
      <c r="AF259" s="775"/>
      <c r="AG259" s="775"/>
      <c r="AH259" s="775"/>
      <c r="AI259" s="775"/>
      <c r="AJ259" s="775"/>
      <c r="AK259" s="722"/>
      <c r="AL259" s="722"/>
      <c r="AM259" s="722"/>
      <c r="AN259" s="722"/>
      <c r="AO259" s="722"/>
    </row>
    <row r="260" ht="13.5" customHeight="1">
      <c r="A260" s="775"/>
      <c r="B260" s="827"/>
      <c r="C260" s="775"/>
      <c r="D260" s="775"/>
      <c r="E260" s="775"/>
      <c r="F260" s="775"/>
      <c r="G260" s="775"/>
      <c r="H260" s="775"/>
      <c r="I260" s="775"/>
      <c r="J260" s="775"/>
      <c r="K260" s="775"/>
      <c r="L260" s="775"/>
      <c r="M260" s="775"/>
      <c r="N260" s="775"/>
      <c r="O260" s="775"/>
      <c r="P260" s="776"/>
      <c r="Q260" s="775"/>
      <c r="R260" s="775"/>
      <c r="S260" s="775"/>
      <c r="T260" s="775"/>
      <c r="U260" s="777"/>
      <c r="V260" s="778"/>
      <c r="W260" s="777"/>
      <c r="X260" s="777"/>
      <c r="Y260" s="775"/>
      <c r="Z260" s="775"/>
      <c r="AA260" s="775"/>
      <c r="AB260" s="775"/>
      <c r="AC260" s="775"/>
      <c r="AD260" s="775"/>
      <c r="AE260" s="775"/>
      <c r="AF260" s="775"/>
      <c r="AG260" s="775"/>
      <c r="AH260" s="775"/>
      <c r="AI260" s="775"/>
      <c r="AJ260" s="775"/>
      <c r="AK260" s="722"/>
      <c r="AL260" s="722"/>
      <c r="AM260" s="722"/>
      <c r="AN260" s="722"/>
      <c r="AO260" s="722"/>
    </row>
    <row r="261" ht="13.5" customHeight="1">
      <c r="A261" s="775"/>
      <c r="B261" s="827"/>
      <c r="C261" s="775"/>
      <c r="D261" s="775"/>
      <c r="E261" s="775"/>
      <c r="F261" s="775"/>
      <c r="G261" s="775"/>
      <c r="H261" s="775"/>
      <c r="I261" s="775"/>
      <c r="J261" s="775"/>
      <c r="K261" s="775"/>
      <c r="L261" s="775"/>
      <c r="M261" s="775"/>
      <c r="N261" s="775"/>
      <c r="O261" s="775"/>
      <c r="P261" s="776"/>
      <c r="Q261" s="775"/>
      <c r="R261" s="775"/>
      <c r="S261" s="775"/>
      <c r="T261" s="775"/>
      <c r="U261" s="777"/>
      <c r="V261" s="778"/>
      <c r="W261" s="777"/>
      <c r="X261" s="777"/>
      <c r="Y261" s="775"/>
      <c r="Z261" s="775"/>
      <c r="AA261" s="775"/>
      <c r="AB261" s="775"/>
      <c r="AC261" s="775"/>
      <c r="AD261" s="775"/>
      <c r="AE261" s="775"/>
      <c r="AF261" s="775"/>
      <c r="AG261" s="775"/>
      <c r="AH261" s="775"/>
      <c r="AI261" s="775"/>
      <c r="AJ261" s="775"/>
      <c r="AK261" s="722"/>
      <c r="AL261" s="722"/>
      <c r="AM261" s="722"/>
      <c r="AN261" s="722"/>
      <c r="AO261" s="722"/>
    </row>
    <row r="262" ht="13.5" customHeight="1">
      <c r="A262" s="775"/>
      <c r="B262" s="827"/>
      <c r="C262" s="775"/>
      <c r="D262" s="775"/>
      <c r="E262" s="775"/>
      <c r="F262" s="775"/>
      <c r="G262" s="775"/>
      <c r="H262" s="775"/>
      <c r="I262" s="775"/>
      <c r="J262" s="775"/>
      <c r="K262" s="775"/>
      <c r="L262" s="775"/>
      <c r="M262" s="775"/>
      <c r="N262" s="775"/>
      <c r="O262" s="775"/>
      <c r="P262" s="776"/>
      <c r="Q262" s="775"/>
      <c r="R262" s="775"/>
      <c r="S262" s="775"/>
      <c r="T262" s="775"/>
      <c r="U262" s="777"/>
      <c r="V262" s="778"/>
      <c r="W262" s="777"/>
      <c r="X262" s="777"/>
      <c r="Y262" s="775"/>
      <c r="Z262" s="775"/>
      <c r="AA262" s="775"/>
      <c r="AB262" s="775"/>
      <c r="AC262" s="775"/>
      <c r="AD262" s="775"/>
      <c r="AE262" s="775"/>
      <c r="AF262" s="775"/>
      <c r="AG262" s="775"/>
      <c r="AH262" s="775"/>
      <c r="AI262" s="775"/>
      <c r="AJ262" s="775"/>
      <c r="AK262" s="722"/>
      <c r="AL262" s="722"/>
      <c r="AM262" s="722"/>
      <c r="AN262" s="722"/>
      <c r="AO262" s="722"/>
    </row>
    <row r="263" ht="13.5" customHeight="1">
      <c r="A263" s="775"/>
      <c r="B263" s="827"/>
      <c r="C263" s="775"/>
      <c r="D263" s="775"/>
      <c r="E263" s="775"/>
      <c r="F263" s="775"/>
      <c r="G263" s="775"/>
      <c r="H263" s="775"/>
      <c r="I263" s="775"/>
      <c r="J263" s="775"/>
      <c r="K263" s="775"/>
      <c r="L263" s="775"/>
      <c r="M263" s="775"/>
      <c r="N263" s="775"/>
      <c r="O263" s="775"/>
      <c r="P263" s="776"/>
      <c r="Q263" s="775"/>
      <c r="R263" s="775"/>
      <c r="S263" s="775"/>
      <c r="T263" s="775"/>
      <c r="U263" s="777"/>
      <c r="V263" s="778"/>
      <c r="W263" s="777"/>
      <c r="X263" s="777"/>
      <c r="Y263" s="775"/>
      <c r="Z263" s="775"/>
      <c r="AA263" s="775"/>
      <c r="AB263" s="775"/>
      <c r="AC263" s="775"/>
      <c r="AD263" s="775"/>
      <c r="AE263" s="775"/>
      <c r="AF263" s="775"/>
      <c r="AG263" s="775"/>
      <c r="AH263" s="775"/>
      <c r="AI263" s="775"/>
      <c r="AJ263" s="775"/>
      <c r="AK263" s="722"/>
      <c r="AL263" s="722"/>
      <c r="AM263" s="722"/>
      <c r="AN263" s="722"/>
      <c r="AO263" s="722"/>
    </row>
    <row r="264" ht="13.5" customHeight="1">
      <c r="A264" s="775"/>
      <c r="B264" s="827"/>
      <c r="C264" s="775"/>
      <c r="D264" s="775"/>
      <c r="E264" s="775"/>
      <c r="F264" s="775"/>
      <c r="G264" s="775"/>
      <c r="H264" s="775"/>
      <c r="I264" s="775"/>
      <c r="J264" s="775"/>
      <c r="K264" s="775"/>
      <c r="L264" s="775"/>
      <c r="M264" s="775"/>
      <c r="N264" s="775"/>
      <c r="O264" s="775"/>
      <c r="P264" s="776"/>
      <c r="Q264" s="775"/>
      <c r="R264" s="775"/>
      <c r="S264" s="775"/>
      <c r="T264" s="775"/>
      <c r="U264" s="777"/>
      <c r="V264" s="778"/>
      <c r="W264" s="777"/>
      <c r="X264" s="777"/>
      <c r="Y264" s="775"/>
      <c r="Z264" s="775"/>
      <c r="AA264" s="775"/>
      <c r="AB264" s="775"/>
      <c r="AC264" s="775"/>
      <c r="AD264" s="775"/>
      <c r="AE264" s="775"/>
      <c r="AF264" s="775"/>
      <c r="AG264" s="775"/>
      <c r="AH264" s="775"/>
      <c r="AI264" s="775"/>
      <c r="AJ264" s="775"/>
      <c r="AK264" s="722"/>
      <c r="AL264" s="722"/>
      <c r="AM264" s="722"/>
      <c r="AN264" s="722"/>
      <c r="AO264" s="722"/>
    </row>
    <row r="265" ht="13.5" customHeight="1">
      <c r="A265" s="775"/>
      <c r="B265" s="827"/>
      <c r="C265" s="775"/>
      <c r="D265" s="775"/>
      <c r="E265" s="775"/>
      <c r="F265" s="775"/>
      <c r="G265" s="775"/>
      <c r="H265" s="775"/>
      <c r="I265" s="775"/>
      <c r="J265" s="775"/>
      <c r="K265" s="775"/>
      <c r="L265" s="775"/>
      <c r="M265" s="775"/>
      <c r="N265" s="775"/>
      <c r="O265" s="775"/>
      <c r="P265" s="776"/>
      <c r="Q265" s="775"/>
      <c r="R265" s="775"/>
      <c r="S265" s="775"/>
      <c r="T265" s="775"/>
      <c r="U265" s="777"/>
      <c r="V265" s="778"/>
      <c r="W265" s="777"/>
      <c r="X265" s="777"/>
      <c r="Y265" s="775"/>
      <c r="Z265" s="775"/>
      <c r="AA265" s="775"/>
      <c r="AB265" s="775"/>
      <c r="AC265" s="775"/>
      <c r="AD265" s="775"/>
      <c r="AE265" s="775"/>
      <c r="AF265" s="775"/>
      <c r="AG265" s="775"/>
      <c r="AH265" s="775"/>
      <c r="AI265" s="775"/>
      <c r="AJ265" s="775"/>
      <c r="AK265" s="722"/>
      <c r="AL265" s="722"/>
      <c r="AM265" s="722"/>
      <c r="AN265" s="722"/>
      <c r="AO265" s="722"/>
    </row>
    <row r="266" ht="13.5" customHeight="1">
      <c r="A266" s="775"/>
      <c r="B266" s="827"/>
      <c r="C266" s="775"/>
      <c r="D266" s="775"/>
      <c r="E266" s="775"/>
      <c r="F266" s="775"/>
      <c r="G266" s="775"/>
      <c r="H266" s="775"/>
      <c r="I266" s="775"/>
      <c r="J266" s="775"/>
      <c r="K266" s="775"/>
      <c r="L266" s="775"/>
      <c r="M266" s="775"/>
      <c r="N266" s="775"/>
      <c r="O266" s="775"/>
      <c r="P266" s="776"/>
      <c r="Q266" s="775"/>
      <c r="R266" s="775"/>
      <c r="S266" s="775"/>
      <c r="T266" s="775"/>
      <c r="U266" s="777"/>
      <c r="V266" s="778"/>
      <c r="W266" s="777"/>
      <c r="X266" s="777"/>
      <c r="Y266" s="775"/>
      <c r="Z266" s="775"/>
      <c r="AA266" s="775"/>
      <c r="AB266" s="775"/>
      <c r="AC266" s="775"/>
      <c r="AD266" s="775"/>
      <c r="AE266" s="775"/>
      <c r="AF266" s="775"/>
      <c r="AG266" s="775"/>
      <c r="AH266" s="775"/>
      <c r="AI266" s="775"/>
      <c r="AJ266" s="775"/>
      <c r="AK266" s="722"/>
      <c r="AL266" s="722"/>
      <c r="AM266" s="722"/>
      <c r="AN266" s="722"/>
      <c r="AO266" s="722"/>
    </row>
    <row r="267" ht="13.5" customHeight="1">
      <c r="A267" s="775"/>
      <c r="B267" s="827"/>
      <c r="C267" s="775"/>
      <c r="D267" s="775"/>
      <c r="E267" s="775"/>
      <c r="F267" s="775"/>
      <c r="G267" s="775"/>
      <c r="H267" s="775"/>
      <c r="I267" s="775"/>
      <c r="J267" s="775"/>
      <c r="K267" s="775"/>
      <c r="L267" s="775"/>
      <c r="M267" s="775"/>
      <c r="N267" s="775"/>
      <c r="O267" s="775"/>
      <c r="P267" s="776"/>
      <c r="Q267" s="775"/>
      <c r="R267" s="775"/>
      <c r="S267" s="775"/>
      <c r="T267" s="775"/>
      <c r="U267" s="777"/>
      <c r="V267" s="778"/>
      <c r="W267" s="777"/>
      <c r="X267" s="777"/>
      <c r="Y267" s="775"/>
      <c r="Z267" s="775"/>
      <c r="AA267" s="775"/>
      <c r="AB267" s="775"/>
      <c r="AC267" s="775"/>
      <c r="AD267" s="775"/>
      <c r="AE267" s="775"/>
      <c r="AF267" s="775"/>
      <c r="AG267" s="775"/>
      <c r="AH267" s="775"/>
      <c r="AI267" s="775"/>
      <c r="AJ267" s="775"/>
      <c r="AK267" s="722"/>
      <c r="AL267" s="722"/>
      <c r="AM267" s="722"/>
      <c r="AN267" s="722"/>
      <c r="AO267" s="722"/>
    </row>
    <row r="268" ht="13.5" customHeight="1">
      <c r="A268" s="775"/>
      <c r="B268" s="827"/>
      <c r="C268" s="775"/>
      <c r="D268" s="775"/>
      <c r="E268" s="775"/>
      <c r="F268" s="775"/>
      <c r="G268" s="775"/>
      <c r="H268" s="775"/>
      <c r="I268" s="775"/>
      <c r="J268" s="775"/>
      <c r="K268" s="775"/>
      <c r="L268" s="775"/>
      <c r="M268" s="775"/>
      <c r="N268" s="775"/>
      <c r="O268" s="775"/>
      <c r="P268" s="776"/>
      <c r="Q268" s="775"/>
      <c r="R268" s="775"/>
      <c r="S268" s="775"/>
      <c r="T268" s="775"/>
      <c r="U268" s="777"/>
      <c r="V268" s="778"/>
      <c r="W268" s="777"/>
      <c r="X268" s="777"/>
      <c r="Y268" s="775"/>
      <c r="Z268" s="775"/>
      <c r="AA268" s="775"/>
      <c r="AB268" s="775"/>
      <c r="AC268" s="775"/>
      <c r="AD268" s="775"/>
      <c r="AE268" s="775"/>
      <c r="AF268" s="775"/>
      <c r="AG268" s="775"/>
      <c r="AH268" s="775"/>
      <c r="AI268" s="775"/>
      <c r="AJ268" s="775"/>
      <c r="AK268" s="722"/>
      <c r="AL268" s="722"/>
      <c r="AM268" s="722"/>
      <c r="AN268" s="722"/>
      <c r="AO268" s="722"/>
    </row>
    <row r="269" ht="13.5" customHeight="1">
      <c r="A269" s="775"/>
      <c r="B269" s="827"/>
      <c r="C269" s="775"/>
      <c r="D269" s="775"/>
      <c r="E269" s="775"/>
      <c r="F269" s="775"/>
      <c r="G269" s="775"/>
      <c r="H269" s="775"/>
      <c r="I269" s="775"/>
      <c r="J269" s="775"/>
      <c r="K269" s="775"/>
      <c r="L269" s="775"/>
      <c r="M269" s="775"/>
      <c r="N269" s="775"/>
      <c r="O269" s="775"/>
      <c r="P269" s="776"/>
      <c r="Q269" s="775"/>
      <c r="R269" s="775"/>
      <c r="S269" s="775"/>
      <c r="T269" s="775"/>
      <c r="U269" s="777"/>
      <c r="V269" s="778"/>
      <c r="W269" s="777"/>
      <c r="X269" s="777"/>
      <c r="Y269" s="775"/>
      <c r="Z269" s="775"/>
      <c r="AA269" s="775"/>
      <c r="AB269" s="775"/>
      <c r="AC269" s="775"/>
      <c r="AD269" s="775"/>
      <c r="AE269" s="775"/>
      <c r="AF269" s="775"/>
      <c r="AG269" s="775"/>
      <c r="AH269" s="775"/>
      <c r="AI269" s="775"/>
      <c r="AJ269" s="775"/>
      <c r="AK269" s="722"/>
      <c r="AL269" s="722"/>
      <c r="AM269" s="722"/>
      <c r="AN269" s="722"/>
      <c r="AO269" s="722"/>
    </row>
    <row r="270" ht="13.5" customHeight="1">
      <c r="A270" s="775"/>
      <c r="B270" s="827"/>
      <c r="C270" s="775"/>
      <c r="D270" s="775"/>
      <c r="E270" s="775"/>
      <c r="F270" s="775"/>
      <c r="G270" s="775"/>
      <c r="H270" s="775"/>
      <c r="I270" s="775"/>
      <c r="J270" s="775"/>
      <c r="K270" s="775"/>
      <c r="L270" s="775"/>
      <c r="M270" s="775"/>
      <c r="N270" s="775"/>
      <c r="O270" s="775"/>
      <c r="P270" s="776"/>
      <c r="Q270" s="775"/>
      <c r="R270" s="775"/>
      <c r="S270" s="775"/>
      <c r="T270" s="775"/>
      <c r="U270" s="777"/>
      <c r="V270" s="778"/>
      <c r="W270" s="777"/>
      <c r="X270" s="777"/>
      <c r="Y270" s="775"/>
      <c r="Z270" s="775"/>
      <c r="AA270" s="775"/>
      <c r="AB270" s="775"/>
      <c r="AC270" s="775"/>
      <c r="AD270" s="775"/>
      <c r="AE270" s="775"/>
      <c r="AF270" s="775"/>
      <c r="AG270" s="775"/>
      <c r="AH270" s="775"/>
      <c r="AI270" s="775"/>
      <c r="AJ270" s="775"/>
      <c r="AK270" s="722"/>
      <c r="AL270" s="722"/>
      <c r="AM270" s="722"/>
      <c r="AN270" s="722"/>
      <c r="AO270" s="722"/>
    </row>
    <row r="271" ht="13.5" customHeight="1">
      <c r="A271" s="775"/>
      <c r="B271" s="827"/>
      <c r="C271" s="775"/>
      <c r="D271" s="775"/>
      <c r="E271" s="775"/>
      <c r="F271" s="775"/>
      <c r="G271" s="775"/>
      <c r="H271" s="775"/>
      <c r="I271" s="775"/>
      <c r="J271" s="775"/>
      <c r="K271" s="775"/>
      <c r="L271" s="775"/>
      <c r="M271" s="775"/>
      <c r="N271" s="775"/>
      <c r="O271" s="775"/>
      <c r="P271" s="776"/>
      <c r="Q271" s="775"/>
      <c r="R271" s="775"/>
      <c r="S271" s="775"/>
      <c r="T271" s="775"/>
      <c r="U271" s="777"/>
      <c r="V271" s="778"/>
      <c r="W271" s="777"/>
      <c r="X271" s="777"/>
      <c r="Y271" s="775"/>
      <c r="Z271" s="775"/>
      <c r="AA271" s="775"/>
      <c r="AB271" s="775"/>
      <c r="AC271" s="775"/>
      <c r="AD271" s="775"/>
      <c r="AE271" s="775"/>
      <c r="AF271" s="775"/>
      <c r="AG271" s="775"/>
      <c r="AH271" s="775"/>
      <c r="AI271" s="775"/>
      <c r="AJ271" s="775"/>
      <c r="AK271" s="722"/>
      <c r="AL271" s="722"/>
      <c r="AM271" s="722"/>
      <c r="AN271" s="722"/>
      <c r="AO271" s="722"/>
    </row>
    <row r="272" ht="13.5" customHeight="1">
      <c r="A272" s="775"/>
      <c r="B272" s="827"/>
      <c r="C272" s="775"/>
      <c r="D272" s="775"/>
      <c r="E272" s="775"/>
      <c r="F272" s="775"/>
      <c r="G272" s="775"/>
      <c r="H272" s="775"/>
      <c r="I272" s="775"/>
      <c r="J272" s="775"/>
      <c r="K272" s="775"/>
      <c r="L272" s="775"/>
      <c r="M272" s="775"/>
      <c r="N272" s="775"/>
      <c r="O272" s="775"/>
      <c r="P272" s="776"/>
      <c r="Q272" s="775"/>
      <c r="R272" s="775"/>
      <c r="S272" s="775"/>
      <c r="T272" s="775"/>
      <c r="U272" s="777"/>
      <c r="V272" s="778"/>
      <c r="W272" s="777"/>
      <c r="X272" s="777"/>
      <c r="Y272" s="775"/>
      <c r="Z272" s="775"/>
      <c r="AA272" s="775"/>
      <c r="AB272" s="775"/>
      <c r="AC272" s="775"/>
      <c r="AD272" s="775"/>
      <c r="AE272" s="775"/>
      <c r="AF272" s="775"/>
      <c r="AG272" s="775"/>
      <c r="AH272" s="775"/>
      <c r="AI272" s="775"/>
      <c r="AJ272" s="775"/>
      <c r="AK272" s="722"/>
      <c r="AL272" s="722"/>
      <c r="AM272" s="722"/>
      <c r="AN272" s="722"/>
      <c r="AO272" s="722"/>
    </row>
    <row r="273" ht="13.5" customHeight="1">
      <c r="A273" s="775"/>
      <c r="B273" s="827"/>
      <c r="C273" s="775"/>
      <c r="D273" s="775"/>
      <c r="E273" s="775"/>
      <c r="F273" s="775"/>
      <c r="G273" s="775"/>
      <c r="H273" s="775"/>
      <c r="I273" s="775"/>
      <c r="J273" s="775"/>
      <c r="K273" s="775"/>
      <c r="L273" s="775"/>
      <c r="M273" s="775"/>
      <c r="N273" s="775"/>
      <c r="O273" s="775"/>
      <c r="P273" s="776"/>
      <c r="Q273" s="775"/>
      <c r="R273" s="775"/>
      <c r="S273" s="775"/>
      <c r="T273" s="775"/>
      <c r="U273" s="777"/>
      <c r="V273" s="778"/>
      <c r="W273" s="777"/>
      <c r="X273" s="777"/>
      <c r="Y273" s="775"/>
      <c r="Z273" s="775"/>
      <c r="AA273" s="775"/>
      <c r="AB273" s="775"/>
      <c r="AC273" s="775"/>
      <c r="AD273" s="775"/>
      <c r="AE273" s="775"/>
      <c r="AF273" s="775"/>
      <c r="AG273" s="775"/>
      <c r="AH273" s="775"/>
      <c r="AI273" s="775"/>
      <c r="AJ273" s="775"/>
      <c r="AK273" s="722"/>
      <c r="AL273" s="722"/>
      <c r="AM273" s="722"/>
      <c r="AN273" s="722"/>
      <c r="AO273" s="722"/>
    </row>
    <row r="274" ht="13.5" customHeight="1">
      <c r="A274" s="775"/>
      <c r="B274" s="827"/>
      <c r="C274" s="775"/>
      <c r="D274" s="775"/>
      <c r="E274" s="775"/>
      <c r="F274" s="775"/>
      <c r="G274" s="775"/>
      <c r="H274" s="775"/>
      <c r="I274" s="775"/>
      <c r="J274" s="775"/>
      <c r="K274" s="775"/>
      <c r="L274" s="775"/>
      <c r="M274" s="775"/>
      <c r="N274" s="775"/>
      <c r="O274" s="775"/>
      <c r="P274" s="776"/>
      <c r="Q274" s="775"/>
      <c r="R274" s="775"/>
      <c r="S274" s="775"/>
      <c r="T274" s="775"/>
      <c r="U274" s="777"/>
      <c r="V274" s="778"/>
      <c r="W274" s="777"/>
      <c r="X274" s="777"/>
      <c r="Y274" s="775"/>
      <c r="Z274" s="775"/>
      <c r="AA274" s="775"/>
      <c r="AB274" s="775"/>
      <c r="AC274" s="775"/>
      <c r="AD274" s="775"/>
      <c r="AE274" s="775"/>
      <c r="AF274" s="775"/>
      <c r="AG274" s="775"/>
      <c r="AH274" s="775"/>
      <c r="AI274" s="775"/>
      <c r="AJ274" s="775"/>
      <c r="AK274" s="722"/>
      <c r="AL274" s="722"/>
      <c r="AM274" s="722"/>
      <c r="AN274" s="722"/>
      <c r="AO274" s="722"/>
    </row>
    <row r="275" ht="13.5" customHeight="1">
      <c r="A275" s="775"/>
      <c r="B275" s="827"/>
      <c r="C275" s="775"/>
      <c r="D275" s="775"/>
      <c r="E275" s="775"/>
      <c r="F275" s="775"/>
      <c r="G275" s="775"/>
      <c r="H275" s="775"/>
      <c r="I275" s="775"/>
      <c r="J275" s="775"/>
      <c r="K275" s="775"/>
      <c r="L275" s="775"/>
      <c r="M275" s="775"/>
      <c r="N275" s="775"/>
      <c r="O275" s="775"/>
      <c r="P275" s="776"/>
      <c r="Q275" s="775"/>
      <c r="R275" s="775"/>
      <c r="S275" s="775"/>
      <c r="T275" s="775"/>
      <c r="U275" s="777"/>
      <c r="V275" s="778"/>
      <c r="W275" s="777"/>
      <c r="X275" s="777"/>
      <c r="Y275" s="775"/>
      <c r="Z275" s="775"/>
      <c r="AA275" s="775"/>
      <c r="AB275" s="775"/>
      <c r="AC275" s="775"/>
      <c r="AD275" s="775"/>
      <c r="AE275" s="775"/>
      <c r="AF275" s="775"/>
      <c r="AG275" s="775"/>
      <c r="AH275" s="775"/>
      <c r="AI275" s="775"/>
      <c r="AJ275" s="775"/>
      <c r="AK275" s="722"/>
      <c r="AL275" s="722"/>
      <c r="AM275" s="722"/>
      <c r="AN275" s="722"/>
      <c r="AO275" s="722"/>
    </row>
    <row r="276" ht="13.5" customHeight="1">
      <c r="A276" s="775"/>
      <c r="B276" s="827"/>
      <c r="C276" s="775"/>
      <c r="D276" s="775"/>
      <c r="E276" s="775"/>
      <c r="F276" s="775"/>
      <c r="G276" s="775"/>
      <c r="H276" s="775"/>
      <c r="I276" s="775"/>
      <c r="J276" s="775"/>
      <c r="K276" s="775"/>
      <c r="L276" s="775"/>
      <c r="M276" s="775"/>
      <c r="N276" s="775"/>
      <c r="O276" s="775"/>
      <c r="P276" s="776"/>
      <c r="Q276" s="775"/>
      <c r="R276" s="775"/>
      <c r="S276" s="775"/>
      <c r="T276" s="775"/>
      <c r="U276" s="777"/>
      <c r="V276" s="778"/>
      <c r="W276" s="777"/>
      <c r="X276" s="777"/>
      <c r="Y276" s="775"/>
      <c r="Z276" s="775"/>
      <c r="AA276" s="775"/>
      <c r="AB276" s="775"/>
      <c r="AC276" s="775"/>
      <c r="AD276" s="775"/>
      <c r="AE276" s="775"/>
      <c r="AF276" s="775"/>
      <c r="AG276" s="775"/>
      <c r="AH276" s="775"/>
      <c r="AI276" s="775"/>
      <c r="AJ276" s="775"/>
      <c r="AK276" s="722"/>
      <c r="AL276" s="722"/>
      <c r="AM276" s="722"/>
      <c r="AN276" s="722"/>
      <c r="AO276" s="722"/>
    </row>
    <row r="277" ht="13.5" customHeight="1">
      <c r="A277" s="775"/>
      <c r="B277" s="827"/>
      <c r="C277" s="775"/>
      <c r="D277" s="775"/>
      <c r="E277" s="775"/>
      <c r="F277" s="775"/>
      <c r="G277" s="775"/>
      <c r="H277" s="775"/>
      <c r="I277" s="775"/>
      <c r="J277" s="775"/>
      <c r="K277" s="775"/>
      <c r="L277" s="775"/>
      <c r="M277" s="775"/>
      <c r="N277" s="775"/>
      <c r="O277" s="775"/>
      <c r="P277" s="776"/>
      <c r="Q277" s="775"/>
      <c r="R277" s="775"/>
      <c r="S277" s="775"/>
      <c r="T277" s="775"/>
      <c r="U277" s="777"/>
      <c r="V277" s="778"/>
      <c r="W277" s="777"/>
      <c r="X277" s="777"/>
      <c r="Y277" s="775"/>
      <c r="Z277" s="775"/>
      <c r="AA277" s="775"/>
      <c r="AB277" s="775"/>
      <c r="AC277" s="775"/>
      <c r="AD277" s="775"/>
      <c r="AE277" s="775"/>
      <c r="AF277" s="775"/>
      <c r="AG277" s="775"/>
      <c r="AH277" s="775"/>
      <c r="AI277" s="775"/>
      <c r="AJ277" s="775"/>
      <c r="AK277" s="722"/>
      <c r="AL277" s="722"/>
      <c r="AM277" s="722"/>
      <c r="AN277" s="722"/>
      <c r="AO277" s="722"/>
    </row>
    <row r="278" ht="13.5" customHeight="1">
      <c r="A278" s="775"/>
      <c r="B278" s="827"/>
      <c r="C278" s="775"/>
      <c r="D278" s="775"/>
      <c r="E278" s="775"/>
      <c r="F278" s="775"/>
      <c r="G278" s="775"/>
      <c r="H278" s="775"/>
      <c r="I278" s="775"/>
      <c r="J278" s="775"/>
      <c r="K278" s="775"/>
      <c r="L278" s="775"/>
      <c r="M278" s="775"/>
      <c r="N278" s="775"/>
      <c r="O278" s="775"/>
      <c r="P278" s="776"/>
      <c r="Q278" s="775"/>
      <c r="R278" s="775"/>
      <c r="S278" s="775"/>
      <c r="T278" s="775"/>
      <c r="U278" s="777"/>
      <c r="V278" s="778"/>
      <c r="W278" s="777"/>
      <c r="X278" s="777"/>
      <c r="Y278" s="775"/>
      <c r="Z278" s="775"/>
      <c r="AA278" s="775"/>
      <c r="AB278" s="775"/>
      <c r="AC278" s="775"/>
      <c r="AD278" s="775"/>
      <c r="AE278" s="775"/>
      <c r="AF278" s="775"/>
      <c r="AG278" s="775"/>
      <c r="AH278" s="775"/>
      <c r="AI278" s="775"/>
      <c r="AJ278" s="775"/>
      <c r="AK278" s="722"/>
      <c r="AL278" s="722"/>
      <c r="AM278" s="722"/>
      <c r="AN278" s="722"/>
      <c r="AO278" s="722"/>
    </row>
    <row r="279" ht="13.5" customHeight="1">
      <c r="A279" s="775"/>
      <c r="B279" s="827"/>
      <c r="C279" s="775"/>
      <c r="D279" s="775"/>
      <c r="E279" s="775"/>
      <c r="F279" s="775"/>
      <c r="G279" s="775"/>
      <c r="H279" s="775"/>
      <c r="I279" s="775"/>
      <c r="J279" s="775"/>
      <c r="K279" s="775"/>
      <c r="L279" s="775"/>
      <c r="M279" s="775"/>
      <c r="N279" s="775"/>
      <c r="O279" s="775"/>
      <c r="P279" s="776"/>
      <c r="Q279" s="775"/>
      <c r="R279" s="775"/>
      <c r="S279" s="775"/>
      <c r="T279" s="775"/>
      <c r="U279" s="777"/>
      <c r="V279" s="778"/>
      <c r="W279" s="777"/>
      <c r="X279" s="777"/>
      <c r="Y279" s="775"/>
      <c r="Z279" s="775"/>
      <c r="AA279" s="775"/>
      <c r="AB279" s="775"/>
      <c r="AC279" s="775"/>
      <c r="AD279" s="775"/>
      <c r="AE279" s="775"/>
      <c r="AF279" s="775"/>
      <c r="AG279" s="775"/>
      <c r="AH279" s="775"/>
      <c r="AI279" s="775"/>
      <c r="AJ279" s="775"/>
      <c r="AK279" s="722"/>
      <c r="AL279" s="722"/>
      <c r="AM279" s="722"/>
      <c r="AN279" s="722"/>
      <c r="AO279" s="722"/>
    </row>
    <row r="280" ht="13.5" customHeight="1">
      <c r="A280" s="775"/>
      <c r="B280" s="827"/>
      <c r="C280" s="775"/>
      <c r="D280" s="775"/>
      <c r="E280" s="775"/>
      <c r="F280" s="775"/>
      <c r="G280" s="775"/>
      <c r="H280" s="775"/>
      <c r="I280" s="775"/>
      <c r="J280" s="775"/>
      <c r="K280" s="775"/>
      <c r="L280" s="775"/>
      <c r="M280" s="775"/>
      <c r="N280" s="775"/>
      <c r="O280" s="775"/>
      <c r="P280" s="776"/>
      <c r="Q280" s="775"/>
      <c r="R280" s="775"/>
      <c r="S280" s="775"/>
      <c r="T280" s="775"/>
      <c r="U280" s="777"/>
      <c r="V280" s="778"/>
      <c r="W280" s="777"/>
      <c r="X280" s="777"/>
      <c r="Y280" s="775"/>
      <c r="Z280" s="775"/>
      <c r="AA280" s="775"/>
      <c r="AB280" s="775"/>
      <c r="AC280" s="775"/>
      <c r="AD280" s="775"/>
      <c r="AE280" s="775"/>
      <c r="AF280" s="775"/>
      <c r="AG280" s="775"/>
      <c r="AH280" s="775"/>
      <c r="AI280" s="775"/>
      <c r="AJ280" s="775"/>
      <c r="AK280" s="722"/>
      <c r="AL280" s="722"/>
      <c r="AM280" s="722"/>
      <c r="AN280" s="722"/>
      <c r="AO280" s="722"/>
    </row>
    <row r="281" ht="13.5" customHeight="1">
      <c r="A281" s="775"/>
      <c r="B281" s="827"/>
      <c r="C281" s="775"/>
      <c r="D281" s="775"/>
      <c r="E281" s="775"/>
      <c r="F281" s="775"/>
      <c r="G281" s="775"/>
      <c r="H281" s="775"/>
      <c r="I281" s="775"/>
      <c r="J281" s="775"/>
      <c r="K281" s="775"/>
      <c r="L281" s="775"/>
      <c r="M281" s="775"/>
      <c r="N281" s="775"/>
      <c r="O281" s="775"/>
      <c r="P281" s="776"/>
      <c r="Q281" s="775"/>
      <c r="R281" s="775"/>
      <c r="S281" s="775"/>
      <c r="T281" s="775"/>
      <c r="U281" s="777"/>
      <c r="V281" s="778"/>
      <c r="W281" s="777"/>
      <c r="X281" s="777"/>
      <c r="Y281" s="775"/>
      <c r="Z281" s="775"/>
      <c r="AA281" s="775"/>
      <c r="AB281" s="775"/>
      <c r="AC281" s="775"/>
      <c r="AD281" s="775"/>
      <c r="AE281" s="775"/>
      <c r="AF281" s="775"/>
      <c r="AG281" s="775"/>
      <c r="AH281" s="775"/>
      <c r="AI281" s="775"/>
      <c r="AJ281" s="775"/>
      <c r="AK281" s="722"/>
      <c r="AL281" s="722"/>
      <c r="AM281" s="722"/>
      <c r="AN281" s="722"/>
      <c r="AO281" s="722"/>
    </row>
    <row r="282" ht="13.5" customHeight="1">
      <c r="A282" s="775"/>
      <c r="B282" s="827"/>
      <c r="C282" s="775"/>
      <c r="D282" s="775"/>
      <c r="E282" s="775"/>
      <c r="F282" s="775"/>
      <c r="G282" s="775"/>
      <c r="H282" s="775"/>
      <c r="I282" s="775"/>
      <c r="J282" s="775"/>
      <c r="K282" s="775"/>
      <c r="L282" s="775"/>
      <c r="M282" s="775"/>
      <c r="N282" s="775"/>
      <c r="O282" s="775"/>
      <c r="P282" s="776"/>
      <c r="Q282" s="775"/>
      <c r="R282" s="775"/>
      <c r="S282" s="775"/>
      <c r="T282" s="775"/>
      <c r="U282" s="777"/>
      <c r="V282" s="778"/>
      <c r="W282" s="777"/>
      <c r="X282" s="777"/>
      <c r="Y282" s="775"/>
      <c r="Z282" s="775"/>
      <c r="AA282" s="775"/>
      <c r="AB282" s="775"/>
      <c r="AC282" s="775"/>
      <c r="AD282" s="775"/>
      <c r="AE282" s="775"/>
      <c r="AF282" s="775"/>
      <c r="AG282" s="775"/>
      <c r="AH282" s="775"/>
      <c r="AI282" s="775"/>
      <c r="AJ282" s="775"/>
      <c r="AK282" s="722"/>
      <c r="AL282" s="722"/>
      <c r="AM282" s="722"/>
      <c r="AN282" s="722"/>
      <c r="AO282" s="722"/>
    </row>
    <row r="283" ht="13.5" customHeight="1">
      <c r="A283" s="775"/>
      <c r="B283" s="827"/>
      <c r="C283" s="775"/>
      <c r="D283" s="775"/>
      <c r="E283" s="775"/>
      <c r="F283" s="775"/>
      <c r="G283" s="775"/>
      <c r="H283" s="775"/>
      <c r="I283" s="775"/>
      <c r="J283" s="775"/>
      <c r="K283" s="775"/>
      <c r="L283" s="775"/>
      <c r="M283" s="775"/>
      <c r="N283" s="775"/>
      <c r="O283" s="775"/>
      <c r="P283" s="776"/>
      <c r="Q283" s="775"/>
      <c r="R283" s="775"/>
      <c r="S283" s="775"/>
      <c r="T283" s="775"/>
      <c r="U283" s="777"/>
      <c r="V283" s="778"/>
      <c r="W283" s="777"/>
      <c r="X283" s="777"/>
      <c r="Y283" s="775"/>
      <c r="Z283" s="775"/>
      <c r="AA283" s="775"/>
      <c r="AB283" s="775"/>
      <c r="AC283" s="775"/>
      <c r="AD283" s="775"/>
      <c r="AE283" s="775"/>
      <c r="AF283" s="775"/>
      <c r="AG283" s="775"/>
      <c r="AH283" s="775"/>
      <c r="AI283" s="775"/>
      <c r="AJ283" s="775"/>
      <c r="AK283" s="722"/>
      <c r="AL283" s="722"/>
      <c r="AM283" s="722"/>
      <c r="AN283" s="722"/>
      <c r="AO283" s="722"/>
    </row>
    <row r="284" ht="13.5" customHeight="1">
      <c r="A284" s="775"/>
      <c r="B284" s="827"/>
      <c r="C284" s="775"/>
      <c r="D284" s="775"/>
      <c r="E284" s="775"/>
      <c r="F284" s="775"/>
      <c r="G284" s="775"/>
      <c r="H284" s="775"/>
      <c r="I284" s="775"/>
      <c r="J284" s="775"/>
      <c r="K284" s="775"/>
      <c r="L284" s="775"/>
      <c r="M284" s="775"/>
      <c r="N284" s="775"/>
      <c r="O284" s="775"/>
      <c r="P284" s="776"/>
      <c r="Q284" s="775"/>
      <c r="R284" s="775"/>
      <c r="S284" s="775"/>
      <c r="T284" s="775"/>
      <c r="U284" s="777"/>
      <c r="V284" s="778"/>
      <c r="W284" s="777"/>
      <c r="X284" s="777"/>
      <c r="Y284" s="775"/>
      <c r="Z284" s="775"/>
      <c r="AA284" s="775"/>
      <c r="AB284" s="775"/>
      <c r="AC284" s="775"/>
      <c r="AD284" s="775"/>
      <c r="AE284" s="775"/>
      <c r="AF284" s="775"/>
      <c r="AG284" s="775"/>
      <c r="AH284" s="775"/>
      <c r="AI284" s="775"/>
      <c r="AJ284" s="775"/>
      <c r="AK284" s="722"/>
      <c r="AL284" s="722"/>
      <c r="AM284" s="722"/>
      <c r="AN284" s="722"/>
      <c r="AO284" s="722"/>
    </row>
    <row r="285" ht="13.5" customHeight="1">
      <c r="A285" s="775"/>
      <c r="B285" s="827"/>
      <c r="C285" s="775"/>
      <c r="D285" s="775"/>
      <c r="E285" s="775"/>
      <c r="F285" s="775"/>
      <c r="G285" s="775"/>
      <c r="H285" s="775"/>
      <c r="I285" s="775"/>
      <c r="J285" s="775"/>
      <c r="K285" s="775"/>
      <c r="L285" s="775"/>
      <c r="M285" s="775"/>
      <c r="N285" s="775"/>
      <c r="O285" s="775"/>
      <c r="P285" s="776"/>
      <c r="Q285" s="775"/>
      <c r="R285" s="775"/>
      <c r="S285" s="775"/>
      <c r="T285" s="775"/>
      <c r="U285" s="777"/>
      <c r="V285" s="778"/>
      <c r="W285" s="777"/>
      <c r="X285" s="777"/>
      <c r="Y285" s="775"/>
      <c r="Z285" s="775"/>
      <c r="AA285" s="775"/>
      <c r="AB285" s="775"/>
      <c r="AC285" s="775"/>
      <c r="AD285" s="775"/>
      <c r="AE285" s="775"/>
      <c r="AF285" s="775"/>
      <c r="AG285" s="775"/>
      <c r="AH285" s="775"/>
      <c r="AI285" s="775"/>
      <c r="AJ285" s="775"/>
      <c r="AK285" s="722"/>
      <c r="AL285" s="722"/>
      <c r="AM285" s="722"/>
      <c r="AN285" s="722"/>
      <c r="AO285" s="722"/>
    </row>
    <row r="286" ht="13.5" customHeight="1">
      <c r="A286" s="775"/>
      <c r="B286" s="827"/>
      <c r="C286" s="775"/>
      <c r="D286" s="775"/>
      <c r="E286" s="775"/>
      <c r="F286" s="775"/>
      <c r="G286" s="775"/>
      <c r="H286" s="775"/>
      <c r="I286" s="775"/>
      <c r="J286" s="775"/>
      <c r="K286" s="775"/>
      <c r="L286" s="775"/>
      <c r="M286" s="775"/>
      <c r="N286" s="775"/>
      <c r="O286" s="775"/>
      <c r="P286" s="776"/>
      <c r="Q286" s="775"/>
      <c r="R286" s="775"/>
      <c r="S286" s="775"/>
      <c r="T286" s="775"/>
      <c r="U286" s="777"/>
      <c r="V286" s="778"/>
      <c r="W286" s="777"/>
      <c r="X286" s="777"/>
      <c r="Y286" s="775"/>
      <c r="Z286" s="775"/>
      <c r="AA286" s="775"/>
      <c r="AB286" s="775"/>
      <c r="AC286" s="775"/>
      <c r="AD286" s="775"/>
      <c r="AE286" s="775"/>
      <c r="AF286" s="775"/>
      <c r="AG286" s="775"/>
      <c r="AH286" s="775"/>
      <c r="AI286" s="775"/>
      <c r="AJ286" s="775"/>
      <c r="AK286" s="722"/>
      <c r="AL286" s="722"/>
      <c r="AM286" s="722"/>
      <c r="AN286" s="722"/>
      <c r="AO286" s="722"/>
    </row>
    <row r="287" ht="13.5" customHeight="1">
      <c r="A287" s="775"/>
      <c r="B287" s="827"/>
      <c r="C287" s="775"/>
      <c r="D287" s="775"/>
      <c r="E287" s="775"/>
      <c r="F287" s="775"/>
      <c r="G287" s="775"/>
      <c r="H287" s="775"/>
      <c r="I287" s="775"/>
      <c r="J287" s="775"/>
      <c r="K287" s="775"/>
      <c r="L287" s="775"/>
      <c r="M287" s="775"/>
      <c r="N287" s="775"/>
      <c r="O287" s="775"/>
      <c r="P287" s="776"/>
      <c r="Q287" s="775"/>
      <c r="R287" s="775"/>
      <c r="S287" s="775"/>
      <c r="T287" s="775"/>
      <c r="U287" s="777"/>
      <c r="V287" s="778"/>
      <c r="W287" s="777"/>
      <c r="X287" s="777"/>
      <c r="Y287" s="775"/>
      <c r="Z287" s="775"/>
      <c r="AA287" s="775"/>
      <c r="AB287" s="775"/>
      <c r="AC287" s="775"/>
      <c r="AD287" s="775"/>
      <c r="AE287" s="775"/>
      <c r="AF287" s="775"/>
      <c r="AG287" s="775"/>
      <c r="AH287" s="775"/>
      <c r="AI287" s="775"/>
      <c r="AJ287" s="775"/>
      <c r="AK287" s="722"/>
      <c r="AL287" s="722"/>
      <c r="AM287" s="722"/>
      <c r="AN287" s="722"/>
      <c r="AO287" s="722"/>
    </row>
    <row r="288" ht="13.5" customHeight="1">
      <c r="A288" s="775"/>
      <c r="B288" s="827"/>
      <c r="C288" s="775"/>
      <c r="D288" s="775"/>
      <c r="E288" s="775"/>
      <c r="F288" s="775"/>
      <c r="G288" s="775"/>
      <c r="H288" s="775"/>
      <c r="I288" s="775"/>
      <c r="J288" s="775"/>
      <c r="K288" s="775"/>
      <c r="L288" s="775"/>
      <c r="M288" s="775"/>
      <c r="N288" s="775"/>
      <c r="O288" s="775"/>
      <c r="P288" s="776"/>
      <c r="Q288" s="775"/>
      <c r="R288" s="775"/>
      <c r="S288" s="775"/>
      <c r="T288" s="775"/>
      <c r="U288" s="777"/>
      <c r="V288" s="778"/>
      <c r="W288" s="777"/>
      <c r="X288" s="777"/>
      <c r="Y288" s="775"/>
      <c r="Z288" s="775"/>
      <c r="AA288" s="775"/>
      <c r="AB288" s="775"/>
      <c r="AC288" s="775"/>
      <c r="AD288" s="775"/>
      <c r="AE288" s="775"/>
      <c r="AF288" s="775"/>
      <c r="AG288" s="775"/>
      <c r="AH288" s="775"/>
      <c r="AI288" s="775"/>
      <c r="AJ288" s="775"/>
      <c r="AK288" s="722"/>
      <c r="AL288" s="722"/>
      <c r="AM288" s="722"/>
      <c r="AN288" s="722"/>
      <c r="AO288" s="722"/>
    </row>
    <row r="289" ht="13.5" customHeight="1">
      <c r="A289" s="775"/>
      <c r="B289" s="827"/>
      <c r="C289" s="775"/>
      <c r="D289" s="775"/>
      <c r="E289" s="775"/>
      <c r="F289" s="775"/>
      <c r="G289" s="775"/>
      <c r="H289" s="775"/>
      <c r="I289" s="775"/>
      <c r="J289" s="775"/>
      <c r="K289" s="775"/>
      <c r="L289" s="775"/>
      <c r="M289" s="775"/>
      <c r="N289" s="775"/>
      <c r="O289" s="775"/>
      <c r="P289" s="776"/>
      <c r="Q289" s="775"/>
      <c r="R289" s="775"/>
      <c r="S289" s="775"/>
      <c r="T289" s="775"/>
      <c r="U289" s="777"/>
      <c r="V289" s="778"/>
      <c r="W289" s="777"/>
      <c r="X289" s="777"/>
      <c r="Y289" s="775"/>
      <c r="Z289" s="775"/>
      <c r="AA289" s="775"/>
      <c r="AB289" s="775"/>
      <c r="AC289" s="775"/>
      <c r="AD289" s="775"/>
      <c r="AE289" s="775"/>
      <c r="AF289" s="775"/>
      <c r="AG289" s="775"/>
      <c r="AH289" s="775"/>
      <c r="AI289" s="775"/>
      <c r="AJ289" s="775"/>
      <c r="AK289" s="722"/>
      <c r="AL289" s="722"/>
      <c r="AM289" s="722"/>
      <c r="AN289" s="722"/>
      <c r="AO289" s="722"/>
    </row>
    <row r="290" ht="13.5" customHeight="1">
      <c r="A290" s="775"/>
      <c r="B290" s="827"/>
      <c r="C290" s="775"/>
      <c r="D290" s="775"/>
      <c r="E290" s="775"/>
      <c r="F290" s="775"/>
      <c r="G290" s="775"/>
      <c r="H290" s="775"/>
      <c r="I290" s="775"/>
      <c r="J290" s="775"/>
      <c r="K290" s="775"/>
      <c r="L290" s="775"/>
      <c r="M290" s="775"/>
      <c r="N290" s="775"/>
      <c r="O290" s="775"/>
      <c r="P290" s="776"/>
      <c r="Q290" s="775"/>
      <c r="R290" s="775"/>
      <c r="S290" s="775"/>
      <c r="T290" s="775"/>
      <c r="U290" s="777"/>
      <c r="V290" s="778"/>
      <c r="W290" s="777"/>
      <c r="X290" s="777"/>
      <c r="Y290" s="775"/>
      <c r="Z290" s="775"/>
      <c r="AA290" s="775"/>
      <c r="AB290" s="775"/>
      <c r="AC290" s="775"/>
      <c r="AD290" s="775"/>
      <c r="AE290" s="775"/>
      <c r="AF290" s="775"/>
      <c r="AG290" s="775"/>
      <c r="AH290" s="775"/>
      <c r="AI290" s="775"/>
      <c r="AJ290" s="775"/>
      <c r="AK290" s="722"/>
      <c r="AL290" s="722"/>
      <c r="AM290" s="722"/>
      <c r="AN290" s="722"/>
      <c r="AO290" s="722"/>
    </row>
    <row r="291" ht="13.5" customHeight="1">
      <c r="A291" s="775"/>
      <c r="B291" s="827"/>
      <c r="C291" s="775"/>
      <c r="D291" s="775"/>
      <c r="E291" s="775"/>
      <c r="F291" s="775"/>
      <c r="G291" s="775"/>
      <c r="H291" s="775"/>
      <c r="I291" s="775"/>
      <c r="J291" s="775"/>
      <c r="K291" s="775"/>
      <c r="L291" s="775"/>
      <c r="M291" s="775"/>
      <c r="N291" s="775"/>
      <c r="O291" s="775"/>
      <c r="P291" s="776"/>
      <c r="Q291" s="775"/>
      <c r="R291" s="775"/>
      <c r="S291" s="775"/>
      <c r="T291" s="775"/>
      <c r="U291" s="777"/>
      <c r="V291" s="778"/>
      <c r="W291" s="777"/>
      <c r="X291" s="777"/>
      <c r="Y291" s="775"/>
      <c r="Z291" s="775"/>
      <c r="AA291" s="775"/>
      <c r="AB291" s="775"/>
      <c r="AC291" s="775"/>
      <c r="AD291" s="775"/>
      <c r="AE291" s="775"/>
      <c r="AF291" s="775"/>
      <c r="AG291" s="775"/>
      <c r="AH291" s="775"/>
      <c r="AI291" s="775"/>
      <c r="AJ291" s="775"/>
      <c r="AK291" s="722"/>
      <c r="AL291" s="722"/>
      <c r="AM291" s="722"/>
      <c r="AN291" s="722"/>
      <c r="AO291" s="722"/>
    </row>
    <row r="292" ht="13.5" customHeight="1">
      <c r="A292" s="775"/>
      <c r="B292" s="827"/>
      <c r="C292" s="775"/>
      <c r="D292" s="775"/>
      <c r="E292" s="775"/>
      <c r="F292" s="775"/>
      <c r="G292" s="775"/>
      <c r="H292" s="775"/>
      <c r="I292" s="775"/>
      <c r="J292" s="775"/>
      <c r="K292" s="775"/>
      <c r="L292" s="775"/>
      <c r="M292" s="775"/>
      <c r="N292" s="775"/>
      <c r="O292" s="775"/>
      <c r="P292" s="776"/>
      <c r="Q292" s="775"/>
      <c r="R292" s="775"/>
      <c r="S292" s="775"/>
      <c r="T292" s="775"/>
      <c r="U292" s="777"/>
      <c r="V292" s="778"/>
      <c r="W292" s="777"/>
      <c r="X292" s="777"/>
      <c r="Y292" s="775"/>
      <c r="Z292" s="775"/>
      <c r="AA292" s="775"/>
      <c r="AB292" s="775"/>
      <c r="AC292" s="775"/>
      <c r="AD292" s="775"/>
      <c r="AE292" s="775"/>
      <c r="AF292" s="775"/>
      <c r="AG292" s="775"/>
      <c r="AH292" s="775"/>
      <c r="AI292" s="775"/>
      <c r="AJ292" s="775"/>
      <c r="AK292" s="722"/>
      <c r="AL292" s="722"/>
      <c r="AM292" s="722"/>
      <c r="AN292" s="722"/>
      <c r="AO292" s="722"/>
    </row>
    <row r="293" ht="13.5" customHeight="1">
      <c r="A293" s="775"/>
      <c r="B293" s="827"/>
      <c r="C293" s="775"/>
      <c r="D293" s="775"/>
      <c r="E293" s="775"/>
      <c r="F293" s="775"/>
      <c r="G293" s="775"/>
      <c r="H293" s="775"/>
      <c r="I293" s="775"/>
      <c r="J293" s="775"/>
      <c r="K293" s="775"/>
      <c r="L293" s="775"/>
      <c r="M293" s="775"/>
      <c r="N293" s="775"/>
      <c r="O293" s="775"/>
      <c r="P293" s="776"/>
      <c r="Q293" s="775"/>
      <c r="R293" s="775"/>
      <c r="S293" s="775"/>
      <c r="T293" s="775"/>
      <c r="U293" s="777"/>
      <c r="V293" s="778"/>
      <c r="W293" s="777"/>
      <c r="X293" s="777"/>
      <c r="Y293" s="775"/>
      <c r="Z293" s="775"/>
      <c r="AA293" s="775"/>
      <c r="AB293" s="775"/>
      <c r="AC293" s="775"/>
      <c r="AD293" s="775"/>
      <c r="AE293" s="775"/>
      <c r="AF293" s="775"/>
      <c r="AG293" s="775"/>
      <c r="AH293" s="775"/>
      <c r="AI293" s="775"/>
      <c r="AJ293" s="775"/>
      <c r="AK293" s="722"/>
      <c r="AL293" s="722"/>
      <c r="AM293" s="722"/>
      <c r="AN293" s="722"/>
      <c r="AO293" s="722"/>
    </row>
    <row r="294" ht="13.5" customHeight="1">
      <c r="A294" s="775"/>
      <c r="B294" s="827"/>
      <c r="C294" s="775"/>
      <c r="D294" s="775"/>
      <c r="E294" s="775"/>
      <c r="F294" s="775"/>
      <c r="G294" s="775"/>
      <c r="H294" s="775"/>
      <c r="I294" s="775"/>
      <c r="J294" s="775"/>
      <c r="K294" s="775"/>
      <c r="L294" s="775"/>
      <c r="M294" s="775"/>
      <c r="N294" s="775"/>
      <c r="O294" s="775"/>
      <c r="P294" s="776"/>
      <c r="Q294" s="775"/>
      <c r="R294" s="775"/>
      <c r="S294" s="775"/>
      <c r="T294" s="775"/>
      <c r="U294" s="777"/>
      <c r="V294" s="778"/>
      <c r="W294" s="777"/>
      <c r="X294" s="777"/>
      <c r="Y294" s="775"/>
      <c r="Z294" s="775"/>
      <c r="AA294" s="775"/>
      <c r="AB294" s="775"/>
      <c r="AC294" s="775"/>
      <c r="AD294" s="775"/>
      <c r="AE294" s="775"/>
      <c r="AF294" s="775"/>
      <c r="AG294" s="775"/>
      <c r="AH294" s="775"/>
      <c r="AI294" s="775"/>
      <c r="AJ294" s="775"/>
      <c r="AK294" s="722"/>
      <c r="AL294" s="722"/>
      <c r="AM294" s="722"/>
      <c r="AN294" s="722"/>
      <c r="AO294" s="722"/>
    </row>
    <row r="295" ht="13.5" customHeight="1">
      <c r="A295" s="775"/>
      <c r="B295" s="827"/>
      <c r="C295" s="775"/>
      <c r="D295" s="775"/>
      <c r="E295" s="775"/>
      <c r="F295" s="775"/>
      <c r="G295" s="775"/>
      <c r="H295" s="775"/>
      <c r="I295" s="775"/>
      <c r="J295" s="775"/>
      <c r="K295" s="775"/>
      <c r="L295" s="775"/>
      <c r="M295" s="775"/>
      <c r="N295" s="775"/>
      <c r="O295" s="775"/>
      <c r="P295" s="776"/>
      <c r="Q295" s="775"/>
      <c r="R295" s="775"/>
      <c r="S295" s="775"/>
      <c r="T295" s="775"/>
      <c r="U295" s="777"/>
      <c r="V295" s="778"/>
      <c r="W295" s="777"/>
      <c r="X295" s="777"/>
      <c r="Y295" s="775"/>
      <c r="Z295" s="775"/>
      <c r="AA295" s="775"/>
      <c r="AB295" s="775"/>
      <c r="AC295" s="775"/>
      <c r="AD295" s="775"/>
      <c r="AE295" s="775"/>
      <c r="AF295" s="775"/>
      <c r="AG295" s="775"/>
      <c r="AH295" s="775"/>
      <c r="AI295" s="775"/>
      <c r="AJ295" s="775"/>
      <c r="AK295" s="722"/>
      <c r="AL295" s="722"/>
      <c r="AM295" s="722"/>
      <c r="AN295" s="722"/>
      <c r="AO295" s="722"/>
    </row>
    <row r="296" ht="13.5" customHeight="1">
      <c r="A296" s="775"/>
      <c r="B296" s="827"/>
      <c r="C296" s="775"/>
      <c r="D296" s="775"/>
      <c r="E296" s="775"/>
      <c r="F296" s="775"/>
      <c r="G296" s="775"/>
      <c r="H296" s="775"/>
      <c r="I296" s="775"/>
      <c r="J296" s="775"/>
      <c r="K296" s="775"/>
      <c r="L296" s="775"/>
      <c r="M296" s="775"/>
      <c r="N296" s="775"/>
      <c r="O296" s="775"/>
      <c r="P296" s="776"/>
      <c r="Q296" s="775"/>
      <c r="R296" s="775"/>
      <c r="S296" s="775"/>
      <c r="T296" s="775"/>
      <c r="U296" s="777"/>
      <c r="V296" s="778"/>
      <c r="W296" s="777"/>
      <c r="X296" s="777"/>
      <c r="Y296" s="775"/>
      <c r="Z296" s="775"/>
      <c r="AA296" s="775"/>
      <c r="AB296" s="775"/>
      <c r="AC296" s="775"/>
      <c r="AD296" s="775"/>
      <c r="AE296" s="775"/>
      <c r="AF296" s="775"/>
      <c r="AG296" s="775"/>
      <c r="AH296" s="775"/>
      <c r="AI296" s="775"/>
      <c r="AJ296" s="775"/>
      <c r="AK296" s="722"/>
      <c r="AL296" s="722"/>
      <c r="AM296" s="722"/>
      <c r="AN296" s="722"/>
      <c r="AO296" s="722"/>
    </row>
    <row r="297" ht="13.5" customHeight="1">
      <c r="A297" s="775"/>
      <c r="B297" s="827"/>
      <c r="C297" s="775"/>
      <c r="D297" s="775"/>
      <c r="E297" s="775"/>
      <c r="F297" s="775"/>
      <c r="G297" s="775"/>
      <c r="H297" s="775"/>
      <c r="I297" s="775"/>
      <c r="J297" s="775"/>
      <c r="K297" s="775"/>
      <c r="L297" s="775"/>
      <c r="M297" s="775"/>
      <c r="N297" s="775"/>
      <c r="O297" s="775"/>
      <c r="P297" s="776"/>
      <c r="Q297" s="775"/>
      <c r="R297" s="775"/>
      <c r="S297" s="775"/>
      <c r="T297" s="775"/>
      <c r="U297" s="777"/>
      <c r="V297" s="778"/>
      <c r="W297" s="777"/>
      <c r="X297" s="777"/>
      <c r="Y297" s="775"/>
      <c r="Z297" s="775"/>
      <c r="AA297" s="775"/>
      <c r="AB297" s="775"/>
      <c r="AC297" s="775"/>
      <c r="AD297" s="775"/>
      <c r="AE297" s="775"/>
      <c r="AF297" s="775"/>
      <c r="AG297" s="775"/>
      <c r="AH297" s="775"/>
      <c r="AI297" s="775"/>
      <c r="AJ297" s="775"/>
      <c r="AK297" s="722"/>
      <c r="AL297" s="722"/>
      <c r="AM297" s="722"/>
      <c r="AN297" s="722"/>
      <c r="AO297" s="722"/>
    </row>
    <row r="298" ht="13.5" customHeight="1">
      <c r="A298" s="775"/>
      <c r="B298" s="827"/>
      <c r="C298" s="775"/>
      <c r="D298" s="775"/>
      <c r="E298" s="775"/>
      <c r="F298" s="775"/>
      <c r="G298" s="775"/>
      <c r="H298" s="775"/>
      <c r="I298" s="775"/>
      <c r="J298" s="775"/>
      <c r="K298" s="775"/>
      <c r="L298" s="775"/>
      <c r="M298" s="775"/>
      <c r="N298" s="775"/>
      <c r="O298" s="775"/>
      <c r="P298" s="776"/>
      <c r="Q298" s="775"/>
      <c r="R298" s="775"/>
      <c r="S298" s="775"/>
      <c r="T298" s="775"/>
      <c r="U298" s="777"/>
      <c r="V298" s="778"/>
      <c r="W298" s="777"/>
      <c r="X298" s="777"/>
      <c r="Y298" s="775"/>
      <c r="Z298" s="775"/>
      <c r="AA298" s="775"/>
      <c r="AB298" s="775"/>
      <c r="AC298" s="775"/>
      <c r="AD298" s="775"/>
      <c r="AE298" s="775"/>
      <c r="AF298" s="775"/>
      <c r="AG298" s="775"/>
      <c r="AH298" s="775"/>
      <c r="AI298" s="775"/>
      <c r="AJ298" s="775"/>
      <c r="AK298" s="722"/>
      <c r="AL298" s="722"/>
      <c r="AM298" s="722"/>
      <c r="AN298" s="722"/>
      <c r="AO298" s="722"/>
    </row>
    <row r="299" ht="13.5" customHeight="1">
      <c r="A299" s="775"/>
      <c r="B299" s="827"/>
      <c r="C299" s="775"/>
      <c r="D299" s="775"/>
      <c r="E299" s="775"/>
      <c r="F299" s="775"/>
      <c r="G299" s="775"/>
      <c r="H299" s="775"/>
      <c r="I299" s="775"/>
      <c r="J299" s="775"/>
      <c r="K299" s="775"/>
      <c r="L299" s="775"/>
      <c r="M299" s="775"/>
      <c r="N299" s="775"/>
      <c r="O299" s="775"/>
      <c r="P299" s="776"/>
      <c r="Q299" s="775"/>
      <c r="R299" s="775"/>
      <c r="S299" s="775"/>
      <c r="T299" s="775"/>
      <c r="U299" s="777"/>
      <c r="V299" s="778"/>
      <c r="W299" s="777"/>
      <c r="X299" s="777"/>
      <c r="Y299" s="775"/>
      <c r="Z299" s="775"/>
      <c r="AA299" s="775"/>
      <c r="AB299" s="775"/>
      <c r="AC299" s="775"/>
      <c r="AD299" s="775"/>
      <c r="AE299" s="775"/>
      <c r="AF299" s="775"/>
      <c r="AG299" s="775"/>
      <c r="AH299" s="775"/>
      <c r="AI299" s="775"/>
      <c r="AJ299" s="775"/>
      <c r="AK299" s="722"/>
      <c r="AL299" s="722"/>
      <c r="AM299" s="722"/>
      <c r="AN299" s="722"/>
      <c r="AO299" s="722"/>
    </row>
    <row r="300" ht="13.5" customHeight="1">
      <c r="A300" s="775"/>
      <c r="B300" s="827"/>
      <c r="C300" s="775"/>
      <c r="D300" s="775"/>
      <c r="E300" s="775"/>
      <c r="F300" s="775"/>
      <c r="G300" s="775"/>
      <c r="H300" s="775"/>
      <c r="I300" s="775"/>
      <c r="J300" s="775"/>
      <c r="K300" s="775"/>
      <c r="L300" s="775"/>
      <c r="M300" s="775"/>
      <c r="N300" s="775"/>
      <c r="O300" s="775"/>
      <c r="P300" s="776"/>
      <c r="Q300" s="775"/>
      <c r="R300" s="775"/>
      <c r="S300" s="775"/>
      <c r="T300" s="775"/>
      <c r="U300" s="777"/>
      <c r="V300" s="778"/>
      <c r="W300" s="777"/>
      <c r="X300" s="777"/>
      <c r="Y300" s="775"/>
      <c r="Z300" s="775"/>
      <c r="AA300" s="775"/>
      <c r="AB300" s="775"/>
      <c r="AC300" s="775"/>
      <c r="AD300" s="775"/>
      <c r="AE300" s="775"/>
      <c r="AF300" s="775"/>
      <c r="AG300" s="775"/>
      <c r="AH300" s="775"/>
      <c r="AI300" s="775"/>
      <c r="AJ300" s="775"/>
      <c r="AK300" s="722"/>
      <c r="AL300" s="722"/>
      <c r="AM300" s="722"/>
      <c r="AN300" s="722"/>
      <c r="AO300" s="722"/>
    </row>
    <row r="301" ht="13.5" customHeight="1">
      <c r="A301" s="775"/>
      <c r="B301" s="827"/>
      <c r="C301" s="775"/>
      <c r="D301" s="775"/>
      <c r="E301" s="775"/>
      <c r="F301" s="775"/>
      <c r="G301" s="775"/>
      <c r="H301" s="775"/>
      <c r="I301" s="775"/>
      <c r="J301" s="775"/>
      <c r="K301" s="775"/>
      <c r="L301" s="775"/>
      <c r="M301" s="775"/>
      <c r="N301" s="775"/>
      <c r="O301" s="775"/>
      <c r="P301" s="776"/>
      <c r="Q301" s="775"/>
      <c r="R301" s="775"/>
      <c r="S301" s="775"/>
      <c r="T301" s="775"/>
      <c r="U301" s="777"/>
      <c r="V301" s="778"/>
      <c r="W301" s="777"/>
      <c r="X301" s="777"/>
      <c r="Y301" s="775"/>
      <c r="Z301" s="775"/>
      <c r="AA301" s="775"/>
      <c r="AB301" s="775"/>
      <c r="AC301" s="775"/>
      <c r="AD301" s="775"/>
      <c r="AE301" s="775"/>
      <c r="AF301" s="775"/>
      <c r="AG301" s="775"/>
      <c r="AH301" s="775"/>
      <c r="AI301" s="775"/>
      <c r="AJ301" s="775"/>
      <c r="AK301" s="722"/>
      <c r="AL301" s="722"/>
      <c r="AM301" s="722"/>
      <c r="AN301" s="722"/>
      <c r="AO301" s="722"/>
    </row>
    <row r="302" ht="13.5" customHeight="1">
      <c r="A302" s="775"/>
      <c r="B302" s="827"/>
      <c r="C302" s="775"/>
      <c r="D302" s="775"/>
      <c r="E302" s="775"/>
      <c r="F302" s="775"/>
      <c r="G302" s="775"/>
      <c r="H302" s="775"/>
      <c r="I302" s="775"/>
      <c r="J302" s="775"/>
      <c r="K302" s="775"/>
      <c r="L302" s="775"/>
      <c r="M302" s="775"/>
      <c r="N302" s="775"/>
      <c r="O302" s="775"/>
      <c r="P302" s="776"/>
      <c r="Q302" s="775"/>
      <c r="R302" s="775"/>
      <c r="S302" s="775"/>
      <c r="T302" s="775"/>
      <c r="U302" s="777"/>
      <c r="V302" s="778"/>
      <c r="W302" s="777"/>
      <c r="X302" s="777"/>
      <c r="Y302" s="775"/>
      <c r="Z302" s="775"/>
      <c r="AA302" s="775"/>
      <c r="AB302" s="775"/>
      <c r="AC302" s="775"/>
      <c r="AD302" s="775"/>
      <c r="AE302" s="775"/>
      <c r="AF302" s="775"/>
      <c r="AG302" s="775"/>
      <c r="AH302" s="775"/>
      <c r="AI302" s="775"/>
      <c r="AJ302" s="775"/>
      <c r="AK302" s="722"/>
      <c r="AL302" s="722"/>
      <c r="AM302" s="722"/>
      <c r="AN302" s="722"/>
      <c r="AO302" s="722"/>
    </row>
    <row r="303" ht="13.5" customHeight="1">
      <c r="A303" s="775"/>
      <c r="B303" s="827"/>
      <c r="C303" s="775"/>
      <c r="D303" s="775"/>
      <c r="E303" s="775"/>
      <c r="F303" s="775"/>
      <c r="G303" s="775"/>
      <c r="H303" s="775"/>
      <c r="I303" s="775"/>
      <c r="J303" s="775"/>
      <c r="K303" s="775"/>
      <c r="L303" s="775"/>
      <c r="M303" s="775"/>
      <c r="N303" s="775"/>
      <c r="O303" s="775"/>
      <c r="P303" s="776"/>
      <c r="Q303" s="775"/>
      <c r="R303" s="775"/>
      <c r="S303" s="775"/>
      <c r="T303" s="775"/>
      <c r="U303" s="777"/>
      <c r="V303" s="778"/>
      <c r="W303" s="777"/>
      <c r="X303" s="777"/>
      <c r="Y303" s="775"/>
      <c r="Z303" s="775"/>
      <c r="AA303" s="775"/>
      <c r="AB303" s="775"/>
      <c r="AC303" s="775"/>
      <c r="AD303" s="775"/>
      <c r="AE303" s="775"/>
      <c r="AF303" s="775"/>
      <c r="AG303" s="775"/>
      <c r="AH303" s="775"/>
      <c r="AI303" s="775"/>
      <c r="AJ303" s="775"/>
      <c r="AK303" s="722"/>
      <c r="AL303" s="722"/>
      <c r="AM303" s="722"/>
      <c r="AN303" s="722"/>
      <c r="AO303" s="722"/>
    </row>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3">
    <mergeCell ref="E8:E11"/>
    <mergeCell ref="F8:F11"/>
    <mergeCell ref="G8:K8"/>
    <mergeCell ref="L8:L11"/>
    <mergeCell ref="M8:M11"/>
    <mergeCell ref="N8:N11"/>
    <mergeCell ref="A5:B5"/>
    <mergeCell ref="C5:N5"/>
    <mergeCell ref="C6:N6"/>
    <mergeCell ref="A7:B7"/>
    <mergeCell ref="C7:N7"/>
    <mergeCell ref="A8:A11"/>
    <mergeCell ref="B8:B11"/>
    <mergeCell ref="A52:E52"/>
    <mergeCell ref="A55:E55"/>
    <mergeCell ref="A58:E58"/>
    <mergeCell ref="A71:E71"/>
    <mergeCell ref="A82:E82"/>
    <mergeCell ref="A85:E85"/>
    <mergeCell ref="A93:E93"/>
    <mergeCell ref="A95:E95"/>
    <mergeCell ref="C8:C11"/>
    <mergeCell ref="D8:D11"/>
    <mergeCell ref="A17:E17"/>
    <mergeCell ref="A33:E33"/>
    <mergeCell ref="A43:E43"/>
    <mergeCell ref="A46:E46"/>
    <mergeCell ref="A49:E49"/>
    <mergeCell ref="B56:N56"/>
    <mergeCell ref="B59:N59"/>
    <mergeCell ref="X67:X68"/>
    <mergeCell ref="B72:N72"/>
    <mergeCell ref="B73:N73"/>
    <mergeCell ref="B79:N79"/>
    <mergeCell ref="B83:N83"/>
    <mergeCell ref="B86:N86"/>
    <mergeCell ref="B12:N12"/>
    <mergeCell ref="B18:N18"/>
    <mergeCell ref="B34:N34"/>
    <mergeCell ref="B44:N44"/>
    <mergeCell ref="B47:N47"/>
    <mergeCell ref="B50:N50"/>
    <mergeCell ref="B53:N53"/>
  </mergeCells>
  <hyperlinks>
    <hyperlink r:id="rId1" ref="V28"/>
    <hyperlink r:id="rId2" ref="W28"/>
  </hyperlinks>
  <printOptions/>
  <pageMargins bottom="0.6" footer="0.0" header="0.0" left="0.3" right="0.3" top="0.6"/>
  <pageSetup fitToHeight="0" paperSize="9" orientation="landscape"/>
  <headerFooter>
    <oddFooter>&amp;C000000&amp;P</oddFooter>
  </headerFooter>
  <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4.71"/>
    <col customWidth="1" min="2" max="2" width="39.29"/>
    <col customWidth="1" min="3" max="3" width="14.43"/>
    <col customWidth="1" min="4" max="4" width="35.43"/>
    <col customWidth="1" min="5" max="5" width="10.57"/>
    <col customWidth="1" min="6" max="6" width="11.43"/>
    <col customWidth="1" min="7" max="7" width="9.43"/>
    <col customWidth="1" min="8" max="8" width="9.71"/>
    <col customWidth="1" min="9" max="9" width="49.43"/>
    <col customWidth="1" min="11" max="11" width="46.29"/>
    <col customWidth="1" min="14" max="14" width="16.29"/>
  </cols>
  <sheetData>
    <row r="1">
      <c r="A1" s="877"/>
      <c r="B1" s="878" t="s">
        <v>917</v>
      </c>
      <c r="C1" s="879" t="s">
        <v>918</v>
      </c>
      <c r="D1" s="880" t="s">
        <v>919</v>
      </c>
      <c r="E1" s="879" t="s">
        <v>920</v>
      </c>
      <c r="F1" s="881" t="s">
        <v>921</v>
      </c>
      <c r="G1" s="882" t="s">
        <v>922</v>
      </c>
      <c r="H1" s="883" t="s">
        <v>923</v>
      </c>
      <c r="I1" s="878" t="s">
        <v>924</v>
      </c>
      <c r="J1" s="884" t="s">
        <v>925</v>
      </c>
      <c r="K1" s="885" t="s">
        <v>926</v>
      </c>
      <c r="L1" s="886" t="s">
        <v>927</v>
      </c>
      <c r="M1" s="887" t="s">
        <v>928</v>
      </c>
      <c r="N1" s="888" t="s">
        <v>929</v>
      </c>
      <c r="O1" s="889" t="s">
        <v>930</v>
      </c>
      <c r="P1" s="890" t="s">
        <v>931</v>
      </c>
      <c r="Q1" s="890" t="s">
        <v>932</v>
      </c>
      <c r="R1" s="891" t="s">
        <v>933</v>
      </c>
      <c r="S1" s="892"/>
      <c r="T1" s="892"/>
      <c r="U1" s="892"/>
      <c r="V1" s="892"/>
      <c r="W1" s="892"/>
      <c r="X1" s="892"/>
      <c r="Y1" s="892"/>
      <c r="Z1" s="892"/>
      <c r="AA1" s="892"/>
      <c r="AB1" s="892"/>
      <c r="AC1" s="892"/>
      <c r="AD1" s="892"/>
    </row>
    <row r="2">
      <c r="A2" s="893"/>
      <c r="B2" s="894"/>
      <c r="C2" s="895"/>
      <c r="D2" s="896" t="s">
        <v>934</v>
      </c>
      <c r="E2" s="895"/>
      <c r="F2" s="897"/>
      <c r="G2" s="898"/>
      <c r="H2" s="899"/>
      <c r="I2" s="894"/>
      <c r="J2" s="900"/>
      <c r="K2" s="893"/>
      <c r="L2" s="901"/>
      <c r="M2" s="902"/>
      <c r="N2" s="903">
        <v>4187.5</v>
      </c>
      <c r="O2" s="904">
        <f>N2/100*80.5</f>
        <v>3370.9375</v>
      </c>
      <c r="P2" s="905">
        <f>N2/100*22</f>
        <v>921.25</v>
      </c>
      <c r="Q2" s="905">
        <f>N2/100*18</f>
        <v>753.75</v>
      </c>
      <c r="R2" s="906">
        <f>N2/100*1.5</f>
        <v>62.8125</v>
      </c>
      <c r="S2" s="892"/>
      <c r="T2" s="892"/>
      <c r="U2" s="892"/>
      <c r="V2" s="892"/>
      <c r="W2" s="892"/>
      <c r="X2" s="892"/>
      <c r="Y2" s="892"/>
      <c r="Z2" s="892"/>
      <c r="AA2" s="892"/>
      <c r="AB2" s="892"/>
      <c r="AC2" s="892"/>
      <c r="AD2" s="892"/>
    </row>
    <row r="3">
      <c r="A3" s="893"/>
      <c r="B3" s="907"/>
      <c r="C3" s="907"/>
      <c r="D3" s="908" t="s">
        <v>935</v>
      </c>
      <c r="E3" s="908"/>
      <c r="F3" s="909" t="str">
        <f>SUM(F8:F115)</f>
        <v>#REF!</v>
      </c>
      <c r="G3" s="910"/>
      <c r="H3" s="899"/>
      <c r="I3" s="911"/>
      <c r="J3" s="912"/>
      <c r="K3" s="894"/>
      <c r="L3" s="893"/>
      <c r="M3" s="893"/>
      <c r="N3" s="892"/>
      <c r="O3" s="892"/>
      <c r="P3" s="892"/>
      <c r="Q3" s="892"/>
      <c r="R3" s="892"/>
      <c r="S3" s="892"/>
      <c r="T3" s="892"/>
      <c r="U3" s="892"/>
      <c r="V3" s="892"/>
      <c r="W3" s="892"/>
      <c r="X3" s="892"/>
      <c r="Y3" s="892"/>
      <c r="Z3" s="892"/>
      <c r="AA3" s="892"/>
      <c r="AB3" s="892"/>
      <c r="AC3" s="892"/>
      <c r="AD3" s="892"/>
    </row>
    <row r="4">
      <c r="A4" s="893"/>
      <c r="B4" s="907"/>
      <c r="C4" s="907"/>
      <c r="D4" s="908" t="s">
        <v>936</v>
      </c>
      <c r="E4" s="908"/>
      <c r="F4" s="909" t="str">
        <f>630418.13-F3</f>
        <v>#REF!</v>
      </c>
      <c r="G4" s="910"/>
      <c r="H4" s="899"/>
      <c r="I4" s="911"/>
      <c r="J4" s="912"/>
      <c r="K4" s="894"/>
      <c r="L4" s="893"/>
      <c r="M4" s="893"/>
      <c r="N4" s="892"/>
      <c r="O4" s="892"/>
      <c r="P4" s="892"/>
      <c r="Q4" s="892"/>
      <c r="R4" s="892"/>
      <c r="S4" s="892"/>
      <c r="T4" s="892"/>
      <c r="U4" s="892"/>
      <c r="V4" s="892"/>
      <c r="W4" s="892"/>
      <c r="X4" s="892"/>
      <c r="Y4" s="892"/>
      <c r="Z4" s="892"/>
      <c r="AA4" s="892"/>
      <c r="AB4" s="892"/>
      <c r="AC4" s="892"/>
      <c r="AD4" s="892"/>
    </row>
    <row r="5">
      <c r="A5" s="913"/>
      <c r="B5" s="914" t="s">
        <v>937</v>
      </c>
      <c r="C5" s="915"/>
      <c r="D5" s="908"/>
      <c r="E5" s="908"/>
      <c r="F5" s="909"/>
      <c r="G5" s="910"/>
      <c r="H5" s="899"/>
      <c r="I5" s="911"/>
      <c r="J5" s="912"/>
      <c r="K5" s="894"/>
      <c r="L5" s="893"/>
      <c r="M5" s="893"/>
      <c r="N5" s="892"/>
      <c r="O5" s="892"/>
      <c r="P5" s="892"/>
      <c r="Q5" s="892"/>
      <c r="R5" s="892"/>
      <c r="S5" s="892"/>
      <c r="T5" s="892"/>
      <c r="U5" s="892"/>
      <c r="V5" s="892"/>
      <c r="W5" s="892"/>
      <c r="X5" s="892"/>
      <c r="Y5" s="892"/>
      <c r="Z5" s="892"/>
      <c r="AA5" s="892"/>
      <c r="AB5" s="892"/>
      <c r="AC5" s="892"/>
      <c r="AD5" s="892"/>
    </row>
    <row r="6">
      <c r="A6" s="913"/>
      <c r="B6" s="916" t="s">
        <v>938</v>
      </c>
      <c r="C6" s="895"/>
      <c r="D6" s="917"/>
      <c r="E6" s="895"/>
      <c r="F6" s="918">
        <v>436.86</v>
      </c>
      <c r="G6" s="919"/>
      <c r="H6" s="899"/>
      <c r="I6" s="920"/>
      <c r="J6" s="921"/>
      <c r="K6" s="922" t="s">
        <v>939</v>
      </c>
      <c r="L6" s="923"/>
      <c r="M6" s="924"/>
      <c r="N6" s="925"/>
      <c r="O6" s="892"/>
      <c r="P6" s="892"/>
      <c r="Q6" s="892"/>
      <c r="R6" s="892"/>
      <c r="S6" s="892"/>
      <c r="T6" s="892"/>
      <c r="U6" s="892"/>
      <c r="V6" s="892"/>
      <c r="W6" s="892"/>
      <c r="X6" s="892"/>
      <c r="Y6" s="892"/>
      <c r="Z6" s="892"/>
      <c r="AA6" s="892"/>
      <c r="AB6" s="892"/>
      <c r="AC6" s="892"/>
      <c r="AD6" s="892"/>
    </row>
    <row r="7">
      <c r="A7" s="913"/>
      <c r="B7" s="916" t="s">
        <v>938</v>
      </c>
      <c r="C7" s="895"/>
      <c r="D7" s="917"/>
      <c r="E7" s="895"/>
      <c r="F7" s="918">
        <v>79.35</v>
      </c>
      <c r="G7" s="919"/>
      <c r="H7" s="899"/>
      <c r="I7" s="920"/>
      <c r="J7" s="921"/>
      <c r="K7" s="922" t="s">
        <v>939</v>
      </c>
      <c r="L7" s="923"/>
      <c r="M7" s="924"/>
      <c r="N7" s="925"/>
      <c r="O7" s="892"/>
      <c r="P7" s="892"/>
      <c r="Q7" s="892"/>
      <c r="R7" s="892"/>
      <c r="S7" s="892"/>
      <c r="T7" s="892"/>
      <c r="U7" s="892"/>
      <c r="V7" s="892"/>
      <c r="W7" s="892"/>
      <c r="X7" s="892"/>
      <c r="Y7" s="892"/>
      <c r="Z7" s="892"/>
      <c r="AA7" s="892"/>
      <c r="AB7" s="892"/>
      <c r="AC7" s="892"/>
      <c r="AD7" s="892"/>
    </row>
    <row r="8">
      <c r="A8" s="913"/>
      <c r="B8" s="920" t="s">
        <v>940</v>
      </c>
      <c r="C8" s="895">
        <v>2.996212147E9</v>
      </c>
      <c r="D8" s="917" t="s">
        <v>941</v>
      </c>
      <c r="E8" s="895">
        <v>322001.0</v>
      </c>
      <c r="F8" s="926">
        <f t="shared" ref="F8:F9" si="1">L8</f>
        <v>13065.39</v>
      </c>
      <c r="G8" s="919"/>
      <c r="H8" s="899" t="s">
        <v>942</v>
      </c>
      <c r="I8" s="920" t="s">
        <v>943</v>
      </c>
      <c r="J8" s="921">
        <v>45497.0</v>
      </c>
      <c r="K8" s="927" t="s">
        <v>944</v>
      </c>
      <c r="L8" s="923">
        <v>13065.39</v>
      </c>
      <c r="M8" s="924">
        <f>L8*0.9</f>
        <v>11758.851</v>
      </c>
      <c r="N8" s="925"/>
      <c r="O8" s="892"/>
      <c r="P8" s="892"/>
      <c r="Q8" s="892"/>
      <c r="R8" s="892"/>
      <c r="S8" s="892"/>
      <c r="T8" s="892"/>
      <c r="U8" s="892"/>
      <c r="V8" s="892"/>
      <c r="W8" s="892"/>
      <c r="X8" s="892"/>
      <c r="Y8" s="892"/>
      <c r="Z8" s="892"/>
      <c r="AA8" s="892"/>
      <c r="AB8" s="892"/>
      <c r="AC8" s="892"/>
      <c r="AD8" s="892"/>
    </row>
    <row r="9">
      <c r="A9" s="928"/>
      <c r="B9" s="929" t="s">
        <v>945</v>
      </c>
      <c r="C9" s="930">
        <v>3.188604398E9</v>
      </c>
      <c r="D9" s="931" t="s">
        <v>946</v>
      </c>
      <c r="E9" s="930">
        <v>322001.0</v>
      </c>
      <c r="F9" s="932">
        <f t="shared" si="1"/>
        <v>22300</v>
      </c>
      <c r="G9" s="933"/>
      <c r="H9" s="934" t="s">
        <v>947</v>
      </c>
      <c r="I9" s="935" t="s">
        <v>948</v>
      </c>
      <c r="J9" s="936">
        <v>45498.0</v>
      </c>
      <c r="K9" s="893" t="s">
        <v>949</v>
      </c>
      <c r="L9" s="937">
        <v>22300.0</v>
      </c>
      <c r="M9" s="924">
        <f>L9/2*0.9</f>
        <v>10035</v>
      </c>
      <c r="N9" s="892"/>
      <c r="O9" s="892"/>
      <c r="P9" s="892"/>
      <c r="Q9" s="892"/>
      <c r="R9" s="892"/>
      <c r="S9" s="892"/>
      <c r="T9" s="892"/>
      <c r="U9" s="892"/>
      <c r="V9" s="892"/>
      <c r="W9" s="892"/>
      <c r="X9" s="892"/>
      <c r="Y9" s="892"/>
      <c r="Z9" s="892"/>
      <c r="AA9" s="892"/>
      <c r="AB9" s="892"/>
      <c r="AC9" s="892"/>
      <c r="AD9" s="892"/>
    </row>
    <row r="10">
      <c r="A10" s="761"/>
      <c r="B10" s="761"/>
      <c r="C10" s="765"/>
      <c r="D10" s="765"/>
      <c r="E10" s="765"/>
      <c r="F10" s="765"/>
      <c r="G10" s="938"/>
      <c r="H10" s="765"/>
      <c r="I10" s="938"/>
      <c r="J10" s="765"/>
      <c r="K10" s="911" t="s">
        <v>950</v>
      </c>
      <c r="L10" s="765"/>
      <c r="M10" s="924">
        <f>L9/2*0.9</f>
        <v>10035</v>
      </c>
      <c r="N10" s="939"/>
      <c r="O10" s="892"/>
      <c r="P10" s="892"/>
      <c r="Q10" s="892"/>
      <c r="R10" s="892"/>
      <c r="S10" s="892"/>
      <c r="T10" s="892"/>
      <c r="U10" s="892"/>
      <c r="V10" s="892"/>
      <c r="W10" s="892"/>
      <c r="X10" s="892"/>
      <c r="Y10" s="892"/>
      <c r="Z10" s="892"/>
      <c r="AA10" s="892"/>
      <c r="AB10" s="892"/>
      <c r="AC10" s="892"/>
      <c r="AD10" s="892"/>
    </row>
    <row r="11">
      <c r="A11" s="913"/>
      <c r="B11" s="920" t="s">
        <v>951</v>
      </c>
      <c r="C11" s="940">
        <v>3.097104867E9</v>
      </c>
      <c r="D11" s="879" t="s">
        <v>952</v>
      </c>
      <c r="E11" s="941">
        <v>305299.0</v>
      </c>
      <c r="F11" s="926">
        <f t="shared" ref="F11:F12" si="2">L11</f>
        <v>19040</v>
      </c>
      <c r="G11" s="919"/>
      <c r="H11" s="899" t="s">
        <v>942</v>
      </c>
      <c r="I11" s="942" t="s">
        <v>953</v>
      </c>
      <c r="J11" s="921">
        <v>45498.0</v>
      </c>
      <c r="K11" s="894" t="s">
        <v>954</v>
      </c>
      <c r="L11" s="943">
        <f>11200+7840</f>
        <v>19040</v>
      </c>
      <c r="M11" s="924">
        <f>L11*0.9</f>
        <v>17136</v>
      </c>
      <c r="N11" s="944" t="s">
        <v>955</v>
      </c>
      <c r="O11" s="892"/>
      <c r="P11" s="892"/>
      <c r="Q11" s="892"/>
      <c r="R11" s="892"/>
      <c r="S11" s="892"/>
      <c r="T11" s="892"/>
      <c r="U11" s="892"/>
      <c r="V11" s="892"/>
      <c r="W11" s="892"/>
      <c r="X11" s="892"/>
      <c r="Y11" s="892"/>
      <c r="Z11" s="892"/>
      <c r="AA11" s="892"/>
      <c r="AB11" s="892"/>
      <c r="AC11" s="892"/>
      <c r="AD11" s="892"/>
    </row>
    <row r="12">
      <c r="A12" s="945"/>
      <c r="B12" s="946" t="s">
        <v>956</v>
      </c>
      <c r="C12" s="947">
        <v>3.504600543E9</v>
      </c>
      <c r="D12" s="948" t="s">
        <v>957</v>
      </c>
      <c r="E12" s="949">
        <v>305299.0</v>
      </c>
      <c r="F12" s="950">
        <f t="shared" si="2"/>
        <v>62234.04255</v>
      </c>
      <c r="G12" s="951"/>
      <c r="H12" s="952" t="s">
        <v>942</v>
      </c>
      <c r="I12" s="946" t="s">
        <v>958</v>
      </c>
      <c r="J12" s="921">
        <v>45497.0</v>
      </c>
      <c r="K12" s="953" t="s">
        <v>959</v>
      </c>
      <c r="L12" s="954">
        <f>M12/94*100</f>
        <v>62234.04255</v>
      </c>
      <c r="M12" s="955">
        <v>58500.0</v>
      </c>
      <c r="N12" s="892"/>
      <c r="O12" s="892"/>
      <c r="P12" s="892"/>
      <c r="Q12" s="956"/>
      <c r="R12" s="956"/>
      <c r="S12" s="892"/>
      <c r="T12" s="892"/>
      <c r="U12" s="957"/>
      <c r="V12" s="957"/>
      <c r="W12" s="892"/>
      <c r="X12" s="892"/>
      <c r="Y12" s="892"/>
      <c r="Z12" s="892"/>
      <c r="AA12" s="892"/>
      <c r="AB12" s="892"/>
      <c r="AC12" s="892"/>
      <c r="AD12" s="892"/>
    </row>
    <row r="13">
      <c r="A13" s="945"/>
      <c r="B13" s="878"/>
      <c r="C13" s="948"/>
      <c r="D13" s="958"/>
      <c r="E13" s="948"/>
      <c r="F13" s="959"/>
      <c r="G13" s="960"/>
      <c r="H13" s="961"/>
      <c r="I13" s="878"/>
      <c r="J13" s="962"/>
      <c r="K13" s="963"/>
      <c r="L13" s="964"/>
      <c r="M13" s="965"/>
      <c r="N13" s="956">
        <f>N14/36.5</f>
        <v>764.7671233</v>
      </c>
      <c r="O13" s="892"/>
      <c r="P13" s="892"/>
      <c r="Q13" s="892"/>
      <c r="R13" s="892"/>
      <c r="S13" s="892"/>
      <c r="T13" s="892"/>
      <c r="U13" s="892"/>
      <c r="V13" s="892"/>
      <c r="W13" s="892"/>
      <c r="X13" s="892"/>
      <c r="Y13" s="892"/>
      <c r="Z13" s="892"/>
      <c r="AA13" s="892"/>
      <c r="AB13" s="892"/>
      <c r="AC13" s="892"/>
      <c r="AD13" s="892"/>
    </row>
    <row r="14">
      <c r="A14" s="945"/>
      <c r="B14" s="966"/>
      <c r="C14" s="967"/>
      <c r="D14" s="968"/>
      <c r="E14" s="930"/>
      <c r="F14" s="969"/>
      <c r="G14" s="970"/>
      <c r="H14" s="971"/>
      <c r="I14" s="972"/>
      <c r="J14" s="973"/>
      <c r="K14" s="974"/>
      <c r="L14" s="975"/>
      <c r="M14" s="976"/>
      <c r="N14" s="977">
        <v>27914.0</v>
      </c>
      <c r="O14" s="978">
        <v>24660.0</v>
      </c>
      <c r="P14" s="956"/>
      <c r="Q14" s="956"/>
      <c r="R14" s="892"/>
      <c r="S14" s="892"/>
      <c r="T14" s="957"/>
      <c r="U14" s="957"/>
      <c r="V14" s="892"/>
      <c r="W14" s="892"/>
      <c r="X14" s="892"/>
      <c r="Y14" s="892"/>
      <c r="Z14" s="892"/>
      <c r="AA14" s="892"/>
      <c r="AB14" s="892"/>
      <c r="AC14" s="892"/>
      <c r="AD14" s="892"/>
    </row>
    <row r="15">
      <c r="A15" s="913"/>
      <c r="B15" s="765"/>
      <c r="C15" s="765"/>
      <c r="D15" s="765"/>
      <c r="E15" s="765"/>
      <c r="F15" s="765"/>
      <c r="G15" s="761"/>
      <c r="H15" s="765"/>
      <c r="I15" s="938"/>
      <c r="J15" s="761"/>
      <c r="K15" s="893"/>
      <c r="L15" s="975"/>
      <c r="M15" s="979"/>
      <c r="N15" s="980">
        <f t="shared" ref="N15:O15" si="3">N14/600</f>
        <v>46.52333333</v>
      </c>
      <c r="O15" s="892">
        <f t="shared" si="3"/>
        <v>41.1</v>
      </c>
      <c r="P15" s="956"/>
      <c r="Q15" s="956"/>
      <c r="R15" s="892"/>
      <c r="S15" s="892"/>
      <c r="T15" s="957"/>
      <c r="U15" s="957"/>
      <c r="V15" s="892"/>
      <c r="W15" s="892"/>
      <c r="X15" s="892"/>
      <c r="Y15" s="892"/>
      <c r="Z15" s="892"/>
      <c r="AA15" s="892"/>
      <c r="AB15" s="892"/>
      <c r="AC15" s="892"/>
      <c r="AD15" s="892"/>
    </row>
    <row r="16" ht="15.75" customHeight="1">
      <c r="A16" s="913"/>
      <c r="B16" s="981" t="s">
        <v>960</v>
      </c>
      <c r="C16" s="915"/>
      <c r="D16" s="908"/>
      <c r="E16" s="908"/>
      <c r="F16" s="909"/>
      <c r="G16" s="910"/>
      <c r="H16" s="899"/>
      <c r="I16" s="911"/>
      <c r="J16" s="912"/>
      <c r="K16" s="894"/>
      <c r="L16" s="982"/>
      <c r="M16" s="983"/>
      <c r="N16" s="984">
        <f>N17*0.9</f>
        <v>19598.085</v>
      </c>
      <c r="O16" s="985">
        <f>N16-(O19+P19)</f>
        <v>1227.1475</v>
      </c>
      <c r="P16" s="986"/>
      <c r="Q16" s="987"/>
      <c r="R16" s="892"/>
      <c r="S16" s="892"/>
      <c r="T16" s="892"/>
      <c r="U16" s="892"/>
      <c r="V16" s="892"/>
      <c r="W16" s="892"/>
      <c r="X16" s="892"/>
      <c r="Y16" s="892"/>
      <c r="Z16" s="892"/>
      <c r="AA16" s="892"/>
      <c r="AB16" s="892"/>
      <c r="AC16" s="892"/>
      <c r="AD16" s="892"/>
    </row>
    <row r="17" ht="15.75" customHeight="1">
      <c r="A17" s="945"/>
      <c r="B17" s="935" t="s">
        <v>940</v>
      </c>
      <c r="C17" s="988">
        <v>2.996212147E9</v>
      </c>
      <c r="D17" s="989" t="s">
        <v>941</v>
      </c>
      <c r="E17" s="988">
        <v>322001.0</v>
      </c>
      <c r="F17" s="932">
        <f>L17+L18+L19</f>
        <v>50000</v>
      </c>
      <c r="G17" s="933"/>
      <c r="H17" s="990" t="s">
        <v>942</v>
      </c>
      <c r="I17" s="935" t="s">
        <v>961</v>
      </c>
      <c r="J17" s="991">
        <v>45520.0</v>
      </c>
      <c r="K17" s="953" t="s">
        <v>962</v>
      </c>
      <c r="L17" s="954">
        <f t="shared" ref="L17:L19" si="4">M17/90*100</f>
        <v>16666.66667</v>
      </c>
      <c r="M17" s="992">
        <v>15000.0</v>
      </c>
      <c r="N17" s="993">
        <f>(ZMINA!P67+ZMINA!P68)/3</f>
        <v>21775.65</v>
      </c>
      <c r="O17" s="956">
        <f>N17*0.75</f>
        <v>16331.7375</v>
      </c>
      <c r="P17" s="956">
        <f>N17*0.25</f>
        <v>5443.9125</v>
      </c>
      <c r="Q17" s="994"/>
      <c r="R17" s="956"/>
      <c r="S17" s="892"/>
      <c r="T17" s="892"/>
      <c r="U17" s="957"/>
      <c r="V17" s="957"/>
      <c r="W17" s="892"/>
      <c r="X17" s="892"/>
      <c r="Y17" s="892"/>
      <c r="Z17" s="892"/>
      <c r="AA17" s="892"/>
      <c r="AB17" s="892"/>
      <c r="AC17" s="892"/>
      <c r="AD17" s="892"/>
    </row>
    <row r="18" ht="15.75" customHeight="1">
      <c r="A18" s="945"/>
      <c r="B18" s="836"/>
      <c r="C18" s="747"/>
      <c r="D18" s="747"/>
      <c r="E18" s="747"/>
      <c r="F18" s="747"/>
      <c r="G18" s="836"/>
      <c r="H18" s="995"/>
      <c r="I18" s="995"/>
      <c r="J18" s="995"/>
      <c r="K18" s="953" t="s">
        <v>963</v>
      </c>
      <c r="L18" s="954">
        <f t="shared" si="4"/>
        <v>16666.66667</v>
      </c>
      <c r="M18" s="992">
        <v>15000.0</v>
      </c>
      <c r="N18" s="996"/>
      <c r="O18" s="956">
        <f>O17*0.9</f>
        <v>14698.56375</v>
      </c>
      <c r="P18" s="892">
        <v>3591.91</v>
      </c>
      <c r="Q18" s="994">
        <f t="shared" ref="Q18:Q20" si="5">O18+P18</f>
        <v>18290.47375</v>
      </c>
      <c r="R18" s="956"/>
      <c r="S18" s="892"/>
      <c r="T18" s="892"/>
      <c r="U18" s="957"/>
      <c r="V18" s="957"/>
      <c r="W18" s="892"/>
      <c r="X18" s="892"/>
      <c r="Y18" s="892"/>
      <c r="Z18" s="892"/>
      <c r="AA18" s="892"/>
      <c r="AB18" s="892"/>
      <c r="AC18" s="892"/>
      <c r="AD18" s="892"/>
    </row>
    <row r="19" ht="15.75" customHeight="1">
      <c r="A19" s="945"/>
      <c r="B19" s="938"/>
      <c r="C19" s="765"/>
      <c r="D19" s="765"/>
      <c r="E19" s="765"/>
      <c r="F19" s="765"/>
      <c r="G19" s="938"/>
      <c r="H19" s="997"/>
      <c r="I19" s="997"/>
      <c r="J19" s="997"/>
      <c r="K19" s="953" t="s">
        <v>964</v>
      </c>
      <c r="L19" s="954">
        <f t="shared" si="4"/>
        <v>16666.66667</v>
      </c>
      <c r="M19" s="992">
        <v>15000.0</v>
      </c>
      <c r="N19" s="996" t="s">
        <v>928</v>
      </c>
      <c r="O19" s="892">
        <v>15000.0</v>
      </c>
      <c r="P19" s="998">
        <f>O2</f>
        <v>3370.9375</v>
      </c>
      <c r="Q19" s="994">
        <f t="shared" si="5"/>
        <v>18370.9375</v>
      </c>
      <c r="R19" s="956"/>
      <c r="S19" s="892"/>
      <c r="T19" s="892"/>
      <c r="U19" s="957"/>
      <c r="V19" s="957"/>
      <c r="W19" s="892"/>
      <c r="X19" s="892"/>
      <c r="Y19" s="892"/>
      <c r="Z19" s="892"/>
      <c r="AA19" s="892"/>
      <c r="AB19" s="892"/>
      <c r="AC19" s="892"/>
      <c r="AD19" s="892"/>
    </row>
    <row r="20" ht="15.75" customHeight="1">
      <c r="A20" s="892"/>
      <c r="B20" s="935" t="s">
        <v>951</v>
      </c>
      <c r="C20" s="999">
        <v>3.097104867E9</v>
      </c>
      <c r="D20" s="1000" t="s">
        <v>952</v>
      </c>
      <c r="E20" s="930">
        <v>305299.0</v>
      </c>
      <c r="F20" s="932" t="str">
        <f>L20+L21</f>
        <v>#REF!</v>
      </c>
      <c r="G20" s="933"/>
      <c r="H20" s="990" t="s">
        <v>942</v>
      </c>
      <c r="I20" s="1001" t="s">
        <v>953</v>
      </c>
      <c r="J20" s="1002">
        <v>45520.0</v>
      </c>
      <c r="K20" s="892" t="s">
        <v>965</v>
      </c>
      <c r="L20" s="1003" t="str">
        <f>#REF!</f>
        <v>#REF!</v>
      </c>
      <c r="M20" s="1004" t="str">
        <f>L20*0.9</f>
        <v>#REF!</v>
      </c>
      <c r="N20" s="996" t="s">
        <v>927</v>
      </c>
      <c r="O20" s="925">
        <f>O19/90*100</f>
        <v>16666.66667</v>
      </c>
      <c r="P20" s="998">
        <f>O2+P2+Q2+R2</f>
        <v>5108.75</v>
      </c>
      <c r="Q20" s="1005">
        <f t="shared" si="5"/>
        <v>21775.41667</v>
      </c>
      <c r="R20" s="892"/>
      <c r="S20" s="892"/>
      <c r="T20" s="892"/>
      <c r="U20" s="892"/>
      <c r="V20" s="892"/>
      <c r="W20" s="892"/>
      <c r="X20" s="892"/>
      <c r="Y20" s="892"/>
      <c r="Z20" s="892"/>
      <c r="AA20" s="892"/>
      <c r="AB20" s="892"/>
      <c r="AC20" s="892"/>
      <c r="AD20" s="892"/>
    </row>
    <row r="21" ht="15.75" customHeight="1">
      <c r="A21" s="945"/>
      <c r="B21" s="938"/>
      <c r="C21" s="761"/>
      <c r="D21" s="765"/>
      <c r="E21" s="765"/>
      <c r="F21" s="765"/>
      <c r="G21" s="938"/>
      <c r="H21" s="997"/>
      <c r="I21" s="997"/>
      <c r="J21" s="997"/>
      <c r="K21" s="953" t="s">
        <v>966</v>
      </c>
      <c r="L21" s="954">
        <f>M21/90*100</f>
        <v>5555.555556</v>
      </c>
      <c r="M21" s="992">
        <v>5000.0</v>
      </c>
      <c r="N21" s="1006"/>
      <c r="O21" s="1007">
        <f>O20*3</f>
        <v>50000</v>
      </c>
      <c r="P21" s="1007"/>
      <c r="Q21" s="1008"/>
      <c r="R21" s="956"/>
      <c r="S21" s="892"/>
      <c r="T21" s="892"/>
      <c r="U21" s="957"/>
      <c r="V21" s="957"/>
      <c r="W21" s="892"/>
      <c r="X21" s="892"/>
      <c r="Y21" s="892"/>
      <c r="Z21" s="892"/>
      <c r="AA21" s="892"/>
      <c r="AB21" s="892"/>
      <c r="AC21" s="892"/>
      <c r="AD21" s="892"/>
    </row>
    <row r="22" ht="15.75" customHeight="1">
      <c r="A22" s="928"/>
      <c r="B22" s="929" t="s">
        <v>945</v>
      </c>
      <c r="C22" s="930">
        <v>3.188604398E9</v>
      </c>
      <c r="D22" s="931" t="s">
        <v>946</v>
      </c>
      <c r="E22" s="930">
        <v>322001.0</v>
      </c>
      <c r="F22" s="932">
        <f>L22</f>
        <v>22300</v>
      </c>
      <c r="G22" s="933"/>
      <c r="H22" s="990" t="s">
        <v>947</v>
      </c>
      <c r="I22" s="935" t="s">
        <v>948</v>
      </c>
      <c r="J22" s="1009">
        <v>45539.0</v>
      </c>
      <c r="K22" s="893" t="s">
        <v>949</v>
      </c>
      <c r="L22" s="1010">
        <v>22300.0</v>
      </c>
      <c r="M22" s="924">
        <f>L22/2*0.9</f>
        <v>10035</v>
      </c>
      <c r="N22" s="892"/>
      <c r="O22" s="892"/>
      <c r="P22" s="892"/>
      <c r="Q22" s="892"/>
      <c r="R22" s="892"/>
      <c r="S22" s="892"/>
      <c r="T22" s="892"/>
      <c r="U22" s="892"/>
      <c r="V22" s="892"/>
      <c r="W22" s="892"/>
      <c r="X22" s="892"/>
      <c r="Y22" s="892"/>
      <c r="Z22" s="892"/>
      <c r="AA22" s="892"/>
      <c r="AB22" s="892"/>
      <c r="AC22" s="892"/>
      <c r="AD22" s="892"/>
    </row>
    <row r="23" ht="15.75" customHeight="1">
      <c r="A23" s="761"/>
      <c r="B23" s="761"/>
      <c r="C23" s="765"/>
      <c r="D23" s="765"/>
      <c r="E23" s="765"/>
      <c r="F23" s="765"/>
      <c r="G23" s="938"/>
      <c r="H23" s="997"/>
      <c r="I23" s="997"/>
      <c r="J23" s="997"/>
      <c r="K23" s="911" t="s">
        <v>950</v>
      </c>
      <c r="L23" s="997"/>
      <c r="M23" s="924">
        <f>L22/2*0.9</f>
        <v>10035</v>
      </c>
      <c r="N23" s="939"/>
      <c r="O23" s="892"/>
      <c r="P23" s="892"/>
      <c r="Q23" s="892"/>
      <c r="R23" s="892"/>
      <c r="S23" s="892"/>
      <c r="T23" s="892"/>
      <c r="U23" s="892"/>
      <c r="V23" s="892"/>
      <c r="W23" s="892"/>
      <c r="X23" s="892"/>
      <c r="Y23" s="892"/>
      <c r="Z23" s="892"/>
      <c r="AA23" s="892"/>
      <c r="AB23" s="892"/>
      <c r="AC23" s="892"/>
      <c r="AD23" s="892"/>
    </row>
    <row r="24" ht="15.75" customHeight="1">
      <c r="A24" s="913"/>
      <c r="B24" s="920" t="s">
        <v>951</v>
      </c>
      <c r="C24" s="940">
        <v>3.097104867E9</v>
      </c>
      <c r="D24" s="879" t="s">
        <v>952</v>
      </c>
      <c r="E24" s="941">
        <v>305299.0</v>
      </c>
      <c r="F24" s="926">
        <f t="shared" ref="F24:F26" si="6">L24</f>
        <v>11150</v>
      </c>
      <c r="G24" s="919"/>
      <c r="H24" s="899" t="s">
        <v>942</v>
      </c>
      <c r="I24" s="942" t="s">
        <v>953</v>
      </c>
      <c r="J24" s="921">
        <v>45539.0</v>
      </c>
      <c r="K24" s="894" t="s">
        <v>967</v>
      </c>
      <c r="L24" s="943">
        <v>11150.0</v>
      </c>
      <c r="M24" s="924">
        <f t="shared" ref="M24:M26" si="7">L24*0.9</f>
        <v>10035</v>
      </c>
      <c r="N24" s="892"/>
      <c r="O24" s="892"/>
      <c r="P24" s="892"/>
      <c r="Q24" s="892"/>
      <c r="R24" s="892"/>
      <c r="S24" s="892"/>
      <c r="T24" s="892"/>
      <c r="U24" s="892"/>
      <c r="V24" s="892"/>
      <c r="W24" s="892"/>
      <c r="X24" s="892"/>
      <c r="Y24" s="892"/>
      <c r="Z24" s="892"/>
      <c r="AA24" s="892"/>
      <c r="AB24" s="892"/>
      <c r="AC24" s="892"/>
      <c r="AD24" s="892"/>
    </row>
    <row r="25" ht="15.75" customHeight="1">
      <c r="A25" s="945"/>
      <c r="B25" s="920" t="s">
        <v>951</v>
      </c>
      <c r="C25" s="940">
        <v>3.097104867E9</v>
      </c>
      <c r="D25" s="879" t="s">
        <v>952</v>
      </c>
      <c r="E25" s="941">
        <v>305299.0</v>
      </c>
      <c r="F25" s="1011">
        <f t="shared" si="6"/>
        <v>77500</v>
      </c>
      <c r="G25" s="1012"/>
      <c r="H25" s="899" t="s">
        <v>942</v>
      </c>
      <c r="I25" s="1013" t="s">
        <v>968</v>
      </c>
      <c r="J25" s="1014">
        <v>45543.0</v>
      </c>
      <c r="K25" s="953" t="s">
        <v>969</v>
      </c>
      <c r="L25" s="954">
        <v>77500.0</v>
      </c>
      <c r="M25" s="955">
        <f t="shared" si="7"/>
        <v>69750</v>
      </c>
      <c r="N25" s="892">
        <f>15000+15000+20000</f>
        <v>50000</v>
      </c>
      <c r="O25" s="892"/>
      <c r="P25" s="892"/>
      <c r="Q25" s="956"/>
      <c r="R25" s="956"/>
      <c r="S25" s="892"/>
      <c r="T25" s="892"/>
      <c r="U25" s="957"/>
      <c r="V25" s="957"/>
      <c r="W25" s="892"/>
      <c r="X25" s="892"/>
      <c r="Y25" s="892"/>
      <c r="Z25" s="892"/>
      <c r="AA25" s="892"/>
      <c r="AB25" s="892"/>
      <c r="AC25" s="892"/>
      <c r="AD25" s="892"/>
    </row>
    <row r="26" ht="15.75" customHeight="1">
      <c r="A26" s="913"/>
      <c r="B26" s="920" t="s">
        <v>951</v>
      </c>
      <c r="C26" s="940">
        <v>3.097104867E9</v>
      </c>
      <c r="D26" s="879" t="s">
        <v>952</v>
      </c>
      <c r="E26" s="941">
        <v>305299.0</v>
      </c>
      <c r="F26" s="926">
        <f t="shared" si="6"/>
        <v>35000</v>
      </c>
      <c r="G26" s="919"/>
      <c r="H26" s="899" t="s">
        <v>942</v>
      </c>
      <c r="I26" s="942" t="s">
        <v>953</v>
      </c>
      <c r="J26" s="1014">
        <v>45543.0</v>
      </c>
      <c r="K26" s="894" t="s">
        <v>970</v>
      </c>
      <c r="L26" s="943">
        <v>35000.0</v>
      </c>
      <c r="M26" s="924">
        <f t="shared" si="7"/>
        <v>31500</v>
      </c>
      <c r="N26" s="939">
        <f>M25+M26-N25</f>
        <v>51250</v>
      </c>
      <c r="O26" s="892"/>
      <c r="P26" s="892"/>
      <c r="Q26" s="892"/>
      <c r="R26" s="892"/>
      <c r="S26" s="892"/>
      <c r="T26" s="892"/>
      <c r="U26" s="892"/>
      <c r="V26" s="892"/>
      <c r="W26" s="892"/>
      <c r="X26" s="892"/>
      <c r="Y26" s="892"/>
      <c r="Z26" s="892"/>
      <c r="AA26" s="892"/>
      <c r="AB26" s="892"/>
      <c r="AC26" s="892"/>
      <c r="AD26" s="892"/>
    </row>
    <row r="27" ht="15.75" customHeight="1">
      <c r="A27" s="893"/>
      <c r="B27" s="894"/>
      <c r="C27" s="895"/>
      <c r="D27" s="917"/>
      <c r="E27" s="895"/>
      <c r="F27" s="897"/>
      <c r="G27" s="951"/>
      <c r="H27" s="952"/>
      <c r="I27" s="894"/>
      <c r="J27" s="1015"/>
      <c r="K27" s="893"/>
      <c r="L27" s="954"/>
      <c r="M27" s="955"/>
      <c r="N27" s="1016"/>
      <c r="O27" s="1016"/>
      <c r="P27" s="1016"/>
      <c r="Q27" s="1016"/>
      <c r="R27" s="1016"/>
      <c r="S27" s="892"/>
      <c r="T27" s="892"/>
      <c r="U27" s="892"/>
      <c r="V27" s="892"/>
      <c r="W27" s="892"/>
      <c r="X27" s="892"/>
      <c r="Y27" s="892"/>
      <c r="Z27" s="892"/>
      <c r="AA27" s="892"/>
      <c r="AB27" s="892"/>
      <c r="AC27" s="892"/>
      <c r="AD27" s="892"/>
    </row>
    <row r="28" ht="15.75" customHeight="1">
      <c r="A28" s="945"/>
      <c r="B28" s="981" t="s">
        <v>971</v>
      </c>
      <c r="C28" s="915"/>
      <c r="D28" s="948"/>
      <c r="E28" s="948"/>
      <c r="F28" s="950"/>
      <c r="G28" s="951"/>
      <c r="H28" s="952"/>
      <c r="I28" s="878"/>
      <c r="J28" s="1017"/>
      <c r="K28" s="953"/>
      <c r="L28" s="954"/>
      <c r="M28" s="955"/>
      <c r="N28" s="892"/>
      <c r="O28" s="892"/>
      <c r="P28" s="892"/>
      <c r="Q28" s="956"/>
      <c r="R28" s="956"/>
      <c r="S28" s="892"/>
      <c r="T28" s="892"/>
      <c r="U28" s="957"/>
      <c r="V28" s="957"/>
      <c r="W28" s="892"/>
      <c r="X28" s="892"/>
      <c r="Y28" s="892"/>
      <c r="Z28" s="892"/>
      <c r="AA28" s="892"/>
      <c r="AB28" s="892"/>
      <c r="AC28" s="892"/>
      <c r="AD28" s="892"/>
    </row>
    <row r="29" ht="15.75" customHeight="1">
      <c r="A29" s="945"/>
      <c r="B29" s="953" t="s">
        <v>972</v>
      </c>
      <c r="C29" s="949">
        <v>2.958915421E9</v>
      </c>
      <c r="D29" s="948" t="s">
        <v>973</v>
      </c>
      <c r="E29" s="949">
        <v>305299.0</v>
      </c>
      <c r="F29" s="1011">
        <f t="shared" ref="F29:F32" si="8">L29</f>
        <v>49779.76596</v>
      </c>
      <c r="G29" s="1012"/>
      <c r="H29" s="899" t="s">
        <v>942</v>
      </c>
      <c r="I29" s="1013" t="s">
        <v>974</v>
      </c>
      <c r="J29" s="1018">
        <v>45549.0</v>
      </c>
      <c r="K29" s="953" t="s">
        <v>975</v>
      </c>
      <c r="L29" s="954">
        <f>M29/94*100</f>
        <v>49779.76596</v>
      </c>
      <c r="M29" s="1019">
        <v>46792.98</v>
      </c>
      <c r="N29" s="892"/>
      <c r="O29" s="1020"/>
      <c r="P29" s="892"/>
      <c r="Q29" s="956"/>
      <c r="R29" s="956"/>
      <c r="S29" s="892"/>
      <c r="T29" s="892"/>
      <c r="U29" s="957"/>
      <c r="V29" s="957"/>
      <c r="W29" s="892"/>
      <c r="X29" s="892"/>
      <c r="Y29" s="892"/>
      <c r="Z29" s="892"/>
      <c r="AA29" s="892"/>
      <c r="AB29" s="892"/>
      <c r="AC29" s="892"/>
      <c r="AD29" s="892"/>
    </row>
    <row r="30" ht="15.75" customHeight="1">
      <c r="A30" s="945"/>
      <c r="B30" s="920" t="s">
        <v>951</v>
      </c>
      <c r="C30" s="940">
        <v>3.097104867E9</v>
      </c>
      <c r="D30" s="879" t="s">
        <v>952</v>
      </c>
      <c r="E30" s="941">
        <v>305299.0</v>
      </c>
      <c r="F30" s="926">
        <f t="shared" si="8"/>
        <v>71032.04444</v>
      </c>
      <c r="G30" s="919"/>
      <c r="H30" s="899" t="s">
        <v>942</v>
      </c>
      <c r="I30" s="942" t="s">
        <v>953</v>
      </c>
      <c r="J30" s="1018">
        <v>45549.0</v>
      </c>
      <c r="K30" s="894" t="s">
        <v>976</v>
      </c>
      <c r="L30" s="954">
        <f>M30/90*100</f>
        <v>71032.04444</v>
      </c>
      <c r="M30" s="955">
        <f>95428.84-31500</f>
        <v>63928.84</v>
      </c>
      <c r="N30" s="892"/>
      <c r="O30" s="892"/>
      <c r="P30" s="892"/>
      <c r="Q30" s="956"/>
      <c r="R30" s="956"/>
      <c r="S30" s="892"/>
      <c r="T30" s="892"/>
      <c r="U30" s="957"/>
      <c r="V30" s="957"/>
      <c r="W30" s="892"/>
      <c r="X30" s="892"/>
      <c r="Y30" s="892"/>
      <c r="Z30" s="892"/>
      <c r="AA30" s="892"/>
      <c r="AB30" s="892"/>
      <c r="AC30" s="892"/>
      <c r="AD30" s="892"/>
    </row>
    <row r="31" ht="15.75" customHeight="1">
      <c r="A31" s="945"/>
      <c r="B31" s="946" t="s">
        <v>956</v>
      </c>
      <c r="C31" s="947">
        <v>3.504600543E9</v>
      </c>
      <c r="D31" s="948" t="s">
        <v>957</v>
      </c>
      <c r="E31" s="949">
        <v>305299.0</v>
      </c>
      <c r="F31" s="950">
        <f t="shared" si="8"/>
        <v>46365.57447</v>
      </c>
      <c r="G31" s="951"/>
      <c r="H31" s="952" t="s">
        <v>942</v>
      </c>
      <c r="I31" s="946" t="s">
        <v>958</v>
      </c>
      <c r="J31" s="1018">
        <v>45549.0</v>
      </c>
      <c r="K31" s="953" t="s">
        <v>977</v>
      </c>
      <c r="L31" s="954">
        <f>M31/94*100</f>
        <v>46365.57447</v>
      </c>
      <c r="M31" s="1021">
        <v>43583.64</v>
      </c>
      <c r="N31" s="892"/>
      <c r="O31" s="892"/>
      <c r="P31" s="892"/>
      <c r="Q31" s="956"/>
      <c r="R31" s="956"/>
      <c r="S31" s="892"/>
      <c r="T31" s="892"/>
      <c r="U31" s="957"/>
      <c r="V31" s="957"/>
      <c r="W31" s="892"/>
      <c r="X31" s="892"/>
      <c r="Y31" s="892"/>
      <c r="Z31" s="892"/>
      <c r="AA31" s="892"/>
      <c r="AB31" s="892"/>
      <c r="AC31" s="892"/>
      <c r="AD31" s="892"/>
    </row>
    <row r="32" ht="15.75" customHeight="1">
      <c r="A32" s="928"/>
      <c r="B32" s="929" t="s">
        <v>945</v>
      </c>
      <c r="C32" s="930">
        <v>3.188604398E9</v>
      </c>
      <c r="D32" s="931" t="s">
        <v>946</v>
      </c>
      <c r="E32" s="930">
        <v>322001.0</v>
      </c>
      <c r="F32" s="932">
        <f t="shared" si="8"/>
        <v>27816.66667</v>
      </c>
      <c r="G32" s="933"/>
      <c r="H32" s="934" t="s">
        <v>947</v>
      </c>
      <c r="I32" s="935" t="s">
        <v>948</v>
      </c>
      <c r="J32" s="1022">
        <v>45549.0</v>
      </c>
      <c r="K32" s="893" t="s">
        <v>949</v>
      </c>
      <c r="L32" s="937">
        <f>(M32+M33)/90*100</f>
        <v>27816.66667</v>
      </c>
      <c r="M32" s="924">
        <v>10035.0</v>
      </c>
      <c r="N32" s="892"/>
      <c r="O32" s="892"/>
      <c r="P32" s="892"/>
      <c r="Q32" s="892"/>
      <c r="R32" s="892"/>
      <c r="S32" s="892"/>
      <c r="T32" s="892"/>
      <c r="U32" s="892"/>
      <c r="V32" s="892"/>
      <c r="W32" s="892"/>
      <c r="X32" s="892"/>
      <c r="Y32" s="892"/>
      <c r="Z32" s="892"/>
      <c r="AA32" s="892"/>
      <c r="AB32" s="892"/>
      <c r="AC32" s="892"/>
      <c r="AD32" s="892"/>
    </row>
    <row r="33" ht="15.75" customHeight="1">
      <c r="A33" s="761"/>
      <c r="B33" s="761"/>
      <c r="C33" s="765"/>
      <c r="D33" s="765"/>
      <c r="E33" s="765"/>
      <c r="F33" s="765"/>
      <c r="G33" s="938"/>
      <c r="H33" s="765"/>
      <c r="I33" s="938"/>
      <c r="J33" s="765"/>
      <c r="K33" s="911" t="s">
        <v>950</v>
      </c>
      <c r="L33" s="765"/>
      <c r="M33" s="924">
        <v>15000.0</v>
      </c>
      <c r="N33" s="939"/>
      <c r="O33" s="892"/>
      <c r="P33" s="892"/>
      <c r="Q33" s="892"/>
      <c r="R33" s="892"/>
      <c r="S33" s="892"/>
      <c r="T33" s="892"/>
      <c r="U33" s="892"/>
      <c r="V33" s="892"/>
      <c r="W33" s="892"/>
      <c r="X33" s="892"/>
      <c r="Y33" s="892"/>
      <c r="Z33" s="892"/>
      <c r="AA33" s="892"/>
      <c r="AB33" s="892"/>
      <c r="AC33" s="892"/>
      <c r="AD33" s="892"/>
    </row>
    <row r="34" ht="15.75" customHeight="1">
      <c r="A34" s="945"/>
      <c r="B34" s="920" t="s">
        <v>951</v>
      </c>
      <c r="C34" s="940">
        <v>3.097104867E9</v>
      </c>
      <c r="D34" s="879" t="s">
        <v>952</v>
      </c>
      <c r="E34" s="941">
        <v>305299.0</v>
      </c>
      <c r="F34" s="926">
        <f t="shared" ref="F34:F35" si="9">L34</f>
        <v>11150</v>
      </c>
      <c r="G34" s="919"/>
      <c r="H34" s="899" t="s">
        <v>942</v>
      </c>
      <c r="I34" s="942" t="s">
        <v>953</v>
      </c>
      <c r="J34" s="1018">
        <v>45549.0</v>
      </c>
      <c r="K34" s="894" t="s">
        <v>978</v>
      </c>
      <c r="L34" s="954">
        <f>M34/90*100</f>
        <v>11150</v>
      </c>
      <c r="M34" s="955">
        <v>10035.0</v>
      </c>
      <c r="N34" s="892"/>
      <c r="O34" s="892"/>
      <c r="P34" s="892"/>
      <c r="Q34" s="956"/>
      <c r="R34" s="956"/>
      <c r="S34" s="892"/>
      <c r="T34" s="892"/>
      <c r="U34" s="957"/>
      <c r="V34" s="957"/>
      <c r="W34" s="892"/>
      <c r="X34" s="892"/>
      <c r="Y34" s="892"/>
      <c r="Z34" s="892"/>
      <c r="AA34" s="892"/>
      <c r="AB34" s="892"/>
      <c r="AC34" s="892"/>
      <c r="AD34" s="892"/>
    </row>
    <row r="35" ht="15.75" customHeight="1">
      <c r="A35" s="945"/>
      <c r="B35" s="1023" t="s">
        <v>979</v>
      </c>
      <c r="C35" s="940">
        <v>3.631403647E9</v>
      </c>
      <c r="D35" s="879" t="s">
        <v>980</v>
      </c>
      <c r="E35" s="941">
        <v>322001.0</v>
      </c>
      <c r="F35" s="926">
        <f t="shared" si="9"/>
        <v>2800</v>
      </c>
      <c r="G35" s="919"/>
      <c r="H35" s="899" t="s">
        <v>942</v>
      </c>
      <c r="I35" s="1024" t="s">
        <v>981</v>
      </c>
      <c r="J35" s="1018">
        <v>45567.0</v>
      </c>
      <c r="K35" s="894" t="s">
        <v>982</v>
      </c>
      <c r="L35" s="954">
        <v>2800.0</v>
      </c>
      <c r="M35" s="955"/>
      <c r="N35" s="888" t="s">
        <v>929</v>
      </c>
      <c r="O35" s="889" t="s">
        <v>930</v>
      </c>
      <c r="P35" s="890" t="s">
        <v>931</v>
      </c>
      <c r="Q35" s="890" t="s">
        <v>932</v>
      </c>
      <c r="R35" s="891" t="s">
        <v>933</v>
      </c>
      <c r="S35" s="892"/>
      <c r="T35" s="892"/>
      <c r="U35" s="957"/>
      <c r="V35" s="957"/>
      <c r="W35" s="892"/>
      <c r="X35" s="892"/>
      <c r="Y35" s="892"/>
      <c r="Z35" s="892"/>
      <c r="AA35" s="892"/>
      <c r="AB35" s="892"/>
      <c r="AC35" s="892"/>
      <c r="AD35" s="892"/>
    </row>
    <row r="36" ht="15.75" customHeight="1">
      <c r="A36" s="945"/>
      <c r="B36" s="920" t="s">
        <v>983</v>
      </c>
      <c r="C36" s="940">
        <v>2.451617125E9</v>
      </c>
      <c r="D36" s="879" t="s">
        <v>984</v>
      </c>
      <c r="E36" s="941"/>
      <c r="F36" s="1025">
        <f t="shared" ref="F36:F38" si="10">N36+P36</f>
        <v>5108.75</v>
      </c>
      <c r="G36" s="1025"/>
      <c r="H36" s="1026" t="s">
        <v>985</v>
      </c>
      <c r="I36" s="942" t="s">
        <v>986</v>
      </c>
      <c r="J36" s="1018">
        <v>45560.0</v>
      </c>
      <c r="K36" s="894"/>
      <c r="L36" s="954"/>
      <c r="M36" s="955"/>
      <c r="N36" s="903">
        <v>4187.5</v>
      </c>
      <c r="O36" s="904">
        <f t="shared" ref="O36:O38" si="11">N36/100*80.5</f>
        <v>3370.9375</v>
      </c>
      <c r="P36" s="905">
        <f t="shared" ref="P36:P38" si="12">N36/100*22</f>
        <v>921.25</v>
      </c>
      <c r="Q36" s="905">
        <f t="shared" ref="Q36:Q38" si="13">N36/100*18</f>
        <v>753.75</v>
      </c>
      <c r="R36" s="906">
        <f t="shared" ref="R36:R38" si="14">N36/100*1.5</f>
        <v>62.8125</v>
      </c>
      <c r="S36" s="892"/>
      <c r="T36" s="892"/>
      <c r="U36" s="957"/>
      <c r="V36" s="957"/>
      <c r="W36" s="892"/>
      <c r="X36" s="892"/>
      <c r="Y36" s="892"/>
      <c r="Z36" s="892"/>
      <c r="AA36" s="892"/>
      <c r="AB36" s="892"/>
      <c r="AC36" s="892"/>
      <c r="AD36" s="892"/>
    </row>
    <row r="37" ht="15.75" customHeight="1">
      <c r="A37" s="892"/>
      <c r="B37" s="1027" t="s">
        <v>987</v>
      </c>
      <c r="C37" s="1028">
        <v>3.484003522E9</v>
      </c>
      <c r="D37" s="1029" t="s">
        <v>988</v>
      </c>
      <c r="E37" s="1028"/>
      <c r="F37" s="1025">
        <f t="shared" si="10"/>
        <v>5108.75</v>
      </c>
      <c r="G37" s="1025"/>
      <c r="H37" s="1026" t="s">
        <v>985</v>
      </c>
      <c r="I37" s="942" t="s">
        <v>989</v>
      </c>
      <c r="J37" s="1018">
        <v>45560.0</v>
      </c>
      <c r="K37" s="1023"/>
      <c r="L37" s="1030"/>
      <c r="M37" s="1031"/>
      <c r="N37" s="903">
        <v>4187.5</v>
      </c>
      <c r="O37" s="904">
        <f t="shared" si="11"/>
        <v>3370.9375</v>
      </c>
      <c r="P37" s="905">
        <f t="shared" si="12"/>
        <v>921.25</v>
      </c>
      <c r="Q37" s="905">
        <f t="shared" si="13"/>
        <v>753.75</v>
      </c>
      <c r="R37" s="906">
        <f t="shared" si="14"/>
        <v>62.8125</v>
      </c>
      <c r="S37" s="892"/>
      <c r="T37" s="892"/>
      <c r="U37" s="957"/>
      <c r="V37" s="957"/>
      <c r="W37" s="892"/>
      <c r="X37" s="892"/>
      <c r="Y37" s="892"/>
      <c r="Z37" s="892"/>
      <c r="AA37" s="892"/>
      <c r="AB37" s="892"/>
      <c r="AC37" s="892"/>
      <c r="AD37" s="892"/>
    </row>
    <row r="38" ht="15.75" customHeight="1">
      <c r="A38" s="892"/>
      <c r="B38" s="1027" t="s">
        <v>990</v>
      </c>
      <c r="C38" s="1028">
        <v>3.738905586E9</v>
      </c>
      <c r="D38" s="1029" t="s">
        <v>991</v>
      </c>
      <c r="E38" s="1028"/>
      <c r="F38" s="1025">
        <f t="shared" si="10"/>
        <v>5108.75</v>
      </c>
      <c r="G38" s="1025"/>
      <c r="H38" s="1026" t="s">
        <v>985</v>
      </c>
      <c r="I38" s="942" t="s">
        <v>992</v>
      </c>
      <c r="J38" s="1018">
        <v>45560.0</v>
      </c>
      <c r="K38" s="1023"/>
      <c r="L38" s="1030"/>
      <c r="M38" s="1031"/>
      <c r="N38" s="903">
        <v>4187.5</v>
      </c>
      <c r="O38" s="904">
        <f t="shared" si="11"/>
        <v>3370.9375</v>
      </c>
      <c r="P38" s="905">
        <f t="shared" si="12"/>
        <v>921.25</v>
      </c>
      <c r="Q38" s="905">
        <f t="shared" si="13"/>
        <v>753.75</v>
      </c>
      <c r="R38" s="906">
        <f t="shared" si="14"/>
        <v>62.8125</v>
      </c>
      <c r="S38" s="892"/>
      <c r="T38" s="892"/>
      <c r="U38" s="957"/>
      <c r="V38" s="957"/>
      <c r="W38" s="892"/>
      <c r="X38" s="892"/>
      <c r="Y38" s="892"/>
      <c r="Z38" s="892"/>
      <c r="AA38" s="892"/>
      <c r="AB38" s="892"/>
      <c r="AC38" s="892"/>
      <c r="AD38" s="892"/>
    </row>
    <row r="39" ht="15.75" customHeight="1">
      <c r="A39" s="945"/>
      <c r="B39" s="953" t="s">
        <v>972</v>
      </c>
      <c r="C39" s="949">
        <v>2.958915421E9</v>
      </c>
      <c r="D39" s="948" t="s">
        <v>973</v>
      </c>
      <c r="E39" s="949">
        <v>305299.0</v>
      </c>
      <c r="F39" s="1011">
        <f t="shared" ref="F39:F40" si="15">L39</f>
        <v>18934.78261</v>
      </c>
      <c r="G39" s="1012"/>
      <c r="H39" s="899" t="s">
        <v>942</v>
      </c>
      <c r="I39" s="1013" t="s">
        <v>993</v>
      </c>
      <c r="J39" s="1018">
        <v>45568.0</v>
      </c>
      <c r="K39" s="953" t="s">
        <v>994</v>
      </c>
      <c r="L39" s="954">
        <f>M39/92*100</f>
        <v>18934.78261</v>
      </c>
      <c r="M39" s="1019">
        <f>8710*2</f>
        <v>17420</v>
      </c>
      <c r="N39" s="892"/>
      <c r="O39" s="1020"/>
      <c r="P39" s="892"/>
      <c r="Q39" s="956"/>
      <c r="R39" s="956"/>
      <c r="S39" s="892"/>
      <c r="T39" s="892"/>
      <c r="U39" s="957"/>
      <c r="V39" s="957"/>
      <c r="W39" s="892"/>
      <c r="X39" s="892"/>
      <c r="Y39" s="892"/>
      <c r="Z39" s="892"/>
      <c r="AA39" s="892"/>
      <c r="AB39" s="892"/>
      <c r="AC39" s="892"/>
      <c r="AD39" s="892"/>
    </row>
    <row r="40" ht="15.75" customHeight="1">
      <c r="A40" s="945"/>
      <c r="B40" s="920" t="s">
        <v>951</v>
      </c>
      <c r="C40" s="940">
        <v>3.097104867E9</v>
      </c>
      <c r="D40" s="879" t="s">
        <v>952</v>
      </c>
      <c r="E40" s="941">
        <v>305299.0</v>
      </c>
      <c r="F40" s="1011">
        <f t="shared" si="15"/>
        <v>38953.05556</v>
      </c>
      <c r="G40" s="1012"/>
      <c r="H40" s="899" t="s">
        <v>942</v>
      </c>
      <c r="I40" s="1013" t="s">
        <v>995</v>
      </c>
      <c r="J40" s="1018">
        <v>45568.0</v>
      </c>
      <c r="K40" s="953" t="s">
        <v>996</v>
      </c>
      <c r="L40" s="954">
        <f>M40/90*100</f>
        <v>38953.05556</v>
      </c>
      <c r="M40" s="955">
        <f>'Логістика ZMINA'!L48+'Логістика ZMINA'!L49+'Логістика ZMINA'!L51+'Логістика ZMINA'!L52+'Логістика ZMINA'!L56</f>
        <v>35057.75</v>
      </c>
      <c r="N40" s="892"/>
      <c r="O40" s="892"/>
      <c r="P40" s="892"/>
      <c r="Q40" s="956"/>
      <c r="R40" s="956"/>
      <c r="S40" s="892"/>
      <c r="T40" s="892"/>
      <c r="U40" s="957"/>
      <c r="V40" s="957"/>
      <c r="W40" s="892"/>
      <c r="X40" s="892"/>
      <c r="Y40" s="892"/>
      <c r="Z40" s="892"/>
      <c r="AA40" s="892"/>
      <c r="AB40" s="892"/>
      <c r="AC40" s="892"/>
      <c r="AD40" s="892"/>
    </row>
    <row r="41" ht="15.75" customHeight="1">
      <c r="A41" s="945"/>
      <c r="B41" s="920"/>
      <c r="C41" s="1032"/>
      <c r="D41" s="1033"/>
      <c r="E41" s="1034"/>
      <c r="F41" s="919"/>
      <c r="G41" s="919"/>
      <c r="H41" s="1035"/>
      <c r="I41" s="1036"/>
      <c r="J41" s="1037"/>
      <c r="K41" s="894"/>
      <c r="L41" s="1038"/>
      <c r="M41" s="1039"/>
      <c r="N41" s="892" t="s">
        <v>997</v>
      </c>
      <c r="O41" s="892" t="s">
        <v>998</v>
      </c>
      <c r="P41" s="1040" t="s">
        <v>999</v>
      </c>
      <c r="Q41" s="956"/>
      <c r="R41" s="956"/>
      <c r="S41" s="892"/>
      <c r="T41" s="892"/>
      <c r="U41" s="892"/>
      <c r="V41" s="892"/>
      <c r="W41" s="892"/>
      <c r="X41" s="892"/>
      <c r="Y41" s="892"/>
      <c r="Z41" s="892"/>
      <c r="AA41" s="892"/>
      <c r="AB41" s="892"/>
      <c r="AC41" s="892"/>
      <c r="AD41" s="892"/>
    </row>
    <row r="42" ht="15.75" customHeight="1">
      <c r="A42" s="945"/>
      <c r="B42" s="920" t="s">
        <v>951</v>
      </c>
      <c r="C42" s="940">
        <v>3.097104867E9</v>
      </c>
      <c r="D42" s="879" t="s">
        <v>952</v>
      </c>
      <c r="E42" s="941">
        <v>305299.0</v>
      </c>
      <c r="F42" s="926">
        <f>L42</f>
        <v>47905</v>
      </c>
      <c r="G42" s="919"/>
      <c r="H42" s="899" t="s">
        <v>942</v>
      </c>
      <c r="I42" s="942" t="s">
        <v>1000</v>
      </c>
      <c r="J42" s="1018">
        <v>45569.0</v>
      </c>
      <c r="K42" s="894" t="s">
        <v>1001</v>
      </c>
      <c r="L42" s="954">
        <f>M42/90*100</f>
        <v>47905</v>
      </c>
      <c r="M42" s="955">
        <f>N42+O42</f>
        <v>43114.5</v>
      </c>
      <c r="N42" s="892">
        <f t="shared" ref="N42:O42" si="16">(550*43.55)*0.9</f>
        <v>21557.25</v>
      </c>
      <c r="O42" s="892">
        <f t="shared" si="16"/>
        <v>21557.25</v>
      </c>
      <c r="P42" s="1040">
        <f>(300*43.55)*0.9</f>
        <v>11758.5</v>
      </c>
      <c r="Q42" s="956"/>
      <c r="R42" s="956"/>
      <c r="S42" s="892"/>
      <c r="T42" s="892"/>
      <c r="U42" s="957"/>
      <c r="V42" s="957"/>
      <c r="W42" s="892"/>
      <c r="X42" s="892"/>
      <c r="Y42" s="892"/>
      <c r="Z42" s="892"/>
      <c r="AA42" s="892"/>
      <c r="AB42" s="892"/>
      <c r="AC42" s="892"/>
      <c r="AD42" s="892"/>
    </row>
    <row r="43" ht="15.75" customHeight="1">
      <c r="A43" s="945"/>
      <c r="B43" s="920"/>
      <c r="C43" s="1041"/>
      <c r="D43" s="885"/>
      <c r="E43" s="1042"/>
      <c r="F43" s="910"/>
      <c r="G43" s="910"/>
      <c r="H43" s="1035"/>
      <c r="I43" s="920"/>
      <c r="J43" s="1037"/>
      <c r="K43" s="894"/>
      <c r="L43" s="1038"/>
      <c r="M43" s="1043"/>
      <c r="N43" s="892" t="s">
        <v>1002</v>
      </c>
      <c r="O43" s="892" t="s">
        <v>1003</v>
      </c>
      <c r="P43" s="892"/>
      <c r="Q43" s="956"/>
      <c r="R43" s="956"/>
      <c r="S43" s="892"/>
      <c r="T43" s="892"/>
      <c r="U43" s="892"/>
      <c r="V43" s="892"/>
      <c r="W43" s="892"/>
      <c r="X43" s="892"/>
      <c r="Y43" s="892"/>
      <c r="Z43" s="892"/>
      <c r="AA43" s="892"/>
      <c r="AB43" s="892"/>
      <c r="AC43" s="892"/>
      <c r="AD43" s="892"/>
    </row>
    <row r="44" ht="15.75" customHeight="1">
      <c r="A44" s="945"/>
      <c r="B44" s="946" t="s">
        <v>956</v>
      </c>
      <c r="C44" s="947">
        <v>3.504600543E9</v>
      </c>
      <c r="D44" s="948" t="s">
        <v>957</v>
      </c>
      <c r="E44" s="949">
        <v>305299.0</v>
      </c>
      <c r="F44" s="950">
        <f t="shared" ref="F44:F47" si="17">L44</f>
        <v>56615</v>
      </c>
      <c r="G44" s="951"/>
      <c r="H44" s="952" t="s">
        <v>942</v>
      </c>
      <c r="I44" s="946" t="s">
        <v>1004</v>
      </c>
      <c r="J44" s="1018">
        <v>45569.0</v>
      </c>
      <c r="K44" s="953" t="s">
        <v>1005</v>
      </c>
      <c r="L44" s="954">
        <f>1300*43.55</f>
        <v>56615</v>
      </c>
      <c r="M44" s="1021">
        <f>L44</f>
        <v>56615</v>
      </c>
      <c r="N44" s="892"/>
      <c r="O44" s="892"/>
      <c r="P44" s="892"/>
      <c r="Q44" s="956"/>
      <c r="R44" s="956"/>
      <c r="S44" s="892"/>
      <c r="T44" s="892"/>
      <c r="U44" s="957"/>
      <c r="V44" s="957"/>
      <c r="W44" s="892"/>
      <c r="X44" s="892"/>
      <c r="Y44" s="892"/>
      <c r="Z44" s="892"/>
      <c r="AA44" s="892"/>
      <c r="AB44" s="892"/>
      <c r="AC44" s="892"/>
      <c r="AD44" s="892"/>
    </row>
    <row r="45" ht="15.75" customHeight="1">
      <c r="A45" s="945"/>
      <c r="B45" s="946" t="s">
        <v>1006</v>
      </c>
      <c r="C45" s="879">
        <v>3.198919602E9</v>
      </c>
      <c r="D45" s="879" t="s">
        <v>1007</v>
      </c>
      <c r="E45" s="879">
        <v>305299.0</v>
      </c>
      <c r="F45" s="1011">
        <f t="shared" si="17"/>
        <v>82003.7234</v>
      </c>
      <c r="G45" s="1012"/>
      <c r="H45" s="952" t="s">
        <v>947</v>
      </c>
      <c r="I45" s="1013" t="s">
        <v>1008</v>
      </c>
      <c r="J45" s="1018">
        <v>45569.0</v>
      </c>
      <c r="K45" s="953" t="s">
        <v>1009</v>
      </c>
      <c r="L45" s="954">
        <f>M45/94*100</f>
        <v>82003.7234</v>
      </c>
      <c r="M45" s="955">
        <f>11758.5+1500*43.55</f>
        <v>77083.5</v>
      </c>
      <c r="N45" s="892"/>
      <c r="O45" s="892"/>
      <c r="P45" s="892"/>
      <c r="Q45" s="956"/>
      <c r="R45" s="956"/>
      <c r="S45" s="892"/>
      <c r="T45" s="892"/>
      <c r="U45" s="957"/>
      <c r="V45" s="957"/>
      <c r="W45" s="892"/>
      <c r="X45" s="892"/>
      <c r="Y45" s="892"/>
      <c r="Z45" s="892"/>
      <c r="AA45" s="892"/>
      <c r="AB45" s="892"/>
      <c r="AC45" s="892"/>
      <c r="AD45" s="892"/>
    </row>
    <row r="46" ht="15.75" customHeight="1">
      <c r="A46" s="892"/>
      <c r="B46" s="920" t="s">
        <v>951</v>
      </c>
      <c r="C46" s="940">
        <v>3.097104867E9</v>
      </c>
      <c r="D46" s="879" t="s">
        <v>952</v>
      </c>
      <c r="E46" s="941">
        <v>305299.0</v>
      </c>
      <c r="F46" s="1044">
        <f t="shared" si="17"/>
        <v>30532.58194</v>
      </c>
      <c r="G46" s="998"/>
      <c r="H46" s="899" t="s">
        <v>942</v>
      </c>
      <c r="I46" s="1013" t="s">
        <v>995</v>
      </c>
      <c r="J46" s="1045">
        <v>45583.0</v>
      </c>
      <c r="K46" s="892" t="s">
        <v>1010</v>
      </c>
      <c r="L46" s="1046">
        <v>30532.58194444442</v>
      </c>
      <c r="M46" s="1047">
        <f>L46*0.9</f>
        <v>27479.32375</v>
      </c>
      <c r="N46" s="892"/>
      <c r="O46" s="892"/>
      <c r="P46" s="892"/>
      <c r="Q46" s="892"/>
      <c r="R46" s="892"/>
      <c r="S46" s="892"/>
      <c r="T46" s="892"/>
      <c r="U46" s="892"/>
      <c r="V46" s="892"/>
      <c r="W46" s="892"/>
      <c r="X46" s="892"/>
      <c r="Y46" s="892"/>
      <c r="Z46" s="892"/>
      <c r="AA46" s="892"/>
      <c r="AB46" s="892"/>
      <c r="AC46" s="892"/>
      <c r="AD46" s="892"/>
    </row>
    <row r="47" ht="15.75" customHeight="1">
      <c r="A47" s="945"/>
      <c r="B47" s="946" t="s">
        <v>956</v>
      </c>
      <c r="C47" s="947">
        <v>3.504600543E9</v>
      </c>
      <c r="D47" s="948" t="s">
        <v>957</v>
      </c>
      <c r="E47" s="949">
        <v>305299.0</v>
      </c>
      <c r="F47" s="950">
        <f t="shared" si="17"/>
        <v>24438.10638</v>
      </c>
      <c r="G47" s="951"/>
      <c r="H47" s="952" t="s">
        <v>942</v>
      </c>
      <c r="I47" s="946" t="s">
        <v>1004</v>
      </c>
      <c r="J47" s="1018">
        <v>45584.0</v>
      </c>
      <c r="K47" s="953" t="s">
        <v>1011</v>
      </c>
      <c r="L47" s="954">
        <f>M47/94*100</f>
        <v>24438.10638</v>
      </c>
      <c r="M47" s="1021">
        <f>200*47+'Витрати ZMINA'!D18</f>
        <v>22971.82</v>
      </c>
      <c r="N47" s="892"/>
      <c r="O47" s="892"/>
      <c r="P47" s="892"/>
      <c r="Q47" s="956"/>
      <c r="R47" s="956"/>
      <c r="S47" s="892"/>
      <c r="T47" s="892"/>
      <c r="U47" s="957"/>
      <c r="V47" s="957"/>
      <c r="W47" s="892"/>
      <c r="X47" s="892"/>
      <c r="Y47" s="892"/>
      <c r="Z47" s="892"/>
      <c r="AA47" s="892"/>
      <c r="AB47" s="892"/>
      <c r="AC47" s="892"/>
      <c r="AD47" s="892"/>
    </row>
    <row r="48" ht="15.75" customHeight="1">
      <c r="A48" s="892"/>
      <c r="B48" s="1023"/>
      <c r="C48" s="892"/>
      <c r="D48" s="892"/>
      <c r="E48" s="892"/>
      <c r="F48" s="998"/>
      <c r="G48" s="998"/>
      <c r="H48" s="892"/>
      <c r="I48" s="1023"/>
      <c r="J48" s="1004"/>
      <c r="K48" s="892"/>
      <c r="L48" s="892"/>
      <c r="M48" s="892"/>
      <c r="N48" s="892"/>
      <c r="O48" s="892"/>
      <c r="P48" s="892"/>
      <c r="Q48" s="892"/>
      <c r="R48" s="892"/>
      <c r="S48" s="892"/>
      <c r="T48" s="892"/>
      <c r="U48" s="892"/>
      <c r="V48" s="892"/>
      <c r="W48" s="892"/>
      <c r="X48" s="892"/>
      <c r="Y48" s="892"/>
      <c r="Z48" s="892"/>
      <c r="AA48" s="892"/>
      <c r="AB48" s="892"/>
      <c r="AC48" s="892"/>
      <c r="AD48" s="892"/>
    </row>
    <row r="49" ht="15.75" customHeight="1">
      <c r="A49" s="892"/>
      <c r="B49" s="1023"/>
      <c r="C49" s="892"/>
      <c r="D49" s="892"/>
      <c r="E49" s="892"/>
      <c r="F49" s="998"/>
      <c r="G49" s="998"/>
      <c r="H49" s="892"/>
      <c r="I49" s="1023"/>
      <c r="J49" s="1004"/>
      <c r="K49" s="892"/>
      <c r="L49" s="892"/>
      <c r="M49" s="892"/>
      <c r="N49" s="892"/>
      <c r="O49" s="892"/>
      <c r="P49" s="892"/>
      <c r="Q49" s="892"/>
      <c r="R49" s="892"/>
      <c r="S49" s="892"/>
      <c r="T49" s="892"/>
      <c r="U49" s="892"/>
      <c r="V49" s="892"/>
      <c r="W49" s="892"/>
      <c r="X49" s="892"/>
      <c r="Y49" s="892"/>
      <c r="Z49" s="892"/>
      <c r="AA49" s="892"/>
      <c r="AB49" s="892"/>
      <c r="AC49" s="892"/>
      <c r="AD49" s="892"/>
    </row>
    <row r="50" ht="15.75" customHeight="1">
      <c r="A50" s="892"/>
      <c r="B50" s="1023" t="s">
        <v>1012</v>
      </c>
      <c r="C50" s="892"/>
      <c r="D50" s="892">
        <f>500*42</f>
        <v>21000</v>
      </c>
      <c r="E50" s="892"/>
      <c r="F50" s="998"/>
      <c r="G50" s="998"/>
      <c r="H50" s="892"/>
      <c r="I50" s="1023"/>
      <c r="J50" s="1004"/>
      <c r="K50" s="892"/>
      <c r="L50" s="892"/>
      <c r="M50" s="892"/>
      <c r="N50" s="892"/>
      <c r="O50" s="892"/>
      <c r="P50" s="892"/>
      <c r="Q50" s="892"/>
      <c r="R50" s="892"/>
      <c r="S50" s="892"/>
      <c r="T50" s="892"/>
      <c r="U50" s="892"/>
      <c r="V50" s="892"/>
      <c r="W50" s="892"/>
      <c r="X50" s="892"/>
      <c r="Y50" s="892"/>
      <c r="Z50" s="892"/>
      <c r="AA50" s="892"/>
      <c r="AB50" s="892"/>
      <c r="AC50" s="892"/>
      <c r="AD50" s="892"/>
    </row>
    <row r="51" ht="15.75" customHeight="1">
      <c r="A51" s="892"/>
      <c r="B51" s="1023">
        <v>200.0</v>
      </c>
      <c r="C51" s="892"/>
      <c r="D51" s="892"/>
      <c r="E51" s="892"/>
      <c r="F51" s="998"/>
      <c r="G51" s="998"/>
      <c r="H51" s="892"/>
      <c r="I51" s="1023"/>
      <c r="J51" s="1004"/>
      <c r="K51" s="892"/>
      <c r="L51" s="892"/>
      <c r="M51" s="892"/>
      <c r="N51" s="892"/>
      <c r="O51" s="892"/>
      <c r="P51" s="892"/>
      <c r="Q51" s="892"/>
      <c r="R51" s="892"/>
      <c r="S51" s="892"/>
      <c r="T51" s="892"/>
      <c r="U51" s="892"/>
      <c r="V51" s="892"/>
      <c r="W51" s="892"/>
      <c r="X51" s="892"/>
      <c r="Y51" s="892"/>
      <c r="Z51" s="892"/>
      <c r="AA51" s="892"/>
      <c r="AB51" s="892"/>
      <c r="AC51" s="892"/>
      <c r="AD51" s="892"/>
    </row>
    <row r="52" ht="15.75" customHeight="1">
      <c r="A52" s="892"/>
      <c r="B52" s="1023" t="s">
        <v>1013</v>
      </c>
      <c r="C52" s="892">
        <f>(300*43.55)*0.9</f>
        <v>11758.5</v>
      </c>
      <c r="D52" s="892">
        <f>(550*43.55)*0.9</f>
        <v>21557.25</v>
      </c>
      <c r="E52" s="892"/>
      <c r="F52" s="998"/>
      <c r="G52" s="998"/>
      <c r="H52" s="892"/>
      <c r="I52" s="1023"/>
      <c r="J52" s="1004"/>
      <c r="K52" s="892"/>
      <c r="L52" s="892"/>
      <c r="M52" s="892"/>
      <c r="N52" s="892"/>
      <c r="O52" s="892"/>
      <c r="P52" s="892"/>
      <c r="Q52" s="892"/>
      <c r="R52" s="892"/>
      <c r="S52" s="892"/>
      <c r="T52" s="892"/>
      <c r="U52" s="892"/>
      <c r="V52" s="892"/>
      <c r="W52" s="892"/>
      <c r="X52" s="892"/>
      <c r="Y52" s="892"/>
      <c r="Z52" s="892"/>
      <c r="AA52" s="892"/>
      <c r="AB52" s="892"/>
      <c r="AC52" s="892"/>
      <c r="AD52" s="892"/>
    </row>
    <row r="53" ht="15.75" customHeight="1">
      <c r="A53" s="892"/>
      <c r="B53" s="1023">
        <f>1500*0.9</f>
        <v>1350</v>
      </c>
      <c r="C53" s="892"/>
      <c r="D53" s="892"/>
      <c r="E53" s="892"/>
      <c r="F53" s="998"/>
      <c r="G53" s="998"/>
      <c r="H53" s="892"/>
      <c r="I53" s="1023"/>
      <c r="J53" s="1004"/>
      <c r="K53" s="892"/>
      <c r="L53" s="892"/>
      <c r="M53" s="892"/>
      <c r="N53" s="892"/>
      <c r="O53" s="892"/>
      <c r="P53" s="892"/>
      <c r="Q53" s="892"/>
      <c r="R53" s="892"/>
      <c r="S53" s="892"/>
      <c r="T53" s="892"/>
      <c r="U53" s="892"/>
      <c r="V53" s="892"/>
      <c r="W53" s="892"/>
      <c r="X53" s="892"/>
      <c r="Y53" s="892"/>
      <c r="Z53" s="892"/>
      <c r="AA53" s="892"/>
      <c r="AB53" s="892"/>
      <c r="AC53" s="892"/>
      <c r="AD53" s="892"/>
    </row>
    <row r="54" ht="15.75" customHeight="1">
      <c r="A54" s="892"/>
      <c r="B54" s="1023"/>
      <c r="C54" s="892"/>
      <c r="D54" s="892"/>
      <c r="E54" s="892"/>
      <c r="F54" s="998"/>
      <c r="G54" s="998"/>
      <c r="H54" s="892"/>
      <c r="I54" s="1023"/>
      <c r="J54" s="1004"/>
      <c r="K54" s="892"/>
      <c r="L54" s="892"/>
      <c r="M54" s="892"/>
      <c r="N54" s="892"/>
      <c r="O54" s="892"/>
      <c r="P54" s="892"/>
      <c r="Q54" s="892"/>
      <c r="R54" s="892"/>
      <c r="S54" s="892"/>
      <c r="T54" s="892"/>
      <c r="U54" s="892"/>
      <c r="V54" s="892"/>
      <c r="W54" s="892"/>
      <c r="X54" s="892"/>
      <c r="Y54" s="892"/>
      <c r="Z54" s="892"/>
      <c r="AA54" s="892"/>
      <c r="AB54" s="892"/>
      <c r="AC54" s="892"/>
      <c r="AD54" s="892"/>
    </row>
    <row r="55" ht="15.75" customHeight="1">
      <c r="A55" s="892"/>
      <c r="B55" s="1023"/>
      <c r="C55" s="892"/>
      <c r="D55" s="892"/>
      <c r="E55" s="892"/>
      <c r="F55" s="998"/>
      <c r="G55" s="998"/>
      <c r="H55" s="892"/>
      <c r="I55" s="1023"/>
      <c r="J55" s="1004"/>
      <c r="K55" s="892"/>
      <c r="L55" s="892"/>
      <c r="M55" s="892"/>
      <c r="N55" s="892"/>
      <c r="O55" s="892"/>
      <c r="P55" s="892"/>
      <c r="Q55" s="892"/>
      <c r="R55" s="892"/>
      <c r="S55" s="892"/>
      <c r="T55" s="892"/>
      <c r="U55" s="892"/>
      <c r="V55" s="892"/>
      <c r="W55" s="892"/>
      <c r="X55" s="892"/>
      <c r="Y55" s="892"/>
      <c r="Z55" s="892"/>
      <c r="AA55" s="892"/>
      <c r="AB55" s="892"/>
      <c r="AC55" s="892"/>
      <c r="AD55" s="892"/>
    </row>
    <row r="56" ht="15.75" customHeight="1">
      <c r="A56" s="892"/>
      <c r="B56" s="1023"/>
      <c r="C56" s="892"/>
      <c r="D56" s="892"/>
      <c r="E56" s="892"/>
      <c r="F56" s="998"/>
      <c r="G56" s="998"/>
      <c r="H56" s="892"/>
      <c r="I56" s="1023"/>
      <c r="J56" s="1004"/>
      <c r="K56" s="892"/>
      <c r="L56" s="892"/>
      <c r="M56" s="892"/>
      <c r="N56" s="892"/>
      <c r="O56" s="892"/>
      <c r="P56" s="892"/>
      <c r="Q56" s="892"/>
      <c r="R56" s="892"/>
      <c r="S56" s="892"/>
      <c r="T56" s="892"/>
      <c r="U56" s="892"/>
      <c r="V56" s="892"/>
      <c r="W56" s="892"/>
      <c r="X56" s="892"/>
      <c r="Y56" s="892"/>
      <c r="Z56" s="892"/>
      <c r="AA56" s="892"/>
      <c r="AB56" s="892"/>
      <c r="AC56" s="892"/>
      <c r="AD56" s="892"/>
    </row>
    <row r="57" ht="15.75" customHeight="1">
      <c r="A57" s="892"/>
      <c r="B57" s="1023"/>
      <c r="C57" s="892"/>
      <c r="D57" s="892"/>
      <c r="E57" s="892"/>
      <c r="F57" s="998"/>
      <c r="G57" s="998"/>
      <c r="H57" s="892"/>
      <c r="I57" s="1023"/>
      <c r="J57" s="1004"/>
      <c r="K57" s="892"/>
      <c r="L57" s="892"/>
      <c r="M57" s="892"/>
      <c r="N57" s="892"/>
      <c r="O57" s="892"/>
      <c r="P57" s="892"/>
      <c r="Q57" s="892"/>
      <c r="R57" s="892"/>
      <c r="S57" s="892"/>
      <c r="T57" s="892"/>
      <c r="U57" s="892"/>
      <c r="V57" s="892"/>
      <c r="W57" s="892"/>
      <c r="X57" s="892"/>
      <c r="Y57" s="892"/>
      <c r="Z57" s="892"/>
      <c r="AA57" s="892"/>
      <c r="AB57" s="892"/>
      <c r="AC57" s="892"/>
      <c r="AD57" s="892"/>
    </row>
    <row r="58" ht="15.75" customHeight="1">
      <c r="A58" s="892"/>
      <c r="B58" s="1023"/>
      <c r="C58" s="892"/>
      <c r="D58" s="892"/>
      <c r="E58" s="892"/>
      <c r="F58" s="998"/>
      <c r="G58" s="998"/>
      <c r="H58" s="892"/>
      <c r="I58" s="1023"/>
      <c r="J58" s="1004"/>
      <c r="K58" s="892"/>
      <c r="L58" s="892"/>
      <c r="M58" s="892"/>
      <c r="N58" s="892"/>
      <c r="O58" s="892"/>
      <c r="P58" s="892"/>
      <c r="Q58" s="892"/>
      <c r="R58" s="892"/>
      <c r="S58" s="892"/>
      <c r="T58" s="892"/>
      <c r="U58" s="892"/>
      <c r="V58" s="892"/>
      <c r="W58" s="892"/>
      <c r="X58" s="892"/>
      <c r="Y58" s="892"/>
      <c r="Z58" s="892"/>
      <c r="AA58" s="892"/>
      <c r="AB58" s="892"/>
      <c r="AC58" s="892"/>
      <c r="AD58" s="892"/>
    </row>
    <row r="59" ht="15.75" customHeight="1">
      <c r="A59" s="892"/>
      <c r="B59" s="1023"/>
      <c r="C59" s="892"/>
      <c r="D59" s="892"/>
      <c r="E59" s="892"/>
      <c r="F59" s="998"/>
      <c r="G59" s="998"/>
      <c r="H59" s="892"/>
      <c r="I59" s="1023"/>
      <c r="J59" s="1004"/>
      <c r="K59" s="892"/>
      <c r="L59" s="892"/>
      <c r="M59" s="892"/>
      <c r="N59" s="892"/>
      <c r="O59" s="892"/>
      <c r="P59" s="892"/>
      <c r="Q59" s="892"/>
      <c r="R59" s="892"/>
      <c r="S59" s="892"/>
      <c r="T59" s="892"/>
      <c r="U59" s="892"/>
      <c r="V59" s="892"/>
      <c r="W59" s="892"/>
      <c r="X59" s="892"/>
      <c r="Y59" s="892"/>
      <c r="Z59" s="892"/>
      <c r="AA59" s="892"/>
      <c r="AB59" s="892"/>
      <c r="AC59" s="892"/>
      <c r="AD59" s="892"/>
    </row>
    <row r="60" ht="15.75" customHeight="1">
      <c r="A60" s="892"/>
      <c r="B60" s="1023"/>
      <c r="C60" s="892"/>
      <c r="D60" s="892"/>
      <c r="E60" s="892"/>
      <c r="F60" s="998"/>
      <c r="G60" s="998"/>
      <c r="H60" s="892"/>
      <c r="I60" s="1023"/>
      <c r="J60" s="1004"/>
      <c r="K60" s="892"/>
      <c r="L60" s="892"/>
      <c r="M60" s="892"/>
      <c r="N60" s="892"/>
      <c r="O60" s="892"/>
      <c r="P60" s="892"/>
      <c r="Q60" s="892"/>
      <c r="R60" s="892"/>
      <c r="S60" s="892"/>
      <c r="T60" s="892"/>
      <c r="U60" s="892"/>
      <c r="V60" s="892"/>
      <c r="W60" s="892"/>
      <c r="X60" s="892"/>
      <c r="Y60" s="892"/>
      <c r="Z60" s="892"/>
      <c r="AA60" s="892"/>
      <c r="AB60" s="892"/>
      <c r="AC60" s="892"/>
      <c r="AD60" s="892"/>
    </row>
    <row r="61" ht="15.75" customHeight="1">
      <c r="A61" s="892"/>
      <c r="B61" s="1023"/>
      <c r="C61" s="892"/>
      <c r="D61" s="892"/>
      <c r="E61" s="892"/>
      <c r="F61" s="998"/>
      <c r="G61" s="998"/>
      <c r="H61" s="892"/>
      <c r="I61" s="1023"/>
      <c r="J61" s="1004"/>
      <c r="K61" s="892"/>
      <c r="L61" s="892"/>
      <c r="M61" s="892"/>
      <c r="N61" s="892"/>
      <c r="O61" s="892"/>
      <c r="P61" s="892"/>
      <c r="Q61" s="892"/>
      <c r="R61" s="892"/>
      <c r="S61" s="892"/>
      <c r="T61" s="892"/>
      <c r="U61" s="892"/>
      <c r="V61" s="892"/>
      <c r="W61" s="892"/>
      <c r="X61" s="892"/>
      <c r="Y61" s="892"/>
      <c r="Z61" s="892"/>
      <c r="AA61" s="892"/>
      <c r="AB61" s="892"/>
      <c r="AC61" s="892"/>
      <c r="AD61" s="892"/>
    </row>
    <row r="62" ht="15.75" customHeight="1">
      <c r="A62" s="892"/>
      <c r="B62" s="1023"/>
      <c r="C62" s="892"/>
      <c r="D62" s="892"/>
      <c r="E62" s="892"/>
      <c r="F62" s="998"/>
      <c r="G62" s="998"/>
      <c r="H62" s="892"/>
      <c r="I62" s="1023"/>
      <c r="J62" s="1004"/>
      <c r="K62" s="892"/>
      <c r="L62" s="892"/>
      <c r="M62" s="892"/>
      <c r="N62" s="892"/>
      <c r="O62" s="892"/>
      <c r="P62" s="892"/>
      <c r="Q62" s="892"/>
      <c r="R62" s="892"/>
      <c r="S62" s="892"/>
      <c r="T62" s="892"/>
      <c r="U62" s="892"/>
      <c r="V62" s="892"/>
      <c r="W62" s="892"/>
      <c r="X62" s="892"/>
      <c r="Y62" s="892"/>
      <c r="Z62" s="892"/>
      <c r="AA62" s="892"/>
      <c r="AB62" s="892"/>
      <c r="AC62" s="892"/>
      <c r="AD62" s="892"/>
    </row>
    <row r="63" ht="15.75" customHeight="1">
      <c r="A63" s="892"/>
      <c r="B63" s="1023"/>
      <c r="C63" s="892"/>
      <c r="D63" s="892"/>
      <c r="E63" s="892"/>
      <c r="F63" s="998"/>
      <c r="G63" s="998"/>
      <c r="H63" s="892"/>
      <c r="I63" s="1023"/>
      <c r="J63" s="1004"/>
      <c r="K63" s="892"/>
      <c r="L63" s="892"/>
      <c r="M63" s="892"/>
      <c r="N63" s="892"/>
      <c r="O63" s="892"/>
      <c r="P63" s="892"/>
      <c r="Q63" s="892"/>
      <c r="R63" s="892"/>
      <c r="S63" s="892"/>
      <c r="T63" s="892"/>
      <c r="U63" s="892"/>
      <c r="V63" s="892"/>
      <c r="W63" s="892"/>
      <c r="X63" s="892"/>
      <c r="Y63" s="892"/>
      <c r="Z63" s="892"/>
      <c r="AA63" s="892"/>
      <c r="AB63" s="892"/>
      <c r="AC63" s="892"/>
      <c r="AD63" s="892"/>
    </row>
    <row r="64" ht="15.75" customHeight="1">
      <c r="A64" s="892"/>
      <c r="B64" s="1023"/>
      <c r="C64" s="892"/>
      <c r="D64" s="892"/>
      <c r="E64" s="892"/>
      <c r="F64" s="998"/>
      <c r="G64" s="998"/>
      <c r="H64" s="892"/>
      <c r="I64" s="1023"/>
      <c r="J64" s="1004"/>
      <c r="K64" s="892"/>
      <c r="L64" s="892"/>
      <c r="M64" s="892"/>
      <c r="N64" s="892"/>
      <c r="O64" s="892"/>
      <c r="P64" s="892"/>
      <c r="Q64" s="892"/>
      <c r="R64" s="892"/>
      <c r="S64" s="892"/>
      <c r="T64" s="892"/>
      <c r="U64" s="892"/>
      <c r="V64" s="892"/>
      <c r="W64" s="892"/>
      <c r="X64" s="892"/>
      <c r="Y64" s="892"/>
      <c r="Z64" s="892"/>
      <c r="AA64" s="892"/>
      <c r="AB64" s="892"/>
      <c r="AC64" s="892"/>
      <c r="AD64" s="892"/>
    </row>
    <row r="65" ht="15.75" customHeight="1">
      <c r="A65" s="892"/>
      <c r="B65" s="1023"/>
      <c r="C65" s="892"/>
      <c r="D65" s="892"/>
      <c r="E65" s="892"/>
      <c r="F65" s="998"/>
      <c r="G65" s="998"/>
      <c r="H65" s="892"/>
      <c r="I65" s="1023"/>
      <c r="J65" s="1004"/>
      <c r="K65" s="892"/>
      <c r="L65" s="892"/>
      <c r="M65" s="892"/>
      <c r="N65" s="892"/>
      <c r="O65" s="892"/>
      <c r="P65" s="892"/>
      <c r="Q65" s="892"/>
      <c r="R65" s="892"/>
      <c r="S65" s="892"/>
      <c r="T65" s="892"/>
      <c r="U65" s="892"/>
      <c r="V65" s="892"/>
      <c r="W65" s="892"/>
      <c r="X65" s="892"/>
      <c r="Y65" s="892"/>
      <c r="Z65" s="892"/>
      <c r="AA65" s="892"/>
      <c r="AB65" s="892"/>
      <c r="AC65" s="892"/>
      <c r="AD65" s="892"/>
    </row>
    <row r="66" ht="15.75" customHeight="1">
      <c r="A66" s="892"/>
      <c r="B66" s="1023"/>
      <c r="C66" s="892"/>
      <c r="D66" s="892"/>
      <c r="E66" s="892"/>
      <c r="F66" s="998"/>
      <c r="G66" s="998"/>
      <c r="H66" s="892"/>
      <c r="I66" s="1023"/>
      <c r="J66" s="1004"/>
      <c r="K66" s="892"/>
      <c r="L66" s="892"/>
      <c r="M66" s="892"/>
      <c r="N66" s="892"/>
      <c r="O66" s="892"/>
      <c r="P66" s="892"/>
      <c r="Q66" s="892"/>
      <c r="R66" s="892"/>
      <c r="S66" s="892"/>
      <c r="T66" s="892"/>
      <c r="U66" s="892"/>
      <c r="V66" s="892"/>
      <c r="W66" s="892"/>
      <c r="X66" s="892"/>
      <c r="Y66" s="892"/>
      <c r="Z66" s="892"/>
      <c r="AA66" s="892"/>
      <c r="AB66" s="892"/>
      <c r="AC66" s="892"/>
      <c r="AD66" s="892"/>
    </row>
    <row r="67" ht="15.75" customHeight="1">
      <c r="A67" s="892"/>
      <c r="B67" s="1023"/>
      <c r="C67" s="892"/>
      <c r="D67" s="892"/>
      <c r="E67" s="892"/>
      <c r="F67" s="998"/>
      <c r="G67" s="998"/>
      <c r="H67" s="892"/>
      <c r="I67" s="1023"/>
      <c r="J67" s="1004"/>
      <c r="K67" s="892"/>
      <c r="L67" s="892"/>
      <c r="M67" s="892"/>
      <c r="N67" s="892"/>
      <c r="O67" s="892"/>
      <c r="P67" s="892"/>
      <c r="Q67" s="892"/>
      <c r="R67" s="892"/>
      <c r="S67" s="892"/>
      <c r="T67" s="892"/>
      <c r="U67" s="892"/>
      <c r="V67" s="892"/>
      <c r="W67" s="892"/>
      <c r="X67" s="892"/>
      <c r="Y67" s="892"/>
      <c r="Z67" s="892"/>
      <c r="AA67" s="892"/>
      <c r="AB67" s="892"/>
      <c r="AC67" s="892"/>
      <c r="AD67" s="892"/>
    </row>
    <row r="68" ht="15.75" customHeight="1">
      <c r="A68" s="892"/>
      <c r="B68" s="1023"/>
      <c r="C68" s="892"/>
      <c r="D68" s="892"/>
      <c r="E68" s="892"/>
      <c r="F68" s="998"/>
      <c r="G68" s="998"/>
      <c r="H68" s="892"/>
      <c r="I68" s="1023"/>
      <c r="J68" s="1004"/>
      <c r="K68" s="892"/>
      <c r="L68" s="892"/>
      <c r="M68" s="892"/>
      <c r="N68" s="892"/>
      <c r="O68" s="892"/>
      <c r="P68" s="892"/>
      <c r="Q68" s="892"/>
      <c r="R68" s="892"/>
      <c r="S68" s="892"/>
      <c r="T68" s="892"/>
      <c r="U68" s="892"/>
      <c r="V68" s="892"/>
      <c r="W68" s="892"/>
      <c r="X68" s="892"/>
      <c r="Y68" s="892"/>
      <c r="Z68" s="892"/>
      <c r="AA68" s="892"/>
      <c r="AB68" s="892"/>
      <c r="AC68" s="892"/>
      <c r="AD68" s="892"/>
    </row>
    <row r="69" ht="15.75" customHeight="1">
      <c r="A69" s="892"/>
      <c r="B69" s="1023"/>
      <c r="C69" s="892"/>
      <c r="D69" s="892"/>
      <c r="E69" s="892"/>
      <c r="F69" s="998"/>
      <c r="G69" s="998"/>
      <c r="H69" s="892"/>
      <c r="I69" s="1023"/>
      <c r="J69" s="1004"/>
      <c r="K69" s="892"/>
      <c r="L69" s="892"/>
      <c r="M69" s="892"/>
      <c r="N69" s="892"/>
      <c r="O69" s="892"/>
      <c r="P69" s="892"/>
      <c r="Q69" s="892"/>
      <c r="R69" s="892"/>
      <c r="S69" s="892"/>
      <c r="T69" s="892"/>
      <c r="U69" s="892"/>
      <c r="V69" s="892"/>
      <c r="W69" s="892"/>
      <c r="X69" s="892"/>
      <c r="Y69" s="892"/>
      <c r="Z69" s="892"/>
      <c r="AA69" s="892"/>
      <c r="AB69" s="892"/>
      <c r="AC69" s="892"/>
      <c r="AD69" s="892"/>
    </row>
    <row r="70" ht="15.75" customHeight="1">
      <c r="A70" s="892"/>
      <c r="B70" s="1023"/>
      <c r="C70" s="892"/>
      <c r="D70" s="892"/>
      <c r="E70" s="892"/>
      <c r="F70" s="998"/>
      <c r="G70" s="998"/>
      <c r="H70" s="892"/>
      <c r="I70" s="1023"/>
      <c r="J70" s="1004"/>
      <c r="K70" s="892"/>
      <c r="L70" s="892"/>
      <c r="M70" s="892"/>
      <c r="N70" s="892"/>
      <c r="O70" s="892"/>
      <c r="P70" s="892"/>
      <c r="Q70" s="892"/>
      <c r="R70" s="892"/>
      <c r="S70" s="892"/>
      <c r="T70" s="892"/>
      <c r="U70" s="892"/>
      <c r="V70" s="892"/>
      <c r="W70" s="892"/>
      <c r="X70" s="892"/>
      <c r="Y70" s="892"/>
      <c r="Z70" s="892"/>
      <c r="AA70" s="892"/>
      <c r="AB70" s="892"/>
      <c r="AC70" s="892"/>
      <c r="AD70" s="892"/>
    </row>
    <row r="71" ht="15.75" customHeight="1">
      <c r="A71" s="892"/>
      <c r="B71" s="1023"/>
      <c r="C71" s="892"/>
      <c r="D71" s="892"/>
      <c r="E71" s="892"/>
      <c r="F71" s="998"/>
      <c r="G71" s="998"/>
      <c r="H71" s="892"/>
      <c r="I71" s="1023"/>
      <c r="J71" s="1004"/>
      <c r="K71" s="892"/>
      <c r="L71" s="892"/>
      <c r="M71" s="892"/>
      <c r="N71" s="892"/>
      <c r="O71" s="892"/>
      <c r="P71" s="892"/>
      <c r="Q71" s="892"/>
      <c r="R71" s="892"/>
      <c r="S71" s="892"/>
      <c r="T71" s="892"/>
      <c r="U71" s="892"/>
      <c r="V71" s="892"/>
      <c r="W71" s="892"/>
      <c r="X71" s="892"/>
      <c r="Y71" s="892"/>
      <c r="Z71" s="892"/>
      <c r="AA71" s="892"/>
      <c r="AB71" s="892"/>
      <c r="AC71" s="892"/>
      <c r="AD71" s="892"/>
    </row>
    <row r="72" ht="15.75" customHeight="1">
      <c r="A72" s="892"/>
      <c r="B72" s="1023"/>
      <c r="C72" s="892"/>
      <c r="D72" s="892"/>
      <c r="E72" s="892"/>
      <c r="F72" s="998"/>
      <c r="G72" s="998"/>
      <c r="H72" s="892"/>
      <c r="I72" s="1023"/>
      <c r="J72" s="1004"/>
      <c r="K72" s="892"/>
      <c r="L72" s="892"/>
      <c r="M72" s="892"/>
      <c r="N72" s="892"/>
      <c r="O72" s="892"/>
      <c r="P72" s="892"/>
      <c r="Q72" s="892"/>
      <c r="R72" s="892"/>
      <c r="S72" s="892"/>
      <c r="T72" s="892"/>
      <c r="U72" s="892"/>
      <c r="V72" s="892"/>
      <c r="W72" s="892"/>
      <c r="X72" s="892"/>
      <c r="Y72" s="892"/>
      <c r="Z72" s="892"/>
      <c r="AA72" s="892"/>
      <c r="AB72" s="892"/>
      <c r="AC72" s="892"/>
      <c r="AD72" s="892"/>
    </row>
    <row r="73" ht="15.75" customHeight="1">
      <c r="A73" s="892"/>
      <c r="B73" s="1023"/>
      <c r="C73" s="892"/>
      <c r="D73" s="892"/>
      <c r="E73" s="892"/>
      <c r="F73" s="998"/>
      <c r="G73" s="998"/>
      <c r="H73" s="892"/>
      <c r="I73" s="1023"/>
      <c r="J73" s="1004"/>
      <c r="K73" s="892"/>
      <c r="L73" s="892"/>
      <c r="M73" s="892"/>
      <c r="N73" s="892"/>
      <c r="O73" s="892"/>
      <c r="P73" s="892"/>
      <c r="Q73" s="892"/>
      <c r="R73" s="892"/>
      <c r="S73" s="892"/>
      <c r="T73" s="892"/>
      <c r="U73" s="892"/>
      <c r="V73" s="892"/>
      <c r="W73" s="892"/>
      <c r="X73" s="892"/>
      <c r="Y73" s="892"/>
      <c r="Z73" s="892"/>
      <c r="AA73" s="892"/>
      <c r="AB73" s="892"/>
      <c r="AC73" s="892"/>
      <c r="AD73" s="892"/>
    </row>
    <row r="74" ht="15.75" customHeight="1">
      <c r="A74" s="892"/>
      <c r="B74" s="1023"/>
      <c r="C74" s="892"/>
      <c r="D74" s="892"/>
      <c r="E74" s="892"/>
      <c r="F74" s="998"/>
      <c r="G74" s="998"/>
      <c r="H74" s="892"/>
      <c r="I74" s="1023"/>
      <c r="J74" s="1004"/>
      <c r="K74" s="892"/>
      <c r="L74" s="892"/>
      <c r="M74" s="892"/>
      <c r="N74" s="892"/>
      <c r="O74" s="892"/>
      <c r="P74" s="892"/>
      <c r="Q74" s="892"/>
      <c r="R74" s="892"/>
      <c r="S74" s="892"/>
      <c r="T74" s="892"/>
      <c r="U74" s="892"/>
      <c r="V74" s="892"/>
      <c r="W74" s="892"/>
      <c r="X74" s="892"/>
      <c r="Y74" s="892"/>
      <c r="Z74" s="892"/>
      <c r="AA74" s="892"/>
      <c r="AB74" s="892"/>
      <c r="AC74" s="892"/>
      <c r="AD74" s="892"/>
    </row>
    <row r="75" ht="15.75" customHeight="1">
      <c r="A75" s="892"/>
      <c r="B75" s="1023"/>
      <c r="C75" s="892"/>
      <c r="D75" s="892"/>
      <c r="E75" s="892"/>
      <c r="F75" s="998"/>
      <c r="G75" s="998"/>
      <c r="H75" s="892"/>
      <c r="I75" s="1023"/>
      <c r="J75" s="1004"/>
      <c r="K75" s="892"/>
      <c r="L75" s="892"/>
      <c r="M75" s="892"/>
      <c r="N75" s="892"/>
      <c r="O75" s="892"/>
      <c r="P75" s="892"/>
      <c r="Q75" s="892"/>
      <c r="R75" s="892"/>
      <c r="S75" s="892"/>
      <c r="T75" s="892"/>
      <c r="U75" s="892"/>
      <c r="V75" s="892"/>
      <c r="W75" s="892"/>
      <c r="X75" s="892"/>
      <c r="Y75" s="892"/>
      <c r="Z75" s="892"/>
      <c r="AA75" s="892"/>
      <c r="AB75" s="892"/>
      <c r="AC75" s="892"/>
      <c r="AD75" s="892"/>
    </row>
    <row r="76" ht="15.75" customHeight="1">
      <c r="A76" s="892"/>
      <c r="B76" s="1023"/>
      <c r="C76" s="892"/>
      <c r="D76" s="892"/>
      <c r="E76" s="892"/>
      <c r="F76" s="998"/>
      <c r="G76" s="998"/>
      <c r="H76" s="892"/>
      <c r="I76" s="1023"/>
      <c r="J76" s="1004"/>
      <c r="K76" s="892"/>
      <c r="L76" s="892"/>
      <c r="M76" s="892"/>
      <c r="N76" s="892"/>
      <c r="O76" s="892"/>
      <c r="P76" s="892"/>
      <c r="Q76" s="892"/>
      <c r="R76" s="892"/>
      <c r="S76" s="892"/>
      <c r="T76" s="892"/>
      <c r="U76" s="892"/>
      <c r="V76" s="892"/>
      <c r="W76" s="892"/>
      <c r="X76" s="892"/>
      <c r="Y76" s="892"/>
      <c r="Z76" s="892"/>
      <c r="AA76" s="892"/>
      <c r="AB76" s="892"/>
      <c r="AC76" s="892"/>
      <c r="AD76" s="892"/>
    </row>
    <row r="77" ht="15.75" customHeight="1">
      <c r="A77" s="892"/>
      <c r="B77" s="1023"/>
      <c r="C77" s="892"/>
      <c r="D77" s="892"/>
      <c r="E77" s="892"/>
      <c r="F77" s="998"/>
      <c r="G77" s="998"/>
      <c r="H77" s="892"/>
      <c r="I77" s="1023"/>
      <c r="J77" s="1004"/>
      <c r="K77" s="892"/>
      <c r="L77" s="892"/>
      <c r="M77" s="892"/>
      <c r="N77" s="892"/>
      <c r="O77" s="892"/>
      <c r="P77" s="892"/>
      <c r="Q77" s="892"/>
      <c r="R77" s="892"/>
      <c r="S77" s="892"/>
      <c r="T77" s="892"/>
      <c r="U77" s="892"/>
      <c r="V77" s="892"/>
      <c r="W77" s="892"/>
      <c r="X77" s="892"/>
      <c r="Y77" s="892"/>
      <c r="Z77" s="892"/>
      <c r="AA77" s="892"/>
      <c r="AB77" s="892"/>
      <c r="AC77" s="892"/>
      <c r="AD77" s="892"/>
    </row>
    <row r="78" ht="15.75" customHeight="1">
      <c r="A78" s="892"/>
      <c r="B78" s="1023"/>
      <c r="C78" s="892"/>
      <c r="D78" s="892"/>
      <c r="E78" s="892"/>
      <c r="F78" s="998"/>
      <c r="G78" s="998"/>
      <c r="H78" s="892"/>
      <c r="I78" s="1023"/>
      <c r="J78" s="1004"/>
      <c r="K78" s="892"/>
      <c r="L78" s="892"/>
      <c r="M78" s="892"/>
      <c r="N78" s="892"/>
      <c r="O78" s="892"/>
      <c r="P78" s="892"/>
      <c r="Q78" s="892"/>
      <c r="R78" s="892"/>
      <c r="S78" s="892"/>
      <c r="T78" s="892"/>
      <c r="U78" s="892"/>
      <c r="V78" s="892"/>
      <c r="W78" s="892"/>
      <c r="X78" s="892"/>
      <c r="Y78" s="892"/>
      <c r="Z78" s="892"/>
      <c r="AA78" s="892"/>
      <c r="AB78" s="892"/>
      <c r="AC78" s="892"/>
      <c r="AD78" s="892"/>
    </row>
    <row r="79" ht="15.75" customHeight="1">
      <c r="A79" s="892"/>
      <c r="B79" s="1023"/>
      <c r="C79" s="892"/>
      <c r="D79" s="892"/>
      <c r="E79" s="892"/>
      <c r="F79" s="998"/>
      <c r="G79" s="998"/>
      <c r="H79" s="892"/>
      <c r="I79" s="1023"/>
      <c r="J79" s="1004"/>
      <c r="K79" s="892"/>
      <c r="L79" s="892"/>
      <c r="M79" s="892"/>
      <c r="N79" s="892"/>
      <c r="O79" s="892"/>
      <c r="P79" s="892"/>
      <c r="Q79" s="892"/>
      <c r="R79" s="892"/>
      <c r="S79" s="892"/>
      <c r="T79" s="892"/>
      <c r="U79" s="892"/>
      <c r="V79" s="892"/>
      <c r="W79" s="892"/>
      <c r="X79" s="892"/>
      <c r="Y79" s="892"/>
      <c r="Z79" s="892"/>
      <c r="AA79" s="892"/>
      <c r="AB79" s="892"/>
      <c r="AC79" s="892"/>
      <c r="AD79" s="892"/>
    </row>
    <row r="80" ht="15.75" customHeight="1">
      <c r="A80" s="892"/>
      <c r="B80" s="1023"/>
      <c r="C80" s="892"/>
      <c r="D80" s="892"/>
      <c r="E80" s="892"/>
      <c r="F80" s="998"/>
      <c r="G80" s="998"/>
      <c r="H80" s="892"/>
      <c r="I80" s="1023"/>
      <c r="J80" s="1004"/>
      <c r="K80" s="892"/>
      <c r="L80" s="892"/>
      <c r="M80" s="892"/>
      <c r="N80" s="892"/>
      <c r="O80" s="892"/>
      <c r="P80" s="892"/>
      <c r="Q80" s="892"/>
      <c r="R80" s="892"/>
      <c r="S80" s="892"/>
      <c r="T80" s="892"/>
      <c r="U80" s="892"/>
      <c r="V80" s="892"/>
      <c r="W80" s="892"/>
      <c r="X80" s="892"/>
      <c r="Y80" s="892"/>
      <c r="Z80" s="892"/>
      <c r="AA80" s="892"/>
      <c r="AB80" s="892"/>
      <c r="AC80" s="892"/>
      <c r="AD80" s="892"/>
    </row>
    <row r="81" ht="15.75" customHeight="1">
      <c r="A81" s="892"/>
      <c r="B81" s="1023"/>
      <c r="C81" s="892"/>
      <c r="D81" s="892"/>
      <c r="E81" s="892"/>
      <c r="F81" s="998"/>
      <c r="G81" s="998"/>
      <c r="H81" s="892"/>
      <c r="I81" s="1023"/>
      <c r="J81" s="1004"/>
      <c r="K81" s="892"/>
      <c r="L81" s="892"/>
      <c r="M81" s="892"/>
      <c r="N81" s="892"/>
      <c r="O81" s="892"/>
      <c r="P81" s="892"/>
      <c r="Q81" s="892"/>
      <c r="R81" s="892"/>
      <c r="S81" s="892"/>
      <c r="T81" s="892"/>
      <c r="U81" s="892"/>
      <c r="V81" s="892"/>
      <c r="W81" s="892"/>
      <c r="X81" s="892"/>
      <c r="Y81" s="892"/>
      <c r="Z81" s="892"/>
      <c r="AA81" s="892"/>
      <c r="AB81" s="892"/>
      <c r="AC81" s="892"/>
      <c r="AD81" s="892"/>
    </row>
    <row r="82" ht="15.75" customHeight="1">
      <c r="A82" s="892"/>
      <c r="B82" s="1023"/>
      <c r="C82" s="892"/>
      <c r="D82" s="892"/>
      <c r="E82" s="892"/>
      <c r="F82" s="998"/>
      <c r="G82" s="998"/>
      <c r="H82" s="892"/>
      <c r="I82" s="1023"/>
      <c r="J82" s="1004"/>
      <c r="K82" s="892"/>
      <c r="L82" s="892"/>
      <c r="M82" s="892"/>
      <c r="N82" s="892"/>
      <c r="O82" s="892"/>
      <c r="P82" s="892"/>
      <c r="Q82" s="892"/>
      <c r="R82" s="892"/>
      <c r="S82" s="892"/>
      <c r="T82" s="892"/>
      <c r="U82" s="892"/>
      <c r="V82" s="892"/>
      <c r="W82" s="892"/>
      <c r="X82" s="892"/>
      <c r="Y82" s="892"/>
      <c r="Z82" s="892"/>
      <c r="AA82" s="892"/>
      <c r="AB82" s="892"/>
      <c r="AC82" s="892"/>
      <c r="AD82" s="892"/>
    </row>
    <row r="83" ht="15.75" customHeight="1">
      <c r="A83" s="892"/>
      <c r="B83" s="1023"/>
      <c r="C83" s="892"/>
      <c r="D83" s="892"/>
      <c r="E83" s="892"/>
      <c r="F83" s="998"/>
      <c r="G83" s="998"/>
      <c r="H83" s="892"/>
      <c r="I83" s="1023"/>
      <c r="J83" s="1004"/>
      <c r="K83" s="892"/>
      <c r="L83" s="892"/>
      <c r="M83" s="892"/>
      <c r="N83" s="892"/>
      <c r="O83" s="892"/>
      <c r="P83" s="892"/>
      <c r="Q83" s="892"/>
      <c r="R83" s="892"/>
      <c r="S83" s="892"/>
      <c r="T83" s="892"/>
      <c r="U83" s="892"/>
      <c r="V83" s="892"/>
      <c r="W83" s="892"/>
      <c r="X83" s="892"/>
      <c r="Y83" s="892"/>
      <c r="Z83" s="892"/>
      <c r="AA83" s="892"/>
      <c r="AB83" s="892"/>
      <c r="AC83" s="892"/>
      <c r="AD83" s="892"/>
    </row>
    <row r="84" ht="15.75" customHeight="1">
      <c r="A84" s="892"/>
      <c r="B84" s="1023"/>
      <c r="C84" s="892"/>
      <c r="D84" s="892"/>
      <c r="E84" s="892"/>
      <c r="F84" s="998"/>
      <c r="G84" s="998"/>
      <c r="H84" s="892"/>
      <c r="I84" s="1023"/>
      <c r="J84" s="1004"/>
      <c r="K84" s="892"/>
      <c r="L84" s="892"/>
      <c r="M84" s="892"/>
      <c r="N84" s="892"/>
      <c r="O84" s="892"/>
      <c r="P84" s="892"/>
      <c r="Q84" s="892"/>
      <c r="R84" s="892"/>
      <c r="S84" s="892"/>
      <c r="T84" s="892"/>
      <c r="U84" s="892"/>
      <c r="V84" s="892"/>
      <c r="W84" s="892"/>
      <c r="X84" s="892"/>
      <c r="Y84" s="892"/>
      <c r="Z84" s="892"/>
      <c r="AA84" s="892"/>
      <c r="AB84" s="892"/>
      <c r="AC84" s="892"/>
      <c r="AD84" s="892"/>
    </row>
    <row r="85" ht="15.75" customHeight="1">
      <c r="A85" s="892"/>
      <c r="B85" s="1023"/>
      <c r="C85" s="892"/>
      <c r="D85" s="892"/>
      <c r="E85" s="892"/>
      <c r="F85" s="998"/>
      <c r="G85" s="998"/>
      <c r="H85" s="892"/>
      <c r="I85" s="1023"/>
      <c r="J85" s="1004"/>
      <c r="K85" s="892"/>
      <c r="L85" s="892"/>
      <c r="M85" s="892"/>
      <c r="N85" s="892"/>
      <c r="O85" s="892"/>
      <c r="P85" s="892"/>
      <c r="Q85" s="892"/>
      <c r="R85" s="892"/>
      <c r="S85" s="892"/>
      <c r="T85" s="892"/>
      <c r="U85" s="892"/>
      <c r="V85" s="892"/>
      <c r="W85" s="892"/>
      <c r="X85" s="892"/>
      <c r="Y85" s="892"/>
      <c r="Z85" s="892"/>
      <c r="AA85" s="892"/>
      <c r="AB85" s="892"/>
      <c r="AC85" s="892"/>
      <c r="AD85" s="892"/>
    </row>
    <row r="86" ht="15.75" customHeight="1">
      <c r="A86" s="892"/>
      <c r="B86" s="1023"/>
      <c r="C86" s="892"/>
      <c r="D86" s="892"/>
      <c r="E86" s="892"/>
      <c r="F86" s="998"/>
      <c r="G86" s="998"/>
      <c r="H86" s="892"/>
      <c r="I86" s="1023"/>
      <c r="J86" s="1004"/>
      <c r="K86" s="892"/>
      <c r="L86" s="892"/>
      <c r="M86" s="892"/>
      <c r="N86" s="892"/>
      <c r="O86" s="892"/>
      <c r="P86" s="892"/>
      <c r="Q86" s="892"/>
      <c r="R86" s="892"/>
      <c r="S86" s="892"/>
      <c r="T86" s="892"/>
      <c r="U86" s="892"/>
      <c r="V86" s="892"/>
      <c r="W86" s="892"/>
      <c r="X86" s="892"/>
      <c r="Y86" s="892"/>
      <c r="Z86" s="892"/>
      <c r="AA86" s="892"/>
      <c r="AB86" s="892"/>
      <c r="AC86" s="892"/>
      <c r="AD86" s="892"/>
    </row>
    <row r="87" ht="15.75" customHeight="1">
      <c r="A87" s="892"/>
      <c r="B87" s="1023"/>
      <c r="C87" s="892"/>
      <c r="D87" s="892"/>
      <c r="E87" s="892"/>
      <c r="F87" s="998"/>
      <c r="G87" s="998"/>
      <c r="H87" s="892"/>
      <c r="I87" s="1023"/>
      <c r="J87" s="1004"/>
      <c r="K87" s="892"/>
      <c r="L87" s="892"/>
      <c r="M87" s="892"/>
      <c r="N87" s="892"/>
      <c r="O87" s="892"/>
      <c r="P87" s="892"/>
      <c r="Q87" s="892"/>
      <c r="R87" s="892"/>
      <c r="S87" s="892"/>
      <c r="T87" s="892"/>
      <c r="U87" s="892"/>
      <c r="V87" s="892"/>
      <c r="W87" s="892"/>
      <c r="X87" s="892"/>
      <c r="Y87" s="892"/>
      <c r="Z87" s="892"/>
      <c r="AA87" s="892"/>
      <c r="AB87" s="892"/>
      <c r="AC87" s="892"/>
      <c r="AD87" s="892"/>
    </row>
    <row r="88" ht="15.75" customHeight="1">
      <c r="A88" s="892"/>
      <c r="B88" s="1023"/>
      <c r="C88" s="892"/>
      <c r="D88" s="892"/>
      <c r="E88" s="892"/>
      <c r="F88" s="998"/>
      <c r="G88" s="998"/>
      <c r="H88" s="892"/>
      <c r="I88" s="1023"/>
      <c r="J88" s="1004"/>
      <c r="K88" s="892"/>
      <c r="L88" s="892"/>
      <c r="M88" s="892"/>
      <c r="N88" s="892"/>
      <c r="O88" s="892"/>
      <c r="P88" s="892"/>
      <c r="Q88" s="892"/>
      <c r="R88" s="892"/>
      <c r="S88" s="892"/>
      <c r="T88" s="892"/>
      <c r="U88" s="892"/>
      <c r="V88" s="892"/>
      <c r="W88" s="892"/>
      <c r="X88" s="892"/>
      <c r="Y88" s="892"/>
      <c r="Z88" s="892"/>
      <c r="AA88" s="892"/>
      <c r="AB88" s="892"/>
      <c r="AC88" s="892"/>
      <c r="AD88" s="892"/>
    </row>
    <row r="89" ht="15.75" customHeight="1">
      <c r="A89" s="892"/>
      <c r="B89" s="1023"/>
      <c r="C89" s="892"/>
      <c r="D89" s="892"/>
      <c r="E89" s="892"/>
      <c r="F89" s="998"/>
      <c r="G89" s="998"/>
      <c r="H89" s="892"/>
      <c r="I89" s="1023"/>
      <c r="J89" s="1004"/>
      <c r="K89" s="892"/>
      <c r="L89" s="892"/>
      <c r="M89" s="892"/>
      <c r="N89" s="892"/>
      <c r="O89" s="892"/>
      <c r="P89" s="892"/>
      <c r="Q89" s="892"/>
      <c r="R89" s="892"/>
      <c r="S89" s="892"/>
      <c r="T89" s="892"/>
      <c r="U89" s="892"/>
      <c r="V89" s="892"/>
      <c r="W89" s="892"/>
      <c r="X89" s="892"/>
      <c r="Y89" s="892"/>
      <c r="Z89" s="892"/>
      <c r="AA89" s="892"/>
      <c r="AB89" s="892"/>
      <c r="AC89" s="892"/>
      <c r="AD89" s="892"/>
    </row>
    <row r="90" ht="15.75" customHeight="1">
      <c r="A90" s="892"/>
      <c r="B90" s="1023"/>
      <c r="C90" s="892"/>
      <c r="D90" s="892"/>
      <c r="E90" s="892"/>
      <c r="F90" s="998"/>
      <c r="G90" s="998"/>
      <c r="H90" s="892"/>
      <c r="I90" s="1023"/>
      <c r="J90" s="1004"/>
      <c r="K90" s="892"/>
      <c r="L90" s="892"/>
      <c r="M90" s="892"/>
      <c r="N90" s="892"/>
      <c r="O90" s="892"/>
      <c r="P90" s="892"/>
      <c r="Q90" s="892"/>
      <c r="R90" s="892"/>
      <c r="S90" s="892"/>
      <c r="T90" s="892"/>
      <c r="U90" s="892"/>
      <c r="V90" s="892"/>
      <c r="W90" s="892"/>
      <c r="X90" s="892"/>
      <c r="Y90" s="892"/>
      <c r="Z90" s="892"/>
      <c r="AA90" s="892"/>
      <c r="AB90" s="892"/>
      <c r="AC90" s="892"/>
      <c r="AD90" s="892"/>
    </row>
    <row r="91" ht="15.75" customHeight="1">
      <c r="A91" s="892"/>
      <c r="B91" s="1023"/>
      <c r="C91" s="892"/>
      <c r="D91" s="892"/>
      <c r="E91" s="892"/>
      <c r="F91" s="998"/>
      <c r="G91" s="998"/>
      <c r="H91" s="892"/>
      <c r="I91" s="1023"/>
      <c r="J91" s="1004"/>
      <c r="K91" s="892"/>
      <c r="L91" s="892"/>
      <c r="M91" s="892"/>
      <c r="N91" s="892"/>
      <c r="O91" s="892"/>
      <c r="P91" s="892"/>
      <c r="Q91" s="892"/>
      <c r="R91" s="892"/>
      <c r="S91" s="892"/>
      <c r="T91" s="892"/>
      <c r="U91" s="892"/>
      <c r="V91" s="892"/>
      <c r="W91" s="892"/>
      <c r="X91" s="892"/>
      <c r="Y91" s="892"/>
      <c r="Z91" s="892"/>
      <c r="AA91" s="892"/>
      <c r="AB91" s="892"/>
      <c r="AC91" s="892"/>
      <c r="AD91" s="892"/>
    </row>
    <row r="92" ht="15.75" customHeight="1">
      <c r="A92" s="892"/>
      <c r="B92" s="1023"/>
      <c r="C92" s="892"/>
      <c r="D92" s="892"/>
      <c r="E92" s="892"/>
      <c r="F92" s="998"/>
      <c r="G92" s="998"/>
      <c r="H92" s="892"/>
      <c r="I92" s="1023"/>
      <c r="J92" s="1004"/>
      <c r="K92" s="892"/>
      <c r="L92" s="892"/>
      <c r="M92" s="892"/>
      <c r="N92" s="892"/>
      <c r="O92" s="892"/>
      <c r="P92" s="892"/>
      <c r="Q92" s="892"/>
      <c r="R92" s="892"/>
      <c r="S92" s="892"/>
      <c r="T92" s="892"/>
      <c r="U92" s="892"/>
      <c r="V92" s="892"/>
      <c r="W92" s="892"/>
      <c r="X92" s="892"/>
      <c r="Y92" s="892"/>
      <c r="Z92" s="892"/>
      <c r="AA92" s="892"/>
      <c r="AB92" s="892"/>
      <c r="AC92" s="892"/>
      <c r="AD92" s="892"/>
    </row>
    <row r="93" ht="15.75" customHeight="1">
      <c r="A93" s="892"/>
      <c r="B93" s="1023"/>
      <c r="C93" s="892"/>
      <c r="D93" s="892"/>
      <c r="E93" s="892"/>
      <c r="F93" s="998"/>
      <c r="G93" s="998"/>
      <c r="H93" s="892"/>
      <c r="I93" s="1023"/>
      <c r="J93" s="1004"/>
      <c r="K93" s="892"/>
      <c r="L93" s="892"/>
      <c r="M93" s="892"/>
      <c r="N93" s="892"/>
      <c r="O93" s="892"/>
      <c r="P93" s="892"/>
      <c r="Q93" s="892"/>
      <c r="R93" s="892"/>
      <c r="S93" s="892"/>
      <c r="T93" s="892"/>
      <c r="U93" s="892"/>
      <c r="V93" s="892"/>
      <c r="W93" s="892"/>
      <c r="X93" s="892"/>
      <c r="Y93" s="892"/>
      <c r="Z93" s="892"/>
      <c r="AA93" s="892"/>
      <c r="AB93" s="892"/>
      <c r="AC93" s="892"/>
      <c r="AD93" s="892"/>
    </row>
    <row r="94" ht="15.75" customHeight="1">
      <c r="A94" s="892"/>
      <c r="B94" s="1023"/>
      <c r="C94" s="892"/>
      <c r="D94" s="892"/>
      <c r="E94" s="892"/>
      <c r="F94" s="998"/>
      <c r="G94" s="998"/>
      <c r="H94" s="892"/>
      <c r="I94" s="1023"/>
      <c r="J94" s="1004"/>
      <c r="K94" s="892"/>
      <c r="L94" s="892"/>
      <c r="M94" s="892"/>
      <c r="N94" s="892"/>
      <c r="O94" s="892"/>
      <c r="P94" s="892"/>
      <c r="Q94" s="892"/>
      <c r="R94" s="892"/>
      <c r="S94" s="892"/>
      <c r="T94" s="892"/>
      <c r="U94" s="892"/>
      <c r="V94" s="892"/>
      <c r="W94" s="892"/>
      <c r="X94" s="892"/>
      <c r="Y94" s="892"/>
      <c r="Z94" s="892"/>
      <c r="AA94" s="892"/>
      <c r="AB94" s="892"/>
      <c r="AC94" s="892"/>
      <c r="AD94" s="892"/>
    </row>
    <row r="95" ht="15.75" customHeight="1">
      <c r="A95" s="892"/>
      <c r="B95" s="1023"/>
      <c r="C95" s="892"/>
      <c r="D95" s="892"/>
      <c r="E95" s="892"/>
      <c r="F95" s="998"/>
      <c r="G95" s="998"/>
      <c r="H95" s="892"/>
      <c r="I95" s="1023"/>
      <c r="J95" s="1004"/>
      <c r="K95" s="892"/>
      <c r="L95" s="892"/>
      <c r="M95" s="892"/>
      <c r="N95" s="892"/>
      <c r="O95" s="892"/>
      <c r="P95" s="892"/>
      <c r="Q95" s="892"/>
      <c r="R95" s="892"/>
      <c r="S95" s="892"/>
      <c r="T95" s="892"/>
      <c r="U95" s="892"/>
      <c r="V95" s="892"/>
      <c r="W95" s="892"/>
      <c r="X95" s="892"/>
      <c r="Y95" s="892"/>
      <c r="Z95" s="892"/>
      <c r="AA95" s="892"/>
      <c r="AB95" s="892"/>
      <c r="AC95" s="892"/>
      <c r="AD95" s="892"/>
    </row>
    <row r="96" ht="15.75" customHeight="1">
      <c r="A96" s="892"/>
      <c r="B96" s="1023"/>
      <c r="C96" s="892"/>
      <c r="D96" s="892"/>
      <c r="E96" s="892"/>
      <c r="F96" s="998"/>
      <c r="G96" s="998"/>
      <c r="H96" s="892"/>
      <c r="I96" s="1023"/>
      <c r="J96" s="1004"/>
      <c r="K96" s="892"/>
      <c r="L96" s="892"/>
      <c r="M96" s="892"/>
      <c r="N96" s="892"/>
      <c r="O96" s="892"/>
      <c r="P96" s="892"/>
      <c r="Q96" s="892"/>
      <c r="R96" s="892"/>
      <c r="S96" s="892"/>
      <c r="T96" s="892"/>
      <c r="U96" s="892"/>
      <c r="V96" s="892"/>
      <c r="W96" s="892"/>
      <c r="X96" s="892"/>
      <c r="Y96" s="892"/>
      <c r="Z96" s="892"/>
      <c r="AA96" s="892"/>
      <c r="AB96" s="892"/>
      <c r="AC96" s="892"/>
      <c r="AD96" s="892"/>
    </row>
    <row r="97" ht="15.75" customHeight="1">
      <c r="A97" s="892"/>
      <c r="B97" s="1023"/>
      <c r="C97" s="892"/>
      <c r="D97" s="892"/>
      <c r="E97" s="892"/>
      <c r="F97" s="998"/>
      <c r="G97" s="998"/>
      <c r="H97" s="892"/>
      <c r="I97" s="1023"/>
      <c r="J97" s="1004"/>
      <c r="K97" s="892"/>
      <c r="L97" s="892"/>
      <c r="M97" s="892"/>
      <c r="N97" s="892"/>
      <c r="O97" s="892"/>
      <c r="P97" s="892"/>
      <c r="Q97" s="892"/>
      <c r="R97" s="892"/>
      <c r="S97" s="892"/>
      <c r="T97" s="892"/>
      <c r="U97" s="892"/>
      <c r="V97" s="892"/>
      <c r="W97" s="892"/>
      <c r="X97" s="892"/>
      <c r="Y97" s="892"/>
      <c r="Z97" s="892"/>
      <c r="AA97" s="892"/>
      <c r="AB97" s="892"/>
      <c r="AC97" s="892"/>
      <c r="AD97" s="892"/>
    </row>
    <row r="98" ht="15.75" customHeight="1">
      <c r="A98" s="892"/>
      <c r="B98" s="1023"/>
      <c r="C98" s="892"/>
      <c r="D98" s="892"/>
      <c r="E98" s="892"/>
      <c r="F98" s="998"/>
      <c r="G98" s="998"/>
      <c r="H98" s="892"/>
      <c r="I98" s="1023"/>
      <c r="J98" s="1004"/>
      <c r="K98" s="892"/>
      <c r="L98" s="892"/>
      <c r="M98" s="892"/>
      <c r="N98" s="892"/>
      <c r="O98" s="892"/>
      <c r="P98" s="892"/>
      <c r="Q98" s="892"/>
      <c r="R98" s="892"/>
      <c r="S98" s="892"/>
      <c r="T98" s="892"/>
      <c r="U98" s="892"/>
      <c r="V98" s="892"/>
      <c r="W98" s="892"/>
      <c r="X98" s="892"/>
      <c r="Y98" s="892"/>
      <c r="Z98" s="892"/>
      <c r="AA98" s="892"/>
      <c r="AB98" s="892"/>
      <c r="AC98" s="892"/>
      <c r="AD98" s="892"/>
    </row>
    <row r="99" ht="15.75" customHeight="1">
      <c r="A99" s="892"/>
      <c r="B99" s="1023"/>
      <c r="C99" s="892"/>
      <c r="D99" s="892"/>
      <c r="E99" s="892"/>
      <c r="F99" s="998"/>
      <c r="G99" s="998"/>
      <c r="H99" s="892"/>
      <c r="I99" s="1023"/>
      <c r="J99" s="1004"/>
      <c r="K99" s="892"/>
      <c r="L99" s="892"/>
      <c r="M99" s="892"/>
      <c r="N99" s="892"/>
      <c r="O99" s="892"/>
      <c r="P99" s="892"/>
      <c r="Q99" s="892"/>
      <c r="R99" s="892"/>
      <c r="S99" s="892"/>
      <c r="T99" s="892"/>
      <c r="U99" s="892"/>
      <c r="V99" s="892"/>
      <c r="W99" s="892"/>
      <c r="X99" s="892"/>
      <c r="Y99" s="892"/>
      <c r="Z99" s="892"/>
      <c r="AA99" s="892"/>
      <c r="AB99" s="892"/>
      <c r="AC99" s="892"/>
      <c r="AD99" s="892"/>
    </row>
    <row r="100" ht="15.75" customHeight="1">
      <c r="A100" s="892"/>
      <c r="B100" s="1023"/>
      <c r="C100" s="892"/>
      <c r="D100" s="892"/>
      <c r="E100" s="892"/>
      <c r="F100" s="998"/>
      <c r="G100" s="998"/>
      <c r="H100" s="892"/>
      <c r="I100" s="1023"/>
      <c r="J100" s="1004"/>
      <c r="K100" s="892"/>
      <c r="L100" s="892"/>
      <c r="M100" s="892"/>
      <c r="N100" s="892"/>
      <c r="O100" s="892"/>
      <c r="P100" s="892"/>
      <c r="Q100" s="892"/>
      <c r="R100" s="892"/>
      <c r="S100" s="892"/>
      <c r="T100" s="892"/>
      <c r="U100" s="892"/>
      <c r="V100" s="892"/>
      <c r="W100" s="892"/>
      <c r="X100" s="892"/>
      <c r="Y100" s="892"/>
      <c r="Z100" s="892"/>
      <c r="AA100" s="892"/>
      <c r="AB100" s="892"/>
      <c r="AC100" s="892"/>
      <c r="AD100" s="892"/>
    </row>
    <row r="101" ht="15.75" customHeight="1">
      <c r="A101" s="892"/>
      <c r="B101" s="1023"/>
      <c r="C101" s="892"/>
      <c r="D101" s="892"/>
      <c r="E101" s="892"/>
      <c r="F101" s="998"/>
      <c r="G101" s="998"/>
      <c r="H101" s="892"/>
      <c r="I101" s="1023"/>
      <c r="J101" s="1004"/>
      <c r="K101" s="892"/>
      <c r="L101" s="892"/>
      <c r="M101" s="892"/>
      <c r="N101" s="892"/>
      <c r="O101" s="892"/>
      <c r="P101" s="892"/>
      <c r="Q101" s="892"/>
      <c r="R101" s="892"/>
      <c r="S101" s="892"/>
      <c r="T101" s="892"/>
      <c r="U101" s="892"/>
      <c r="V101" s="892"/>
      <c r="W101" s="892"/>
      <c r="X101" s="892"/>
      <c r="Y101" s="892"/>
      <c r="Z101" s="892"/>
      <c r="AA101" s="892"/>
      <c r="AB101" s="892"/>
      <c r="AC101" s="892"/>
      <c r="AD101" s="892"/>
    </row>
    <row r="102" ht="15.75" customHeight="1">
      <c r="A102" s="892"/>
      <c r="B102" s="1023"/>
      <c r="C102" s="892"/>
      <c r="D102" s="892"/>
      <c r="E102" s="892"/>
      <c r="F102" s="998"/>
      <c r="G102" s="998"/>
      <c r="H102" s="892"/>
      <c r="I102" s="1023"/>
      <c r="J102" s="1004"/>
      <c r="K102" s="892"/>
      <c r="L102" s="892"/>
      <c r="M102" s="892"/>
      <c r="N102" s="892"/>
      <c r="O102" s="892"/>
      <c r="P102" s="892"/>
      <c r="Q102" s="892"/>
      <c r="R102" s="892"/>
      <c r="S102" s="892"/>
      <c r="T102" s="892"/>
      <c r="U102" s="892"/>
      <c r="V102" s="892"/>
      <c r="W102" s="892"/>
      <c r="X102" s="892"/>
      <c r="Y102" s="892"/>
      <c r="Z102" s="892"/>
      <c r="AA102" s="892"/>
      <c r="AB102" s="892"/>
      <c r="AC102" s="892"/>
      <c r="AD102" s="892"/>
    </row>
    <row r="103" ht="15.75" customHeight="1">
      <c r="A103" s="892"/>
      <c r="B103" s="1023"/>
      <c r="C103" s="892"/>
      <c r="D103" s="892"/>
      <c r="E103" s="892"/>
      <c r="F103" s="998"/>
      <c r="G103" s="998"/>
      <c r="H103" s="892"/>
      <c r="I103" s="1023"/>
      <c r="J103" s="1004"/>
      <c r="K103" s="892"/>
      <c r="L103" s="892"/>
      <c r="M103" s="892"/>
      <c r="N103" s="892"/>
      <c r="O103" s="892"/>
      <c r="P103" s="892"/>
      <c r="Q103" s="892"/>
      <c r="R103" s="892"/>
      <c r="S103" s="892"/>
      <c r="T103" s="892"/>
      <c r="U103" s="892"/>
      <c r="V103" s="892"/>
      <c r="W103" s="892"/>
      <c r="X103" s="892"/>
      <c r="Y103" s="892"/>
      <c r="Z103" s="892"/>
      <c r="AA103" s="892"/>
      <c r="AB103" s="892"/>
      <c r="AC103" s="892"/>
      <c r="AD103" s="892"/>
    </row>
    <row r="104" ht="15.75" customHeight="1">
      <c r="A104" s="892"/>
      <c r="B104" s="1023"/>
      <c r="C104" s="892"/>
      <c r="D104" s="892"/>
      <c r="E104" s="892"/>
      <c r="F104" s="998"/>
      <c r="G104" s="998"/>
      <c r="H104" s="892"/>
      <c r="I104" s="1023"/>
      <c r="J104" s="1004"/>
      <c r="K104" s="892"/>
      <c r="L104" s="892"/>
      <c r="M104" s="892"/>
      <c r="N104" s="892"/>
      <c r="O104" s="892"/>
      <c r="P104" s="892"/>
      <c r="Q104" s="892"/>
      <c r="R104" s="892"/>
      <c r="S104" s="892"/>
      <c r="T104" s="892"/>
      <c r="U104" s="892"/>
      <c r="V104" s="892"/>
      <c r="W104" s="892"/>
      <c r="X104" s="892"/>
      <c r="Y104" s="892"/>
      <c r="Z104" s="892"/>
      <c r="AA104" s="892"/>
      <c r="AB104" s="892"/>
      <c r="AC104" s="892"/>
      <c r="AD104" s="892"/>
    </row>
    <row r="105" ht="15.75" customHeight="1">
      <c r="A105" s="892"/>
      <c r="B105" s="1023"/>
      <c r="C105" s="892"/>
      <c r="D105" s="892"/>
      <c r="E105" s="892"/>
      <c r="F105" s="998"/>
      <c r="G105" s="998"/>
      <c r="H105" s="892"/>
      <c r="I105" s="1023"/>
      <c r="J105" s="1004"/>
      <c r="K105" s="892"/>
      <c r="L105" s="892"/>
      <c r="M105" s="892"/>
      <c r="N105" s="892"/>
      <c r="O105" s="892"/>
      <c r="P105" s="892"/>
      <c r="Q105" s="892"/>
      <c r="R105" s="892"/>
      <c r="S105" s="892"/>
      <c r="T105" s="892"/>
      <c r="U105" s="892"/>
      <c r="V105" s="892"/>
      <c r="W105" s="892"/>
      <c r="X105" s="892"/>
      <c r="Y105" s="892"/>
      <c r="Z105" s="892"/>
      <c r="AA105" s="892"/>
      <c r="AB105" s="892"/>
      <c r="AC105" s="892"/>
      <c r="AD105" s="892"/>
    </row>
    <row r="106" ht="15.75" customHeight="1">
      <c r="A106" s="892"/>
      <c r="B106" s="1023"/>
      <c r="C106" s="892"/>
      <c r="D106" s="892"/>
      <c r="E106" s="892"/>
      <c r="F106" s="998"/>
      <c r="G106" s="998"/>
      <c r="H106" s="892"/>
      <c r="I106" s="1023"/>
      <c r="J106" s="1004"/>
      <c r="K106" s="892"/>
      <c r="L106" s="892"/>
      <c r="M106" s="892"/>
      <c r="N106" s="892"/>
      <c r="O106" s="892"/>
      <c r="P106" s="892"/>
      <c r="Q106" s="892"/>
      <c r="R106" s="892"/>
      <c r="S106" s="892"/>
      <c r="T106" s="892"/>
      <c r="U106" s="892"/>
      <c r="V106" s="892"/>
      <c r="W106" s="892"/>
      <c r="X106" s="892"/>
      <c r="Y106" s="892"/>
      <c r="Z106" s="892"/>
      <c r="AA106" s="892"/>
      <c r="AB106" s="892"/>
      <c r="AC106" s="892"/>
      <c r="AD106" s="892"/>
    </row>
    <row r="107" ht="15.75" customHeight="1">
      <c r="A107" s="892"/>
      <c r="B107" s="1023"/>
      <c r="C107" s="892"/>
      <c r="D107" s="892"/>
      <c r="E107" s="892"/>
      <c r="F107" s="998"/>
      <c r="G107" s="998"/>
      <c r="H107" s="892"/>
      <c r="I107" s="1023"/>
      <c r="J107" s="1004"/>
      <c r="K107" s="892"/>
      <c r="L107" s="892"/>
      <c r="M107" s="892"/>
      <c r="N107" s="892"/>
      <c r="O107" s="892"/>
      <c r="P107" s="892"/>
      <c r="Q107" s="892"/>
      <c r="R107" s="892"/>
      <c r="S107" s="892"/>
      <c r="T107" s="892"/>
      <c r="U107" s="892"/>
      <c r="V107" s="892"/>
      <c r="W107" s="892"/>
      <c r="X107" s="892"/>
      <c r="Y107" s="892"/>
      <c r="Z107" s="892"/>
      <c r="AA107" s="892"/>
      <c r="AB107" s="892"/>
      <c r="AC107" s="892"/>
      <c r="AD107" s="892"/>
    </row>
    <row r="108" ht="15.75" customHeight="1">
      <c r="A108" s="892"/>
      <c r="B108" s="1023"/>
      <c r="C108" s="892"/>
      <c r="D108" s="892"/>
      <c r="E108" s="892"/>
      <c r="F108" s="998"/>
      <c r="G108" s="998"/>
      <c r="H108" s="892"/>
      <c r="I108" s="1023"/>
      <c r="J108" s="1004"/>
      <c r="K108" s="892"/>
      <c r="L108" s="892"/>
      <c r="M108" s="892"/>
      <c r="N108" s="892"/>
      <c r="O108" s="892"/>
      <c r="P108" s="892"/>
      <c r="Q108" s="892"/>
      <c r="R108" s="892"/>
      <c r="S108" s="892"/>
      <c r="T108" s="892"/>
      <c r="U108" s="892"/>
      <c r="V108" s="892"/>
      <c r="W108" s="892"/>
      <c r="X108" s="892"/>
      <c r="Y108" s="892"/>
      <c r="Z108" s="892"/>
      <c r="AA108" s="892"/>
      <c r="AB108" s="892"/>
      <c r="AC108" s="892"/>
      <c r="AD108" s="892"/>
    </row>
    <row r="109" ht="15.75" customHeight="1">
      <c r="A109" s="892"/>
      <c r="B109" s="1023"/>
      <c r="C109" s="892"/>
      <c r="D109" s="892"/>
      <c r="E109" s="892"/>
      <c r="F109" s="998"/>
      <c r="G109" s="998"/>
      <c r="H109" s="892"/>
      <c r="I109" s="1023"/>
      <c r="J109" s="1004"/>
      <c r="K109" s="892"/>
      <c r="L109" s="892"/>
      <c r="M109" s="892"/>
      <c r="N109" s="892"/>
      <c r="O109" s="892"/>
      <c r="P109" s="892"/>
      <c r="Q109" s="892"/>
      <c r="R109" s="892"/>
      <c r="S109" s="892"/>
      <c r="T109" s="892"/>
      <c r="U109" s="892"/>
      <c r="V109" s="892"/>
      <c r="W109" s="892"/>
      <c r="X109" s="892"/>
      <c r="Y109" s="892"/>
      <c r="Z109" s="892"/>
      <c r="AA109" s="892"/>
      <c r="AB109" s="892"/>
      <c r="AC109" s="892"/>
      <c r="AD109" s="892"/>
    </row>
    <row r="110" ht="15.75" customHeight="1">
      <c r="A110" s="892"/>
      <c r="B110" s="1023"/>
      <c r="C110" s="892"/>
      <c r="D110" s="892"/>
      <c r="E110" s="892"/>
      <c r="F110" s="998"/>
      <c r="G110" s="998"/>
      <c r="H110" s="892"/>
      <c r="I110" s="1023"/>
      <c r="J110" s="1004"/>
      <c r="K110" s="892"/>
      <c r="L110" s="892"/>
      <c r="M110" s="892"/>
      <c r="N110" s="892"/>
      <c r="O110" s="892"/>
      <c r="P110" s="892"/>
      <c r="Q110" s="892"/>
      <c r="R110" s="892"/>
      <c r="S110" s="892"/>
      <c r="T110" s="892"/>
      <c r="U110" s="892"/>
      <c r="V110" s="892"/>
      <c r="W110" s="892"/>
      <c r="X110" s="892"/>
      <c r="Y110" s="892"/>
      <c r="Z110" s="892"/>
      <c r="AA110" s="892"/>
      <c r="AB110" s="892"/>
      <c r="AC110" s="892"/>
      <c r="AD110" s="892"/>
    </row>
    <row r="111" ht="15.75" customHeight="1">
      <c r="A111" s="892"/>
      <c r="B111" s="1023"/>
      <c r="C111" s="892"/>
      <c r="D111" s="892"/>
      <c r="E111" s="892"/>
      <c r="F111" s="998"/>
      <c r="G111" s="998"/>
      <c r="H111" s="892"/>
      <c r="I111" s="1023"/>
      <c r="J111" s="1004"/>
      <c r="K111" s="892"/>
      <c r="L111" s="892"/>
      <c r="M111" s="892"/>
      <c r="N111" s="892"/>
      <c r="O111" s="892"/>
      <c r="P111" s="892"/>
      <c r="Q111" s="892"/>
      <c r="R111" s="892"/>
      <c r="S111" s="892"/>
      <c r="T111" s="892"/>
      <c r="U111" s="892"/>
      <c r="V111" s="892"/>
      <c r="W111" s="892"/>
      <c r="X111" s="892"/>
      <c r="Y111" s="892"/>
      <c r="Z111" s="892"/>
      <c r="AA111" s="892"/>
      <c r="AB111" s="892"/>
      <c r="AC111" s="892"/>
      <c r="AD111" s="892"/>
    </row>
    <row r="112" ht="15.75" customHeight="1">
      <c r="A112" s="892"/>
      <c r="B112" s="1023"/>
      <c r="C112" s="892"/>
      <c r="D112" s="892"/>
      <c r="E112" s="892"/>
      <c r="F112" s="998"/>
      <c r="G112" s="998"/>
      <c r="H112" s="892"/>
      <c r="I112" s="1023"/>
      <c r="J112" s="1004"/>
      <c r="K112" s="892"/>
      <c r="L112" s="892"/>
      <c r="M112" s="892"/>
      <c r="N112" s="892"/>
      <c r="O112" s="892"/>
      <c r="P112" s="892"/>
      <c r="Q112" s="892"/>
      <c r="R112" s="892"/>
      <c r="S112" s="892"/>
      <c r="T112" s="892"/>
      <c r="U112" s="892"/>
      <c r="V112" s="892"/>
      <c r="W112" s="892"/>
      <c r="X112" s="892"/>
      <c r="Y112" s="892"/>
      <c r="Z112" s="892"/>
      <c r="AA112" s="892"/>
      <c r="AB112" s="892"/>
      <c r="AC112" s="892"/>
      <c r="AD112" s="892"/>
    </row>
    <row r="113" ht="15.75" customHeight="1">
      <c r="A113" s="892"/>
      <c r="B113" s="1023"/>
      <c r="C113" s="892"/>
      <c r="D113" s="892"/>
      <c r="E113" s="892"/>
      <c r="F113" s="998"/>
      <c r="G113" s="998"/>
      <c r="H113" s="892"/>
      <c r="I113" s="1023"/>
      <c r="J113" s="1004"/>
      <c r="K113" s="892"/>
      <c r="L113" s="892"/>
      <c r="M113" s="892"/>
      <c r="N113" s="892"/>
      <c r="O113" s="892"/>
      <c r="P113" s="892"/>
      <c r="Q113" s="892"/>
      <c r="R113" s="892"/>
      <c r="S113" s="892"/>
      <c r="T113" s="892"/>
      <c r="U113" s="892"/>
      <c r="V113" s="892"/>
      <c r="W113" s="892"/>
      <c r="X113" s="892"/>
      <c r="Y113" s="892"/>
      <c r="Z113" s="892"/>
      <c r="AA113" s="892"/>
      <c r="AB113" s="892"/>
      <c r="AC113" s="892"/>
      <c r="AD113" s="892"/>
    </row>
    <row r="114" ht="15.75" customHeight="1">
      <c r="A114" s="892"/>
      <c r="B114" s="1023"/>
      <c r="C114" s="892"/>
      <c r="D114" s="892"/>
      <c r="E114" s="892"/>
      <c r="F114" s="998"/>
      <c r="G114" s="998"/>
      <c r="H114" s="892"/>
      <c r="I114" s="1023"/>
      <c r="J114" s="1004"/>
      <c r="K114" s="892"/>
      <c r="L114" s="892"/>
      <c r="M114" s="892"/>
      <c r="N114" s="892"/>
      <c r="O114" s="892"/>
      <c r="P114" s="892"/>
      <c r="Q114" s="892"/>
      <c r="R114" s="892"/>
      <c r="S114" s="892"/>
      <c r="T114" s="892"/>
      <c r="U114" s="892"/>
      <c r="V114" s="892"/>
      <c r="W114" s="892"/>
      <c r="X114" s="892"/>
      <c r="Y114" s="892"/>
      <c r="Z114" s="892"/>
      <c r="AA114" s="892"/>
      <c r="AB114" s="892"/>
      <c r="AC114" s="892"/>
      <c r="AD114" s="892"/>
    </row>
    <row r="115" ht="15.75" customHeight="1">
      <c r="A115" s="892"/>
      <c r="B115" s="1023"/>
      <c r="C115" s="892"/>
      <c r="D115" s="892"/>
      <c r="E115" s="892"/>
      <c r="F115" s="998"/>
      <c r="G115" s="998"/>
      <c r="H115" s="892"/>
      <c r="I115" s="1023"/>
      <c r="J115" s="1004"/>
      <c r="K115" s="892"/>
      <c r="L115" s="892"/>
      <c r="M115" s="892"/>
      <c r="N115" s="892"/>
      <c r="O115" s="892"/>
      <c r="P115" s="892"/>
      <c r="Q115" s="892"/>
      <c r="R115" s="892"/>
      <c r="S115" s="892"/>
      <c r="T115" s="892"/>
      <c r="U115" s="892"/>
      <c r="V115" s="892"/>
      <c r="W115" s="892"/>
      <c r="X115" s="892"/>
      <c r="Y115" s="892"/>
      <c r="Z115" s="892"/>
      <c r="AA115" s="892"/>
      <c r="AB115" s="892"/>
      <c r="AC115" s="892"/>
      <c r="AD115" s="892"/>
    </row>
    <row r="116" ht="15.75" customHeight="1">
      <c r="A116" s="892"/>
      <c r="B116" s="1023"/>
      <c r="C116" s="892"/>
      <c r="D116" s="892"/>
      <c r="E116" s="892"/>
      <c r="F116" s="998"/>
      <c r="G116" s="998"/>
      <c r="H116" s="892"/>
      <c r="I116" s="1023"/>
      <c r="J116" s="1004"/>
      <c r="K116" s="892"/>
      <c r="L116" s="892"/>
      <c r="M116" s="892"/>
      <c r="N116" s="892"/>
      <c r="O116" s="892"/>
      <c r="P116" s="892"/>
      <c r="Q116" s="892"/>
      <c r="R116" s="892"/>
      <c r="S116" s="892"/>
      <c r="T116" s="892"/>
      <c r="U116" s="892"/>
      <c r="V116" s="892"/>
      <c r="W116" s="892"/>
      <c r="X116" s="892"/>
      <c r="Y116" s="892"/>
      <c r="Z116" s="892"/>
      <c r="AA116" s="892"/>
      <c r="AB116" s="892"/>
      <c r="AC116" s="892"/>
      <c r="AD116" s="892"/>
    </row>
    <row r="117" ht="15.75" customHeight="1">
      <c r="A117" s="892"/>
      <c r="B117" s="1023"/>
      <c r="C117" s="892"/>
      <c r="D117" s="892"/>
      <c r="E117" s="892"/>
      <c r="F117" s="998"/>
      <c r="G117" s="998"/>
      <c r="H117" s="892"/>
      <c r="I117" s="1023"/>
      <c r="J117" s="1004"/>
      <c r="K117" s="892"/>
      <c r="L117" s="892"/>
      <c r="M117" s="892"/>
      <c r="N117" s="892"/>
      <c r="O117" s="892"/>
      <c r="P117" s="892"/>
      <c r="Q117" s="892"/>
      <c r="R117" s="892"/>
      <c r="S117" s="892"/>
      <c r="T117" s="892"/>
      <c r="U117" s="892"/>
      <c r="V117" s="892"/>
      <c r="W117" s="892"/>
      <c r="X117" s="892"/>
      <c r="Y117" s="892"/>
      <c r="Z117" s="892"/>
      <c r="AA117" s="892"/>
      <c r="AB117" s="892"/>
      <c r="AC117" s="892"/>
      <c r="AD117" s="892"/>
    </row>
    <row r="118" ht="15.75" customHeight="1">
      <c r="A118" s="892"/>
      <c r="B118" s="1023"/>
      <c r="C118" s="892"/>
      <c r="D118" s="892"/>
      <c r="E118" s="892"/>
      <c r="F118" s="998"/>
      <c r="G118" s="998"/>
      <c r="H118" s="892"/>
      <c r="I118" s="1023"/>
      <c r="J118" s="1004"/>
      <c r="K118" s="892"/>
      <c r="L118" s="892"/>
      <c r="M118" s="892"/>
      <c r="N118" s="892"/>
      <c r="O118" s="892"/>
      <c r="P118" s="892"/>
      <c r="Q118" s="892"/>
      <c r="R118" s="892"/>
      <c r="S118" s="892"/>
      <c r="T118" s="892"/>
      <c r="U118" s="892"/>
      <c r="V118" s="892"/>
      <c r="W118" s="892"/>
      <c r="X118" s="892"/>
      <c r="Y118" s="892"/>
      <c r="Z118" s="892"/>
      <c r="AA118" s="892"/>
      <c r="AB118" s="892"/>
      <c r="AC118" s="892"/>
      <c r="AD118" s="892"/>
    </row>
    <row r="119" ht="15.75" customHeight="1">
      <c r="A119" s="892"/>
      <c r="B119" s="1023"/>
      <c r="C119" s="892"/>
      <c r="D119" s="892"/>
      <c r="E119" s="892"/>
      <c r="F119" s="998"/>
      <c r="G119" s="998"/>
      <c r="H119" s="892"/>
      <c r="I119" s="1023"/>
      <c r="J119" s="1004"/>
      <c r="K119" s="892"/>
      <c r="L119" s="892"/>
      <c r="M119" s="892"/>
      <c r="N119" s="892"/>
      <c r="O119" s="892"/>
      <c r="P119" s="892"/>
      <c r="Q119" s="892"/>
      <c r="R119" s="892"/>
      <c r="S119" s="892"/>
      <c r="T119" s="892"/>
      <c r="U119" s="892"/>
      <c r="V119" s="892"/>
      <c r="W119" s="892"/>
      <c r="X119" s="892"/>
      <c r="Y119" s="892"/>
      <c r="Z119" s="892"/>
      <c r="AA119" s="892"/>
      <c r="AB119" s="892"/>
      <c r="AC119" s="892"/>
      <c r="AD119" s="892"/>
    </row>
    <row r="120" ht="15.75" customHeight="1">
      <c r="A120" s="892"/>
      <c r="B120" s="1023"/>
      <c r="C120" s="892"/>
      <c r="D120" s="892"/>
      <c r="E120" s="892"/>
      <c r="F120" s="998"/>
      <c r="G120" s="998"/>
      <c r="H120" s="892"/>
      <c r="I120" s="1023"/>
      <c r="J120" s="1004"/>
      <c r="K120" s="892"/>
      <c r="L120" s="892"/>
      <c r="M120" s="892"/>
      <c r="N120" s="892"/>
      <c r="O120" s="892"/>
      <c r="P120" s="892"/>
      <c r="Q120" s="892"/>
      <c r="R120" s="892"/>
      <c r="S120" s="892"/>
      <c r="T120" s="892"/>
      <c r="U120" s="892"/>
      <c r="V120" s="892"/>
      <c r="W120" s="892"/>
      <c r="X120" s="892"/>
      <c r="Y120" s="892"/>
      <c r="Z120" s="892"/>
      <c r="AA120" s="892"/>
      <c r="AB120" s="892"/>
      <c r="AC120" s="892"/>
      <c r="AD120" s="892"/>
    </row>
    <row r="121" ht="15.75" customHeight="1">
      <c r="A121" s="892"/>
      <c r="B121" s="1023"/>
      <c r="C121" s="892"/>
      <c r="D121" s="892"/>
      <c r="E121" s="892"/>
      <c r="F121" s="998"/>
      <c r="G121" s="998"/>
      <c r="H121" s="892"/>
      <c r="I121" s="1023"/>
      <c r="J121" s="1004"/>
      <c r="K121" s="892"/>
      <c r="L121" s="892"/>
      <c r="M121" s="892"/>
      <c r="N121" s="892"/>
      <c r="O121" s="892"/>
      <c r="P121" s="892"/>
      <c r="Q121" s="892"/>
      <c r="R121" s="892"/>
      <c r="S121" s="892"/>
      <c r="T121" s="892"/>
      <c r="U121" s="892"/>
      <c r="V121" s="892"/>
      <c r="W121" s="892"/>
      <c r="X121" s="892"/>
      <c r="Y121" s="892"/>
      <c r="Z121" s="892"/>
      <c r="AA121" s="892"/>
      <c r="AB121" s="892"/>
      <c r="AC121" s="892"/>
      <c r="AD121" s="892"/>
    </row>
    <row r="122" ht="15.75" customHeight="1">
      <c r="A122" s="892"/>
      <c r="B122" s="1023"/>
      <c r="C122" s="892"/>
      <c r="D122" s="892"/>
      <c r="E122" s="892"/>
      <c r="F122" s="998"/>
      <c r="G122" s="998"/>
      <c r="H122" s="892"/>
      <c r="I122" s="1023"/>
      <c r="J122" s="1004"/>
      <c r="K122" s="892"/>
      <c r="L122" s="892"/>
      <c r="M122" s="892"/>
      <c r="N122" s="892"/>
      <c r="O122" s="892"/>
      <c r="P122" s="892"/>
      <c r="Q122" s="892"/>
      <c r="R122" s="892"/>
      <c r="S122" s="892"/>
      <c r="T122" s="892"/>
      <c r="U122" s="892"/>
      <c r="V122" s="892"/>
      <c r="W122" s="892"/>
      <c r="X122" s="892"/>
      <c r="Y122" s="892"/>
      <c r="Z122" s="892"/>
      <c r="AA122" s="892"/>
      <c r="AB122" s="892"/>
      <c r="AC122" s="892"/>
      <c r="AD122" s="892"/>
    </row>
    <row r="123" ht="15.75" customHeight="1">
      <c r="A123" s="892"/>
      <c r="B123" s="1023"/>
      <c r="C123" s="892"/>
      <c r="D123" s="892"/>
      <c r="E123" s="892"/>
      <c r="F123" s="998"/>
      <c r="G123" s="998"/>
      <c r="H123" s="892"/>
      <c r="I123" s="1023"/>
      <c r="J123" s="1004"/>
      <c r="K123" s="892"/>
      <c r="L123" s="892"/>
      <c r="M123" s="892"/>
      <c r="N123" s="892"/>
      <c r="O123" s="892"/>
      <c r="P123" s="892"/>
      <c r="Q123" s="892"/>
      <c r="R123" s="892"/>
      <c r="S123" s="892"/>
      <c r="T123" s="892"/>
      <c r="U123" s="892"/>
      <c r="V123" s="892"/>
      <c r="W123" s="892"/>
      <c r="X123" s="892"/>
      <c r="Y123" s="892"/>
      <c r="Z123" s="892"/>
      <c r="AA123" s="892"/>
      <c r="AB123" s="892"/>
      <c r="AC123" s="892"/>
      <c r="AD123" s="892"/>
    </row>
    <row r="124" ht="15.75" customHeight="1">
      <c r="A124" s="892"/>
      <c r="B124" s="1023"/>
      <c r="C124" s="892"/>
      <c r="D124" s="892"/>
      <c r="E124" s="892"/>
      <c r="F124" s="998"/>
      <c r="G124" s="998"/>
      <c r="H124" s="892"/>
      <c r="I124" s="1023"/>
      <c r="J124" s="1004"/>
      <c r="K124" s="892"/>
      <c r="L124" s="892"/>
      <c r="M124" s="892"/>
      <c r="N124" s="892"/>
      <c r="O124" s="892"/>
      <c r="P124" s="892"/>
      <c r="Q124" s="892"/>
      <c r="R124" s="892"/>
      <c r="S124" s="892"/>
      <c r="T124" s="892"/>
      <c r="U124" s="892"/>
      <c r="V124" s="892"/>
      <c r="W124" s="892"/>
      <c r="X124" s="892"/>
      <c r="Y124" s="892"/>
      <c r="Z124" s="892"/>
      <c r="AA124" s="892"/>
      <c r="AB124" s="892"/>
      <c r="AC124" s="892"/>
      <c r="AD124" s="892"/>
    </row>
    <row r="125" ht="15.75" customHeight="1">
      <c r="A125" s="892"/>
      <c r="B125" s="1023"/>
      <c r="C125" s="892"/>
      <c r="D125" s="892"/>
      <c r="E125" s="892"/>
      <c r="F125" s="998"/>
      <c r="G125" s="998"/>
      <c r="H125" s="892"/>
      <c r="I125" s="1023"/>
      <c r="J125" s="1004"/>
      <c r="K125" s="892"/>
      <c r="L125" s="892"/>
      <c r="M125" s="892"/>
      <c r="N125" s="892"/>
      <c r="O125" s="892"/>
      <c r="P125" s="892"/>
      <c r="Q125" s="892"/>
      <c r="R125" s="892"/>
      <c r="S125" s="892"/>
      <c r="T125" s="892"/>
      <c r="U125" s="892"/>
      <c r="V125" s="892"/>
      <c r="W125" s="892"/>
      <c r="X125" s="892"/>
      <c r="Y125" s="892"/>
      <c r="Z125" s="892"/>
      <c r="AA125" s="892"/>
      <c r="AB125" s="892"/>
      <c r="AC125" s="892"/>
      <c r="AD125" s="892"/>
    </row>
    <row r="126" ht="15.75" customHeight="1">
      <c r="A126" s="892"/>
      <c r="B126" s="1023"/>
      <c r="C126" s="892"/>
      <c r="D126" s="892"/>
      <c r="E126" s="892"/>
      <c r="F126" s="998"/>
      <c r="G126" s="998"/>
      <c r="H126" s="892"/>
      <c r="I126" s="1023"/>
      <c r="J126" s="1004"/>
      <c r="K126" s="892"/>
      <c r="L126" s="892"/>
      <c r="M126" s="892"/>
      <c r="N126" s="892"/>
      <c r="O126" s="892"/>
      <c r="P126" s="892"/>
      <c r="Q126" s="892"/>
      <c r="R126" s="892"/>
      <c r="S126" s="892"/>
      <c r="T126" s="892"/>
      <c r="U126" s="892"/>
      <c r="V126" s="892"/>
      <c r="W126" s="892"/>
      <c r="X126" s="892"/>
      <c r="Y126" s="892"/>
      <c r="Z126" s="892"/>
      <c r="AA126" s="892"/>
      <c r="AB126" s="892"/>
      <c r="AC126" s="892"/>
      <c r="AD126" s="892"/>
    </row>
    <row r="127" ht="15.75" customHeight="1">
      <c r="A127" s="892"/>
      <c r="B127" s="1023"/>
      <c r="C127" s="892"/>
      <c r="D127" s="892"/>
      <c r="E127" s="892"/>
      <c r="F127" s="998"/>
      <c r="G127" s="998"/>
      <c r="H127" s="892"/>
      <c r="I127" s="1023"/>
      <c r="J127" s="1004"/>
      <c r="K127" s="892"/>
      <c r="L127" s="892"/>
      <c r="M127" s="892"/>
      <c r="N127" s="892"/>
      <c r="O127" s="892"/>
      <c r="P127" s="892"/>
      <c r="Q127" s="892"/>
      <c r="R127" s="892"/>
      <c r="S127" s="892"/>
      <c r="T127" s="892"/>
      <c r="U127" s="892"/>
      <c r="V127" s="892"/>
      <c r="W127" s="892"/>
      <c r="X127" s="892"/>
      <c r="Y127" s="892"/>
      <c r="Z127" s="892"/>
      <c r="AA127" s="892"/>
      <c r="AB127" s="892"/>
      <c r="AC127" s="892"/>
      <c r="AD127" s="892"/>
    </row>
    <row r="128" ht="15.75" customHeight="1">
      <c r="A128" s="892"/>
      <c r="B128" s="1023"/>
      <c r="C128" s="892"/>
      <c r="D128" s="892"/>
      <c r="E128" s="892"/>
      <c r="F128" s="998"/>
      <c r="G128" s="998"/>
      <c r="H128" s="892"/>
      <c r="I128" s="1023"/>
      <c r="J128" s="1004"/>
      <c r="K128" s="892"/>
      <c r="L128" s="892"/>
      <c r="M128" s="892"/>
      <c r="N128" s="892"/>
      <c r="O128" s="892"/>
      <c r="P128" s="892"/>
      <c r="Q128" s="892"/>
      <c r="R128" s="892"/>
      <c r="S128" s="892"/>
      <c r="T128" s="892"/>
      <c r="U128" s="892"/>
      <c r="V128" s="892"/>
      <c r="W128" s="892"/>
      <c r="X128" s="892"/>
      <c r="Y128" s="892"/>
      <c r="Z128" s="892"/>
      <c r="AA128" s="892"/>
      <c r="AB128" s="892"/>
      <c r="AC128" s="892"/>
      <c r="AD128" s="892"/>
    </row>
    <row r="129" ht="15.75" customHeight="1">
      <c r="A129" s="892"/>
      <c r="B129" s="1023"/>
      <c r="C129" s="892"/>
      <c r="D129" s="892"/>
      <c r="E129" s="892"/>
      <c r="F129" s="998"/>
      <c r="G129" s="998"/>
      <c r="H129" s="892"/>
      <c r="I129" s="1023"/>
      <c r="J129" s="1004"/>
      <c r="K129" s="892"/>
      <c r="L129" s="892"/>
      <c r="M129" s="892"/>
      <c r="N129" s="892"/>
      <c r="O129" s="892"/>
      <c r="P129" s="892"/>
      <c r="Q129" s="892"/>
      <c r="R129" s="892"/>
      <c r="S129" s="892"/>
      <c r="T129" s="892"/>
      <c r="U129" s="892"/>
      <c r="V129" s="892"/>
      <c r="W129" s="892"/>
      <c r="X129" s="892"/>
      <c r="Y129" s="892"/>
      <c r="Z129" s="892"/>
      <c r="AA129" s="892"/>
      <c r="AB129" s="892"/>
      <c r="AC129" s="892"/>
      <c r="AD129" s="892"/>
    </row>
    <row r="130" ht="15.75" customHeight="1">
      <c r="A130" s="892"/>
      <c r="B130" s="1023"/>
      <c r="C130" s="892"/>
      <c r="D130" s="892"/>
      <c r="E130" s="892"/>
      <c r="F130" s="998"/>
      <c r="G130" s="998"/>
      <c r="H130" s="892"/>
      <c r="I130" s="1023"/>
      <c r="J130" s="1004"/>
      <c r="K130" s="892"/>
      <c r="L130" s="892"/>
      <c r="M130" s="892"/>
      <c r="N130" s="892"/>
      <c r="O130" s="892"/>
      <c r="P130" s="892"/>
      <c r="Q130" s="892"/>
      <c r="R130" s="892"/>
      <c r="S130" s="892"/>
      <c r="T130" s="892"/>
      <c r="U130" s="892"/>
      <c r="V130" s="892"/>
      <c r="W130" s="892"/>
      <c r="X130" s="892"/>
      <c r="Y130" s="892"/>
      <c r="Z130" s="892"/>
      <c r="AA130" s="892"/>
      <c r="AB130" s="892"/>
      <c r="AC130" s="892"/>
      <c r="AD130" s="892"/>
    </row>
    <row r="131" ht="15.75" customHeight="1">
      <c r="A131" s="892"/>
      <c r="B131" s="1023"/>
      <c r="C131" s="892"/>
      <c r="D131" s="892"/>
      <c r="E131" s="892"/>
      <c r="F131" s="998"/>
      <c r="G131" s="998"/>
      <c r="H131" s="892"/>
      <c r="I131" s="1023"/>
      <c r="J131" s="1004"/>
      <c r="K131" s="892"/>
      <c r="L131" s="892"/>
      <c r="M131" s="892"/>
      <c r="N131" s="892"/>
      <c r="O131" s="892"/>
      <c r="P131" s="892"/>
      <c r="Q131" s="892"/>
      <c r="R131" s="892"/>
      <c r="S131" s="892"/>
      <c r="T131" s="892"/>
      <c r="U131" s="892"/>
      <c r="V131" s="892"/>
      <c r="W131" s="892"/>
      <c r="X131" s="892"/>
      <c r="Y131" s="892"/>
      <c r="Z131" s="892"/>
      <c r="AA131" s="892"/>
      <c r="AB131" s="892"/>
      <c r="AC131" s="892"/>
      <c r="AD131" s="892"/>
    </row>
    <row r="132" ht="15.75" customHeight="1">
      <c r="A132" s="892"/>
      <c r="B132" s="1023"/>
      <c r="C132" s="892"/>
      <c r="D132" s="892"/>
      <c r="E132" s="892"/>
      <c r="F132" s="998"/>
      <c r="G132" s="998"/>
      <c r="H132" s="892"/>
      <c r="I132" s="1023"/>
      <c r="J132" s="1004"/>
      <c r="K132" s="892"/>
      <c r="L132" s="892"/>
      <c r="M132" s="892"/>
      <c r="N132" s="892"/>
      <c r="O132" s="892"/>
      <c r="P132" s="892"/>
      <c r="Q132" s="892"/>
      <c r="R132" s="892"/>
      <c r="S132" s="892"/>
      <c r="T132" s="892"/>
      <c r="U132" s="892"/>
      <c r="V132" s="892"/>
      <c r="W132" s="892"/>
      <c r="X132" s="892"/>
      <c r="Y132" s="892"/>
      <c r="Z132" s="892"/>
      <c r="AA132" s="892"/>
      <c r="AB132" s="892"/>
      <c r="AC132" s="892"/>
      <c r="AD132" s="892"/>
    </row>
    <row r="133" ht="15.75" customHeight="1">
      <c r="A133" s="892"/>
      <c r="B133" s="1023"/>
      <c r="C133" s="892"/>
      <c r="D133" s="892"/>
      <c r="E133" s="892"/>
      <c r="F133" s="998"/>
      <c r="G133" s="998"/>
      <c r="H133" s="892"/>
      <c r="I133" s="1023"/>
      <c r="J133" s="1004"/>
      <c r="K133" s="892"/>
      <c r="L133" s="892"/>
      <c r="M133" s="892"/>
      <c r="N133" s="892"/>
      <c r="O133" s="892"/>
      <c r="P133" s="892"/>
      <c r="Q133" s="892"/>
      <c r="R133" s="892"/>
      <c r="S133" s="892"/>
      <c r="T133" s="892"/>
      <c r="U133" s="892"/>
      <c r="V133" s="892"/>
      <c r="W133" s="892"/>
      <c r="X133" s="892"/>
      <c r="Y133" s="892"/>
      <c r="Z133" s="892"/>
      <c r="AA133" s="892"/>
      <c r="AB133" s="892"/>
      <c r="AC133" s="892"/>
      <c r="AD133" s="892"/>
    </row>
    <row r="134" ht="15.75" customHeight="1">
      <c r="A134" s="892"/>
      <c r="B134" s="1023"/>
      <c r="C134" s="892"/>
      <c r="D134" s="892"/>
      <c r="E134" s="892"/>
      <c r="F134" s="998"/>
      <c r="G134" s="998"/>
      <c r="H134" s="892"/>
      <c r="I134" s="1023"/>
      <c r="J134" s="1004"/>
      <c r="K134" s="892"/>
      <c r="L134" s="892"/>
      <c r="M134" s="892"/>
      <c r="N134" s="892"/>
      <c r="O134" s="892"/>
      <c r="P134" s="892"/>
      <c r="Q134" s="892"/>
      <c r="R134" s="892"/>
      <c r="S134" s="892"/>
      <c r="T134" s="892"/>
      <c r="U134" s="892"/>
      <c r="V134" s="892"/>
      <c r="W134" s="892"/>
      <c r="X134" s="892"/>
      <c r="Y134" s="892"/>
      <c r="Z134" s="892"/>
      <c r="AA134" s="892"/>
      <c r="AB134" s="892"/>
      <c r="AC134" s="892"/>
      <c r="AD134" s="892"/>
    </row>
    <row r="135" ht="15.75" customHeight="1">
      <c r="A135" s="892"/>
      <c r="B135" s="1023"/>
      <c r="C135" s="892"/>
      <c r="D135" s="892"/>
      <c r="E135" s="892"/>
      <c r="F135" s="998"/>
      <c r="G135" s="998"/>
      <c r="H135" s="892"/>
      <c r="I135" s="1023"/>
      <c r="J135" s="1004"/>
      <c r="K135" s="892"/>
      <c r="L135" s="892"/>
      <c r="M135" s="892"/>
      <c r="N135" s="892"/>
      <c r="O135" s="892"/>
      <c r="P135" s="892"/>
      <c r="Q135" s="892"/>
      <c r="R135" s="892"/>
      <c r="S135" s="892"/>
      <c r="T135" s="892"/>
      <c r="U135" s="892"/>
      <c r="V135" s="892"/>
      <c r="W135" s="892"/>
      <c r="X135" s="892"/>
      <c r="Y135" s="892"/>
      <c r="Z135" s="892"/>
      <c r="AA135" s="892"/>
      <c r="AB135" s="892"/>
      <c r="AC135" s="892"/>
      <c r="AD135" s="892"/>
    </row>
    <row r="136" ht="15.75" customHeight="1">
      <c r="A136" s="892"/>
      <c r="B136" s="1023"/>
      <c r="C136" s="892"/>
      <c r="D136" s="892"/>
      <c r="E136" s="892"/>
      <c r="F136" s="998"/>
      <c r="G136" s="998"/>
      <c r="H136" s="892"/>
      <c r="I136" s="1023"/>
      <c r="J136" s="1004"/>
      <c r="K136" s="892"/>
      <c r="L136" s="892"/>
      <c r="M136" s="892"/>
      <c r="N136" s="892"/>
      <c r="O136" s="892"/>
      <c r="P136" s="892"/>
      <c r="Q136" s="892"/>
      <c r="R136" s="892"/>
      <c r="S136" s="892"/>
      <c r="T136" s="892"/>
      <c r="U136" s="892"/>
      <c r="V136" s="892"/>
      <c r="W136" s="892"/>
      <c r="X136" s="892"/>
      <c r="Y136" s="892"/>
      <c r="Z136" s="892"/>
      <c r="AA136" s="892"/>
      <c r="AB136" s="892"/>
      <c r="AC136" s="892"/>
      <c r="AD136" s="892"/>
    </row>
    <row r="137" ht="15.75" customHeight="1">
      <c r="A137" s="892"/>
      <c r="B137" s="1023"/>
      <c r="C137" s="892"/>
      <c r="D137" s="892"/>
      <c r="E137" s="892"/>
      <c r="F137" s="998"/>
      <c r="G137" s="998"/>
      <c r="H137" s="892"/>
      <c r="I137" s="1023"/>
      <c r="J137" s="1004"/>
      <c r="K137" s="892"/>
      <c r="L137" s="892"/>
      <c r="M137" s="892"/>
      <c r="N137" s="892"/>
      <c r="O137" s="892"/>
      <c r="P137" s="892"/>
      <c r="Q137" s="892"/>
      <c r="R137" s="892"/>
      <c r="S137" s="892"/>
      <c r="T137" s="892"/>
      <c r="U137" s="892"/>
      <c r="V137" s="892"/>
      <c r="W137" s="892"/>
      <c r="X137" s="892"/>
      <c r="Y137" s="892"/>
      <c r="Z137" s="892"/>
      <c r="AA137" s="892"/>
      <c r="AB137" s="892"/>
      <c r="AC137" s="892"/>
      <c r="AD137" s="892"/>
    </row>
    <row r="138" ht="15.75" customHeight="1">
      <c r="A138" s="892"/>
      <c r="B138" s="1023"/>
      <c r="C138" s="892"/>
      <c r="D138" s="892"/>
      <c r="E138" s="892"/>
      <c r="F138" s="998"/>
      <c r="G138" s="998"/>
      <c r="H138" s="892"/>
      <c r="I138" s="1023"/>
      <c r="J138" s="1004"/>
      <c r="K138" s="892"/>
      <c r="L138" s="892"/>
      <c r="M138" s="892"/>
      <c r="N138" s="892"/>
      <c r="O138" s="892"/>
      <c r="P138" s="892"/>
      <c r="Q138" s="892"/>
      <c r="R138" s="892"/>
      <c r="S138" s="892"/>
      <c r="T138" s="892"/>
      <c r="U138" s="892"/>
      <c r="V138" s="892"/>
      <c r="W138" s="892"/>
      <c r="X138" s="892"/>
      <c r="Y138" s="892"/>
      <c r="Z138" s="892"/>
      <c r="AA138" s="892"/>
      <c r="AB138" s="892"/>
      <c r="AC138" s="892"/>
      <c r="AD138" s="892"/>
    </row>
    <row r="139" ht="15.75" customHeight="1">
      <c r="A139" s="892"/>
      <c r="B139" s="1023"/>
      <c r="C139" s="892"/>
      <c r="D139" s="892"/>
      <c r="E139" s="892"/>
      <c r="F139" s="998"/>
      <c r="G139" s="998"/>
      <c r="H139" s="892"/>
      <c r="I139" s="1023"/>
      <c r="J139" s="1004"/>
      <c r="K139" s="892"/>
      <c r="L139" s="892"/>
      <c r="M139" s="892"/>
      <c r="N139" s="892"/>
      <c r="O139" s="892"/>
      <c r="P139" s="892"/>
      <c r="Q139" s="892"/>
      <c r="R139" s="892"/>
      <c r="S139" s="892"/>
      <c r="T139" s="892"/>
      <c r="U139" s="892"/>
      <c r="V139" s="892"/>
      <c r="W139" s="892"/>
      <c r="X139" s="892"/>
      <c r="Y139" s="892"/>
      <c r="Z139" s="892"/>
      <c r="AA139" s="892"/>
      <c r="AB139" s="892"/>
      <c r="AC139" s="892"/>
      <c r="AD139" s="892"/>
    </row>
    <row r="140" ht="15.75" customHeight="1">
      <c r="A140" s="892"/>
      <c r="B140" s="1023"/>
      <c r="C140" s="892"/>
      <c r="D140" s="892"/>
      <c r="E140" s="892"/>
      <c r="F140" s="998"/>
      <c r="G140" s="998"/>
      <c r="H140" s="892"/>
      <c r="I140" s="1023"/>
      <c r="J140" s="1004"/>
      <c r="K140" s="892"/>
      <c r="L140" s="892"/>
      <c r="M140" s="892"/>
      <c r="N140" s="892"/>
      <c r="O140" s="892"/>
      <c r="P140" s="892"/>
      <c r="Q140" s="892"/>
      <c r="R140" s="892"/>
      <c r="S140" s="892"/>
      <c r="T140" s="892"/>
      <c r="U140" s="892"/>
      <c r="V140" s="892"/>
      <c r="W140" s="892"/>
      <c r="X140" s="892"/>
      <c r="Y140" s="892"/>
      <c r="Z140" s="892"/>
      <c r="AA140" s="892"/>
      <c r="AB140" s="892"/>
      <c r="AC140" s="892"/>
      <c r="AD140" s="892"/>
    </row>
    <row r="141" ht="15.75" customHeight="1">
      <c r="A141" s="892"/>
      <c r="B141" s="1023"/>
      <c r="C141" s="892"/>
      <c r="D141" s="892"/>
      <c r="E141" s="892"/>
      <c r="F141" s="998"/>
      <c r="G141" s="998"/>
      <c r="H141" s="892"/>
      <c r="I141" s="1023"/>
      <c r="J141" s="1004"/>
      <c r="K141" s="892"/>
      <c r="L141" s="892"/>
      <c r="M141" s="892"/>
      <c r="N141" s="892"/>
      <c r="O141" s="892"/>
      <c r="P141" s="892"/>
      <c r="Q141" s="892"/>
      <c r="R141" s="892"/>
      <c r="S141" s="892"/>
      <c r="T141" s="892"/>
      <c r="U141" s="892"/>
      <c r="V141" s="892"/>
      <c r="W141" s="892"/>
      <c r="X141" s="892"/>
      <c r="Y141" s="892"/>
      <c r="Z141" s="892"/>
      <c r="AA141" s="892"/>
      <c r="AB141" s="892"/>
      <c r="AC141" s="892"/>
      <c r="AD141" s="892"/>
    </row>
    <row r="142" ht="15.75" customHeight="1">
      <c r="A142" s="892"/>
      <c r="B142" s="1023"/>
      <c r="C142" s="892"/>
      <c r="D142" s="892"/>
      <c r="E142" s="892"/>
      <c r="F142" s="998"/>
      <c r="G142" s="998"/>
      <c r="H142" s="892"/>
      <c r="I142" s="1023"/>
      <c r="J142" s="1004"/>
      <c r="K142" s="892"/>
      <c r="L142" s="892"/>
      <c r="M142" s="892"/>
      <c r="N142" s="892"/>
      <c r="O142" s="892"/>
      <c r="P142" s="892"/>
      <c r="Q142" s="892"/>
      <c r="R142" s="892"/>
      <c r="S142" s="892"/>
      <c r="T142" s="892"/>
      <c r="U142" s="892"/>
      <c r="V142" s="892"/>
      <c r="W142" s="892"/>
      <c r="X142" s="892"/>
      <c r="Y142" s="892"/>
      <c r="Z142" s="892"/>
      <c r="AA142" s="892"/>
      <c r="AB142" s="892"/>
      <c r="AC142" s="892"/>
      <c r="AD142" s="892"/>
    </row>
    <row r="143" ht="15.75" customHeight="1">
      <c r="A143" s="892"/>
      <c r="B143" s="1023"/>
      <c r="C143" s="892"/>
      <c r="D143" s="892"/>
      <c r="E143" s="892"/>
      <c r="F143" s="998"/>
      <c r="G143" s="998"/>
      <c r="H143" s="892"/>
      <c r="I143" s="1023"/>
      <c r="J143" s="1004"/>
      <c r="K143" s="892"/>
      <c r="L143" s="892"/>
      <c r="M143" s="892"/>
      <c r="N143" s="892"/>
      <c r="O143" s="892"/>
      <c r="P143" s="892"/>
      <c r="Q143" s="892"/>
      <c r="R143" s="892"/>
      <c r="S143" s="892"/>
      <c r="T143" s="892"/>
      <c r="U143" s="892"/>
      <c r="V143" s="892"/>
      <c r="W143" s="892"/>
      <c r="X143" s="892"/>
      <c r="Y143" s="892"/>
      <c r="Z143" s="892"/>
      <c r="AA143" s="892"/>
      <c r="AB143" s="892"/>
      <c r="AC143" s="892"/>
      <c r="AD143" s="892"/>
    </row>
    <row r="144" ht="15.75" customHeight="1">
      <c r="A144" s="892"/>
      <c r="B144" s="1023"/>
      <c r="C144" s="892"/>
      <c r="D144" s="892"/>
      <c r="E144" s="892"/>
      <c r="F144" s="998"/>
      <c r="G144" s="998"/>
      <c r="H144" s="892"/>
      <c r="I144" s="1023"/>
      <c r="J144" s="1004"/>
      <c r="K144" s="892"/>
      <c r="L144" s="892"/>
      <c r="M144" s="892"/>
      <c r="N144" s="892"/>
      <c r="O144" s="892"/>
      <c r="P144" s="892"/>
      <c r="Q144" s="892"/>
      <c r="R144" s="892"/>
      <c r="S144" s="892"/>
      <c r="T144" s="892"/>
      <c r="U144" s="892"/>
      <c r="V144" s="892"/>
      <c r="W144" s="892"/>
      <c r="X144" s="892"/>
      <c r="Y144" s="892"/>
      <c r="Z144" s="892"/>
      <c r="AA144" s="892"/>
      <c r="AB144" s="892"/>
      <c r="AC144" s="892"/>
      <c r="AD144" s="892"/>
    </row>
    <row r="145" ht="15.75" customHeight="1">
      <c r="A145" s="892"/>
      <c r="B145" s="1023"/>
      <c r="C145" s="892"/>
      <c r="D145" s="892"/>
      <c r="E145" s="892"/>
      <c r="F145" s="998"/>
      <c r="G145" s="998"/>
      <c r="H145" s="892"/>
      <c r="I145" s="1023"/>
      <c r="J145" s="1004"/>
      <c r="K145" s="892"/>
      <c r="L145" s="892"/>
      <c r="M145" s="892"/>
      <c r="N145" s="892"/>
      <c r="O145" s="892"/>
      <c r="P145" s="892"/>
      <c r="Q145" s="892"/>
      <c r="R145" s="892"/>
      <c r="S145" s="892"/>
      <c r="T145" s="892"/>
      <c r="U145" s="892"/>
      <c r="V145" s="892"/>
      <c r="W145" s="892"/>
      <c r="X145" s="892"/>
      <c r="Y145" s="892"/>
      <c r="Z145" s="892"/>
      <c r="AA145" s="892"/>
      <c r="AB145" s="892"/>
      <c r="AC145" s="892"/>
      <c r="AD145" s="892"/>
    </row>
    <row r="146" ht="15.75" customHeight="1">
      <c r="A146" s="892"/>
      <c r="B146" s="1023"/>
      <c r="C146" s="892"/>
      <c r="D146" s="892"/>
      <c r="E146" s="892"/>
      <c r="F146" s="998"/>
      <c r="G146" s="998"/>
      <c r="H146" s="892"/>
      <c r="I146" s="1023"/>
      <c r="J146" s="1004"/>
      <c r="K146" s="892"/>
      <c r="L146" s="892"/>
      <c r="M146" s="892"/>
      <c r="N146" s="892"/>
      <c r="O146" s="892"/>
      <c r="P146" s="892"/>
      <c r="Q146" s="892"/>
      <c r="R146" s="892"/>
      <c r="S146" s="892"/>
      <c r="T146" s="892"/>
      <c r="U146" s="892"/>
      <c r="V146" s="892"/>
      <c r="W146" s="892"/>
      <c r="X146" s="892"/>
      <c r="Y146" s="892"/>
      <c r="Z146" s="892"/>
      <c r="AA146" s="892"/>
      <c r="AB146" s="892"/>
      <c r="AC146" s="892"/>
      <c r="AD146" s="892"/>
    </row>
    <row r="147" ht="15.75" customHeight="1">
      <c r="A147" s="892"/>
      <c r="B147" s="1023"/>
      <c r="C147" s="892"/>
      <c r="D147" s="892"/>
      <c r="E147" s="892"/>
      <c r="F147" s="998"/>
      <c r="G147" s="998"/>
      <c r="H147" s="892"/>
      <c r="I147" s="1023"/>
      <c r="J147" s="1004"/>
      <c r="K147" s="892"/>
      <c r="L147" s="892"/>
      <c r="M147" s="892"/>
      <c r="N147" s="892"/>
      <c r="O147" s="892"/>
      <c r="P147" s="892"/>
      <c r="Q147" s="892"/>
      <c r="R147" s="892"/>
      <c r="S147" s="892"/>
      <c r="T147" s="892"/>
      <c r="U147" s="892"/>
      <c r="V147" s="892"/>
      <c r="W147" s="892"/>
      <c r="X147" s="892"/>
      <c r="Y147" s="892"/>
      <c r="Z147" s="892"/>
      <c r="AA147" s="892"/>
      <c r="AB147" s="892"/>
      <c r="AC147" s="892"/>
      <c r="AD147" s="892"/>
    </row>
    <row r="148" ht="15.75" customHeight="1">
      <c r="A148" s="892"/>
      <c r="B148" s="1023"/>
      <c r="C148" s="892"/>
      <c r="D148" s="892"/>
      <c r="E148" s="892"/>
      <c r="F148" s="998"/>
      <c r="G148" s="998"/>
      <c r="H148" s="892"/>
      <c r="I148" s="1023"/>
      <c r="J148" s="1004"/>
      <c r="K148" s="892"/>
      <c r="L148" s="892"/>
      <c r="M148" s="892"/>
      <c r="N148" s="892"/>
      <c r="O148" s="892"/>
      <c r="P148" s="892"/>
      <c r="Q148" s="892"/>
      <c r="R148" s="892"/>
      <c r="S148" s="892"/>
      <c r="T148" s="892"/>
      <c r="U148" s="892"/>
      <c r="V148" s="892"/>
      <c r="W148" s="892"/>
      <c r="X148" s="892"/>
      <c r="Y148" s="892"/>
      <c r="Z148" s="892"/>
      <c r="AA148" s="892"/>
      <c r="AB148" s="892"/>
      <c r="AC148" s="892"/>
      <c r="AD148" s="892"/>
    </row>
    <row r="149" ht="15.75" customHeight="1">
      <c r="A149" s="892"/>
      <c r="B149" s="1023"/>
      <c r="C149" s="892"/>
      <c r="D149" s="892"/>
      <c r="E149" s="892"/>
      <c r="F149" s="998"/>
      <c r="G149" s="998"/>
      <c r="H149" s="892"/>
      <c r="I149" s="1023"/>
      <c r="J149" s="1004"/>
      <c r="K149" s="892"/>
      <c r="L149" s="892"/>
      <c r="M149" s="892"/>
      <c r="N149" s="892"/>
      <c r="O149" s="892"/>
      <c r="P149" s="892"/>
      <c r="Q149" s="892"/>
      <c r="R149" s="892"/>
      <c r="S149" s="892"/>
      <c r="T149" s="892"/>
      <c r="U149" s="892"/>
      <c r="V149" s="892"/>
      <c r="W149" s="892"/>
      <c r="X149" s="892"/>
      <c r="Y149" s="892"/>
      <c r="Z149" s="892"/>
      <c r="AA149" s="892"/>
      <c r="AB149" s="892"/>
      <c r="AC149" s="892"/>
      <c r="AD149" s="892"/>
    </row>
    <row r="150" ht="15.75" customHeight="1">
      <c r="A150" s="892"/>
      <c r="B150" s="1023"/>
      <c r="C150" s="892"/>
      <c r="D150" s="892"/>
      <c r="E150" s="892"/>
      <c r="F150" s="998"/>
      <c r="G150" s="998"/>
      <c r="H150" s="892"/>
      <c r="I150" s="1023"/>
      <c r="J150" s="1004"/>
      <c r="K150" s="892"/>
      <c r="L150" s="892"/>
      <c r="M150" s="892"/>
      <c r="N150" s="892"/>
      <c r="O150" s="892"/>
      <c r="P150" s="892"/>
      <c r="Q150" s="892"/>
      <c r="R150" s="892"/>
      <c r="S150" s="892"/>
      <c r="T150" s="892"/>
      <c r="U150" s="892"/>
      <c r="V150" s="892"/>
      <c r="W150" s="892"/>
      <c r="X150" s="892"/>
      <c r="Y150" s="892"/>
      <c r="Z150" s="892"/>
      <c r="AA150" s="892"/>
      <c r="AB150" s="892"/>
      <c r="AC150" s="892"/>
      <c r="AD150" s="892"/>
    </row>
    <row r="151" ht="15.75" customHeight="1">
      <c r="A151" s="892"/>
      <c r="B151" s="1023"/>
      <c r="C151" s="892"/>
      <c r="D151" s="892"/>
      <c r="E151" s="892"/>
      <c r="F151" s="998"/>
      <c r="G151" s="998"/>
      <c r="H151" s="892"/>
      <c r="I151" s="1023"/>
      <c r="J151" s="1004"/>
      <c r="K151" s="892"/>
      <c r="L151" s="892"/>
      <c r="M151" s="892"/>
      <c r="N151" s="892"/>
      <c r="O151" s="892"/>
      <c r="P151" s="892"/>
      <c r="Q151" s="892"/>
      <c r="R151" s="892"/>
      <c r="S151" s="892"/>
      <c r="T151" s="892"/>
      <c r="U151" s="892"/>
      <c r="V151" s="892"/>
      <c r="W151" s="892"/>
      <c r="X151" s="892"/>
      <c r="Y151" s="892"/>
      <c r="Z151" s="892"/>
      <c r="AA151" s="892"/>
      <c r="AB151" s="892"/>
      <c r="AC151" s="892"/>
      <c r="AD151" s="892"/>
    </row>
    <row r="152" ht="15.75" customHeight="1">
      <c r="A152" s="892"/>
      <c r="B152" s="1023"/>
      <c r="C152" s="892"/>
      <c r="D152" s="892"/>
      <c r="E152" s="892"/>
      <c r="F152" s="998"/>
      <c r="G152" s="998"/>
      <c r="H152" s="892"/>
      <c r="I152" s="1023"/>
      <c r="J152" s="1004"/>
      <c r="K152" s="892"/>
      <c r="L152" s="892"/>
      <c r="M152" s="892"/>
      <c r="N152" s="892"/>
      <c r="O152" s="892"/>
      <c r="P152" s="892"/>
      <c r="Q152" s="892"/>
      <c r="R152" s="892"/>
      <c r="S152" s="892"/>
      <c r="T152" s="892"/>
      <c r="U152" s="892"/>
      <c r="V152" s="892"/>
      <c r="W152" s="892"/>
      <c r="X152" s="892"/>
      <c r="Y152" s="892"/>
      <c r="Z152" s="892"/>
      <c r="AA152" s="892"/>
      <c r="AB152" s="892"/>
      <c r="AC152" s="892"/>
      <c r="AD152" s="892"/>
    </row>
    <row r="153" ht="15.75" customHeight="1">
      <c r="A153" s="892"/>
      <c r="B153" s="1023"/>
      <c r="C153" s="892"/>
      <c r="D153" s="892"/>
      <c r="E153" s="892"/>
      <c r="F153" s="998"/>
      <c r="G153" s="998"/>
      <c r="H153" s="892"/>
      <c r="I153" s="1023"/>
      <c r="J153" s="1004"/>
      <c r="K153" s="892"/>
      <c r="L153" s="892"/>
      <c r="M153" s="892"/>
      <c r="N153" s="892"/>
      <c r="O153" s="892"/>
      <c r="P153" s="892"/>
      <c r="Q153" s="892"/>
      <c r="R153" s="892"/>
      <c r="S153" s="892"/>
      <c r="T153" s="892"/>
      <c r="U153" s="892"/>
      <c r="V153" s="892"/>
      <c r="W153" s="892"/>
      <c r="X153" s="892"/>
      <c r="Y153" s="892"/>
      <c r="Z153" s="892"/>
      <c r="AA153" s="892"/>
      <c r="AB153" s="892"/>
      <c r="AC153" s="892"/>
      <c r="AD153" s="892"/>
    </row>
    <row r="154" ht="15.75" customHeight="1">
      <c r="A154" s="892"/>
      <c r="B154" s="1023"/>
      <c r="C154" s="892"/>
      <c r="D154" s="892"/>
      <c r="E154" s="892"/>
      <c r="F154" s="998"/>
      <c r="G154" s="998"/>
      <c r="H154" s="892"/>
      <c r="I154" s="1023"/>
      <c r="J154" s="1004"/>
      <c r="K154" s="892"/>
      <c r="L154" s="892"/>
      <c r="M154" s="892"/>
      <c r="N154" s="892"/>
      <c r="O154" s="892"/>
      <c r="P154" s="892"/>
      <c r="Q154" s="892"/>
      <c r="R154" s="892"/>
      <c r="S154" s="892"/>
      <c r="T154" s="892"/>
      <c r="U154" s="892"/>
      <c r="V154" s="892"/>
      <c r="W154" s="892"/>
      <c r="X154" s="892"/>
      <c r="Y154" s="892"/>
      <c r="Z154" s="892"/>
      <c r="AA154" s="892"/>
      <c r="AB154" s="892"/>
      <c r="AC154" s="892"/>
      <c r="AD154" s="892"/>
    </row>
    <row r="155" ht="15.75" customHeight="1">
      <c r="A155" s="892"/>
      <c r="B155" s="1023"/>
      <c r="C155" s="892"/>
      <c r="D155" s="892"/>
      <c r="E155" s="892"/>
      <c r="F155" s="998"/>
      <c r="G155" s="998"/>
      <c r="H155" s="892"/>
      <c r="I155" s="1023"/>
      <c r="J155" s="1004"/>
      <c r="K155" s="892"/>
      <c r="L155" s="892"/>
      <c r="M155" s="892"/>
      <c r="N155" s="892"/>
      <c r="O155" s="892"/>
      <c r="P155" s="892"/>
      <c r="Q155" s="892"/>
      <c r="R155" s="892"/>
      <c r="S155" s="892"/>
      <c r="T155" s="892"/>
      <c r="U155" s="892"/>
      <c r="V155" s="892"/>
      <c r="W155" s="892"/>
      <c r="X155" s="892"/>
      <c r="Y155" s="892"/>
      <c r="Z155" s="892"/>
      <c r="AA155" s="892"/>
      <c r="AB155" s="892"/>
      <c r="AC155" s="892"/>
      <c r="AD155" s="892"/>
    </row>
    <row r="156" ht="15.75" customHeight="1">
      <c r="A156" s="892"/>
      <c r="B156" s="1023"/>
      <c r="C156" s="892"/>
      <c r="D156" s="892"/>
      <c r="E156" s="892"/>
      <c r="F156" s="998"/>
      <c r="G156" s="998"/>
      <c r="H156" s="892"/>
      <c r="I156" s="1023"/>
      <c r="J156" s="1004"/>
      <c r="K156" s="892"/>
      <c r="L156" s="892"/>
      <c r="M156" s="892"/>
      <c r="N156" s="892"/>
      <c r="O156" s="892"/>
      <c r="P156" s="892"/>
      <c r="Q156" s="892"/>
      <c r="R156" s="892"/>
      <c r="S156" s="892"/>
      <c r="T156" s="892"/>
      <c r="U156" s="892"/>
      <c r="V156" s="892"/>
      <c r="W156" s="892"/>
      <c r="X156" s="892"/>
      <c r="Y156" s="892"/>
      <c r="Z156" s="892"/>
      <c r="AA156" s="892"/>
      <c r="AB156" s="892"/>
      <c r="AC156" s="892"/>
      <c r="AD156" s="892"/>
    </row>
    <row r="157" ht="15.75" customHeight="1">
      <c r="A157" s="892"/>
      <c r="B157" s="1023"/>
      <c r="C157" s="892"/>
      <c r="D157" s="892"/>
      <c r="E157" s="892"/>
      <c r="F157" s="998"/>
      <c r="G157" s="998"/>
      <c r="H157" s="892"/>
      <c r="I157" s="1023"/>
      <c r="J157" s="1004"/>
      <c r="K157" s="892"/>
      <c r="L157" s="892"/>
      <c r="M157" s="892"/>
      <c r="N157" s="892"/>
      <c r="O157" s="892"/>
      <c r="P157" s="892"/>
      <c r="Q157" s="892"/>
      <c r="R157" s="892"/>
      <c r="S157" s="892"/>
      <c r="T157" s="892"/>
      <c r="U157" s="892"/>
      <c r="V157" s="892"/>
      <c r="W157" s="892"/>
      <c r="X157" s="892"/>
      <c r="Y157" s="892"/>
      <c r="Z157" s="892"/>
      <c r="AA157" s="892"/>
      <c r="AB157" s="892"/>
      <c r="AC157" s="892"/>
      <c r="AD157" s="892"/>
    </row>
    <row r="158" ht="15.75" customHeight="1">
      <c r="A158" s="892"/>
      <c r="B158" s="1023"/>
      <c r="C158" s="892"/>
      <c r="D158" s="892"/>
      <c r="E158" s="892"/>
      <c r="F158" s="998"/>
      <c r="G158" s="998"/>
      <c r="H158" s="892"/>
      <c r="I158" s="1023"/>
      <c r="J158" s="1004"/>
      <c r="K158" s="892"/>
      <c r="L158" s="892"/>
      <c r="M158" s="892"/>
      <c r="N158" s="892"/>
      <c r="O158" s="892"/>
      <c r="P158" s="892"/>
      <c r="Q158" s="892"/>
      <c r="R158" s="892"/>
      <c r="S158" s="892"/>
      <c r="T158" s="892"/>
      <c r="U158" s="892"/>
      <c r="V158" s="892"/>
      <c r="W158" s="892"/>
      <c r="X158" s="892"/>
      <c r="Y158" s="892"/>
      <c r="Z158" s="892"/>
      <c r="AA158" s="892"/>
      <c r="AB158" s="892"/>
      <c r="AC158" s="892"/>
      <c r="AD158" s="892"/>
    </row>
    <row r="159" ht="15.75" customHeight="1">
      <c r="A159" s="892"/>
      <c r="B159" s="1023"/>
      <c r="C159" s="892"/>
      <c r="D159" s="892"/>
      <c r="E159" s="892"/>
      <c r="F159" s="998"/>
      <c r="G159" s="998"/>
      <c r="H159" s="892"/>
      <c r="I159" s="1023"/>
      <c r="J159" s="1004"/>
      <c r="K159" s="892"/>
      <c r="L159" s="892"/>
      <c r="M159" s="892"/>
      <c r="N159" s="892"/>
      <c r="O159" s="892"/>
      <c r="P159" s="892"/>
      <c r="Q159" s="892"/>
      <c r="R159" s="892"/>
      <c r="S159" s="892"/>
      <c r="T159" s="892"/>
      <c r="U159" s="892"/>
      <c r="V159" s="892"/>
      <c r="W159" s="892"/>
      <c r="X159" s="892"/>
      <c r="Y159" s="892"/>
      <c r="Z159" s="892"/>
      <c r="AA159" s="892"/>
      <c r="AB159" s="892"/>
      <c r="AC159" s="892"/>
      <c r="AD159" s="892"/>
    </row>
    <row r="160" ht="15.75" customHeight="1">
      <c r="A160" s="892"/>
      <c r="B160" s="1023"/>
      <c r="C160" s="892"/>
      <c r="D160" s="892"/>
      <c r="E160" s="892"/>
      <c r="F160" s="998"/>
      <c r="G160" s="998"/>
      <c r="H160" s="892"/>
      <c r="I160" s="1023"/>
      <c r="J160" s="1004"/>
      <c r="K160" s="892"/>
      <c r="L160" s="892"/>
      <c r="M160" s="892"/>
      <c r="N160" s="892"/>
      <c r="O160" s="892"/>
      <c r="P160" s="892"/>
      <c r="Q160" s="892"/>
      <c r="R160" s="892"/>
      <c r="S160" s="892"/>
      <c r="T160" s="892"/>
      <c r="U160" s="892"/>
      <c r="V160" s="892"/>
      <c r="W160" s="892"/>
      <c r="X160" s="892"/>
      <c r="Y160" s="892"/>
      <c r="Z160" s="892"/>
      <c r="AA160" s="892"/>
      <c r="AB160" s="892"/>
      <c r="AC160" s="892"/>
      <c r="AD160" s="892"/>
    </row>
    <row r="161" ht="15.75" customHeight="1">
      <c r="A161" s="892"/>
      <c r="B161" s="1023"/>
      <c r="C161" s="892"/>
      <c r="D161" s="892"/>
      <c r="E161" s="892"/>
      <c r="F161" s="998"/>
      <c r="G161" s="998"/>
      <c r="H161" s="892"/>
      <c r="I161" s="1023"/>
      <c r="J161" s="1004"/>
      <c r="K161" s="892"/>
      <c r="L161" s="892"/>
      <c r="M161" s="892"/>
      <c r="N161" s="892"/>
      <c r="O161" s="892"/>
      <c r="P161" s="892"/>
      <c r="Q161" s="892"/>
      <c r="R161" s="892"/>
      <c r="S161" s="892"/>
      <c r="T161" s="892"/>
      <c r="U161" s="892"/>
      <c r="V161" s="892"/>
      <c r="W161" s="892"/>
      <c r="X161" s="892"/>
      <c r="Y161" s="892"/>
      <c r="Z161" s="892"/>
      <c r="AA161" s="892"/>
      <c r="AB161" s="892"/>
      <c r="AC161" s="892"/>
      <c r="AD161" s="892"/>
    </row>
    <row r="162" ht="15.75" customHeight="1">
      <c r="A162" s="892"/>
      <c r="B162" s="1023"/>
      <c r="C162" s="892"/>
      <c r="D162" s="892"/>
      <c r="E162" s="892"/>
      <c r="F162" s="998"/>
      <c r="G162" s="998"/>
      <c r="H162" s="892"/>
      <c r="I162" s="1023"/>
      <c r="J162" s="1004"/>
      <c r="K162" s="892"/>
      <c r="L162" s="892"/>
      <c r="M162" s="892"/>
      <c r="N162" s="892"/>
      <c r="O162" s="892"/>
      <c r="P162" s="892"/>
      <c r="Q162" s="892"/>
      <c r="R162" s="892"/>
      <c r="S162" s="892"/>
      <c r="T162" s="892"/>
      <c r="U162" s="892"/>
      <c r="V162" s="892"/>
      <c r="W162" s="892"/>
      <c r="X162" s="892"/>
      <c r="Y162" s="892"/>
      <c r="Z162" s="892"/>
      <c r="AA162" s="892"/>
      <c r="AB162" s="892"/>
      <c r="AC162" s="892"/>
      <c r="AD162" s="892"/>
    </row>
    <row r="163" ht="15.75" customHeight="1">
      <c r="A163" s="892"/>
      <c r="B163" s="1023"/>
      <c r="C163" s="892"/>
      <c r="D163" s="892"/>
      <c r="E163" s="892"/>
      <c r="F163" s="998"/>
      <c r="G163" s="998"/>
      <c r="H163" s="892"/>
      <c r="I163" s="1023"/>
      <c r="J163" s="1004"/>
      <c r="K163" s="892"/>
      <c r="L163" s="892"/>
      <c r="M163" s="892"/>
      <c r="N163" s="892"/>
      <c r="O163" s="892"/>
      <c r="P163" s="892"/>
      <c r="Q163" s="892"/>
      <c r="R163" s="892"/>
      <c r="S163" s="892"/>
      <c r="T163" s="892"/>
      <c r="U163" s="892"/>
      <c r="V163" s="892"/>
      <c r="W163" s="892"/>
      <c r="X163" s="892"/>
      <c r="Y163" s="892"/>
      <c r="Z163" s="892"/>
      <c r="AA163" s="892"/>
      <c r="AB163" s="892"/>
      <c r="AC163" s="892"/>
      <c r="AD163" s="892"/>
    </row>
    <row r="164" ht="15.75" customHeight="1">
      <c r="A164" s="892"/>
      <c r="B164" s="1023"/>
      <c r="C164" s="892"/>
      <c r="D164" s="892"/>
      <c r="E164" s="892"/>
      <c r="F164" s="998"/>
      <c r="G164" s="998"/>
      <c r="H164" s="892"/>
      <c r="I164" s="1023"/>
      <c r="J164" s="1004"/>
      <c r="K164" s="892"/>
      <c r="L164" s="892"/>
      <c r="M164" s="892"/>
      <c r="N164" s="892"/>
      <c r="O164" s="892"/>
      <c r="P164" s="892"/>
      <c r="Q164" s="892"/>
      <c r="R164" s="892"/>
      <c r="S164" s="892"/>
      <c r="T164" s="892"/>
      <c r="U164" s="892"/>
      <c r="V164" s="892"/>
      <c r="W164" s="892"/>
      <c r="X164" s="892"/>
      <c r="Y164" s="892"/>
      <c r="Z164" s="892"/>
      <c r="AA164" s="892"/>
      <c r="AB164" s="892"/>
      <c r="AC164" s="892"/>
      <c r="AD164" s="892"/>
    </row>
    <row r="165" ht="15.75" customHeight="1">
      <c r="A165" s="892"/>
      <c r="B165" s="1023"/>
      <c r="C165" s="892"/>
      <c r="D165" s="892"/>
      <c r="E165" s="892"/>
      <c r="F165" s="998"/>
      <c r="G165" s="998"/>
      <c r="H165" s="892"/>
      <c r="I165" s="1023"/>
      <c r="J165" s="1004"/>
      <c r="K165" s="892"/>
      <c r="L165" s="892"/>
      <c r="M165" s="892"/>
      <c r="N165" s="892"/>
      <c r="O165" s="892"/>
      <c r="P165" s="892"/>
      <c r="Q165" s="892"/>
      <c r="R165" s="892"/>
      <c r="S165" s="892"/>
      <c r="T165" s="892"/>
      <c r="U165" s="892"/>
      <c r="V165" s="892"/>
      <c r="W165" s="892"/>
      <c r="X165" s="892"/>
      <c r="Y165" s="892"/>
      <c r="Z165" s="892"/>
      <c r="AA165" s="892"/>
      <c r="AB165" s="892"/>
      <c r="AC165" s="892"/>
      <c r="AD165" s="892"/>
    </row>
    <row r="166" ht="15.75" customHeight="1">
      <c r="A166" s="892"/>
      <c r="B166" s="1023"/>
      <c r="C166" s="892"/>
      <c r="D166" s="892"/>
      <c r="E166" s="892"/>
      <c r="F166" s="998"/>
      <c r="G166" s="998"/>
      <c r="H166" s="892"/>
      <c r="I166" s="1023"/>
      <c r="J166" s="1004"/>
      <c r="K166" s="892"/>
      <c r="L166" s="892"/>
      <c r="M166" s="892"/>
      <c r="N166" s="892"/>
      <c r="O166" s="892"/>
      <c r="P166" s="892"/>
      <c r="Q166" s="892"/>
      <c r="R166" s="892"/>
      <c r="S166" s="892"/>
      <c r="T166" s="892"/>
      <c r="U166" s="892"/>
      <c r="V166" s="892"/>
      <c r="W166" s="892"/>
      <c r="X166" s="892"/>
      <c r="Y166" s="892"/>
      <c r="Z166" s="892"/>
      <c r="AA166" s="892"/>
      <c r="AB166" s="892"/>
      <c r="AC166" s="892"/>
      <c r="AD166" s="892"/>
    </row>
    <row r="167" ht="15.75" customHeight="1">
      <c r="A167" s="892"/>
      <c r="B167" s="1023"/>
      <c r="C167" s="892"/>
      <c r="D167" s="892"/>
      <c r="E167" s="892"/>
      <c r="F167" s="998"/>
      <c r="G167" s="998"/>
      <c r="H167" s="892"/>
      <c r="I167" s="1023"/>
      <c r="J167" s="1004"/>
      <c r="K167" s="892"/>
      <c r="L167" s="892"/>
      <c r="M167" s="892"/>
      <c r="N167" s="892"/>
      <c r="O167" s="892"/>
      <c r="P167" s="892"/>
      <c r="Q167" s="892"/>
      <c r="R167" s="892"/>
      <c r="S167" s="892"/>
      <c r="T167" s="892"/>
      <c r="U167" s="892"/>
      <c r="V167" s="892"/>
      <c r="W167" s="892"/>
      <c r="X167" s="892"/>
      <c r="Y167" s="892"/>
      <c r="Z167" s="892"/>
      <c r="AA167" s="892"/>
      <c r="AB167" s="892"/>
      <c r="AC167" s="892"/>
      <c r="AD167" s="892"/>
    </row>
    <row r="168" ht="15.75" customHeight="1">
      <c r="A168" s="892"/>
      <c r="B168" s="1023"/>
      <c r="C168" s="892"/>
      <c r="D168" s="892"/>
      <c r="E168" s="892"/>
      <c r="F168" s="998"/>
      <c r="G168" s="998"/>
      <c r="H168" s="892"/>
      <c r="I168" s="1023"/>
      <c r="J168" s="1004"/>
      <c r="K168" s="892"/>
      <c r="L168" s="892"/>
      <c r="M168" s="892"/>
      <c r="N168" s="892"/>
      <c r="O168" s="892"/>
      <c r="P168" s="892"/>
      <c r="Q168" s="892"/>
      <c r="R168" s="892"/>
      <c r="S168" s="892"/>
      <c r="T168" s="892"/>
      <c r="U168" s="892"/>
      <c r="V168" s="892"/>
      <c r="W168" s="892"/>
      <c r="X168" s="892"/>
      <c r="Y168" s="892"/>
      <c r="Z168" s="892"/>
      <c r="AA168" s="892"/>
      <c r="AB168" s="892"/>
      <c r="AC168" s="892"/>
      <c r="AD168" s="892"/>
    </row>
    <row r="169" ht="15.75" customHeight="1">
      <c r="A169" s="892"/>
      <c r="B169" s="1023"/>
      <c r="C169" s="892"/>
      <c r="D169" s="892"/>
      <c r="E169" s="892"/>
      <c r="F169" s="998"/>
      <c r="G169" s="998"/>
      <c r="H169" s="892"/>
      <c r="I169" s="1023"/>
      <c r="J169" s="1004"/>
      <c r="K169" s="892"/>
      <c r="L169" s="892"/>
      <c r="M169" s="892"/>
      <c r="N169" s="892"/>
      <c r="O169" s="892"/>
      <c r="P169" s="892"/>
      <c r="Q169" s="892"/>
      <c r="R169" s="892"/>
      <c r="S169" s="892"/>
      <c r="T169" s="892"/>
      <c r="U169" s="892"/>
      <c r="V169" s="892"/>
      <c r="W169" s="892"/>
      <c r="X169" s="892"/>
      <c r="Y169" s="892"/>
      <c r="Z169" s="892"/>
      <c r="AA169" s="892"/>
      <c r="AB169" s="892"/>
      <c r="AC169" s="892"/>
      <c r="AD169" s="892"/>
    </row>
    <row r="170" ht="15.75" customHeight="1">
      <c r="A170" s="892"/>
      <c r="B170" s="1023"/>
      <c r="C170" s="892"/>
      <c r="D170" s="892"/>
      <c r="E170" s="892"/>
      <c r="F170" s="998"/>
      <c r="G170" s="998"/>
      <c r="H170" s="892"/>
      <c r="I170" s="1023"/>
      <c r="J170" s="1004"/>
      <c r="K170" s="892"/>
      <c r="L170" s="892"/>
      <c r="M170" s="892"/>
      <c r="N170" s="892"/>
      <c r="O170" s="892"/>
      <c r="P170" s="892"/>
      <c r="Q170" s="892"/>
      <c r="R170" s="892"/>
      <c r="S170" s="892"/>
      <c r="T170" s="892"/>
      <c r="U170" s="892"/>
      <c r="V170" s="892"/>
      <c r="W170" s="892"/>
      <c r="X170" s="892"/>
      <c r="Y170" s="892"/>
      <c r="Z170" s="892"/>
      <c r="AA170" s="892"/>
      <c r="AB170" s="892"/>
      <c r="AC170" s="892"/>
      <c r="AD170" s="892"/>
    </row>
    <row r="171" ht="15.75" customHeight="1">
      <c r="A171" s="892"/>
      <c r="B171" s="1023"/>
      <c r="C171" s="892"/>
      <c r="D171" s="892"/>
      <c r="E171" s="892"/>
      <c r="F171" s="998"/>
      <c r="G171" s="998"/>
      <c r="H171" s="892"/>
      <c r="I171" s="1023"/>
      <c r="J171" s="1004"/>
      <c r="K171" s="892"/>
      <c r="L171" s="892"/>
      <c r="M171" s="892"/>
      <c r="N171" s="892"/>
      <c r="O171" s="892"/>
      <c r="P171" s="892"/>
      <c r="Q171" s="892"/>
      <c r="R171" s="892"/>
      <c r="S171" s="892"/>
      <c r="T171" s="892"/>
      <c r="U171" s="892"/>
      <c r="V171" s="892"/>
      <c r="W171" s="892"/>
      <c r="X171" s="892"/>
      <c r="Y171" s="892"/>
      <c r="Z171" s="892"/>
      <c r="AA171" s="892"/>
      <c r="AB171" s="892"/>
      <c r="AC171" s="892"/>
      <c r="AD171" s="892"/>
    </row>
    <row r="172" ht="15.75" customHeight="1">
      <c r="A172" s="892"/>
      <c r="B172" s="1023"/>
      <c r="C172" s="892"/>
      <c r="D172" s="892"/>
      <c r="E172" s="892"/>
      <c r="F172" s="998"/>
      <c r="G172" s="998"/>
      <c r="H172" s="892"/>
      <c r="I172" s="1023"/>
      <c r="J172" s="1004"/>
      <c r="K172" s="892"/>
      <c r="L172" s="892"/>
      <c r="M172" s="892"/>
      <c r="N172" s="892"/>
      <c r="O172" s="892"/>
      <c r="P172" s="892"/>
      <c r="Q172" s="892"/>
      <c r="R172" s="892"/>
      <c r="S172" s="892"/>
      <c r="T172" s="892"/>
      <c r="U172" s="892"/>
      <c r="V172" s="892"/>
      <c r="W172" s="892"/>
      <c r="X172" s="892"/>
      <c r="Y172" s="892"/>
      <c r="Z172" s="892"/>
      <c r="AA172" s="892"/>
      <c r="AB172" s="892"/>
      <c r="AC172" s="892"/>
      <c r="AD172" s="892"/>
    </row>
    <row r="173" ht="15.75" customHeight="1">
      <c r="A173" s="892"/>
      <c r="B173" s="1023"/>
      <c r="C173" s="892"/>
      <c r="D173" s="892"/>
      <c r="E173" s="892"/>
      <c r="F173" s="998"/>
      <c r="G173" s="998"/>
      <c r="H173" s="892"/>
      <c r="I173" s="1023"/>
      <c r="J173" s="1004"/>
      <c r="K173" s="892"/>
      <c r="L173" s="892"/>
      <c r="M173" s="892"/>
      <c r="N173" s="892"/>
      <c r="O173" s="892"/>
      <c r="P173" s="892"/>
      <c r="Q173" s="892"/>
      <c r="R173" s="892"/>
      <c r="S173" s="892"/>
      <c r="T173" s="892"/>
      <c r="U173" s="892"/>
      <c r="V173" s="892"/>
      <c r="W173" s="892"/>
      <c r="X173" s="892"/>
      <c r="Y173" s="892"/>
      <c r="Z173" s="892"/>
      <c r="AA173" s="892"/>
      <c r="AB173" s="892"/>
      <c r="AC173" s="892"/>
      <c r="AD173" s="892"/>
    </row>
    <row r="174" ht="15.75" customHeight="1">
      <c r="A174" s="892"/>
      <c r="B174" s="1023"/>
      <c r="C174" s="892"/>
      <c r="D174" s="892"/>
      <c r="E174" s="892"/>
      <c r="F174" s="998"/>
      <c r="G174" s="998"/>
      <c r="H174" s="892"/>
      <c r="I174" s="1023"/>
      <c r="J174" s="1004"/>
      <c r="K174" s="892"/>
      <c r="L174" s="892"/>
      <c r="M174" s="892"/>
      <c r="N174" s="892"/>
      <c r="O174" s="892"/>
      <c r="P174" s="892"/>
      <c r="Q174" s="892"/>
      <c r="R174" s="892"/>
      <c r="S174" s="892"/>
      <c r="T174" s="892"/>
      <c r="U174" s="892"/>
      <c r="V174" s="892"/>
      <c r="W174" s="892"/>
      <c r="X174" s="892"/>
      <c r="Y174" s="892"/>
      <c r="Z174" s="892"/>
      <c r="AA174" s="892"/>
      <c r="AB174" s="892"/>
      <c r="AC174" s="892"/>
      <c r="AD174" s="892"/>
    </row>
    <row r="175" ht="15.75" customHeight="1">
      <c r="A175" s="892"/>
      <c r="B175" s="1023"/>
      <c r="C175" s="892"/>
      <c r="D175" s="892"/>
      <c r="E175" s="892"/>
      <c r="F175" s="998"/>
      <c r="G175" s="998"/>
      <c r="H175" s="892"/>
      <c r="I175" s="1023"/>
      <c r="J175" s="1004"/>
      <c r="K175" s="892"/>
      <c r="L175" s="892"/>
      <c r="M175" s="892"/>
      <c r="N175" s="892"/>
      <c r="O175" s="892"/>
      <c r="P175" s="892"/>
      <c r="Q175" s="892"/>
      <c r="R175" s="892"/>
      <c r="S175" s="892"/>
      <c r="T175" s="892"/>
      <c r="U175" s="892"/>
      <c r="V175" s="892"/>
      <c r="W175" s="892"/>
      <c r="X175" s="892"/>
      <c r="Y175" s="892"/>
      <c r="Z175" s="892"/>
      <c r="AA175" s="892"/>
      <c r="AB175" s="892"/>
      <c r="AC175" s="892"/>
      <c r="AD175" s="892"/>
    </row>
    <row r="176" ht="15.75" customHeight="1">
      <c r="A176" s="892"/>
      <c r="B176" s="1023"/>
      <c r="C176" s="892"/>
      <c r="D176" s="892"/>
      <c r="E176" s="892"/>
      <c r="F176" s="998"/>
      <c r="G176" s="998"/>
      <c r="H176" s="892"/>
      <c r="I176" s="1023"/>
      <c r="J176" s="1004"/>
      <c r="K176" s="892"/>
      <c r="L176" s="892"/>
      <c r="M176" s="892"/>
      <c r="N176" s="892"/>
      <c r="O176" s="892"/>
      <c r="P176" s="892"/>
      <c r="Q176" s="892"/>
      <c r="R176" s="892"/>
      <c r="S176" s="892"/>
      <c r="T176" s="892"/>
      <c r="U176" s="892"/>
      <c r="V176" s="892"/>
      <c r="W176" s="892"/>
      <c r="X176" s="892"/>
      <c r="Y176" s="892"/>
      <c r="Z176" s="892"/>
      <c r="AA176" s="892"/>
      <c r="AB176" s="892"/>
      <c r="AC176" s="892"/>
      <c r="AD176" s="892"/>
    </row>
    <row r="177" ht="15.75" customHeight="1">
      <c r="A177" s="892"/>
      <c r="B177" s="1023"/>
      <c r="C177" s="892"/>
      <c r="D177" s="892"/>
      <c r="E177" s="892"/>
      <c r="F177" s="998"/>
      <c r="G177" s="998"/>
      <c r="H177" s="892"/>
      <c r="I177" s="1023"/>
      <c r="J177" s="1004"/>
      <c r="K177" s="892"/>
      <c r="L177" s="892"/>
      <c r="M177" s="892"/>
      <c r="N177" s="892"/>
      <c r="O177" s="892"/>
      <c r="P177" s="892"/>
      <c r="Q177" s="892"/>
      <c r="R177" s="892"/>
      <c r="S177" s="892"/>
      <c r="T177" s="892"/>
      <c r="U177" s="892"/>
      <c r="V177" s="892"/>
      <c r="W177" s="892"/>
      <c r="X177" s="892"/>
      <c r="Y177" s="892"/>
      <c r="Z177" s="892"/>
      <c r="AA177" s="892"/>
      <c r="AB177" s="892"/>
      <c r="AC177" s="892"/>
      <c r="AD177" s="892"/>
    </row>
    <row r="178" ht="15.75" customHeight="1">
      <c r="A178" s="892"/>
      <c r="B178" s="1023"/>
      <c r="C178" s="892"/>
      <c r="D178" s="892"/>
      <c r="E178" s="892"/>
      <c r="F178" s="998"/>
      <c r="G178" s="998"/>
      <c r="H178" s="892"/>
      <c r="I178" s="1023"/>
      <c r="J178" s="1004"/>
      <c r="K178" s="892"/>
      <c r="L178" s="892"/>
      <c r="M178" s="892"/>
      <c r="N178" s="892"/>
      <c r="O178" s="892"/>
      <c r="P178" s="892"/>
      <c r="Q178" s="892"/>
      <c r="R178" s="892"/>
      <c r="S178" s="892"/>
      <c r="T178" s="892"/>
      <c r="U178" s="892"/>
      <c r="V178" s="892"/>
      <c r="W178" s="892"/>
      <c r="X178" s="892"/>
      <c r="Y178" s="892"/>
      <c r="Z178" s="892"/>
      <c r="AA178" s="892"/>
      <c r="AB178" s="892"/>
      <c r="AC178" s="892"/>
      <c r="AD178" s="892"/>
    </row>
    <row r="179" ht="15.75" customHeight="1">
      <c r="A179" s="892"/>
      <c r="B179" s="1023"/>
      <c r="C179" s="892"/>
      <c r="D179" s="892"/>
      <c r="E179" s="892"/>
      <c r="F179" s="998"/>
      <c r="G179" s="998"/>
      <c r="H179" s="892"/>
      <c r="I179" s="1023"/>
      <c r="J179" s="1004"/>
      <c r="K179" s="892"/>
      <c r="L179" s="892"/>
      <c r="M179" s="892"/>
      <c r="N179" s="892"/>
      <c r="O179" s="892"/>
      <c r="P179" s="892"/>
      <c r="Q179" s="892"/>
      <c r="R179" s="892"/>
      <c r="S179" s="892"/>
      <c r="T179" s="892"/>
      <c r="U179" s="892"/>
      <c r="V179" s="892"/>
      <c r="W179" s="892"/>
      <c r="X179" s="892"/>
      <c r="Y179" s="892"/>
      <c r="Z179" s="892"/>
      <c r="AA179" s="892"/>
      <c r="AB179" s="892"/>
      <c r="AC179" s="892"/>
      <c r="AD179" s="892"/>
    </row>
    <row r="180" ht="15.75" customHeight="1">
      <c r="A180" s="892"/>
      <c r="B180" s="1023"/>
      <c r="C180" s="892"/>
      <c r="D180" s="892"/>
      <c r="E180" s="892"/>
      <c r="F180" s="998"/>
      <c r="G180" s="998"/>
      <c r="H180" s="892"/>
      <c r="I180" s="1023"/>
      <c r="J180" s="1004"/>
      <c r="K180" s="892"/>
      <c r="L180" s="892"/>
      <c r="M180" s="892"/>
      <c r="N180" s="892"/>
      <c r="O180" s="892"/>
      <c r="P180" s="892"/>
      <c r="Q180" s="892"/>
      <c r="R180" s="892"/>
      <c r="S180" s="892"/>
      <c r="T180" s="892"/>
      <c r="U180" s="892"/>
      <c r="V180" s="892"/>
      <c r="W180" s="892"/>
      <c r="X180" s="892"/>
      <c r="Y180" s="892"/>
      <c r="Z180" s="892"/>
      <c r="AA180" s="892"/>
      <c r="AB180" s="892"/>
      <c r="AC180" s="892"/>
      <c r="AD180" s="892"/>
    </row>
    <row r="181" ht="15.75" customHeight="1">
      <c r="A181" s="892"/>
      <c r="B181" s="1023"/>
      <c r="C181" s="892"/>
      <c r="D181" s="892"/>
      <c r="E181" s="892"/>
      <c r="F181" s="998"/>
      <c r="G181" s="998"/>
      <c r="H181" s="892"/>
      <c r="I181" s="1023"/>
      <c r="J181" s="1004"/>
      <c r="K181" s="892"/>
      <c r="L181" s="892"/>
      <c r="M181" s="892"/>
      <c r="N181" s="892"/>
      <c r="O181" s="892"/>
      <c r="P181" s="892"/>
      <c r="Q181" s="892"/>
      <c r="R181" s="892"/>
      <c r="S181" s="892"/>
      <c r="T181" s="892"/>
      <c r="U181" s="892"/>
      <c r="V181" s="892"/>
      <c r="W181" s="892"/>
      <c r="X181" s="892"/>
      <c r="Y181" s="892"/>
      <c r="Z181" s="892"/>
      <c r="AA181" s="892"/>
      <c r="AB181" s="892"/>
      <c r="AC181" s="892"/>
      <c r="AD181" s="892"/>
    </row>
    <row r="182" ht="15.75" customHeight="1">
      <c r="A182" s="892"/>
      <c r="B182" s="1023"/>
      <c r="C182" s="892"/>
      <c r="D182" s="892"/>
      <c r="E182" s="892"/>
      <c r="F182" s="998"/>
      <c r="G182" s="998"/>
      <c r="H182" s="892"/>
      <c r="I182" s="1023"/>
      <c r="J182" s="1004"/>
      <c r="K182" s="892"/>
      <c r="L182" s="892"/>
      <c r="M182" s="892"/>
      <c r="N182" s="892"/>
      <c r="O182" s="892"/>
      <c r="P182" s="892"/>
      <c r="Q182" s="892"/>
      <c r="R182" s="892"/>
      <c r="S182" s="892"/>
      <c r="T182" s="892"/>
      <c r="U182" s="892"/>
      <c r="V182" s="892"/>
      <c r="W182" s="892"/>
      <c r="X182" s="892"/>
      <c r="Y182" s="892"/>
      <c r="Z182" s="892"/>
      <c r="AA182" s="892"/>
      <c r="AB182" s="892"/>
      <c r="AC182" s="892"/>
      <c r="AD182" s="892"/>
    </row>
    <row r="183" ht="15.75" customHeight="1">
      <c r="A183" s="892"/>
      <c r="B183" s="1023"/>
      <c r="C183" s="892"/>
      <c r="D183" s="892"/>
      <c r="E183" s="892"/>
      <c r="F183" s="998"/>
      <c r="G183" s="998"/>
      <c r="H183" s="892"/>
      <c r="I183" s="1023"/>
      <c r="J183" s="1004"/>
      <c r="K183" s="892"/>
      <c r="L183" s="892"/>
      <c r="M183" s="892"/>
      <c r="N183" s="892"/>
      <c r="O183" s="892"/>
      <c r="P183" s="892"/>
      <c r="Q183" s="892"/>
      <c r="R183" s="892"/>
      <c r="S183" s="892"/>
      <c r="T183" s="892"/>
      <c r="U183" s="892"/>
      <c r="V183" s="892"/>
      <c r="W183" s="892"/>
      <c r="X183" s="892"/>
      <c r="Y183" s="892"/>
      <c r="Z183" s="892"/>
      <c r="AA183" s="892"/>
      <c r="AB183" s="892"/>
      <c r="AC183" s="892"/>
      <c r="AD183" s="892"/>
    </row>
    <row r="184" ht="15.75" customHeight="1">
      <c r="A184" s="892"/>
      <c r="B184" s="1023"/>
      <c r="C184" s="892"/>
      <c r="D184" s="892"/>
      <c r="E184" s="892"/>
      <c r="F184" s="998"/>
      <c r="G184" s="998"/>
      <c r="H184" s="892"/>
      <c r="I184" s="1023"/>
      <c r="J184" s="1004"/>
      <c r="K184" s="892"/>
      <c r="L184" s="892"/>
      <c r="M184" s="892"/>
      <c r="N184" s="892"/>
      <c r="O184" s="892"/>
      <c r="P184" s="892"/>
      <c r="Q184" s="892"/>
      <c r="R184" s="892"/>
      <c r="S184" s="892"/>
      <c r="T184" s="892"/>
      <c r="U184" s="892"/>
      <c r="V184" s="892"/>
      <c r="W184" s="892"/>
      <c r="X184" s="892"/>
      <c r="Y184" s="892"/>
      <c r="Z184" s="892"/>
      <c r="AA184" s="892"/>
      <c r="AB184" s="892"/>
      <c r="AC184" s="892"/>
      <c r="AD184" s="892"/>
    </row>
    <row r="185" ht="15.75" customHeight="1">
      <c r="A185" s="892"/>
      <c r="B185" s="1023"/>
      <c r="C185" s="892"/>
      <c r="D185" s="892"/>
      <c r="E185" s="892"/>
      <c r="F185" s="998"/>
      <c r="G185" s="998"/>
      <c r="H185" s="892"/>
      <c r="I185" s="1023"/>
      <c r="J185" s="1004"/>
      <c r="K185" s="892"/>
      <c r="L185" s="892"/>
      <c r="M185" s="892"/>
      <c r="N185" s="892"/>
      <c r="O185" s="892"/>
      <c r="P185" s="892"/>
      <c r="Q185" s="892"/>
      <c r="R185" s="892"/>
      <c r="S185" s="892"/>
      <c r="T185" s="892"/>
      <c r="U185" s="892"/>
      <c r="V185" s="892"/>
      <c r="W185" s="892"/>
      <c r="X185" s="892"/>
      <c r="Y185" s="892"/>
      <c r="Z185" s="892"/>
      <c r="AA185" s="892"/>
      <c r="AB185" s="892"/>
      <c r="AC185" s="892"/>
      <c r="AD185" s="892"/>
    </row>
    <row r="186" ht="15.75" customHeight="1">
      <c r="A186" s="892"/>
      <c r="B186" s="1023"/>
      <c r="C186" s="892"/>
      <c r="D186" s="892"/>
      <c r="E186" s="892"/>
      <c r="F186" s="998"/>
      <c r="G186" s="998"/>
      <c r="H186" s="892"/>
      <c r="I186" s="1023"/>
      <c r="J186" s="1004"/>
      <c r="K186" s="892"/>
      <c r="L186" s="892"/>
      <c r="M186" s="892"/>
      <c r="N186" s="892"/>
      <c r="O186" s="892"/>
      <c r="P186" s="892"/>
      <c r="Q186" s="892"/>
      <c r="R186" s="892"/>
      <c r="S186" s="892"/>
      <c r="T186" s="892"/>
      <c r="U186" s="892"/>
      <c r="V186" s="892"/>
      <c r="W186" s="892"/>
      <c r="X186" s="892"/>
      <c r="Y186" s="892"/>
      <c r="Z186" s="892"/>
      <c r="AA186" s="892"/>
      <c r="AB186" s="892"/>
      <c r="AC186" s="892"/>
      <c r="AD186" s="892"/>
    </row>
    <row r="187" ht="15.75" customHeight="1">
      <c r="A187" s="892"/>
      <c r="B187" s="1023"/>
      <c r="C187" s="892"/>
      <c r="D187" s="892"/>
      <c r="E187" s="892"/>
      <c r="F187" s="998"/>
      <c r="G187" s="998"/>
      <c r="H187" s="892"/>
      <c r="I187" s="1023"/>
      <c r="J187" s="1004"/>
      <c r="K187" s="892"/>
      <c r="L187" s="892"/>
      <c r="M187" s="892"/>
      <c r="N187" s="892"/>
      <c r="O187" s="892"/>
      <c r="P187" s="892"/>
      <c r="Q187" s="892"/>
      <c r="R187" s="892"/>
      <c r="S187" s="892"/>
      <c r="T187" s="892"/>
      <c r="U187" s="892"/>
      <c r="V187" s="892"/>
      <c r="W187" s="892"/>
      <c r="X187" s="892"/>
      <c r="Y187" s="892"/>
      <c r="Z187" s="892"/>
      <c r="AA187" s="892"/>
      <c r="AB187" s="892"/>
      <c r="AC187" s="892"/>
      <c r="AD187" s="892"/>
    </row>
    <row r="188" ht="15.75" customHeight="1">
      <c r="A188" s="892"/>
      <c r="B188" s="1023"/>
      <c r="C188" s="892"/>
      <c r="D188" s="892"/>
      <c r="E188" s="892"/>
      <c r="F188" s="998"/>
      <c r="G188" s="998"/>
      <c r="H188" s="892"/>
      <c r="I188" s="1023"/>
      <c r="J188" s="1004"/>
      <c r="K188" s="892"/>
      <c r="L188" s="892"/>
      <c r="M188" s="892"/>
      <c r="N188" s="892"/>
      <c r="O188" s="892"/>
      <c r="P188" s="892"/>
      <c r="Q188" s="892"/>
      <c r="R188" s="892"/>
      <c r="S188" s="892"/>
      <c r="T188" s="892"/>
      <c r="U188" s="892"/>
      <c r="V188" s="892"/>
      <c r="W188" s="892"/>
      <c r="X188" s="892"/>
      <c r="Y188" s="892"/>
      <c r="Z188" s="892"/>
      <c r="AA188" s="892"/>
      <c r="AB188" s="892"/>
      <c r="AC188" s="892"/>
      <c r="AD188" s="892"/>
    </row>
    <row r="189" ht="15.75" customHeight="1">
      <c r="A189" s="892"/>
      <c r="B189" s="1023"/>
      <c r="C189" s="892"/>
      <c r="D189" s="892"/>
      <c r="E189" s="892"/>
      <c r="F189" s="998"/>
      <c r="G189" s="998"/>
      <c r="H189" s="892"/>
      <c r="I189" s="1023"/>
      <c r="J189" s="1004"/>
      <c r="K189" s="892"/>
      <c r="L189" s="892"/>
      <c r="M189" s="892"/>
      <c r="N189" s="892"/>
      <c r="O189" s="892"/>
      <c r="P189" s="892"/>
      <c r="Q189" s="892"/>
      <c r="R189" s="892"/>
      <c r="S189" s="892"/>
      <c r="T189" s="892"/>
      <c r="U189" s="892"/>
      <c r="V189" s="892"/>
      <c r="W189" s="892"/>
      <c r="X189" s="892"/>
      <c r="Y189" s="892"/>
      <c r="Z189" s="892"/>
      <c r="AA189" s="892"/>
      <c r="AB189" s="892"/>
      <c r="AC189" s="892"/>
      <c r="AD189" s="892"/>
    </row>
    <row r="190" ht="15.75" customHeight="1">
      <c r="A190" s="892"/>
      <c r="B190" s="1023"/>
      <c r="C190" s="892"/>
      <c r="D190" s="892"/>
      <c r="E190" s="892"/>
      <c r="F190" s="998"/>
      <c r="G190" s="998"/>
      <c r="H190" s="892"/>
      <c r="I190" s="1023"/>
      <c r="J190" s="1004"/>
      <c r="K190" s="892"/>
      <c r="L190" s="892"/>
      <c r="M190" s="892"/>
      <c r="N190" s="892"/>
      <c r="O190" s="892"/>
      <c r="P190" s="892"/>
      <c r="Q190" s="892"/>
      <c r="R190" s="892"/>
      <c r="S190" s="892"/>
      <c r="T190" s="892"/>
      <c r="U190" s="892"/>
      <c r="V190" s="892"/>
      <c r="W190" s="892"/>
      <c r="X190" s="892"/>
      <c r="Y190" s="892"/>
      <c r="Z190" s="892"/>
      <c r="AA190" s="892"/>
      <c r="AB190" s="892"/>
      <c r="AC190" s="892"/>
      <c r="AD190" s="892"/>
    </row>
    <row r="191" ht="15.75" customHeight="1">
      <c r="A191" s="892"/>
      <c r="B191" s="1023"/>
      <c r="C191" s="892"/>
      <c r="D191" s="892"/>
      <c r="E191" s="892"/>
      <c r="F191" s="998"/>
      <c r="G191" s="998"/>
      <c r="H191" s="892"/>
      <c r="I191" s="1023"/>
      <c r="J191" s="1004"/>
      <c r="K191" s="892"/>
      <c r="L191" s="892"/>
      <c r="M191" s="892"/>
      <c r="N191" s="892"/>
      <c r="O191" s="892"/>
      <c r="P191" s="892"/>
      <c r="Q191" s="892"/>
      <c r="R191" s="892"/>
      <c r="S191" s="892"/>
      <c r="T191" s="892"/>
      <c r="U191" s="892"/>
      <c r="V191" s="892"/>
      <c r="W191" s="892"/>
      <c r="X191" s="892"/>
      <c r="Y191" s="892"/>
      <c r="Z191" s="892"/>
      <c r="AA191" s="892"/>
      <c r="AB191" s="892"/>
      <c r="AC191" s="892"/>
      <c r="AD191" s="892"/>
    </row>
    <row r="192" ht="15.75" customHeight="1">
      <c r="A192" s="892"/>
      <c r="B192" s="1023"/>
      <c r="C192" s="892"/>
      <c r="D192" s="892"/>
      <c r="E192" s="892"/>
      <c r="F192" s="998"/>
      <c r="G192" s="998"/>
      <c r="H192" s="892"/>
      <c r="I192" s="1023"/>
      <c r="J192" s="1004"/>
      <c r="K192" s="892"/>
      <c r="L192" s="892"/>
      <c r="M192" s="892"/>
      <c r="N192" s="892"/>
      <c r="O192" s="892"/>
      <c r="P192" s="892"/>
      <c r="Q192" s="892"/>
      <c r="R192" s="892"/>
      <c r="S192" s="892"/>
      <c r="T192" s="892"/>
      <c r="U192" s="892"/>
      <c r="V192" s="892"/>
      <c r="W192" s="892"/>
      <c r="X192" s="892"/>
      <c r="Y192" s="892"/>
      <c r="Z192" s="892"/>
      <c r="AA192" s="892"/>
      <c r="AB192" s="892"/>
      <c r="AC192" s="892"/>
      <c r="AD192" s="892"/>
    </row>
    <row r="193" ht="15.75" customHeight="1">
      <c r="A193" s="892"/>
      <c r="B193" s="1023"/>
      <c r="C193" s="892"/>
      <c r="D193" s="892"/>
      <c r="E193" s="892"/>
      <c r="F193" s="998"/>
      <c r="G193" s="998"/>
      <c r="H193" s="892"/>
      <c r="I193" s="1023"/>
      <c r="J193" s="1004"/>
      <c r="K193" s="892"/>
      <c r="L193" s="892"/>
      <c r="M193" s="892"/>
      <c r="N193" s="892"/>
      <c r="O193" s="892"/>
      <c r="P193" s="892"/>
      <c r="Q193" s="892"/>
      <c r="R193" s="892"/>
      <c r="S193" s="892"/>
      <c r="T193" s="892"/>
      <c r="U193" s="892"/>
      <c r="V193" s="892"/>
      <c r="W193" s="892"/>
      <c r="X193" s="892"/>
      <c r="Y193" s="892"/>
      <c r="Z193" s="892"/>
      <c r="AA193" s="892"/>
      <c r="AB193" s="892"/>
      <c r="AC193" s="892"/>
      <c r="AD193" s="892"/>
    </row>
    <row r="194" ht="15.75" customHeight="1">
      <c r="A194" s="892"/>
      <c r="B194" s="1023"/>
      <c r="C194" s="892"/>
      <c r="D194" s="892"/>
      <c r="E194" s="892"/>
      <c r="F194" s="998"/>
      <c r="G194" s="998"/>
      <c r="H194" s="892"/>
      <c r="I194" s="1023"/>
      <c r="J194" s="1004"/>
      <c r="K194" s="892"/>
      <c r="L194" s="892"/>
      <c r="M194" s="892"/>
      <c r="N194" s="892"/>
      <c r="O194" s="892"/>
      <c r="P194" s="892"/>
      <c r="Q194" s="892"/>
      <c r="R194" s="892"/>
      <c r="S194" s="892"/>
      <c r="T194" s="892"/>
      <c r="U194" s="892"/>
      <c r="V194" s="892"/>
      <c r="W194" s="892"/>
      <c r="X194" s="892"/>
      <c r="Y194" s="892"/>
      <c r="Z194" s="892"/>
      <c r="AA194" s="892"/>
      <c r="AB194" s="892"/>
      <c r="AC194" s="892"/>
      <c r="AD194" s="892"/>
    </row>
    <row r="195" ht="15.75" customHeight="1">
      <c r="A195" s="892"/>
      <c r="B195" s="1023"/>
      <c r="C195" s="892"/>
      <c r="D195" s="892"/>
      <c r="E195" s="892"/>
      <c r="F195" s="998"/>
      <c r="G195" s="998"/>
      <c r="H195" s="892"/>
      <c r="I195" s="1023"/>
      <c r="J195" s="1004"/>
      <c r="K195" s="892"/>
      <c r="L195" s="892"/>
      <c r="M195" s="892"/>
      <c r="N195" s="892"/>
      <c r="O195" s="892"/>
      <c r="P195" s="892"/>
      <c r="Q195" s="892"/>
      <c r="R195" s="892"/>
      <c r="S195" s="892"/>
      <c r="T195" s="892"/>
      <c r="U195" s="892"/>
      <c r="V195" s="892"/>
      <c r="W195" s="892"/>
      <c r="X195" s="892"/>
      <c r="Y195" s="892"/>
      <c r="Z195" s="892"/>
      <c r="AA195" s="892"/>
      <c r="AB195" s="892"/>
      <c r="AC195" s="892"/>
      <c r="AD195" s="892"/>
    </row>
    <row r="196" ht="15.75" customHeight="1">
      <c r="A196" s="892"/>
      <c r="B196" s="1023"/>
      <c r="C196" s="892"/>
      <c r="D196" s="892"/>
      <c r="E196" s="892"/>
      <c r="F196" s="998"/>
      <c r="G196" s="998"/>
      <c r="H196" s="892"/>
      <c r="I196" s="1023"/>
      <c r="J196" s="1004"/>
      <c r="K196" s="892"/>
      <c r="L196" s="892"/>
      <c r="M196" s="892"/>
      <c r="N196" s="892"/>
      <c r="O196" s="892"/>
      <c r="P196" s="892"/>
      <c r="Q196" s="892"/>
      <c r="R196" s="892"/>
      <c r="S196" s="892"/>
      <c r="T196" s="892"/>
      <c r="U196" s="892"/>
      <c r="V196" s="892"/>
      <c r="W196" s="892"/>
      <c r="X196" s="892"/>
      <c r="Y196" s="892"/>
      <c r="Z196" s="892"/>
      <c r="AA196" s="892"/>
      <c r="AB196" s="892"/>
      <c r="AC196" s="892"/>
      <c r="AD196" s="892"/>
    </row>
    <row r="197" ht="15.75" customHeight="1">
      <c r="A197" s="892"/>
      <c r="B197" s="1023"/>
      <c r="C197" s="892"/>
      <c r="D197" s="892"/>
      <c r="E197" s="892"/>
      <c r="F197" s="998"/>
      <c r="G197" s="998"/>
      <c r="H197" s="892"/>
      <c r="I197" s="1023"/>
      <c r="J197" s="1004"/>
      <c r="K197" s="892"/>
      <c r="L197" s="892"/>
      <c r="M197" s="892"/>
      <c r="N197" s="892"/>
      <c r="O197" s="892"/>
      <c r="P197" s="892"/>
      <c r="Q197" s="892"/>
      <c r="R197" s="892"/>
      <c r="S197" s="892"/>
      <c r="T197" s="892"/>
      <c r="U197" s="892"/>
      <c r="V197" s="892"/>
      <c r="W197" s="892"/>
      <c r="X197" s="892"/>
      <c r="Y197" s="892"/>
      <c r="Z197" s="892"/>
      <c r="AA197" s="892"/>
      <c r="AB197" s="892"/>
      <c r="AC197" s="892"/>
      <c r="AD197" s="892"/>
    </row>
    <row r="198" ht="15.75" customHeight="1">
      <c r="A198" s="892"/>
      <c r="B198" s="1023"/>
      <c r="C198" s="892"/>
      <c r="D198" s="892"/>
      <c r="E198" s="892"/>
      <c r="F198" s="998"/>
      <c r="G198" s="998"/>
      <c r="H198" s="892"/>
      <c r="I198" s="1023"/>
      <c r="J198" s="1004"/>
      <c r="K198" s="892"/>
      <c r="L198" s="892"/>
      <c r="M198" s="892"/>
      <c r="N198" s="892"/>
      <c r="O198" s="892"/>
      <c r="P198" s="892"/>
      <c r="Q198" s="892"/>
      <c r="R198" s="892"/>
      <c r="S198" s="892"/>
      <c r="T198" s="892"/>
      <c r="U198" s="892"/>
      <c r="V198" s="892"/>
      <c r="W198" s="892"/>
      <c r="X198" s="892"/>
      <c r="Y198" s="892"/>
      <c r="Z198" s="892"/>
      <c r="AA198" s="892"/>
      <c r="AB198" s="892"/>
      <c r="AC198" s="892"/>
      <c r="AD198" s="892"/>
    </row>
    <row r="199" ht="15.75" customHeight="1">
      <c r="A199" s="892"/>
      <c r="B199" s="1023"/>
      <c r="C199" s="892"/>
      <c r="D199" s="892"/>
      <c r="E199" s="892"/>
      <c r="F199" s="998"/>
      <c r="G199" s="998"/>
      <c r="H199" s="892"/>
      <c r="I199" s="1023"/>
      <c r="J199" s="1004"/>
      <c r="K199" s="892"/>
      <c r="L199" s="892"/>
      <c r="M199" s="892"/>
      <c r="N199" s="892"/>
      <c r="O199" s="892"/>
      <c r="P199" s="892"/>
      <c r="Q199" s="892"/>
      <c r="R199" s="892"/>
      <c r="S199" s="892"/>
      <c r="T199" s="892"/>
      <c r="U199" s="892"/>
      <c r="V199" s="892"/>
      <c r="W199" s="892"/>
      <c r="X199" s="892"/>
      <c r="Y199" s="892"/>
      <c r="Z199" s="892"/>
      <c r="AA199" s="892"/>
      <c r="AB199" s="892"/>
      <c r="AC199" s="892"/>
      <c r="AD199" s="892"/>
    </row>
    <row r="200" ht="15.75" customHeight="1">
      <c r="A200" s="892"/>
      <c r="B200" s="1023"/>
      <c r="C200" s="892"/>
      <c r="D200" s="892"/>
      <c r="E200" s="892"/>
      <c r="F200" s="998"/>
      <c r="G200" s="998"/>
      <c r="H200" s="892"/>
      <c r="I200" s="1023"/>
      <c r="J200" s="1004"/>
      <c r="K200" s="892"/>
      <c r="L200" s="892"/>
      <c r="M200" s="892"/>
      <c r="N200" s="892"/>
      <c r="O200" s="892"/>
      <c r="P200" s="892"/>
      <c r="Q200" s="892"/>
      <c r="R200" s="892"/>
      <c r="S200" s="892"/>
      <c r="T200" s="892"/>
      <c r="U200" s="892"/>
      <c r="V200" s="892"/>
      <c r="W200" s="892"/>
      <c r="X200" s="892"/>
      <c r="Y200" s="892"/>
      <c r="Z200" s="892"/>
      <c r="AA200" s="892"/>
      <c r="AB200" s="892"/>
      <c r="AC200" s="892"/>
      <c r="AD200" s="892"/>
    </row>
    <row r="201" ht="15.75" customHeight="1">
      <c r="A201" s="892"/>
      <c r="B201" s="1023"/>
      <c r="C201" s="892"/>
      <c r="D201" s="892"/>
      <c r="E201" s="892"/>
      <c r="F201" s="998"/>
      <c r="G201" s="998"/>
      <c r="H201" s="892"/>
      <c r="I201" s="1023"/>
      <c r="J201" s="1004"/>
      <c r="K201" s="892"/>
      <c r="L201" s="892"/>
      <c r="M201" s="892"/>
      <c r="N201" s="892"/>
      <c r="O201" s="892"/>
      <c r="P201" s="892"/>
      <c r="Q201" s="892"/>
      <c r="R201" s="892"/>
      <c r="S201" s="892"/>
      <c r="T201" s="892"/>
      <c r="U201" s="892"/>
      <c r="V201" s="892"/>
      <c r="W201" s="892"/>
      <c r="X201" s="892"/>
      <c r="Y201" s="892"/>
      <c r="Z201" s="892"/>
      <c r="AA201" s="892"/>
      <c r="AB201" s="892"/>
      <c r="AC201" s="892"/>
      <c r="AD201" s="892"/>
    </row>
    <row r="202" ht="15.75" customHeight="1">
      <c r="A202" s="892"/>
      <c r="B202" s="1023"/>
      <c r="C202" s="892"/>
      <c r="D202" s="892"/>
      <c r="E202" s="892"/>
      <c r="F202" s="998"/>
      <c r="G202" s="998"/>
      <c r="H202" s="892"/>
      <c r="I202" s="1023"/>
      <c r="J202" s="1004"/>
      <c r="K202" s="892"/>
      <c r="L202" s="892"/>
      <c r="M202" s="892"/>
      <c r="N202" s="892"/>
      <c r="O202" s="892"/>
      <c r="P202" s="892"/>
      <c r="Q202" s="892"/>
      <c r="R202" s="892"/>
      <c r="S202" s="892"/>
      <c r="T202" s="892"/>
      <c r="U202" s="892"/>
      <c r="V202" s="892"/>
      <c r="W202" s="892"/>
      <c r="X202" s="892"/>
      <c r="Y202" s="892"/>
      <c r="Z202" s="892"/>
      <c r="AA202" s="892"/>
      <c r="AB202" s="892"/>
      <c r="AC202" s="892"/>
      <c r="AD202" s="892"/>
    </row>
    <row r="203" ht="15.75" customHeight="1">
      <c r="A203" s="892"/>
      <c r="B203" s="1023"/>
      <c r="C203" s="892"/>
      <c r="D203" s="892"/>
      <c r="E203" s="892"/>
      <c r="F203" s="998"/>
      <c r="G203" s="998"/>
      <c r="H203" s="892"/>
      <c r="I203" s="1023"/>
      <c r="J203" s="1004"/>
      <c r="K203" s="892"/>
      <c r="L203" s="892"/>
      <c r="M203" s="892"/>
      <c r="N203" s="892"/>
      <c r="O203" s="892"/>
      <c r="P203" s="892"/>
      <c r="Q203" s="892"/>
      <c r="R203" s="892"/>
      <c r="S203" s="892"/>
      <c r="T203" s="892"/>
      <c r="U203" s="892"/>
      <c r="V203" s="892"/>
      <c r="W203" s="892"/>
      <c r="X203" s="892"/>
      <c r="Y203" s="892"/>
      <c r="Z203" s="892"/>
      <c r="AA203" s="892"/>
      <c r="AB203" s="892"/>
      <c r="AC203" s="892"/>
      <c r="AD203" s="892"/>
    </row>
    <row r="204" ht="15.75" customHeight="1">
      <c r="A204" s="892"/>
      <c r="B204" s="1023"/>
      <c r="C204" s="892"/>
      <c r="D204" s="892"/>
      <c r="E204" s="892"/>
      <c r="F204" s="998"/>
      <c r="G204" s="998"/>
      <c r="H204" s="892"/>
      <c r="I204" s="1023"/>
      <c r="J204" s="1004"/>
      <c r="K204" s="892"/>
      <c r="L204" s="892"/>
      <c r="M204" s="892"/>
      <c r="N204" s="892"/>
      <c r="O204" s="892"/>
      <c r="P204" s="892"/>
      <c r="Q204" s="892"/>
      <c r="R204" s="892"/>
      <c r="S204" s="892"/>
      <c r="T204" s="892"/>
      <c r="U204" s="892"/>
      <c r="V204" s="892"/>
      <c r="W204" s="892"/>
      <c r="X204" s="892"/>
      <c r="Y204" s="892"/>
      <c r="Z204" s="892"/>
      <c r="AA204" s="892"/>
      <c r="AB204" s="892"/>
      <c r="AC204" s="892"/>
      <c r="AD204" s="892"/>
    </row>
    <row r="205" ht="15.75" customHeight="1">
      <c r="A205" s="892"/>
      <c r="B205" s="1023"/>
      <c r="C205" s="892"/>
      <c r="D205" s="892"/>
      <c r="E205" s="892"/>
      <c r="F205" s="998"/>
      <c r="G205" s="998"/>
      <c r="H205" s="892"/>
      <c r="I205" s="1023"/>
      <c r="J205" s="1004"/>
      <c r="K205" s="892"/>
      <c r="L205" s="892"/>
      <c r="M205" s="892"/>
      <c r="N205" s="892"/>
      <c r="O205" s="892"/>
      <c r="P205" s="892"/>
      <c r="Q205" s="892"/>
      <c r="R205" s="892"/>
      <c r="S205" s="892"/>
      <c r="T205" s="892"/>
      <c r="U205" s="892"/>
      <c r="V205" s="892"/>
      <c r="W205" s="892"/>
      <c r="X205" s="892"/>
      <c r="Y205" s="892"/>
      <c r="Z205" s="892"/>
      <c r="AA205" s="892"/>
      <c r="AB205" s="892"/>
      <c r="AC205" s="892"/>
      <c r="AD205" s="892"/>
    </row>
    <row r="206" ht="15.75" customHeight="1">
      <c r="A206" s="892"/>
      <c r="B206" s="1023"/>
      <c r="C206" s="892"/>
      <c r="D206" s="892"/>
      <c r="E206" s="892"/>
      <c r="F206" s="998"/>
      <c r="G206" s="998"/>
      <c r="H206" s="892"/>
      <c r="I206" s="1023"/>
      <c r="J206" s="1004"/>
      <c r="K206" s="892"/>
      <c r="L206" s="892"/>
      <c r="M206" s="892"/>
      <c r="N206" s="892"/>
      <c r="O206" s="892"/>
      <c r="P206" s="892"/>
      <c r="Q206" s="892"/>
      <c r="R206" s="892"/>
      <c r="S206" s="892"/>
      <c r="T206" s="892"/>
      <c r="U206" s="892"/>
      <c r="V206" s="892"/>
      <c r="W206" s="892"/>
      <c r="X206" s="892"/>
      <c r="Y206" s="892"/>
      <c r="Z206" s="892"/>
      <c r="AA206" s="892"/>
      <c r="AB206" s="892"/>
      <c r="AC206" s="892"/>
      <c r="AD206" s="892"/>
    </row>
    <row r="207" ht="15.75" customHeight="1">
      <c r="A207" s="892"/>
      <c r="B207" s="1023"/>
      <c r="C207" s="892"/>
      <c r="D207" s="892"/>
      <c r="E207" s="892"/>
      <c r="F207" s="998"/>
      <c r="G207" s="998"/>
      <c r="H207" s="892"/>
      <c r="I207" s="1023"/>
      <c r="J207" s="1004"/>
      <c r="K207" s="892"/>
      <c r="L207" s="892"/>
      <c r="M207" s="892"/>
      <c r="N207" s="892"/>
      <c r="O207" s="892"/>
      <c r="P207" s="892"/>
      <c r="Q207" s="892"/>
      <c r="R207" s="892"/>
      <c r="S207" s="892"/>
      <c r="T207" s="892"/>
      <c r="U207" s="892"/>
      <c r="V207" s="892"/>
      <c r="W207" s="892"/>
      <c r="X207" s="892"/>
      <c r="Y207" s="892"/>
      <c r="Z207" s="892"/>
      <c r="AA207" s="892"/>
      <c r="AB207" s="892"/>
      <c r="AC207" s="892"/>
      <c r="AD207" s="892"/>
    </row>
    <row r="208" ht="15.75" customHeight="1">
      <c r="A208" s="892"/>
      <c r="B208" s="1023"/>
      <c r="C208" s="892"/>
      <c r="D208" s="892"/>
      <c r="E208" s="892"/>
      <c r="F208" s="998"/>
      <c r="G208" s="998"/>
      <c r="H208" s="892"/>
      <c r="I208" s="1023"/>
      <c r="J208" s="1004"/>
      <c r="K208" s="892"/>
      <c r="L208" s="892"/>
      <c r="M208" s="892"/>
      <c r="N208" s="892"/>
      <c r="O208" s="892"/>
      <c r="P208" s="892"/>
      <c r="Q208" s="892"/>
      <c r="R208" s="892"/>
      <c r="S208" s="892"/>
      <c r="T208" s="892"/>
      <c r="U208" s="892"/>
      <c r="V208" s="892"/>
      <c r="W208" s="892"/>
      <c r="X208" s="892"/>
      <c r="Y208" s="892"/>
      <c r="Z208" s="892"/>
      <c r="AA208" s="892"/>
      <c r="AB208" s="892"/>
      <c r="AC208" s="892"/>
      <c r="AD208" s="892"/>
    </row>
    <row r="209" ht="15.75" customHeight="1">
      <c r="A209" s="892"/>
      <c r="B209" s="1023"/>
      <c r="C209" s="892"/>
      <c r="D209" s="892"/>
      <c r="E209" s="892"/>
      <c r="F209" s="998"/>
      <c r="G209" s="998"/>
      <c r="H209" s="892"/>
      <c r="I209" s="1023"/>
      <c r="J209" s="1004"/>
      <c r="K209" s="892"/>
      <c r="L209" s="892"/>
      <c r="M209" s="892"/>
      <c r="N209" s="892"/>
      <c r="O209" s="892"/>
      <c r="P209" s="892"/>
      <c r="Q209" s="892"/>
      <c r="R209" s="892"/>
      <c r="S209" s="892"/>
      <c r="T209" s="892"/>
      <c r="U209" s="892"/>
      <c r="V209" s="892"/>
      <c r="W209" s="892"/>
      <c r="X209" s="892"/>
      <c r="Y209" s="892"/>
      <c r="Z209" s="892"/>
      <c r="AA209" s="892"/>
      <c r="AB209" s="892"/>
      <c r="AC209" s="892"/>
      <c r="AD209" s="892"/>
    </row>
    <row r="210" ht="15.75" customHeight="1">
      <c r="A210" s="892"/>
      <c r="B210" s="1023"/>
      <c r="C210" s="892"/>
      <c r="D210" s="892"/>
      <c r="E210" s="892"/>
      <c r="F210" s="998"/>
      <c r="G210" s="998"/>
      <c r="H210" s="892"/>
      <c r="I210" s="1023"/>
      <c r="J210" s="1004"/>
      <c r="K210" s="892"/>
      <c r="L210" s="892"/>
      <c r="M210" s="892"/>
      <c r="N210" s="892"/>
      <c r="O210" s="892"/>
      <c r="P210" s="892"/>
      <c r="Q210" s="892"/>
      <c r="R210" s="892"/>
      <c r="S210" s="892"/>
      <c r="T210" s="892"/>
      <c r="U210" s="892"/>
      <c r="V210" s="892"/>
      <c r="W210" s="892"/>
      <c r="X210" s="892"/>
      <c r="Y210" s="892"/>
      <c r="Z210" s="892"/>
      <c r="AA210" s="892"/>
      <c r="AB210" s="892"/>
      <c r="AC210" s="892"/>
      <c r="AD210" s="892"/>
    </row>
    <row r="211" ht="15.75" customHeight="1">
      <c r="A211" s="892"/>
      <c r="B211" s="1023"/>
      <c r="C211" s="892"/>
      <c r="D211" s="892"/>
      <c r="E211" s="892"/>
      <c r="F211" s="998"/>
      <c r="G211" s="998"/>
      <c r="H211" s="892"/>
      <c r="I211" s="1023"/>
      <c r="J211" s="1004"/>
      <c r="K211" s="892"/>
      <c r="L211" s="892"/>
      <c r="M211" s="892"/>
      <c r="N211" s="892"/>
      <c r="O211" s="892"/>
      <c r="P211" s="892"/>
      <c r="Q211" s="892"/>
      <c r="R211" s="892"/>
      <c r="S211" s="892"/>
      <c r="T211" s="892"/>
      <c r="U211" s="892"/>
      <c r="V211" s="892"/>
      <c r="W211" s="892"/>
      <c r="X211" s="892"/>
      <c r="Y211" s="892"/>
      <c r="Z211" s="892"/>
      <c r="AA211" s="892"/>
      <c r="AB211" s="892"/>
      <c r="AC211" s="892"/>
      <c r="AD211" s="892"/>
    </row>
    <row r="212" ht="15.75" customHeight="1">
      <c r="A212" s="892"/>
      <c r="B212" s="1023"/>
      <c r="C212" s="892"/>
      <c r="D212" s="892"/>
      <c r="E212" s="892"/>
      <c r="F212" s="998"/>
      <c r="G212" s="998"/>
      <c r="H212" s="892"/>
      <c r="I212" s="1023"/>
      <c r="J212" s="1004"/>
      <c r="K212" s="892"/>
      <c r="L212" s="892"/>
      <c r="M212" s="892"/>
      <c r="N212" s="892"/>
      <c r="O212" s="892"/>
      <c r="P212" s="892"/>
      <c r="Q212" s="892"/>
      <c r="R212" s="892"/>
      <c r="S212" s="892"/>
      <c r="T212" s="892"/>
      <c r="U212" s="892"/>
      <c r="V212" s="892"/>
      <c r="W212" s="892"/>
      <c r="X212" s="892"/>
      <c r="Y212" s="892"/>
      <c r="Z212" s="892"/>
      <c r="AA212" s="892"/>
      <c r="AB212" s="892"/>
      <c r="AC212" s="892"/>
      <c r="AD212" s="892"/>
    </row>
    <row r="213" ht="15.75" customHeight="1">
      <c r="A213" s="892"/>
      <c r="B213" s="1023"/>
      <c r="C213" s="892"/>
      <c r="D213" s="892"/>
      <c r="E213" s="892"/>
      <c r="F213" s="998"/>
      <c r="G213" s="998"/>
      <c r="H213" s="892"/>
      <c r="I213" s="1023"/>
      <c r="J213" s="1004"/>
      <c r="K213" s="892"/>
      <c r="L213" s="892"/>
      <c r="M213" s="892"/>
      <c r="N213" s="892"/>
      <c r="O213" s="892"/>
      <c r="P213" s="892"/>
      <c r="Q213" s="892"/>
      <c r="R213" s="892"/>
      <c r="S213" s="892"/>
      <c r="T213" s="892"/>
      <c r="U213" s="892"/>
      <c r="V213" s="892"/>
      <c r="W213" s="892"/>
      <c r="X213" s="892"/>
      <c r="Y213" s="892"/>
      <c r="Z213" s="892"/>
      <c r="AA213" s="892"/>
      <c r="AB213" s="892"/>
      <c r="AC213" s="892"/>
      <c r="AD213" s="892"/>
    </row>
    <row r="214" ht="15.75" customHeight="1">
      <c r="A214" s="892"/>
      <c r="B214" s="1023"/>
      <c r="C214" s="892"/>
      <c r="D214" s="892"/>
      <c r="E214" s="892"/>
      <c r="F214" s="998"/>
      <c r="G214" s="998"/>
      <c r="H214" s="892"/>
      <c r="I214" s="1023"/>
      <c r="J214" s="1004"/>
      <c r="K214" s="892"/>
      <c r="L214" s="892"/>
      <c r="M214" s="892"/>
      <c r="N214" s="892"/>
      <c r="O214" s="892"/>
      <c r="P214" s="892"/>
      <c r="Q214" s="892"/>
      <c r="R214" s="892"/>
      <c r="S214" s="892"/>
      <c r="T214" s="892"/>
      <c r="U214" s="892"/>
      <c r="V214" s="892"/>
      <c r="W214" s="892"/>
      <c r="X214" s="892"/>
      <c r="Y214" s="892"/>
      <c r="Z214" s="892"/>
      <c r="AA214" s="892"/>
      <c r="AB214" s="892"/>
      <c r="AC214" s="892"/>
      <c r="AD214" s="892"/>
    </row>
    <row r="215" ht="15.75" customHeight="1">
      <c r="A215" s="892"/>
      <c r="B215" s="1023"/>
      <c r="C215" s="892"/>
      <c r="D215" s="892"/>
      <c r="E215" s="892"/>
      <c r="F215" s="998"/>
      <c r="G215" s="998"/>
      <c r="H215" s="892"/>
      <c r="I215" s="1023"/>
      <c r="J215" s="1004"/>
      <c r="K215" s="892"/>
      <c r="L215" s="892"/>
      <c r="M215" s="892"/>
      <c r="N215" s="892"/>
      <c r="O215" s="892"/>
      <c r="P215" s="892"/>
      <c r="Q215" s="892"/>
      <c r="R215" s="892"/>
      <c r="S215" s="892"/>
      <c r="T215" s="892"/>
      <c r="U215" s="892"/>
      <c r="V215" s="892"/>
      <c r="W215" s="892"/>
      <c r="X215" s="892"/>
      <c r="Y215" s="892"/>
      <c r="Z215" s="892"/>
      <c r="AA215" s="892"/>
      <c r="AB215" s="892"/>
      <c r="AC215" s="892"/>
      <c r="AD215" s="892"/>
    </row>
    <row r="216" ht="15.75" customHeight="1">
      <c r="A216" s="892"/>
      <c r="B216" s="1023"/>
      <c r="C216" s="892"/>
      <c r="D216" s="892"/>
      <c r="E216" s="892"/>
      <c r="F216" s="998"/>
      <c r="G216" s="998"/>
      <c r="H216" s="892"/>
      <c r="I216" s="1023"/>
      <c r="J216" s="1004"/>
      <c r="K216" s="892"/>
      <c r="L216" s="892"/>
      <c r="M216" s="892"/>
      <c r="N216" s="892"/>
      <c r="O216" s="892"/>
      <c r="P216" s="892"/>
      <c r="Q216" s="892"/>
      <c r="R216" s="892"/>
      <c r="S216" s="892"/>
      <c r="T216" s="892"/>
      <c r="U216" s="892"/>
      <c r="V216" s="892"/>
      <c r="W216" s="892"/>
      <c r="X216" s="892"/>
      <c r="Y216" s="892"/>
      <c r="Z216" s="892"/>
      <c r="AA216" s="892"/>
      <c r="AB216" s="892"/>
      <c r="AC216" s="892"/>
      <c r="AD216" s="892"/>
    </row>
    <row r="217" ht="15.75" customHeight="1">
      <c r="A217" s="892"/>
      <c r="B217" s="1023"/>
      <c r="C217" s="892"/>
      <c r="D217" s="892"/>
      <c r="E217" s="892"/>
      <c r="F217" s="998"/>
      <c r="G217" s="998"/>
      <c r="H217" s="892"/>
      <c r="I217" s="1023"/>
      <c r="J217" s="1004"/>
      <c r="K217" s="892"/>
      <c r="L217" s="892"/>
      <c r="M217" s="892"/>
      <c r="N217" s="892"/>
      <c r="O217" s="892"/>
      <c r="P217" s="892"/>
      <c r="Q217" s="892"/>
      <c r="R217" s="892"/>
      <c r="S217" s="892"/>
      <c r="T217" s="892"/>
      <c r="U217" s="892"/>
      <c r="V217" s="892"/>
      <c r="W217" s="892"/>
      <c r="X217" s="892"/>
      <c r="Y217" s="892"/>
      <c r="Z217" s="892"/>
      <c r="AA217" s="892"/>
      <c r="AB217" s="892"/>
      <c r="AC217" s="892"/>
      <c r="AD217" s="892"/>
    </row>
    <row r="218" ht="15.75" customHeight="1">
      <c r="A218" s="892"/>
      <c r="B218" s="1023"/>
      <c r="C218" s="892"/>
      <c r="D218" s="892"/>
      <c r="E218" s="892"/>
      <c r="F218" s="998"/>
      <c r="G218" s="998"/>
      <c r="H218" s="892"/>
      <c r="I218" s="1023"/>
      <c r="J218" s="1004"/>
      <c r="K218" s="892"/>
      <c r="L218" s="892"/>
      <c r="M218" s="892"/>
      <c r="N218" s="892"/>
      <c r="O218" s="892"/>
      <c r="P218" s="892"/>
      <c r="Q218" s="892"/>
      <c r="R218" s="892"/>
      <c r="S218" s="892"/>
      <c r="T218" s="892"/>
      <c r="U218" s="892"/>
      <c r="V218" s="892"/>
      <c r="W218" s="892"/>
      <c r="X218" s="892"/>
      <c r="Y218" s="892"/>
      <c r="Z218" s="892"/>
      <c r="AA218" s="892"/>
      <c r="AB218" s="892"/>
      <c r="AC218" s="892"/>
      <c r="AD218" s="892"/>
    </row>
    <row r="219" ht="15.75" customHeight="1">
      <c r="A219" s="892"/>
      <c r="B219" s="1023"/>
      <c r="C219" s="892"/>
      <c r="D219" s="892"/>
      <c r="E219" s="892"/>
      <c r="F219" s="998"/>
      <c r="G219" s="998"/>
      <c r="H219" s="892"/>
      <c r="I219" s="1023"/>
      <c r="J219" s="1004"/>
      <c r="K219" s="892"/>
      <c r="L219" s="892"/>
      <c r="M219" s="892"/>
      <c r="N219" s="892"/>
      <c r="O219" s="892"/>
      <c r="P219" s="892"/>
      <c r="Q219" s="892"/>
      <c r="R219" s="892"/>
      <c r="S219" s="892"/>
      <c r="T219" s="892"/>
      <c r="U219" s="892"/>
      <c r="V219" s="892"/>
      <c r="W219" s="892"/>
      <c r="X219" s="892"/>
      <c r="Y219" s="892"/>
      <c r="Z219" s="892"/>
      <c r="AA219" s="892"/>
      <c r="AB219" s="892"/>
      <c r="AC219" s="892"/>
      <c r="AD219" s="892"/>
    </row>
    <row r="220" ht="15.75" customHeight="1">
      <c r="A220" s="892"/>
      <c r="B220" s="1023"/>
      <c r="C220" s="892"/>
      <c r="D220" s="892"/>
      <c r="E220" s="892"/>
      <c r="F220" s="998"/>
      <c r="G220" s="998"/>
      <c r="H220" s="892"/>
      <c r="I220" s="1023"/>
      <c r="J220" s="1004"/>
      <c r="K220" s="892"/>
      <c r="L220" s="892"/>
      <c r="M220" s="892"/>
      <c r="N220" s="892"/>
      <c r="O220" s="892"/>
      <c r="P220" s="892"/>
      <c r="Q220" s="892"/>
      <c r="R220" s="892"/>
      <c r="S220" s="892"/>
      <c r="T220" s="892"/>
      <c r="U220" s="892"/>
      <c r="V220" s="892"/>
      <c r="W220" s="892"/>
      <c r="X220" s="892"/>
      <c r="Y220" s="892"/>
      <c r="Z220" s="892"/>
      <c r="AA220" s="892"/>
      <c r="AB220" s="892"/>
      <c r="AC220" s="892"/>
      <c r="AD220" s="892"/>
    </row>
    <row r="221" ht="15.75" customHeight="1">
      <c r="A221" s="892"/>
      <c r="B221" s="1023"/>
      <c r="C221" s="892"/>
      <c r="D221" s="892"/>
      <c r="E221" s="892"/>
      <c r="F221" s="998"/>
      <c r="G221" s="998"/>
      <c r="H221" s="892"/>
      <c r="I221" s="1023"/>
      <c r="J221" s="1004"/>
      <c r="K221" s="892"/>
      <c r="L221" s="892"/>
      <c r="M221" s="892"/>
      <c r="N221" s="892"/>
      <c r="O221" s="892"/>
      <c r="P221" s="892"/>
      <c r="Q221" s="892"/>
      <c r="R221" s="892"/>
      <c r="S221" s="892"/>
      <c r="T221" s="892"/>
      <c r="U221" s="892"/>
      <c r="V221" s="892"/>
      <c r="W221" s="892"/>
      <c r="X221" s="892"/>
      <c r="Y221" s="892"/>
      <c r="Z221" s="892"/>
      <c r="AA221" s="892"/>
      <c r="AB221" s="892"/>
      <c r="AC221" s="892"/>
      <c r="AD221" s="892"/>
    </row>
    <row r="222" ht="15.75" customHeight="1">
      <c r="A222" s="892"/>
      <c r="B222" s="1023"/>
      <c r="C222" s="892"/>
      <c r="D222" s="892"/>
      <c r="E222" s="892"/>
      <c r="F222" s="998"/>
      <c r="G222" s="998"/>
      <c r="H222" s="892"/>
      <c r="I222" s="1023"/>
      <c r="J222" s="1004"/>
      <c r="K222" s="892"/>
      <c r="L222" s="892"/>
      <c r="M222" s="892"/>
      <c r="N222" s="892"/>
      <c r="O222" s="892"/>
      <c r="P222" s="892"/>
      <c r="Q222" s="892"/>
      <c r="R222" s="892"/>
      <c r="S222" s="892"/>
      <c r="T222" s="892"/>
      <c r="U222" s="892"/>
      <c r="V222" s="892"/>
      <c r="W222" s="892"/>
      <c r="X222" s="892"/>
      <c r="Y222" s="892"/>
      <c r="Z222" s="892"/>
      <c r="AA222" s="892"/>
      <c r="AB222" s="892"/>
      <c r="AC222" s="892"/>
      <c r="AD222" s="892"/>
    </row>
    <row r="223" ht="15.75" customHeight="1">
      <c r="A223" s="892"/>
      <c r="B223" s="1023"/>
      <c r="C223" s="892"/>
      <c r="D223" s="892"/>
      <c r="E223" s="892"/>
      <c r="F223" s="998"/>
      <c r="G223" s="998"/>
      <c r="H223" s="892"/>
      <c r="I223" s="1023"/>
      <c r="J223" s="1004"/>
      <c r="K223" s="892"/>
      <c r="L223" s="892"/>
      <c r="M223" s="892"/>
      <c r="N223" s="892"/>
      <c r="O223" s="892"/>
      <c r="P223" s="892"/>
      <c r="Q223" s="892"/>
      <c r="R223" s="892"/>
      <c r="S223" s="892"/>
      <c r="T223" s="892"/>
      <c r="U223" s="892"/>
      <c r="V223" s="892"/>
      <c r="W223" s="892"/>
      <c r="X223" s="892"/>
      <c r="Y223" s="892"/>
      <c r="Z223" s="892"/>
      <c r="AA223" s="892"/>
      <c r="AB223" s="892"/>
      <c r="AC223" s="892"/>
      <c r="AD223" s="892"/>
    </row>
    <row r="224" ht="15.75" customHeight="1">
      <c r="A224" s="892"/>
      <c r="B224" s="1023"/>
      <c r="C224" s="892"/>
      <c r="D224" s="892"/>
      <c r="E224" s="892"/>
      <c r="F224" s="998"/>
      <c r="G224" s="998"/>
      <c r="H224" s="892"/>
      <c r="I224" s="1023"/>
      <c r="J224" s="1004"/>
      <c r="K224" s="892"/>
      <c r="L224" s="892"/>
      <c r="M224" s="892"/>
      <c r="N224" s="892"/>
      <c r="O224" s="892"/>
      <c r="P224" s="892"/>
      <c r="Q224" s="892"/>
      <c r="R224" s="892"/>
      <c r="S224" s="892"/>
      <c r="T224" s="892"/>
      <c r="U224" s="892"/>
      <c r="V224" s="892"/>
      <c r="W224" s="892"/>
      <c r="X224" s="892"/>
      <c r="Y224" s="892"/>
      <c r="Z224" s="892"/>
      <c r="AA224" s="892"/>
      <c r="AB224" s="892"/>
      <c r="AC224" s="892"/>
      <c r="AD224" s="892"/>
    </row>
    <row r="225" ht="15.75" customHeight="1">
      <c r="A225" s="892"/>
      <c r="B225" s="1023"/>
      <c r="C225" s="892"/>
      <c r="D225" s="892"/>
      <c r="E225" s="892"/>
      <c r="F225" s="998"/>
      <c r="G225" s="998"/>
      <c r="H225" s="892"/>
      <c r="I225" s="1023"/>
      <c r="J225" s="1004"/>
      <c r="K225" s="892"/>
      <c r="L225" s="892"/>
      <c r="M225" s="892"/>
      <c r="N225" s="892"/>
      <c r="O225" s="892"/>
      <c r="P225" s="892"/>
      <c r="Q225" s="892"/>
      <c r="R225" s="892"/>
      <c r="S225" s="892"/>
      <c r="T225" s="892"/>
      <c r="U225" s="892"/>
      <c r="V225" s="892"/>
      <c r="W225" s="892"/>
      <c r="X225" s="892"/>
      <c r="Y225" s="892"/>
      <c r="Z225" s="892"/>
      <c r="AA225" s="892"/>
      <c r="AB225" s="892"/>
      <c r="AC225" s="892"/>
      <c r="AD225" s="892"/>
    </row>
    <row r="226" ht="15.75" customHeight="1">
      <c r="A226" s="892"/>
      <c r="B226" s="1023"/>
      <c r="C226" s="892"/>
      <c r="D226" s="892"/>
      <c r="E226" s="892"/>
      <c r="F226" s="998"/>
      <c r="G226" s="998"/>
      <c r="H226" s="892"/>
      <c r="I226" s="1023"/>
      <c r="J226" s="1004"/>
      <c r="K226" s="892"/>
      <c r="L226" s="892"/>
      <c r="M226" s="892"/>
      <c r="N226" s="892"/>
      <c r="O226" s="892"/>
      <c r="P226" s="892"/>
      <c r="Q226" s="892"/>
      <c r="R226" s="892"/>
      <c r="S226" s="892"/>
      <c r="T226" s="892"/>
      <c r="U226" s="892"/>
      <c r="V226" s="892"/>
      <c r="W226" s="892"/>
      <c r="X226" s="892"/>
      <c r="Y226" s="892"/>
      <c r="Z226" s="892"/>
      <c r="AA226" s="892"/>
      <c r="AB226" s="892"/>
      <c r="AC226" s="892"/>
      <c r="AD226" s="892"/>
    </row>
    <row r="227" ht="15.75" customHeight="1">
      <c r="A227" s="892"/>
      <c r="B227" s="1023"/>
      <c r="C227" s="892"/>
      <c r="D227" s="892"/>
      <c r="E227" s="892"/>
      <c r="F227" s="998"/>
      <c r="G227" s="998"/>
      <c r="H227" s="892"/>
      <c r="I227" s="1023"/>
      <c r="J227" s="1004"/>
      <c r="K227" s="892"/>
      <c r="L227" s="892"/>
      <c r="M227" s="892"/>
      <c r="N227" s="892"/>
      <c r="O227" s="892"/>
      <c r="P227" s="892"/>
      <c r="Q227" s="892"/>
      <c r="R227" s="892"/>
      <c r="S227" s="892"/>
      <c r="T227" s="892"/>
      <c r="U227" s="892"/>
      <c r="V227" s="892"/>
      <c r="W227" s="892"/>
      <c r="X227" s="892"/>
      <c r="Y227" s="892"/>
      <c r="Z227" s="892"/>
      <c r="AA227" s="892"/>
      <c r="AB227" s="892"/>
      <c r="AC227" s="892"/>
      <c r="AD227" s="892"/>
    </row>
    <row r="228" ht="15.75" customHeight="1">
      <c r="A228" s="892"/>
      <c r="B228" s="1023"/>
      <c r="C228" s="892"/>
      <c r="D228" s="892"/>
      <c r="E228" s="892"/>
      <c r="F228" s="998"/>
      <c r="G228" s="998"/>
      <c r="H228" s="892"/>
      <c r="I228" s="1023"/>
      <c r="J228" s="1004"/>
      <c r="K228" s="892"/>
      <c r="L228" s="892"/>
      <c r="M228" s="892"/>
      <c r="N228" s="892"/>
      <c r="O228" s="892"/>
      <c r="P228" s="892"/>
      <c r="Q228" s="892"/>
      <c r="R228" s="892"/>
      <c r="S228" s="892"/>
      <c r="T228" s="892"/>
      <c r="U228" s="892"/>
      <c r="V228" s="892"/>
      <c r="W228" s="892"/>
      <c r="X228" s="892"/>
      <c r="Y228" s="892"/>
      <c r="Z228" s="892"/>
      <c r="AA228" s="892"/>
      <c r="AB228" s="892"/>
      <c r="AC228" s="892"/>
      <c r="AD228" s="892"/>
    </row>
    <row r="229" ht="15.75" customHeight="1">
      <c r="A229" s="892"/>
      <c r="B229" s="1023"/>
      <c r="C229" s="892"/>
      <c r="D229" s="892"/>
      <c r="E229" s="892"/>
      <c r="F229" s="998"/>
      <c r="G229" s="998"/>
      <c r="H229" s="892"/>
      <c r="I229" s="1023"/>
      <c r="J229" s="1004"/>
      <c r="K229" s="892"/>
      <c r="L229" s="892"/>
      <c r="M229" s="892"/>
      <c r="N229" s="892"/>
      <c r="O229" s="892"/>
      <c r="P229" s="892"/>
      <c r="Q229" s="892"/>
      <c r="R229" s="892"/>
      <c r="S229" s="892"/>
      <c r="T229" s="892"/>
      <c r="U229" s="892"/>
      <c r="V229" s="892"/>
      <c r="W229" s="892"/>
      <c r="X229" s="892"/>
      <c r="Y229" s="892"/>
      <c r="Z229" s="892"/>
      <c r="AA229" s="892"/>
      <c r="AB229" s="892"/>
      <c r="AC229" s="892"/>
      <c r="AD229" s="892"/>
    </row>
    <row r="230" ht="15.75" customHeight="1">
      <c r="A230" s="892"/>
      <c r="B230" s="1023"/>
      <c r="C230" s="892"/>
      <c r="D230" s="892"/>
      <c r="E230" s="892"/>
      <c r="F230" s="998"/>
      <c r="G230" s="998"/>
      <c r="H230" s="892"/>
      <c r="I230" s="1023"/>
      <c r="J230" s="1004"/>
      <c r="K230" s="892"/>
      <c r="L230" s="892"/>
      <c r="M230" s="892"/>
      <c r="N230" s="892"/>
      <c r="O230" s="892"/>
      <c r="P230" s="892"/>
      <c r="Q230" s="892"/>
      <c r="R230" s="892"/>
      <c r="S230" s="892"/>
      <c r="T230" s="892"/>
      <c r="U230" s="892"/>
      <c r="V230" s="892"/>
      <c r="W230" s="892"/>
      <c r="X230" s="892"/>
      <c r="Y230" s="892"/>
      <c r="Z230" s="892"/>
      <c r="AA230" s="892"/>
      <c r="AB230" s="892"/>
      <c r="AC230" s="892"/>
      <c r="AD230" s="892"/>
    </row>
    <row r="231" ht="15.75" customHeight="1">
      <c r="A231" s="892"/>
      <c r="B231" s="1023"/>
      <c r="C231" s="892"/>
      <c r="D231" s="892"/>
      <c r="E231" s="892"/>
      <c r="F231" s="998"/>
      <c r="G231" s="998"/>
      <c r="H231" s="892"/>
      <c r="I231" s="1023"/>
      <c r="J231" s="1004"/>
      <c r="K231" s="892"/>
      <c r="L231" s="892"/>
      <c r="M231" s="892"/>
      <c r="N231" s="892"/>
      <c r="O231" s="892"/>
      <c r="P231" s="892"/>
      <c r="Q231" s="892"/>
      <c r="R231" s="892"/>
      <c r="S231" s="892"/>
      <c r="T231" s="892"/>
      <c r="U231" s="892"/>
      <c r="V231" s="892"/>
      <c r="W231" s="892"/>
      <c r="X231" s="892"/>
      <c r="Y231" s="892"/>
      <c r="Z231" s="892"/>
      <c r="AA231" s="892"/>
      <c r="AB231" s="892"/>
      <c r="AC231" s="892"/>
      <c r="AD231" s="892"/>
    </row>
    <row r="232" ht="15.75" customHeight="1">
      <c r="A232" s="892"/>
      <c r="B232" s="1023"/>
      <c r="C232" s="892"/>
      <c r="D232" s="892"/>
      <c r="E232" s="892"/>
      <c r="F232" s="998"/>
      <c r="G232" s="998"/>
      <c r="H232" s="892"/>
      <c r="I232" s="1023"/>
      <c r="J232" s="1004"/>
      <c r="K232" s="892"/>
      <c r="L232" s="892"/>
      <c r="M232" s="892"/>
      <c r="N232" s="892"/>
      <c r="O232" s="892"/>
      <c r="P232" s="892"/>
      <c r="Q232" s="892"/>
      <c r="R232" s="892"/>
      <c r="S232" s="892"/>
      <c r="T232" s="892"/>
      <c r="U232" s="892"/>
      <c r="V232" s="892"/>
      <c r="W232" s="892"/>
      <c r="X232" s="892"/>
      <c r="Y232" s="892"/>
      <c r="Z232" s="892"/>
      <c r="AA232" s="892"/>
      <c r="AB232" s="892"/>
      <c r="AC232" s="892"/>
      <c r="AD232" s="892"/>
    </row>
    <row r="233" ht="15.75" customHeight="1">
      <c r="A233" s="892"/>
      <c r="B233" s="1023"/>
      <c r="C233" s="892"/>
      <c r="D233" s="892"/>
      <c r="E233" s="892"/>
      <c r="F233" s="998"/>
      <c r="G233" s="998"/>
      <c r="H233" s="892"/>
      <c r="I233" s="1023"/>
      <c r="J233" s="1004"/>
      <c r="K233" s="892"/>
      <c r="L233" s="892"/>
      <c r="M233" s="892"/>
      <c r="N233" s="892"/>
      <c r="O233" s="892"/>
      <c r="P233" s="892"/>
      <c r="Q233" s="892"/>
      <c r="R233" s="892"/>
      <c r="S233" s="892"/>
      <c r="T233" s="892"/>
      <c r="U233" s="892"/>
      <c r="V233" s="892"/>
      <c r="W233" s="892"/>
      <c r="X233" s="892"/>
      <c r="Y233" s="892"/>
      <c r="Z233" s="892"/>
      <c r="AA233" s="892"/>
      <c r="AB233" s="892"/>
      <c r="AC233" s="892"/>
      <c r="AD233" s="892"/>
    </row>
    <row r="234" ht="15.75" customHeight="1">
      <c r="A234" s="892"/>
      <c r="B234" s="1023"/>
      <c r="C234" s="892"/>
      <c r="D234" s="892"/>
      <c r="E234" s="892"/>
      <c r="F234" s="998"/>
      <c r="G234" s="998"/>
      <c r="H234" s="892"/>
      <c r="I234" s="1023"/>
      <c r="J234" s="1004"/>
      <c r="K234" s="892"/>
      <c r="L234" s="892"/>
      <c r="M234" s="892"/>
      <c r="N234" s="892"/>
      <c r="O234" s="892"/>
      <c r="P234" s="892"/>
      <c r="Q234" s="892"/>
      <c r="R234" s="892"/>
      <c r="S234" s="892"/>
      <c r="T234" s="892"/>
      <c r="U234" s="892"/>
      <c r="V234" s="892"/>
      <c r="W234" s="892"/>
      <c r="X234" s="892"/>
      <c r="Y234" s="892"/>
      <c r="Z234" s="892"/>
      <c r="AA234" s="892"/>
      <c r="AB234" s="892"/>
      <c r="AC234" s="892"/>
      <c r="AD234" s="892"/>
    </row>
    <row r="235" ht="15.75" customHeight="1">
      <c r="A235" s="892"/>
      <c r="B235" s="1023"/>
      <c r="C235" s="892"/>
      <c r="D235" s="892"/>
      <c r="E235" s="892"/>
      <c r="F235" s="998"/>
      <c r="G235" s="998"/>
      <c r="H235" s="892"/>
      <c r="I235" s="1023"/>
      <c r="J235" s="1004"/>
      <c r="K235" s="892"/>
      <c r="L235" s="892"/>
      <c r="M235" s="892"/>
      <c r="N235" s="892"/>
      <c r="O235" s="892"/>
      <c r="P235" s="892"/>
      <c r="Q235" s="892"/>
      <c r="R235" s="892"/>
      <c r="S235" s="892"/>
      <c r="T235" s="892"/>
      <c r="U235" s="892"/>
      <c r="V235" s="892"/>
      <c r="W235" s="892"/>
      <c r="X235" s="892"/>
      <c r="Y235" s="892"/>
      <c r="Z235" s="892"/>
      <c r="AA235" s="892"/>
      <c r="AB235" s="892"/>
      <c r="AC235" s="892"/>
      <c r="AD235" s="892"/>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autoFilter ref="$H$16:$Q$25"/>
  <mergeCells count="53">
    <mergeCell ref="F22:F23"/>
    <mergeCell ref="G22:G23"/>
    <mergeCell ref="B20:B21"/>
    <mergeCell ref="C20:C21"/>
    <mergeCell ref="D20:D21"/>
    <mergeCell ref="E20:E21"/>
    <mergeCell ref="F20:F21"/>
    <mergeCell ref="G20:G21"/>
    <mergeCell ref="B28:C28"/>
    <mergeCell ref="G32:G33"/>
    <mergeCell ref="H32:H33"/>
    <mergeCell ref="I32:I33"/>
    <mergeCell ref="J32:J33"/>
    <mergeCell ref="L32:L33"/>
    <mergeCell ref="A22:A23"/>
    <mergeCell ref="A32:A33"/>
    <mergeCell ref="B32:B33"/>
    <mergeCell ref="C32:C33"/>
    <mergeCell ref="D32:D33"/>
    <mergeCell ref="E32:E33"/>
    <mergeCell ref="F32:F33"/>
    <mergeCell ref="G9:G10"/>
    <mergeCell ref="H9:H10"/>
    <mergeCell ref="I9:I10"/>
    <mergeCell ref="J9:J10"/>
    <mergeCell ref="L9:L10"/>
    <mergeCell ref="B5:C5"/>
    <mergeCell ref="A9:A10"/>
    <mergeCell ref="B9:B10"/>
    <mergeCell ref="C9:C10"/>
    <mergeCell ref="D9:D10"/>
    <mergeCell ref="E9:E10"/>
    <mergeCell ref="F9:F10"/>
    <mergeCell ref="I14:I15"/>
    <mergeCell ref="J14:J15"/>
    <mergeCell ref="C14:C15"/>
    <mergeCell ref="D14:D15"/>
    <mergeCell ref="E14:E15"/>
    <mergeCell ref="F14:F15"/>
    <mergeCell ref="G14:G15"/>
    <mergeCell ref="H14:H15"/>
    <mergeCell ref="B16:C16"/>
    <mergeCell ref="B14:B15"/>
    <mergeCell ref="B17:B19"/>
    <mergeCell ref="C17:C19"/>
    <mergeCell ref="D17:D19"/>
    <mergeCell ref="E17:E19"/>
    <mergeCell ref="F17:F19"/>
    <mergeCell ref="G17:G19"/>
    <mergeCell ref="B22:B23"/>
    <mergeCell ref="C22:C23"/>
    <mergeCell ref="D22:D23"/>
    <mergeCell ref="E22:E23"/>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14.43"/>
    <col customWidth="1" min="2" max="3" width="31.14"/>
    <col customWidth="1" min="4" max="4" width="14.43"/>
    <col customWidth="1" min="5" max="5" width="21.57"/>
    <col customWidth="1" min="6" max="6" width="24.29"/>
  </cols>
  <sheetData>
    <row r="1">
      <c r="D1" s="1048" t="s">
        <v>928</v>
      </c>
    </row>
    <row r="2">
      <c r="D2" s="1049" t="s">
        <v>927</v>
      </c>
    </row>
    <row r="3">
      <c r="B3" s="9" t="s">
        <v>1014</v>
      </c>
      <c r="C3" s="9"/>
      <c r="D3" s="1050">
        <f>'Логістика ZMINA'!E8+'Логістика ZMINA'!E9</f>
        <v>17935.42</v>
      </c>
      <c r="E3" s="9" t="s">
        <v>800</v>
      </c>
      <c r="F3" s="1051" t="s">
        <v>1015</v>
      </c>
      <c r="G3" s="1052">
        <v>17935.42</v>
      </c>
    </row>
    <row r="4">
      <c r="B4" s="9" t="s">
        <v>1016</v>
      </c>
      <c r="C4" s="9"/>
      <c r="D4" s="1048">
        <f>'Логістика ZMINA'!H32+'Логістика ZMINA'!H33</f>
        <v>0</v>
      </c>
      <c r="E4" s="9" t="s">
        <v>800</v>
      </c>
      <c r="G4" s="1053"/>
      <c r="H4" s="361">
        <f>58500-(G3+G5)</f>
        <v>22931.58</v>
      </c>
      <c r="I4" s="9" t="s">
        <v>1017</v>
      </c>
    </row>
    <row r="5">
      <c r="B5" s="9" t="s">
        <v>1018</v>
      </c>
      <c r="C5" s="9"/>
      <c r="D5" s="1048">
        <f>'Логістика ZMINA'!E44+'Логістика ZMINA'!E45</f>
        <v>17633</v>
      </c>
      <c r="E5" s="9" t="s">
        <v>800</v>
      </c>
      <c r="G5" s="1048">
        <v>17633.0</v>
      </c>
    </row>
    <row r="7">
      <c r="B7" s="1054" t="s">
        <v>1019</v>
      </c>
      <c r="C7" s="1054"/>
      <c r="D7" s="1055">
        <f>200*8</f>
        <v>1600</v>
      </c>
      <c r="F7" s="9" t="s">
        <v>1020</v>
      </c>
    </row>
    <row r="9">
      <c r="D9" s="9" t="s">
        <v>1021</v>
      </c>
    </row>
    <row r="10">
      <c r="B10" s="9" t="s">
        <v>1022</v>
      </c>
    </row>
    <row r="11">
      <c r="B11" s="9" t="s">
        <v>1023</v>
      </c>
    </row>
    <row r="12">
      <c r="B12" s="9" t="s">
        <v>1024</v>
      </c>
    </row>
    <row r="13">
      <c r="B13" s="9" t="s">
        <v>1025</v>
      </c>
      <c r="D13" s="9" t="s">
        <v>1026</v>
      </c>
      <c r="E13" s="9" t="s">
        <v>1027</v>
      </c>
    </row>
    <row r="15">
      <c r="B15" s="9" t="s">
        <v>1028</v>
      </c>
      <c r="D15" s="9">
        <v>18500.0</v>
      </c>
      <c r="E15" s="9" t="s">
        <v>1029</v>
      </c>
    </row>
    <row r="16">
      <c r="D16" s="9">
        <v>3000.0</v>
      </c>
      <c r="E16" s="9" t="s">
        <v>1030</v>
      </c>
    </row>
    <row r="17">
      <c r="B17" s="9" t="s">
        <v>1031</v>
      </c>
      <c r="D17" s="9" t="s">
        <v>1032</v>
      </c>
      <c r="F17" s="9" t="s">
        <v>1033</v>
      </c>
    </row>
    <row r="18">
      <c r="B18" s="1051" t="s">
        <v>1034</v>
      </c>
      <c r="C18" s="1056" t="s">
        <v>1035</v>
      </c>
      <c r="D18" s="1057">
        <v>13571.82</v>
      </c>
      <c r="E18" s="9" t="s">
        <v>1036</v>
      </c>
      <c r="F18" s="9" t="s">
        <v>1037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F3:F4"/>
    <mergeCell ref="G3:G4"/>
  </mergeCells>
  <hyperlinks>
    <hyperlink r:id="rId1" ref="C18"/>
  </hyperlinks>
  <printOptions/>
  <pageMargins bottom="0.75" footer="0.0" header="0.0" left="0.7" right="0.7" top="0.75"/>
  <pageSetup orientation="landscape"/>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2.0" topLeftCell="C1" activePane="topRight" state="frozen"/>
      <selection activeCell="D2" sqref="D2" pane="topRight"/>
    </sheetView>
  </sheetViews>
  <sheetFormatPr customHeight="1" defaultColWidth="14.43" defaultRowHeight="15.0"/>
  <cols>
    <col customWidth="1" min="1" max="1" width="5.57"/>
    <col customWidth="1" min="2" max="2" width="32.86"/>
    <col customWidth="1" min="3" max="3" width="18.71"/>
    <col customWidth="1" min="4" max="4" width="46.71"/>
    <col customWidth="1" min="5" max="5" width="14.43"/>
    <col customWidth="1" min="6" max="6" width="18.71"/>
    <col customWidth="1" min="7" max="7" width="45.29"/>
    <col customWidth="1" min="10" max="10" width="23.86"/>
    <col customWidth="1" min="15" max="15" width="26.0"/>
    <col customWidth="1" min="16" max="16" width="22.86"/>
    <col customWidth="1" min="17" max="17" width="38.43"/>
  </cols>
  <sheetData>
    <row r="1">
      <c r="A1" s="352"/>
      <c r="B1" s="352"/>
      <c r="C1" s="352"/>
      <c r="D1" s="1058"/>
      <c r="E1" s="1058"/>
      <c r="F1" s="1058"/>
      <c r="G1" s="1058"/>
      <c r="H1" s="1058"/>
      <c r="I1" s="1058"/>
      <c r="J1" s="1058"/>
      <c r="K1" s="1058"/>
      <c r="L1" s="1058"/>
      <c r="M1" s="352"/>
      <c r="N1" s="352"/>
      <c r="O1" s="352"/>
      <c r="P1" s="1059"/>
      <c r="Q1" s="1059"/>
      <c r="R1" s="352"/>
      <c r="S1" s="352"/>
      <c r="T1" s="352"/>
      <c r="U1" s="352"/>
      <c r="V1" s="352"/>
      <c r="W1" s="352"/>
      <c r="X1" s="352"/>
      <c r="Y1" s="352"/>
      <c r="Z1" s="352"/>
      <c r="AA1" s="352"/>
      <c r="AB1" s="352"/>
    </row>
    <row r="2">
      <c r="A2" s="352"/>
      <c r="B2" s="352"/>
      <c r="C2" s="352"/>
      <c r="D2" s="1058" t="s">
        <v>1038</v>
      </c>
      <c r="E2" s="1058"/>
      <c r="F2" s="1058"/>
      <c r="G2" s="1058"/>
      <c r="H2" s="1058"/>
      <c r="I2" s="1058"/>
      <c r="J2" s="1058"/>
      <c r="K2" s="1058"/>
      <c r="L2" s="1058"/>
      <c r="M2" s="352"/>
      <c r="N2" s="1060" t="s">
        <v>1039</v>
      </c>
      <c r="O2" s="352"/>
      <c r="P2" s="1059"/>
      <c r="Q2" s="1059"/>
      <c r="R2" s="352"/>
      <c r="S2" s="352"/>
      <c r="T2" s="352"/>
      <c r="U2" s="352"/>
      <c r="V2" s="352"/>
      <c r="W2" s="352"/>
      <c r="X2" s="352"/>
      <c r="Y2" s="352"/>
      <c r="Z2" s="352"/>
      <c r="AA2" s="352"/>
      <c r="AB2" s="352"/>
    </row>
    <row r="3">
      <c r="A3" s="352"/>
      <c r="B3" s="352"/>
      <c r="C3" s="352"/>
      <c r="D3" s="1058"/>
      <c r="E3" s="1058"/>
      <c r="F3" s="1058"/>
      <c r="G3" s="1058"/>
      <c r="H3" s="1058"/>
      <c r="I3" s="1058"/>
      <c r="J3" s="1058"/>
      <c r="K3" s="1058"/>
      <c r="L3" s="1058"/>
      <c r="M3" s="352"/>
      <c r="N3" s="352"/>
      <c r="O3" s="352"/>
      <c r="P3" s="1059"/>
      <c r="Q3" s="1059"/>
      <c r="R3" s="352"/>
      <c r="S3" s="352"/>
      <c r="T3" s="352"/>
      <c r="U3" s="352"/>
      <c r="V3" s="352"/>
      <c r="W3" s="352"/>
      <c r="X3" s="352"/>
      <c r="Y3" s="352"/>
      <c r="Z3" s="352"/>
      <c r="AA3" s="352"/>
      <c r="AB3" s="352"/>
    </row>
    <row r="4">
      <c r="A4" s="352"/>
      <c r="B4" s="352"/>
      <c r="C4" s="352"/>
      <c r="D4" s="1061" t="s">
        <v>1040</v>
      </c>
      <c r="E4" s="1061" t="s">
        <v>1041</v>
      </c>
      <c r="F4" s="1061" t="s">
        <v>1042</v>
      </c>
      <c r="G4" s="1061" t="s">
        <v>1043</v>
      </c>
      <c r="H4" s="1061" t="s">
        <v>1041</v>
      </c>
      <c r="I4" s="1061" t="s">
        <v>1042</v>
      </c>
      <c r="J4" s="1061" t="s">
        <v>1044</v>
      </c>
      <c r="K4" s="1061" t="s">
        <v>1045</v>
      </c>
      <c r="L4" s="1062" t="s">
        <v>1046</v>
      </c>
      <c r="M4" s="352"/>
      <c r="N4" s="352"/>
      <c r="O4" s="352"/>
      <c r="P4" s="1059"/>
      <c r="Q4" s="1059"/>
      <c r="R4" s="352"/>
      <c r="S4" s="352"/>
      <c r="T4" s="352"/>
      <c r="U4" s="352"/>
      <c r="V4" s="352"/>
      <c r="W4" s="352"/>
      <c r="X4" s="352"/>
      <c r="Y4" s="352"/>
      <c r="Z4" s="352"/>
      <c r="AA4" s="352"/>
      <c r="AB4" s="352"/>
    </row>
    <row r="5">
      <c r="A5" s="1063"/>
      <c r="B5" s="1064"/>
      <c r="C5" s="1064"/>
      <c r="D5" s="1065">
        <v>45558.0</v>
      </c>
      <c r="E5" s="1066"/>
      <c r="F5" s="1066"/>
      <c r="G5" s="1065">
        <v>45562.0</v>
      </c>
      <c r="H5" s="1064"/>
      <c r="I5" s="1064"/>
      <c r="J5" s="1067"/>
      <c r="K5" s="1064"/>
      <c r="L5" s="1068">
        <f>35*43.55</f>
        <v>1524.25</v>
      </c>
      <c r="M5" s="352"/>
      <c r="N5" s="352"/>
      <c r="O5" s="352"/>
      <c r="P5" s="1059"/>
      <c r="Q5" s="1059"/>
      <c r="R5" s="352"/>
      <c r="S5" s="352"/>
      <c r="T5" s="352"/>
      <c r="U5" s="352"/>
      <c r="V5" s="352"/>
      <c r="W5" s="352"/>
      <c r="X5" s="352"/>
      <c r="Y5" s="352"/>
      <c r="Z5" s="352"/>
      <c r="AA5" s="352"/>
      <c r="AB5" s="352"/>
    </row>
    <row r="6">
      <c r="A6" s="1069">
        <v>1.0</v>
      </c>
      <c r="B6" s="1070" t="s">
        <v>1047</v>
      </c>
      <c r="C6" s="1070" t="s">
        <v>1048</v>
      </c>
      <c r="D6" s="1071" t="s">
        <v>1049</v>
      </c>
      <c r="E6" s="1072"/>
      <c r="F6" s="1072"/>
      <c r="G6" s="1071" t="s">
        <v>1050</v>
      </c>
      <c r="H6" s="1070"/>
      <c r="I6" s="1070"/>
      <c r="J6" s="1073"/>
      <c r="K6" s="1070"/>
      <c r="L6" s="1074"/>
      <c r="M6" s="352"/>
      <c r="N6" s="352"/>
      <c r="O6" s="352"/>
      <c r="P6" s="1059"/>
      <c r="Q6" s="1059"/>
      <c r="R6" s="352"/>
      <c r="S6" s="352"/>
      <c r="T6" s="352"/>
      <c r="U6" s="352"/>
      <c r="V6" s="352"/>
      <c r="W6" s="352"/>
      <c r="X6" s="352"/>
      <c r="Y6" s="352"/>
      <c r="Z6" s="352"/>
      <c r="AA6" s="352"/>
      <c r="AB6" s="352"/>
    </row>
    <row r="7">
      <c r="A7" s="1075"/>
      <c r="B7" s="1076"/>
      <c r="C7" s="1076"/>
      <c r="D7" s="1077">
        <v>45558.0</v>
      </c>
      <c r="E7" s="1072"/>
      <c r="F7" s="1072"/>
      <c r="G7" s="1078"/>
      <c r="H7" s="1070"/>
      <c r="I7" s="1070"/>
      <c r="J7" s="1079" t="s">
        <v>1051</v>
      </c>
      <c r="K7" s="1070"/>
      <c r="L7" s="1080"/>
      <c r="M7" s="352"/>
      <c r="N7" s="352"/>
      <c r="O7" s="352"/>
      <c r="P7" s="1059"/>
      <c r="Q7" s="1059"/>
      <c r="R7" s="352"/>
      <c r="S7" s="352"/>
      <c r="T7" s="352"/>
      <c r="U7" s="352"/>
      <c r="V7" s="352"/>
      <c r="W7" s="352"/>
      <c r="X7" s="352"/>
      <c r="Y7" s="352"/>
      <c r="Z7" s="352"/>
      <c r="AA7" s="352"/>
      <c r="AB7" s="352"/>
    </row>
    <row r="8">
      <c r="A8" s="1081">
        <v>1.0</v>
      </c>
      <c r="B8" s="1070" t="s">
        <v>1052</v>
      </c>
      <c r="C8" s="1082" t="s">
        <v>1053</v>
      </c>
      <c r="D8" s="1083" t="s">
        <v>1054</v>
      </c>
      <c r="E8" s="1084">
        <v>17935.42</v>
      </c>
      <c r="F8" s="1085"/>
      <c r="G8" s="1086" t="s">
        <v>1055</v>
      </c>
      <c r="H8" s="1087">
        <v>1481.48</v>
      </c>
      <c r="I8" s="1088" t="s">
        <v>1056</v>
      </c>
      <c r="J8" s="1089" t="s">
        <v>1057</v>
      </c>
      <c r="K8" s="1087">
        <v>8568.66</v>
      </c>
      <c r="L8" s="1090">
        <f>L5*3*2</f>
        <v>9145.5</v>
      </c>
      <c r="M8" s="1091">
        <f>E8+H8+K8+L8</f>
        <v>37131.06</v>
      </c>
      <c r="N8" s="352"/>
      <c r="O8" s="352"/>
      <c r="P8" s="1059"/>
      <c r="Q8" s="1059"/>
      <c r="R8" s="352"/>
      <c r="S8" s="352"/>
      <c r="T8" s="352"/>
      <c r="U8" s="352"/>
      <c r="V8" s="352"/>
      <c r="W8" s="352"/>
      <c r="X8" s="352"/>
      <c r="Y8" s="352"/>
      <c r="Z8" s="352"/>
      <c r="AA8" s="352"/>
      <c r="AB8" s="352"/>
    </row>
    <row r="9">
      <c r="A9" s="1081">
        <v>2.0</v>
      </c>
      <c r="B9" s="1070" t="s">
        <v>1058</v>
      </c>
      <c r="C9" s="1082" t="s">
        <v>1059</v>
      </c>
      <c r="D9" s="765"/>
      <c r="E9" s="761"/>
      <c r="F9" s="1085"/>
      <c r="G9" s="761"/>
      <c r="H9" s="761"/>
      <c r="I9" s="761"/>
      <c r="J9" s="761"/>
      <c r="K9" s="761"/>
      <c r="L9" s="228"/>
      <c r="N9" s="352"/>
      <c r="O9" s="352"/>
      <c r="P9" s="1059"/>
      <c r="Q9" s="1059"/>
      <c r="R9" s="352"/>
      <c r="S9" s="352"/>
      <c r="T9" s="352"/>
      <c r="U9" s="352"/>
      <c r="V9" s="352"/>
      <c r="W9" s="352"/>
      <c r="X9" s="352"/>
      <c r="Y9" s="352"/>
      <c r="Z9" s="352"/>
      <c r="AA9" s="352"/>
      <c r="AB9" s="352"/>
    </row>
    <row r="10">
      <c r="A10" s="1069"/>
      <c r="B10" s="1092"/>
      <c r="C10" s="1092"/>
      <c r="D10" s="1071"/>
      <c r="E10" s="1093"/>
      <c r="F10" s="1093"/>
      <c r="G10" s="1094">
        <v>45561.0</v>
      </c>
      <c r="H10" s="1093"/>
      <c r="I10" s="1093"/>
      <c r="J10" s="1079" t="s">
        <v>1060</v>
      </c>
      <c r="K10" s="1093"/>
      <c r="L10" s="1095"/>
      <c r="M10" s="352"/>
      <c r="N10" s="352"/>
      <c r="O10" s="352"/>
      <c r="P10" s="1059"/>
      <c r="Q10" s="1059"/>
      <c r="R10" s="352"/>
      <c r="S10" s="352"/>
      <c r="T10" s="352"/>
      <c r="U10" s="352"/>
      <c r="V10" s="352"/>
      <c r="W10" s="352"/>
      <c r="X10" s="352"/>
      <c r="Y10" s="352"/>
      <c r="Z10" s="352"/>
      <c r="AA10" s="352"/>
      <c r="AB10" s="352"/>
    </row>
    <row r="11">
      <c r="A11" s="1069">
        <v>3.0</v>
      </c>
      <c r="B11" s="1070" t="s">
        <v>1061</v>
      </c>
      <c r="C11" s="1082" t="s">
        <v>1062</v>
      </c>
      <c r="D11" s="1086" t="s">
        <v>1063</v>
      </c>
      <c r="E11" s="1093">
        <v>3600.0</v>
      </c>
      <c r="F11" s="1096" t="s">
        <v>1064</v>
      </c>
      <c r="G11" s="1071" t="s">
        <v>1065</v>
      </c>
      <c r="H11" s="1093"/>
      <c r="I11" s="1093"/>
      <c r="J11" s="1070"/>
      <c r="K11" s="1093">
        <v>6507.57</v>
      </c>
      <c r="L11" s="1095">
        <f>L5*5</f>
        <v>7621.25</v>
      </c>
      <c r="M11" s="352">
        <f t="shared" ref="M11:M13" si="1">E11+H11+K11+L11</f>
        <v>17728.82</v>
      </c>
      <c r="N11" s="1097">
        <f>N12+N13+7621.25</f>
        <v>33533.5</v>
      </c>
      <c r="O11" s="352"/>
      <c r="P11" s="1059"/>
      <c r="Q11" s="1059"/>
      <c r="R11" s="352"/>
      <c r="S11" s="352"/>
      <c r="T11" s="352"/>
      <c r="U11" s="352"/>
      <c r="V11" s="352"/>
      <c r="W11" s="352"/>
      <c r="X11" s="352"/>
      <c r="Y11" s="352"/>
      <c r="Z11" s="352"/>
      <c r="AA11" s="352"/>
      <c r="AB11" s="352"/>
    </row>
    <row r="12">
      <c r="A12" s="1069">
        <v>4.0</v>
      </c>
      <c r="B12" s="1070" t="s">
        <v>1066</v>
      </c>
      <c r="C12" s="1082" t="s">
        <v>1067</v>
      </c>
      <c r="D12" s="745"/>
      <c r="E12" s="1087">
        <v>7200.0</v>
      </c>
      <c r="F12" s="1088" t="s">
        <v>1068</v>
      </c>
      <c r="G12" s="1086" t="s">
        <v>1069</v>
      </c>
      <c r="H12" s="1087">
        <v>5720.96</v>
      </c>
      <c r="I12" s="1088" t="s">
        <v>1070</v>
      </c>
      <c r="J12" s="1098" t="s">
        <v>1071</v>
      </c>
      <c r="K12" s="1087">
        <v>6113.69</v>
      </c>
      <c r="L12" s="1095">
        <f>L5*5</f>
        <v>7621.25</v>
      </c>
      <c r="M12" s="352">
        <f t="shared" si="1"/>
        <v>26655.9</v>
      </c>
      <c r="N12" s="352">
        <f>L12+L54</f>
        <v>12194</v>
      </c>
      <c r="O12" s="1097" t="s">
        <v>1072</v>
      </c>
      <c r="P12" s="1059"/>
      <c r="Q12" s="1059"/>
      <c r="R12" s="352"/>
      <c r="S12" s="352"/>
      <c r="T12" s="352"/>
      <c r="U12" s="352"/>
      <c r="V12" s="352"/>
      <c r="W12" s="352"/>
      <c r="X12" s="352"/>
      <c r="Y12" s="352"/>
      <c r="Z12" s="352"/>
      <c r="AA12" s="352"/>
      <c r="AB12" s="352"/>
    </row>
    <row r="13">
      <c r="A13" s="1069">
        <v>5.0</v>
      </c>
      <c r="B13" s="1070" t="s">
        <v>1073</v>
      </c>
      <c r="C13" s="1082" t="s">
        <v>1074</v>
      </c>
      <c r="D13" s="761"/>
      <c r="E13" s="761"/>
      <c r="F13" s="761"/>
      <c r="G13" s="761"/>
      <c r="H13" s="761"/>
      <c r="I13" s="761"/>
      <c r="J13" s="761"/>
      <c r="K13" s="761"/>
      <c r="L13" s="1095">
        <f>L5*5</f>
        <v>7621.25</v>
      </c>
      <c r="M13" s="352">
        <f t="shared" si="1"/>
        <v>7621.25</v>
      </c>
      <c r="N13" s="1099">
        <f>L13+L57</f>
        <v>13718.25</v>
      </c>
      <c r="O13" s="1097" t="s">
        <v>1075</v>
      </c>
      <c r="P13" s="1059"/>
      <c r="Q13" s="1059"/>
      <c r="R13" s="352"/>
      <c r="S13" s="352"/>
      <c r="T13" s="352"/>
      <c r="U13" s="352"/>
      <c r="V13" s="352"/>
      <c r="W13" s="352"/>
      <c r="X13" s="352"/>
      <c r="Y13" s="352"/>
      <c r="Z13" s="352"/>
      <c r="AA13" s="352"/>
      <c r="AB13" s="352"/>
    </row>
    <row r="14">
      <c r="A14" s="1069"/>
      <c r="B14" s="1070"/>
      <c r="C14" s="1070"/>
      <c r="D14" s="1094">
        <v>45559.0</v>
      </c>
      <c r="E14" s="1093"/>
      <c r="F14" s="1093"/>
      <c r="G14" s="1071"/>
      <c r="H14" s="1093"/>
      <c r="I14" s="1093"/>
      <c r="J14" s="1079" t="s">
        <v>1076</v>
      </c>
      <c r="K14" s="1093"/>
      <c r="L14" s="1095"/>
      <c r="M14" s="352"/>
      <c r="N14" s="352"/>
      <c r="O14" s="352"/>
      <c r="P14" s="1059"/>
      <c r="Q14" s="1059"/>
      <c r="R14" s="352"/>
      <c r="S14" s="352"/>
      <c r="T14" s="352"/>
      <c r="U14" s="352"/>
      <c r="V14" s="352"/>
      <c r="W14" s="352"/>
      <c r="X14" s="352"/>
      <c r="Y14" s="352"/>
      <c r="Z14" s="352"/>
      <c r="AA14" s="352"/>
      <c r="AB14" s="352"/>
    </row>
    <row r="15">
      <c r="A15" s="1069">
        <v>6.0</v>
      </c>
      <c r="B15" s="1070" t="s">
        <v>1077</v>
      </c>
      <c r="C15" s="1100" t="s">
        <v>1078</v>
      </c>
      <c r="D15" s="1101" t="s">
        <v>1079</v>
      </c>
      <c r="E15" s="1102">
        <v>3520.0</v>
      </c>
      <c r="F15" s="1103" t="s">
        <v>1080</v>
      </c>
      <c r="G15" s="1071" t="s">
        <v>1081</v>
      </c>
      <c r="H15" s="1102">
        <v>2275.84</v>
      </c>
      <c r="I15" s="1103" t="s">
        <v>1082</v>
      </c>
      <c r="J15" s="1070"/>
      <c r="K15" s="1093">
        <v>4445.63</v>
      </c>
      <c r="L15" s="1095">
        <f>L5*4</f>
        <v>6097</v>
      </c>
      <c r="M15" s="352">
        <f>E15+H15+K15+L15</f>
        <v>16338.47</v>
      </c>
      <c r="N15" s="352">
        <f>L15+L58</f>
        <v>12194</v>
      </c>
      <c r="O15" s="352"/>
      <c r="P15" s="1059"/>
      <c r="Q15" s="1059"/>
      <c r="R15" s="352"/>
      <c r="S15" s="352"/>
      <c r="T15" s="352"/>
      <c r="U15" s="352"/>
      <c r="V15" s="352"/>
      <c r="W15" s="352"/>
      <c r="X15" s="352"/>
      <c r="Y15" s="352"/>
      <c r="Z15" s="352"/>
      <c r="AA15" s="352"/>
      <c r="AB15" s="352"/>
    </row>
    <row r="16">
      <c r="A16" s="1104"/>
      <c r="B16" s="1105"/>
      <c r="C16" s="1105"/>
      <c r="D16" s="1106"/>
      <c r="E16" s="1107"/>
      <c r="F16" s="1107"/>
      <c r="G16" s="1106"/>
      <c r="H16" s="1107"/>
      <c r="I16" s="1107"/>
      <c r="J16" s="1105"/>
      <c r="K16" s="1107"/>
      <c r="L16" s="1108"/>
      <c r="M16" s="352"/>
      <c r="N16" s="352"/>
      <c r="O16" s="352"/>
      <c r="P16" s="1059"/>
      <c r="Q16" s="1059"/>
      <c r="R16" s="352"/>
      <c r="S16" s="352"/>
      <c r="T16" s="352"/>
      <c r="U16" s="352"/>
      <c r="V16" s="352"/>
      <c r="W16" s="352"/>
      <c r="X16" s="352"/>
      <c r="Y16" s="352"/>
      <c r="Z16" s="352"/>
      <c r="AA16" s="352"/>
      <c r="AB16" s="352"/>
    </row>
    <row r="17">
      <c r="A17" s="352"/>
      <c r="B17" s="352"/>
      <c r="C17" s="352"/>
      <c r="D17" s="352"/>
      <c r="E17" s="1109">
        <f>SUM(E8:E16)</f>
        <v>32255.42</v>
      </c>
      <c r="F17" s="1110"/>
      <c r="G17" s="1111"/>
      <c r="H17" s="1110">
        <f>SUM(H8:H16)</f>
        <v>9478.28</v>
      </c>
      <c r="I17" s="1110"/>
      <c r="J17" s="1111"/>
      <c r="K17" s="1110">
        <f t="shared" ref="K17:L17" si="2">SUM(K8:K16)</f>
        <v>25635.55</v>
      </c>
      <c r="L17" s="1112">
        <f t="shared" si="2"/>
        <v>38106.25</v>
      </c>
      <c r="M17" s="1113">
        <f>SUM(E17:L17)</f>
        <v>105475.5</v>
      </c>
      <c r="N17" s="352"/>
      <c r="O17" s="352"/>
      <c r="P17" s="1059"/>
      <c r="Q17" s="1059"/>
      <c r="R17" s="352"/>
      <c r="S17" s="352"/>
      <c r="T17" s="352"/>
      <c r="U17" s="352"/>
      <c r="V17" s="352"/>
      <c r="W17" s="352"/>
      <c r="X17" s="352"/>
      <c r="Y17" s="352"/>
      <c r="Z17" s="352"/>
      <c r="AA17" s="352"/>
      <c r="AB17" s="352"/>
    </row>
    <row r="18">
      <c r="A18" s="352"/>
      <c r="B18" s="352"/>
      <c r="C18" s="352"/>
      <c r="D18" s="352"/>
      <c r="E18" s="352"/>
      <c r="F18" s="352"/>
      <c r="G18" s="352"/>
      <c r="H18" s="352"/>
      <c r="I18" s="352"/>
      <c r="J18" s="352"/>
      <c r="K18" s="352"/>
      <c r="L18" s="352"/>
      <c r="M18" s="352"/>
      <c r="N18" s="352"/>
      <c r="O18" s="352"/>
      <c r="P18" s="1059"/>
      <c r="Q18" s="1059"/>
      <c r="R18" s="352"/>
      <c r="S18" s="352"/>
      <c r="T18" s="352"/>
      <c r="U18" s="352"/>
      <c r="V18" s="352"/>
      <c r="W18" s="352"/>
      <c r="X18" s="352"/>
      <c r="Y18" s="352"/>
      <c r="Z18" s="352"/>
      <c r="AA18" s="352"/>
      <c r="AB18" s="352"/>
    </row>
    <row r="19">
      <c r="A19" s="352"/>
      <c r="B19" s="352" t="s">
        <v>1083</v>
      </c>
      <c r="C19" s="352"/>
      <c r="D19" s="352" t="s">
        <v>1084</v>
      </c>
      <c r="E19" s="352">
        <v>4678.44</v>
      </c>
      <c r="F19" s="352"/>
      <c r="G19" s="352" t="s">
        <v>1085</v>
      </c>
      <c r="H19" s="352">
        <v>3400.0</v>
      </c>
      <c r="I19" s="352"/>
      <c r="J19" s="352"/>
      <c r="K19" s="352"/>
      <c r="L19" s="352"/>
      <c r="M19" s="352"/>
      <c r="N19" s="352"/>
      <c r="O19" s="352"/>
      <c r="P19" s="1059"/>
      <c r="Q19" s="1059"/>
      <c r="R19" s="352"/>
      <c r="S19" s="352"/>
      <c r="T19" s="352"/>
      <c r="U19" s="352"/>
      <c r="V19" s="352"/>
      <c r="W19" s="352"/>
      <c r="X19" s="352"/>
      <c r="Y19" s="352"/>
      <c r="Z19" s="352"/>
      <c r="AA19" s="352"/>
      <c r="AB19" s="352"/>
    </row>
    <row r="20">
      <c r="A20" s="352"/>
      <c r="B20" s="352"/>
      <c r="C20" s="352"/>
      <c r="D20" s="352"/>
      <c r="E20" s="352"/>
      <c r="F20" s="352"/>
      <c r="G20" s="352"/>
      <c r="H20" s="352"/>
      <c r="I20" s="352"/>
      <c r="J20" s="352"/>
      <c r="K20" s="352"/>
      <c r="L20" s="352"/>
      <c r="M20" s="352"/>
      <c r="N20" s="352"/>
      <c r="O20" s="352"/>
      <c r="P20" s="1059"/>
      <c r="Q20" s="1059"/>
      <c r="R20" s="352"/>
      <c r="S20" s="352"/>
      <c r="T20" s="352"/>
      <c r="U20" s="352"/>
      <c r="V20" s="352"/>
      <c r="W20" s="352"/>
      <c r="X20" s="352"/>
      <c r="Y20" s="352"/>
      <c r="Z20" s="352"/>
      <c r="AA20" s="352"/>
      <c r="AB20" s="352"/>
    </row>
    <row r="21" ht="15.75" customHeight="1">
      <c r="A21" s="352"/>
      <c r="B21" s="352"/>
      <c r="C21" s="352"/>
      <c r="D21" s="352"/>
      <c r="E21" s="352"/>
      <c r="F21" s="352"/>
      <c r="G21" s="352"/>
      <c r="H21" s="352"/>
      <c r="I21" s="352"/>
      <c r="J21" s="352"/>
      <c r="K21" s="352"/>
      <c r="L21" s="352"/>
      <c r="M21" s="352"/>
      <c r="N21" s="352"/>
      <c r="O21" s="352"/>
      <c r="P21" s="1059"/>
      <c r="Q21" s="1059"/>
      <c r="R21" s="352"/>
      <c r="S21" s="352"/>
      <c r="T21" s="352"/>
      <c r="U21" s="352"/>
      <c r="V21" s="352"/>
      <c r="W21" s="352"/>
      <c r="X21" s="352"/>
      <c r="Y21" s="352"/>
      <c r="Z21" s="352"/>
      <c r="AA21" s="352"/>
      <c r="AB21" s="352"/>
    </row>
    <row r="22" ht="15.75" customHeight="1">
      <c r="A22" s="352"/>
      <c r="B22" s="352"/>
      <c r="C22" s="352"/>
      <c r="D22" s="352"/>
      <c r="E22" s="352"/>
      <c r="F22" s="352"/>
      <c r="G22" s="352"/>
      <c r="H22" s="352"/>
      <c r="I22" s="352"/>
      <c r="J22" s="352"/>
      <c r="K22" s="352"/>
      <c r="L22" s="352"/>
      <c r="M22" s="352"/>
      <c r="N22" s="352"/>
      <c r="O22" s="352"/>
      <c r="P22" s="1059"/>
      <c r="Q22" s="1059"/>
      <c r="R22" s="352"/>
      <c r="S22" s="352"/>
      <c r="T22" s="352"/>
      <c r="U22" s="352"/>
      <c r="V22" s="352"/>
      <c r="W22" s="352"/>
      <c r="X22" s="352"/>
      <c r="Y22" s="352"/>
      <c r="Z22" s="352"/>
      <c r="AA22" s="352"/>
      <c r="AB22" s="352"/>
    </row>
    <row r="23" ht="15.75" customHeight="1">
      <c r="A23" s="352"/>
      <c r="B23" s="352"/>
      <c r="C23" s="352"/>
      <c r="D23" s="352"/>
      <c r="E23" s="352"/>
      <c r="F23" s="352"/>
      <c r="G23" s="352"/>
      <c r="H23" s="352"/>
      <c r="I23" s="352"/>
      <c r="J23" s="352"/>
      <c r="K23" s="352"/>
      <c r="L23" s="352"/>
      <c r="M23" s="352"/>
      <c r="N23" s="352"/>
      <c r="O23" s="352"/>
      <c r="P23" s="1059"/>
      <c r="Q23" s="1059"/>
      <c r="R23" s="352"/>
      <c r="S23" s="352"/>
      <c r="T23" s="352"/>
      <c r="U23" s="352"/>
      <c r="V23" s="352"/>
      <c r="W23" s="352"/>
      <c r="X23" s="352"/>
      <c r="Y23" s="352"/>
      <c r="Z23" s="352"/>
      <c r="AA23" s="352"/>
      <c r="AB23" s="352"/>
    </row>
    <row r="24" ht="15.75" customHeight="1">
      <c r="A24" s="352"/>
      <c r="B24" s="352"/>
      <c r="C24" s="352"/>
      <c r="D24" s="1058" t="s">
        <v>1086</v>
      </c>
      <c r="E24" s="352"/>
      <c r="F24" s="352"/>
      <c r="G24" s="352"/>
      <c r="H24" s="352"/>
      <c r="I24" s="352"/>
      <c r="J24" s="352"/>
      <c r="K24" s="352"/>
      <c r="L24" s="352"/>
      <c r="M24" s="352"/>
      <c r="N24" s="352"/>
      <c r="O24" s="352"/>
      <c r="P24" s="1059"/>
      <c r="Q24" s="1059"/>
      <c r="R24" s="352"/>
      <c r="S24" s="352"/>
      <c r="T24" s="352"/>
      <c r="U24" s="352"/>
      <c r="V24" s="352"/>
      <c r="W24" s="352"/>
      <c r="X24" s="352"/>
      <c r="Y24" s="352"/>
      <c r="Z24" s="352"/>
      <c r="AA24" s="352"/>
      <c r="AB24" s="352"/>
    </row>
    <row r="25" ht="15.75" customHeight="1">
      <c r="A25" s="352"/>
      <c r="B25" s="352"/>
      <c r="C25" s="352"/>
      <c r="D25" s="352"/>
      <c r="E25" s="352"/>
      <c r="F25" s="352"/>
      <c r="G25" s="352"/>
      <c r="H25" s="352"/>
      <c r="I25" s="352"/>
      <c r="J25" s="352"/>
      <c r="K25" s="352"/>
      <c r="L25" s="352"/>
      <c r="M25" s="352"/>
      <c r="N25" s="352"/>
      <c r="O25" s="352"/>
      <c r="P25" s="1059"/>
      <c r="Q25" s="1059"/>
      <c r="R25" s="352"/>
      <c r="S25" s="352"/>
      <c r="T25" s="352"/>
      <c r="U25" s="352"/>
      <c r="V25" s="352"/>
      <c r="W25" s="352"/>
      <c r="X25" s="352"/>
      <c r="Y25" s="352"/>
      <c r="Z25" s="352"/>
      <c r="AA25" s="352"/>
      <c r="AB25" s="352"/>
    </row>
    <row r="26" ht="15.75" customHeight="1">
      <c r="A26" s="1114"/>
      <c r="B26" s="1115"/>
      <c r="C26" s="1115"/>
      <c r="D26" s="1116" t="s">
        <v>1040</v>
      </c>
      <c r="E26" s="1116" t="s">
        <v>1041</v>
      </c>
      <c r="F26" s="1116" t="s">
        <v>1042</v>
      </c>
      <c r="G26" s="1116" t="s">
        <v>1043</v>
      </c>
      <c r="H26" s="1116" t="s">
        <v>1041</v>
      </c>
      <c r="I26" s="1116" t="s">
        <v>1042</v>
      </c>
      <c r="J26" s="1116" t="s">
        <v>1044</v>
      </c>
      <c r="K26" s="1116" t="s">
        <v>1045</v>
      </c>
      <c r="L26" s="1117" t="s">
        <v>1087</v>
      </c>
      <c r="M26" s="104"/>
      <c r="N26" s="104"/>
      <c r="O26" s="104"/>
      <c r="P26" s="1118"/>
      <c r="Q26" s="1118"/>
      <c r="R26" s="104"/>
      <c r="S26" s="104"/>
      <c r="T26" s="104"/>
      <c r="U26" s="104"/>
      <c r="V26" s="104"/>
      <c r="W26" s="104"/>
      <c r="X26" s="104"/>
      <c r="Y26" s="104"/>
      <c r="Z26" s="104"/>
      <c r="AA26" s="104"/>
      <c r="AB26" s="104"/>
    </row>
    <row r="27" ht="15.75" customHeight="1">
      <c r="A27" s="1119"/>
      <c r="B27" s="1120"/>
      <c r="C27" s="1120"/>
      <c r="D27" s="1121">
        <v>45562.0</v>
      </c>
      <c r="E27" s="1120"/>
      <c r="F27" s="1122"/>
      <c r="G27" s="1121">
        <v>45566.0</v>
      </c>
      <c r="H27" s="1122"/>
      <c r="I27" s="1123"/>
      <c r="J27" s="1120"/>
      <c r="K27" s="1120"/>
      <c r="L27" s="1124">
        <f>35*43.55</f>
        <v>1524.25</v>
      </c>
      <c r="M27" s="104"/>
      <c r="N27" s="104"/>
      <c r="O27" s="104"/>
      <c r="P27" s="1118"/>
      <c r="Q27" s="1118"/>
      <c r="R27" s="104"/>
      <c r="S27" s="104"/>
      <c r="T27" s="104"/>
      <c r="U27" s="104"/>
      <c r="V27" s="104"/>
      <c r="W27" s="104"/>
      <c r="X27" s="104"/>
      <c r="Y27" s="104"/>
      <c r="Z27" s="104"/>
      <c r="AA27" s="104"/>
      <c r="AB27" s="104"/>
    </row>
    <row r="28" ht="15.75" customHeight="1">
      <c r="A28" s="1125">
        <v>1.0</v>
      </c>
      <c r="B28" s="960" t="s">
        <v>1047</v>
      </c>
      <c r="C28" s="1070" t="s">
        <v>1048</v>
      </c>
      <c r="D28" s="1126" t="s">
        <v>1088</v>
      </c>
      <c r="E28" s="960"/>
      <c r="F28" s="1102"/>
      <c r="G28" s="1126" t="s">
        <v>1089</v>
      </c>
      <c r="H28" s="1102"/>
      <c r="I28" s="1127"/>
      <c r="J28" s="960"/>
      <c r="K28" s="960"/>
      <c r="L28" s="1128"/>
      <c r="M28" s="104"/>
      <c r="N28" s="104"/>
      <c r="O28" s="104"/>
      <c r="P28" s="1118"/>
      <c r="Q28" s="1118"/>
      <c r="R28" s="104"/>
      <c r="S28" s="104"/>
      <c r="T28" s="104"/>
      <c r="U28" s="104"/>
      <c r="V28" s="104"/>
      <c r="W28" s="104"/>
      <c r="X28" s="104"/>
      <c r="Y28" s="104"/>
      <c r="Z28" s="104"/>
      <c r="AA28" s="104"/>
      <c r="AB28" s="104"/>
    </row>
    <row r="29" ht="15.75" customHeight="1">
      <c r="A29" s="1125"/>
      <c r="B29" s="960"/>
      <c r="C29" s="960"/>
      <c r="D29" s="1126"/>
      <c r="E29" s="960"/>
      <c r="F29" s="1102"/>
      <c r="G29" s="960"/>
      <c r="H29" s="1102"/>
      <c r="I29" s="1127"/>
      <c r="J29" s="960"/>
      <c r="K29" s="960"/>
      <c r="L29" s="1128"/>
      <c r="M29" s="104"/>
      <c r="N29" s="104"/>
      <c r="O29" s="104"/>
      <c r="P29" s="1118"/>
      <c r="Q29" s="1118"/>
      <c r="R29" s="104"/>
      <c r="S29" s="104"/>
      <c r="T29" s="104"/>
      <c r="U29" s="104"/>
      <c r="V29" s="104"/>
      <c r="W29" s="104"/>
      <c r="X29" s="104"/>
      <c r="Y29" s="104"/>
      <c r="Z29" s="104"/>
      <c r="AA29" s="104"/>
      <c r="AB29" s="104"/>
    </row>
    <row r="30" ht="15.75" customHeight="1">
      <c r="A30" s="1125">
        <v>2.0</v>
      </c>
      <c r="B30" s="960" t="s">
        <v>1090</v>
      </c>
      <c r="C30" s="1082" t="s">
        <v>1091</v>
      </c>
      <c r="D30" s="1129"/>
      <c r="E30" s="960"/>
      <c r="F30" s="1102"/>
      <c r="G30" s="1129"/>
      <c r="H30" s="1102"/>
      <c r="I30" s="1127"/>
      <c r="J30" s="960"/>
      <c r="K30" s="960"/>
      <c r="L30" s="1128"/>
      <c r="M30" s="104"/>
      <c r="N30" s="104"/>
      <c r="O30" s="104"/>
      <c r="P30" s="1118"/>
      <c r="Q30" s="1118"/>
      <c r="R30" s="104"/>
      <c r="S30" s="104"/>
      <c r="T30" s="104"/>
      <c r="U30" s="104"/>
      <c r="V30" s="104"/>
      <c r="W30" s="104"/>
      <c r="X30" s="104"/>
      <c r="Y30" s="104"/>
      <c r="Z30" s="104"/>
      <c r="AA30" s="104"/>
      <c r="AB30" s="104"/>
    </row>
    <row r="31" ht="15.75" customHeight="1">
      <c r="A31" s="1125"/>
      <c r="B31" s="960"/>
      <c r="C31" s="960"/>
      <c r="D31" s="1126"/>
      <c r="E31" s="960"/>
      <c r="F31" s="1102"/>
      <c r="G31" s="960"/>
      <c r="H31" s="1102"/>
      <c r="I31" s="1127"/>
      <c r="J31" s="960"/>
      <c r="K31" s="960"/>
      <c r="L31" s="1128"/>
      <c r="M31" s="104"/>
      <c r="N31" s="104"/>
      <c r="O31" s="104"/>
      <c r="P31" s="1118"/>
      <c r="Q31" s="1118"/>
      <c r="R31" s="104"/>
      <c r="S31" s="104"/>
      <c r="T31" s="104"/>
      <c r="U31" s="104"/>
      <c r="V31" s="104"/>
      <c r="W31" s="104"/>
      <c r="X31" s="104"/>
      <c r="Y31" s="104"/>
      <c r="Z31" s="104"/>
      <c r="AA31" s="104"/>
      <c r="AB31" s="104"/>
    </row>
    <row r="32" ht="15.75" customHeight="1">
      <c r="A32" s="1125">
        <v>3.0</v>
      </c>
      <c r="B32" s="1070" t="s">
        <v>1052</v>
      </c>
      <c r="C32" s="1082" t="s">
        <v>1053</v>
      </c>
      <c r="D32" s="1086" t="s">
        <v>1055</v>
      </c>
      <c r="E32" s="960"/>
      <c r="F32" s="1088" t="s">
        <v>1056</v>
      </c>
      <c r="G32" s="1086" t="s">
        <v>1092</v>
      </c>
      <c r="H32" s="1087"/>
      <c r="I32" s="1127"/>
      <c r="J32" s="960"/>
      <c r="K32" s="960"/>
      <c r="L32" s="1130">
        <f>L27*4*2</f>
        <v>12194</v>
      </c>
      <c r="M32" s="104">
        <f>E32+H32+K32+L32</f>
        <v>12194</v>
      </c>
      <c r="N32" s="104"/>
      <c r="O32" s="104"/>
      <c r="P32" s="1118"/>
      <c r="Q32" s="1118"/>
      <c r="R32" s="104"/>
      <c r="S32" s="104"/>
      <c r="T32" s="104"/>
      <c r="U32" s="104"/>
      <c r="V32" s="104"/>
      <c r="W32" s="104"/>
      <c r="X32" s="104"/>
      <c r="Y32" s="104"/>
      <c r="Z32" s="104"/>
      <c r="AA32" s="104"/>
      <c r="AB32" s="104"/>
    </row>
    <row r="33" ht="15.75" customHeight="1">
      <c r="A33" s="1125">
        <v>4.0</v>
      </c>
      <c r="B33" s="1070" t="s">
        <v>1058</v>
      </c>
      <c r="C33" s="1082" t="s">
        <v>1059</v>
      </c>
      <c r="D33" s="761"/>
      <c r="E33" s="960"/>
      <c r="F33" s="761"/>
      <c r="G33" s="761"/>
      <c r="H33" s="761"/>
      <c r="I33" s="1127"/>
      <c r="J33" s="960"/>
      <c r="K33" s="960"/>
      <c r="L33" s="228"/>
      <c r="N33" s="104"/>
      <c r="O33" s="104"/>
      <c r="P33" s="1118"/>
      <c r="Q33" s="1118"/>
      <c r="R33" s="104"/>
      <c r="S33" s="104"/>
      <c r="T33" s="104"/>
      <c r="U33" s="104"/>
      <c r="V33" s="104"/>
      <c r="W33" s="104"/>
      <c r="X33" s="104"/>
      <c r="Y33" s="104"/>
      <c r="Z33" s="104"/>
      <c r="AA33" s="104"/>
      <c r="AB33" s="104"/>
    </row>
    <row r="34" ht="15.75" customHeight="1">
      <c r="A34" s="1125"/>
      <c r="B34" s="960"/>
      <c r="C34" s="960"/>
      <c r="D34" s="1131">
        <v>45563.0</v>
      </c>
      <c r="E34" s="960"/>
      <c r="F34" s="960"/>
      <c r="G34" s="960"/>
      <c r="H34" s="960"/>
      <c r="I34" s="960"/>
      <c r="J34" s="960"/>
      <c r="K34" s="960"/>
      <c r="L34" s="1128"/>
      <c r="M34" s="104"/>
      <c r="N34" s="104"/>
      <c r="O34" s="104"/>
      <c r="P34" s="1118"/>
      <c r="Q34" s="1118"/>
      <c r="R34" s="104"/>
      <c r="S34" s="104"/>
      <c r="T34" s="104"/>
      <c r="U34" s="104"/>
      <c r="V34" s="104"/>
      <c r="W34" s="104"/>
      <c r="X34" s="104"/>
      <c r="Y34" s="104"/>
      <c r="Z34" s="104"/>
      <c r="AA34" s="104"/>
      <c r="AB34" s="104"/>
    </row>
    <row r="35" ht="15.75" customHeight="1">
      <c r="A35" s="1132">
        <v>5.0</v>
      </c>
      <c r="B35" s="1133" t="s">
        <v>1093</v>
      </c>
      <c r="C35" s="1134" t="s">
        <v>1094</v>
      </c>
      <c r="D35" s="1135" t="s">
        <v>1095</v>
      </c>
      <c r="E35" s="1133">
        <f>1400+9095.04+1500</f>
        <v>11995.04</v>
      </c>
      <c r="F35" s="1136" t="s">
        <v>1096</v>
      </c>
      <c r="G35" s="1137" t="s">
        <v>1097</v>
      </c>
      <c r="H35" s="1133"/>
      <c r="I35" s="1136" t="s">
        <v>1098</v>
      </c>
      <c r="J35" s="1133"/>
      <c r="K35" s="1133"/>
      <c r="L35" s="1138">
        <f>L27*4</f>
        <v>6097</v>
      </c>
      <c r="M35" s="352">
        <f>E35+H35+K35+L35</f>
        <v>18092.04</v>
      </c>
      <c r="N35" s="1139">
        <f>M15+M35+M58</f>
        <v>49252.62</v>
      </c>
      <c r="O35" s="1140" t="s">
        <v>1099</v>
      </c>
      <c r="P35" s="1118"/>
      <c r="Q35" s="1118"/>
      <c r="R35" s="104"/>
      <c r="S35" s="104"/>
      <c r="T35" s="104"/>
      <c r="U35" s="104"/>
      <c r="V35" s="104"/>
      <c r="W35" s="104"/>
      <c r="X35" s="104"/>
      <c r="Y35" s="104"/>
      <c r="Z35" s="104"/>
      <c r="AA35" s="104"/>
      <c r="AB35" s="104"/>
    </row>
    <row r="36" ht="15.75" customHeight="1">
      <c r="A36" s="352"/>
      <c r="B36" s="352"/>
      <c r="C36" s="352"/>
      <c r="D36" s="352"/>
      <c r="E36" s="1141">
        <f>SUM(E31:E35)</f>
        <v>11995.04</v>
      </c>
      <c r="F36" s="1110"/>
      <c r="G36" s="1111"/>
      <c r="H36" s="1110">
        <f>SUM(H31:H35)</f>
        <v>0</v>
      </c>
      <c r="I36" s="1110"/>
      <c r="J36" s="1111"/>
      <c r="K36" s="1110">
        <f t="shared" ref="K36:L36" si="3">SUM(K31:K35)</f>
        <v>0</v>
      </c>
      <c r="L36" s="1112">
        <f t="shared" si="3"/>
        <v>18291</v>
      </c>
      <c r="M36" s="1142">
        <f>SUM(E36:L36)</f>
        <v>30286.04</v>
      </c>
      <c r="N36" s="352"/>
      <c r="O36" s="352"/>
      <c r="P36" s="1059"/>
      <c r="Q36" s="1059"/>
      <c r="R36" s="352"/>
      <c r="S36" s="352"/>
      <c r="T36" s="352"/>
      <c r="U36" s="352"/>
      <c r="V36" s="352"/>
      <c r="W36" s="352"/>
      <c r="X36" s="352"/>
      <c r="Y36" s="352"/>
      <c r="Z36" s="352"/>
      <c r="AA36" s="352"/>
      <c r="AB36" s="352"/>
    </row>
    <row r="37" ht="15.75" customHeight="1">
      <c r="A37" s="352"/>
      <c r="B37" s="352"/>
      <c r="C37" s="352"/>
      <c r="D37" s="352"/>
      <c r="E37" s="352"/>
      <c r="F37" s="352"/>
      <c r="G37" s="352"/>
      <c r="H37" s="352"/>
      <c r="I37" s="352"/>
      <c r="J37" s="352"/>
      <c r="K37" s="352"/>
      <c r="L37" s="352"/>
      <c r="M37" s="352"/>
      <c r="N37" s="352"/>
      <c r="O37" s="352"/>
      <c r="P37" s="1059"/>
      <c r="Q37" s="1059"/>
      <c r="R37" s="352"/>
      <c r="S37" s="352"/>
      <c r="T37" s="352"/>
      <c r="U37" s="352"/>
      <c r="V37" s="352"/>
      <c r="W37" s="352"/>
      <c r="X37" s="352"/>
      <c r="Y37" s="352"/>
      <c r="Z37" s="352"/>
      <c r="AA37" s="352"/>
      <c r="AB37" s="352"/>
    </row>
    <row r="38" ht="15.75" customHeight="1">
      <c r="A38" s="352"/>
      <c r="B38" s="352"/>
      <c r="C38" s="352"/>
      <c r="D38" s="1058" t="s">
        <v>1100</v>
      </c>
      <c r="E38" s="352"/>
      <c r="F38" s="352"/>
      <c r="G38" s="352"/>
      <c r="H38" s="352"/>
      <c r="I38" s="352"/>
      <c r="J38" s="352"/>
      <c r="K38" s="352"/>
      <c r="L38" s="352"/>
      <c r="M38" s="352"/>
      <c r="N38" s="352"/>
      <c r="O38" s="352"/>
      <c r="P38" s="1059"/>
      <c r="Q38" s="1059"/>
      <c r="R38" s="352"/>
      <c r="S38" s="352"/>
      <c r="T38" s="352"/>
      <c r="U38" s="352"/>
      <c r="V38" s="352"/>
      <c r="W38" s="352"/>
      <c r="X38" s="352"/>
      <c r="Y38" s="352"/>
      <c r="Z38" s="352"/>
      <c r="AA38" s="352"/>
      <c r="AB38" s="352"/>
    </row>
    <row r="39" ht="15.75" customHeight="1">
      <c r="A39" s="352"/>
      <c r="B39" s="352"/>
      <c r="C39" s="352"/>
      <c r="D39" s="352"/>
      <c r="E39" s="352"/>
      <c r="F39" s="352"/>
      <c r="G39" s="352"/>
      <c r="H39" s="352"/>
      <c r="I39" s="352"/>
      <c r="J39" s="352"/>
      <c r="K39" s="352"/>
      <c r="L39" s="352"/>
      <c r="M39" s="352"/>
      <c r="N39" s="352"/>
      <c r="O39" s="352"/>
      <c r="P39" s="1059"/>
      <c r="Q39" s="1059"/>
      <c r="R39" s="352"/>
      <c r="S39" s="352"/>
      <c r="T39" s="352"/>
      <c r="U39" s="352"/>
      <c r="V39" s="352"/>
      <c r="W39" s="352"/>
      <c r="X39" s="352"/>
      <c r="Y39" s="352"/>
      <c r="Z39" s="352"/>
      <c r="AA39" s="352"/>
      <c r="AB39" s="352"/>
    </row>
    <row r="40" ht="15.75" customHeight="1">
      <c r="A40" s="1114"/>
      <c r="B40" s="1115"/>
      <c r="C40" s="1115"/>
      <c r="D40" s="1116" t="s">
        <v>1040</v>
      </c>
      <c r="E40" s="1116" t="s">
        <v>1041</v>
      </c>
      <c r="F40" s="1116" t="s">
        <v>1042</v>
      </c>
      <c r="G40" s="1116" t="s">
        <v>1043</v>
      </c>
      <c r="H40" s="1116" t="s">
        <v>1041</v>
      </c>
      <c r="I40" s="1116" t="s">
        <v>1042</v>
      </c>
      <c r="J40" s="1116" t="s">
        <v>1044</v>
      </c>
      <c r="K40" s="1116" t="s">
        <v>1045</v>
      </c>
      <c r="L40" s="1117" t="s">
        <v>1087</v>
      </c>
      <c r="M40" s="104"/>
      <c r="N40" s="104"/>
      <c r="O40" s="104"/>
      <c r="P40" s="1118"/>
      <c r="Q40" s="1118"/>
      <c r="R40" s="104"/>
      <c r="S40" s="104"/>
      <c r="T40" s="104"/>
      <c r="U40" s="104"/>
      <c r="V40" s="104"/>
      <c r="W40" s="104"/>
      <c r="X40" s="104"/>
      <c r="Y40" s="104"/>
      <c r="Z40" s="104"/>
      <c r="AA40" s="104"/>
      <c r="AB40" s="104"/>
    </row>
    <row r="41" ht="15.75" customHeight="1">
      <c r="A41" s="1143"/>
      <c r="B41" s="1144"/>
      <c r="C41" s="1144"/>
      <c r="D41" s="1145">
        <v>45586.0</v>
      </c>
      <c r="E41" s="1144"/>
      <c r="F41" s="1144"/>
      <c r="G41" s="1145">
        <v>45591.0</v>
      </c>
      <c r="H41" s="1144"/>
      <c r="I41" s="1144"/>
      <c r="J41" s="1144"/>
      <c r="K41" s="1144"/>
      <c r="L41" s="1124">
        <f>35*43.55</f>
        <v>1524.25</v>
      </c>
      <c r="M41" s="352"/>
      <c r="N41" s="352"/>
      <c r="O41" s="352"/>
      <c r="P41" s="1059"/>
      <c r="Q41" s="1059"/>
      <c r="R41" s="352"/>
      <c r="S41" s="352"/>
      <c r="T41" s="352"/>
      <c r="U41" s="352"/>
      <c r="V41" s="352"/>
      <c r="W41" s="352"/>
      <c r="X41" s="352"/>
      <c r="Y41" s="352"/>
      <c r="Z41" s="352"/>
      <c r="AA41" s="352"/>
      <c r="AB41" s="352"/>
    </row>
    <row r="42" ht="15.75" customHeight="1">
      <c r="A42" s="1125">
        <v>1.0</v>
      </c>
      <c r="B42" s="960" t="s">
        <v>1047</v>
      </c>
      <c r="C42" s="1070" t="s">
        <v>1101</v>
      </c>
      <c r="D42" s="1126" t="s">
        <v>1102</v>
      </c>
      <c r="E42" s="960"/>
      <c r="F42" s="1102"/>
      <c r="G42" s="1126" t="s">
        <v>1103</v>
      </c>
      <c r="H42" s="1102"/>
      <c r="I42" s="1127"/>
      <c r="J42" s="960"/>
      <c r="K42" s="960"/>
      <c r="L42" s="1128"/>
      <c r="M42" s="104"/>
      <c r="N42" s="104"/>
      <c r="O42" s="104"/>
      <c r="P42" s="1118"/>
      <c r="Q42" s="1118"/>
      <c r="R42" s="104"/>
      <c r="S42" s="104"/>
      <c r="T42" s="104"/>
      <c r="U42" s="104"/>
      <c r="V42" s="104"/>
      <c r="W42" s="104"/>
      <c r="X42" s="104"/>
      <c r="Y42" s="104"/>
      <c r="Z42" s="104"/>
      <c r="AA42" s="104"/>
      <c r="AB42" s="104"/>
    </row>
    <row r="43" ht="15.75" customHeight="1">
      <c r="A43" s="1075"/>
      <c r="B43" s="1070"/>
      <c r="C43" s="1070"/>
      <c r="D43" s="1131">
        <v>45587.0</v>
      </c>
      <c r="E43" s="1070"/>
      <c r="F43" s="1070"/>
      <c r="G43" s="1131">
        <v>45591.0</v>
      </c>
      <c r="H43" s="1070"/>
      <c r="I43" s="1070"/>
      <c r="J43" s="1070"/>
      <c r="K43" s="1070"/>
      <c r="L43" s="1146"/>
      <c r="M43" s="352"/>
      <c r="N43" s="352"/>
      <c r="O43" s="352"/>
      <c r="P43" s="1059"/>
      <c r="Q43" s="1059"/>
      <c r="R43" s="352"/>
      <c r="S43" s="352"/>
      <c r="T43" s="352"/>
      <c r="U43" s="352"/>
      <c r="V43" s="352"/>
      <c r="W43" s="352"/>
      <c r="X43" s="352"/>
      <c r="Y43" s="352"/>
      <c r="Z43" s="352"/>
      <c r="AA43" s="352"/>
      <c r="AB43" s="352"/>
    </row>
    <row r="44" ht="15.75" customHeight="1">
      <c r="A44" s="1075">
        <v>2.0</v>
      </c>
      <c r="B44" s="1071" t="s">
        <v>1052</v>
      </c>
      <c r="C44" s="1082" t="s">
        <v>1104</v>
      </c>
      <c r="D44" s="1147" t="s">
        <v>1105</v>
      </c>
      <c r="E44" s="1148">
        <v>17633.0</v>
      </c>
      <c r="F44" s="1070"/>
      <c r="G44" s="1147" t="s">
        <v>1106</v>
      </c>
      <c r="H44" s="1070"/>
      <c r="I44" s="1070"/>
      <c r="J44" s="1149" t="s">
        <v>1107</v>
      </c>
      <c r="K44" s="1147">
        <f>7252.96*2</f>
        <v>14505.92</v>
      </c>
      <c r="L44" s="1130">
        <f>L41*4*2</f>
        <v>12194</v>
      </c>
      <c r="M44" s="352">
        <f>E44+H44+K44+L44</f>
        <v>44332.92</v>
      </c>
      <c r="N44" s="352"/>
      <c r="O44" s="352"/>
      <c r="P44" s="1059"/>
      <c r="Q44" s="1059"/>
      <c r="R44" s="352"/>
      <c r="S44" s="352"/>
      <c r="T44" s="352"/>
      <c r="U44" s="352"/>
      <c r="V44" s="352"/>
      <c r="W44" s="352"/>
      <c r="X44" s="352"/>
      <c r="Y44" s="352"/>
      <c r="Z44" s="352"/>
      <c r="AA44" s="352"/>
      <c r="AB44" s="352"/>
    </row>
    <row r="45" ht="15.75" customHeight="1">
      <c r="A45" s="1075">
        <v>3.0</v>
      </c>
      <c r="B45" s="1071" t="s">
        <v>1058</v>
      </c>
      <c r="C45" s="1082" t="s">
        <v>1108</v>
      </c>
      <c r="D45" s="761"/>
      <c r="E45" s="761"/>
      <c r="F45" s="1070"/>
      <c r="G45" s="761"/>
      <c r="H45" s="1070"/>
      <c r="I45" s="1070"/>
      <c r="J45" s="761"/>
      <c r="K45" s="761"/>
      <c r="L45" s="228"/>
      <c r="N45" s="1150">
        <f>M8+M32+M44-E8-E44</f>
        <v>58089.56</v>
      </c>
      <c r="O45" s="1151" t="s">
        <v>1109</v>
      </c>
      <c r="P45" s="1059"/>
      <c r="Q45" s="1059"/>
      <c r="R45" s="352"/>
      <c r="S45" s="352"/>
      <c r="T45" s="352"/>
      <c r="U45" s="352"/>
      <c r="V45" s="352"/>
      <c r="W45" s="352"/>
      <c r="X45" s="352"/>
      <c r="Y45" s="352"/>
      <c r="Z45" s="352"/>
      <c r="AA45" s="352"/>
      <c r="AB45" s="352"/>
    </row>
    <row r="46" ht="15.75" customHeight="1">
      <c r="A46" s="1075"/>
      <c r="B46" s="1070"/>
      <c r="C46" s="1070"/>
      <c r="D46" s="1071"/>
      <c r="E46" s="1070"/>
      <c r="F46" s="1070"/>
      <c r="G46" s="1071"/>
      <c r="H46" s="1070"/>
      <c r="I46" s="1070"/>
      <c r="J46" s="1070"/>
      <c r="K46" s="1070"/>
      <c r="L46" s="1146"/>
      <c r="M46" s="352"/>
      <c r="N46" s="352"/>
      <c r="O46" s="352"/>
      <c r="P46" s="1059"/>
      <c r="Q46" s="1059"/>
      <c r="R46" s="352"/>
      <c r="S46" s="352"/>
      <c r="T46" s="352"/>
      <c r="U46" s="352"/>
      <c r="V46" s="352"/>
      <c r="W46" s="352"/>
      <c r="X46" s="352"/>
      <c r="Y46" s="352"/>
      <c r="Z46" s="352"/>
      <c r="AA46" s="352"/>
      <c r="AB46" s="352"/>
    </row>
    <row r="47" ht="15.75" customHeight="1">
      <c r="A47" s="1075">
        <v>4.0</v>
      </c>
      <c r="B47" s="1071" t="s">
        <v>1110</v>
      </c>
      <c r="C47" s="1070" t="s">
        <v>1111</v>
      </c>
      <c r="D47" s="1071" t="s">
        <v>1112</v>
      </c>
      <c r="E47" s="1070">
        <f>8284.86+2105.06</f>
        <v>10389.92</v>
      </c>
      <c r="F47" s="1152" t="s">
        <v>1113</v>
      </c>
      <c r="G47" s="1153" t="s">
        <v>1114</v>
      </c>
      <c r="H47" s="1070"/>
      <c r="I47" s="1152" t="s">
        <v>1115</v>
      </c>
      <c r="J47" s="1154" t="s">
        <v>1116</v>
      </c>
      <c r="K47" s="1086">
        <f>7559.57*2</f>
        <v>15119.14</v>
      </c>
      <c r="L47" s="1146">
        <f>L41*5</f>
        <v>7621.25</v>
      </c>
      <c r="M47" s="352">
        <f t="shared" ref="M47:M49" si="4">E47+H47+K47+L47</f>
        <v>33130.31</v>
      </c>
      <c r="N47" s="352"/>
      <c r="O47" s="1020" t="s">
        <v>1117</v>
      </c>
      <c r="P47" s="1155" t="s">
        <v>1118</v>
      </c>
      <c r="Q47" s="1059">
        <f>519.41</f>
        <v>519.41</v>
      </c>
      <c r="R47" s="352"/>
      <c r="S47" s="352"/>
      <c r="T47" s="352"/>
      <c r="U47" s="352"/>
      <c r="V47" s="352"/>
      <c r="W47" s="352"/>
      <c r="X47" s="352"/>
      <c r="Y47" s="352"/>
      <c r="Z47" s="352"/>
      <c r="AA47" s="352"/>
      <c r="AB47" s="352"/>
    </row>
    <row r="48" ht="15.75" customHeight="1">
      <c r="A48" s="1075">
        <v>5.0</v>
      </c>
      <c r="B48" s="1071" t="s">
        <v>1119</v>
      </c>
      <c r="C48" s="1070" t="s">
        <v>1120</v>
      </c>
      <c r="D48" s="1147" t="s">
        <v>1121</v>
      </c>
      <c r="E48" s="1076">
        <f>17621.19+4209.76</f>
        <v>21830.95</v>
      </c>
      <c r="F48" s="1152" t="s">
        <v>1122</v>
      </c>
      <c r="G48" s="1156" t="s">
        <v>1123</v>
      </c>
      <c r="H48" s="1070">
        <f>393.21+730</f>
        <v>1123.21</v>
      </c>
      <c r="I48" s="1152" t="s">
        <v>1124</v>
      </c>
      <c r="J48" s="745"/>
      <c r="K48" s="745"/>
      <c r="L48" s="1157">
        <f>L41*5</f>
        <v>7621.25</v>
      </c>
      <c r="M48" s="352">
        <f t="shared" si="4"/>
        <v>30575.41</v>
      </c>
      <c r="N48" s="1158" t="s">
        <v>1125</v>
      </c>
      <c r="O48" s="1158"/>
      <c r="P48" s="1059" t="s">
        <v>1126</v>
      </c>
      <c r="R48" s="352"/>
      <c r="S48" s="352"/>
      <c r="T48" s="352"/>
      <c r="U48" s="352"/>
      <c r="V48" s="352"/>
      <c r="W48" s="352"/>
      <c r="X48" s="352"/>
      <c r="Y48" s="352"/>
      <c r="Z48" s="352"/>
      <c r="AA48" s="352"/>
      <c r="AB48" s="352"/>
    </row>
    <row r="49" ht="15.75" customHeight="1">
      <c r="A49" s="1075">
        <v>6.0</v>
      </c>
      <c r="B49" s="1071" t="s">
        <v>1127</v>
      </c>
      <c r="C49" s="1070" t="s">
        <v>1128</v>
      </c>
      <c r="D49" s="761"/>
      <c r="E49" s="761"/>
      <c r="F49" s="1152" t="s">
        <v>1129</v>
      </c>
      <c r="G49" s="761"/>
      <c r="H49" s="1070"/>
      <c r="I49" s="1152" t="s">
        <v>1130</v>
      </c>
      <c r="J49" s="761"/>
      <c r="K49" s="761"/>
      <c r="L49" s="1157">
        <f>L41*5</f>
        <v>7621.25</v>
      </c>
      <c r="M49" s="352">
        <f t="shared" si="4"/>
        <v>7621.25</v>
      </c>
      <c r="N49" s="352"/>
      <c r="O49" s="352"/>
      <c r="P49" s="1059" t="s">
        <v>1131</v>
      </c>
      <c r="R49" s="352"/>
      <c r="S49" s="352"/>
      <c r="T49" s="352"/>
      <c r="U49" s="352"/>
      <c r="V49" s="352"/>
      <c r="W49" s="352"/>
      <c r="X49" s="352"/>
      <c r="Y49" s="352"/>
      <c r="Z49" s="352"/>
      <c r="AA49" s="352"/>
      <c r="AB49" s="352"/>
    </row>
    <row r="50" ht="15.75" customHeight="1">
      <c r="A50" s="1075"/>
      <c r="B50" s="1070"/>
      <c r="C50" s="1070"/>
      <c r="D50" s="1071"/>
      <c r="E50" s="1070"/>
      <c r="F50" s="1070"/>
      <c r="G50" s="1071"/>
      <c r="H50" s="1070"/>
      <c r="I50" s="1070"/>
      <c r="J50" s="960"/>
      <c r="K50" s="960"/>
      <c r="L50" s="1146"/>
      <c r="M50" s="352"/>
      <c r="N50" s="352"/>
      <c r="O50" s="352"/>
      <c r="Q50" s="1059"/>
      <c r="R50" s="352"/>
      <c r="S50" s="352"/>
      <c r="T50" s="352"/>
      <c r="U50" s="352"/>
      <c r="V50" s="352"/>
      <c r="W50" s="352"/>
      <c r="X50" s="352"/>
      <c r="Y50" s="352"/>
      <c r="Z50" s="352"/>
      <c r="AA50" s="352"/>
      <c r="AB50" s="352"/>
    </row>
    <row r="51" ht="15.75" customHeight="1">
      <c r="A51" s="1075">
        <v>7.0</v>
      </c>
      <c r="B51" s="1071" t="s">
        <v>1132</v>
      </c>
      <c r="C51" s="1070" t="s">
        <v>1133</v>
      </c>
      <c r="D51" s="1071" t="s">
        <v>1134</v>
      </c>
      <c r="E51" s="1070">
        <v>7599.59</v>
      </c>
      <c r="F51" s="1152" t="s">
        <v>1135</v>
      </c>
      <c r="G51" s="1071" t="s">
        <v>1136</v>
      </c>
      <c r="H51" s="1070"/>
      <c r="I51" s="1070"/>
      <c r="J51" s="1154" t="s">
        <v>1137</v>
      </c>
      <c r="K51" s="1086">
        <f>6765.4*2</f>
        <v>13530.8</v>
      </c>
      <c r="L51" s="1157">
        <f>L41*5</f>
        <v>7621.25</v>
      </c>
      <c r="M51" s="352">
        <f t="shared" ref="M51:M52" si="5">E51+H51+K51+L51</f>
        <v>28751.64</v>
      </c>
      <c r="N51" s="352"/>
      <c r="O51" s="352"/>
      <c r="P51" s="1059" t="s">
        <v>1138</v>
      </c>
      <c r="Q51" s="1059" t="s">
        <v>1139</v>
      </c>
      <c r="R51" s="352"/>
      <c r="S51" s="352"/>
      <c r="T51" s="352"/>
      <c r="U51" s="352"/>
      <c r="V51" s="352"/>
      <c r="W51" s="352"/>
      <c r="X51" s="352"/>
      <c r="Y51" s="352"/>
      <c r="Z51" s="352"/>
      <c r="AA51" s="352"/>
      <c r="AB51" s="352"/>
    </row>
    <row r="52" ht="15.75" customHeight="1">
      <c r="A52" s="1075">
        <v>8.0</v>
      </c>
      <c r="B52" s="1126" t="s">
        <v>1140</v>
      </c>
      <c r="C52" s="960" t="s">
        <v>1141</v>
      </c>
      <c r="D52" s="1126" t="s">
        <v>1142</v>
      </c>
      <c r="E52" s="960">
        <v>9311.01</v>
      </c>
      <c r="F52" s="1159" t="s">
        <v>1143</v>
      </c>
      <c r="G52" s="1160" t="s">
        <v>1144</v>
      </c>
      <c r="H52" s="1070"/>
      <c r="I52" s="1070"/>
      <c r="J52" s="761"/>
      <c r="K52" s="761"/>
      <c r="L52" s="1157">
        <f>L41*5</f>
        <v>7621.25</v>
      </c>
      <c r="M52" s="352">
        <f t="shared" si="5"/>
        <v>16932.26</v>
      </c>
      <c r="N52" s="352"/>
      <c r="O52" s="352"/>
      <c r="P52" s="1059" t="s">
        <v>1145</v>
      </c>
      <c r="Q52" s="1059"/>
      <c r="R52" s="352"/>
      <c r="S52" s="352"/>
      <c r="T52" s="352"/>
      <c r="U52" s="352"/>
      <c r="V52" s="352"/>
      <c r="W52" s="352"/>
      <c r="X52" s="352"/>
      <c r="Y52" s="352"/>
      <c r="Z52" s="352"/>
      <c r="AA52" s="352"/>
      <c r="AB52" s="352"/>
    </row>
    <row r="53" ht="15.75" customHeight="1">
      <c r="A53" s="1075"/>
      <c r="B53" s="1070"/>
      <c r="C53" s="1070"/>
      <c r="D53" s="1131">
        <v>45588.0</v>
      </c>
      <c r="E53" s="1070"/>
      <c r="F53" s="1070"/>
      <c r="G53" s="1131">
        <v>45590.0</v>
      </c>
      <c r="H53" s="1070"/>
      <c r="I53" s="1070"/>
      <c r="J53" s="1161"/>
      <c r="K53" s="960"/>
      <c r="L53" s="1146"/>
      <c r="M53" s="352"/>
      <c r="N53" s="352"/>
      <c r="O53" s="352"/>
      <c r="P53" s="1059"/>
      <c r="Q53" s="1059"/>
      <c r="R53" s="352"/>
      <c r="S53" s="352"/>
      <c r="T53" s="352"/>
      <c r="U53" s="352"/>
      <c r="V53" s="352"/>
      <c r="W53" s="352"/>
      <c r="X53" s="352"/>
      <c r="Y53" s="352"/>
      <c r="Z53" s="352"/>
      <c r="AA53" s="352"/>
      <c r="AB53" s="352"/>
    </row>
    <row r="54" ht="15.75" customHeight="1">
      <c r="A54" s="1075">
        <v>9.0</v>
      </c>
      <c r="B54" s="1071" t="s">
        <v>1066</v>
      </c>
      <c r="C54" s="1070" t="s">
        <v>1146</v>
      </c>
      <c r="D54" s="1162" t="s">
        <v>1147</v>
      </c>
      <c r="E54" s="1070">
        <f>10537.84+2105.06</f>
        <v>12642.9</v>
      </c>
      <c r="F54" s="1152" t="s">
        <v>1148</v>
      </c>
      <c r="G54" s="1153" t="s">
        <v>1149</v>
      </c>
      <c r="H54" s="1070">
        <v>2019.03</v>
      </c>
      <c r="I54" s="1152" t="s">
        <v>1150</v>
      </c>
      <c r="J54" s="1163" t="s">
        <v>1151</v>
      </c>
      <c r="K54" s="960"/>
      <c r="L54" s="1146">
        <f>L41*3</f>
        <v>4572.75</v>
      </c>
      <c r="M54" s="352">
        <f>E54+H54+K54+L54</f>
        <v>19234.68</v>
      </c>
      <c r="N54" s="352"/>
      <c r="O54" s="352"/>
      <c r="P54" s="1059"/>
      <c r="Q54" s="1059"/>
      <c r="R54" s="352"/>
      <c r="S54" s="352"/>
      <c r="T54" s="352"/>
      <c r="U54" s="352"/>
      <c r="V54" s="352"/>
      <c r="W54" s="352"/>
      <c r="X54" s="352"/>
      <c r="Y54" s="352"/>
      <c r="Z54" s="352"/>
      <c r="AA54" s="352"/>
      <c r="AB54" s="352"/>
    </row>
    <row r="55" ht="15.75" customHeight="1">
      <c r="A55" s="1075"/>
      <c r="B55" s="1070"/>
      <c r="C55" s="1070"/>
      <c r="D55" s="1071"/>
      <c r="E55" s="1070"/>
      <c r="F55" s="1070"/>
      <c r="G55" s="1131">
        <v>45591.0</v>
      </c>
      <c r="H55" s="1070"/>
      <c r="I55" s="1070"/>
      <c r="J55" s="1070"/>
      <c r="K55" s="1070"/>
      <c r="L55" s="1146"/>
      <c r="M55" s="352"/>
      <c r="N55" s="352"/>
      <c r="O55" s="352"/>
      <c r="P55" s="1059"/>
      <c r="Q55" s="1059"/>
      <c r="R55" s="352"/>
      <c r="S55" s="352"/>
      <c r="T55" s="352"/>
      <c r="U55" s="352"/>
      <c r="V55" s="352"/>
      <c r="W55" s="352"/>
      <c r="X55" s="352"/>
      <c r="Y55" s="352"/>
      <c r="Z55" s="352"/>
      <c r="AA55" s="352"/>
      <c r="AB55" s="352"/>
    </row>
    <row r="56" ht="15.75" customHeight="1">
      <c r="A56" s="1075">
        <v>10.0</v>
      </c>
      <c r="B56" s="1071" t="s">
        <v>1152</v>
      </c>
      <c r="C56" s="1070" t="s">
        <v>1153</v>
      </c>
      <c r="D56" s="1071" t="s">
        <v>1154</v>
      </c>
      <c r="E56" s="1070">
        <v>3979.7</v>
      </c>
      <c r="F56" s="1070"/>
      <c r="G56" s="1071" t="s">
        <v>1155</v>
      </c>
      <c r="H56" s="1070">
        <v>4227.82</v>
      </c>
      <c r="I56" s="1070"/>
      <c r="J56" s="1164" t="s">
        <v>1156</v>
      </c>
      <c r="K56" s="1086">
        <f>4745.61*2</f>
        <v>9491.22</v>
      </c>
      <c r="L56" s="1157">
        <f>L41*3</f>
        <v>4572.75</v>
      </c>
      <c r="M56" s="352">
        <f t="shared" ref="M56:M58" si="6">E56+H56+K56+L56</f>
        <v>22271.49</v>
      </c>
      <c r="N56" s="1165">
        <f>SUM(M52:M56)</f>
        <v>58438.43</v>
      </c>
      <c r="O56" s="1151" t="s">
        <v>1157</v>
      </c>
      <c r="P56" s="1059" t="s">
        <v>1158</v>
      </c>
      <c r="Q56" s="1059"/>
      <c r="R56" s="352"/>
      <c r="S56" s="352"/>
      <c r="T56" s="352"/>
      <c r="U56" s="352"/>
      <c r="V56" s="352"/>
      <c r="W56" s="352"/>
      <c r="X56" s="352"/>
      <c r="Y56" s="352"/>
      <c r="Z56" s="352"/>
      <c r="AA56" s="352"/>
      <c r="AB56" s="352"/>
    </row>
    <row r="57" ht="15.75" customHeight="1">
      <c r="A57" s="1075">
        <v>11.0</v>
      </c>
      <c r="B57" s="1071" t="s">
        <v>1073</v>
      </c>
      <c r="C57" s="1070" t="s">
        <v>1159</v>
      </c>
      <c r="D57" s="1162" t="s">
        <v>1160</v>
      </c>
      <c r="E57" s="1070">
        <f>6309.17+2105.06</f>
        <v>8414.23</v>
      </c>
      <c r="F57" s="1152" t="s">
        <v>1161</v>
      </c>
      <c r="G57" s="1153" t="s">
        <v>1162</v>
      </c>
      <c r="H57" s="1070"/>
      <c r="I57" s="1152" t="s">
        <v>1163</v>
      </c>
      <c r="J57" s="745"/>
      <c r="K57" s="745"/>
      <c r="L57" s="1146">
        <f>L41*4</f>
        <v>6097</v>
      </c>
      <c r="M57" s="352">
        <f t="shared" si="6"/>
        <v>14511.23</v>
      </c>
      <c r="N57" s="1166">
        <f>M11+M12+M13+M47+M54+M57</f>
        <v>118882.19</v>
      </c>
      <c r="O57" s="1151" t="s">
        <v>1164</v>
      </c>
      <c r="P57" s="1059"/>
      <c r="Q57" s="1059"/>
      <c r="R57" s="352"/>
      <c r="S57" s="352"/>
      <c r="T57" s="352"/>
      <c r="U57" s="352"/>
      <c r="V57" s="352"/>
      <c r="W57" s="352"/>
      <c r="X57" s="352"/>
      <c r="Y57" s="352"/>
      <c r="Z57" s="352"/>
      <c r="AA57" s="352"/>
      <c r="AB57" s="352"/>
    </row>
    <row r="58" ht="15.75" customHeight="1">
      <c r="A58" s="1167">
        <v>12.0</v>
      </c>
      <c r="B58" s="1168" t="s">
        <v>1077</v>
      </c>
      <c r="C58" s="1105" t="s">
        <v>1165</v>
      </c>
      <c r="D58" s="1106" t="s">
        <v>1166</v>
      </c>
      <c r="E58" s="1105">
        <f>4277.5+547.14</f>
        <v>4824.64</v>
      </c>
      <c r="F58" s="1152" t="s">
        <v>1167</v>
      </c>
      <c r="G58" s="1106" t="s">
        <v>1168</v>
      </c>
      <c r="H58" s="1105">
        <f>1987.97+1912.5</f>
        <v>3900.47</v>
      </c>
      <c r="I58" s="1169" t="s">
        <v>1169</v>
      </c>
      <c r="J58" s="1170"/>
      <c r="K58" s="1170"/>
      <c r="L58" s="1171">
        <f>L41*4</f>
        <v>6097</v>
      </c>
      <c r="M58" s="352">
        <f t="shared" si="6"/>
        <v>14822.11</v>
      </c>
      <c r="N58" s="1158" t="s">
        <v>1170</v>
      </c>
      <c r="O58" s="1158"/>
      <c r="P58" s="1059"/>
      <c r="Q58" s="1059"/>
      <c r="R58" s="352"/>
      <c r="S58" s="352"/>
      <c r="T58" s="352"/>
      <c r="U58" s="352"/>
      <c r="V58" s="352"/>
      <c r="W58" s="352"/>
      <c r="X58" s="352"/>
      <c r="Y58" s="352"/>
      <c r="Z58" s="352"/>
      <c r="AA58" s="352"/>
      <c r="AB58" s="352"/>
    </row>
    <row r="59" ht="15.75" customHeight="1">
      <c r="A59" s="352"/>
      <c r="B59" s="352"/>
      <c r="C59" s="352"/>
      <c r="D59" s="352"/>
      <c r="E59" s="1141">
        <f>SUM(E44:E58)</f>
        <v>96625.94</v>
      </c>
      <c r="F59" s="1110"/>
      <c r="G59" s="1111"/>
      <c r="H59" s="1141">
        <f>SUM(H44:H58)</f>
        <v>11270.53</v>
      </c>
      <c r="I59" s="1110"/>
      <c r="J59" s="1111"/>
      <c r="K59" s="1110">
        <f>SUM(K50:K58)</f>
        <v>23022.02</v>
      </c>
      <c r="L59" s="1141">
        <f>SUM(L44:L58)</f>
        <v>71639.75</v>
      </c>
      <c r="M59" s="1142">
        <f>SUM(E59:L59)</f>
        <v>202558.24</v>
      </c>
      <c r="N59" s="352"/>
      <c r="O59" s="352"/>
      <c r="P59" s="1059"/>
      <c r="Q59" s="1059"/>
      <c r="R59" s="352"/>
      <c r="S59" s="352"/>
      <c r="T59" s="352"/>
      <c r="U59" s="352"/>
      <c r="V59" s="352"/>
      <c r="W59" s="352"/>
      <c r="X59" s="352"/>
      <c r="Y59" s="352"/>
      <c r="Z59" s="352"/>
      <c r="AA59" s="352"/>
      <c r="AB59" s="352"/>
    </row>
    <row r="60" ht="15.75" customHeight="1">
      <c r="A60" s="352"/>
      <c r="B60" s="352"/>
      <c r="C60" s="352"/>
      <c r="D60" s="352"/>
      <c r="E60" s="352"/>
      <c r="F60" s="352"/>
      <c r="G60" s="352"/>
      <c r="H60" s="352"/>
      <c r="I60" s="352"/>
      <c r="J60" s="352"/>
      <c r="K60" s="352"/>
      <c r="L60" s="352"/>
      <c r="M60" s="352"/>
      <c r="N60" s="352"/>
      <c r="O60" s="352"/>
      <c r="P60" s="1059"/>
      <c r="Q60" s="1059"/>
      <c r="R60" s="352"/>
      <c r="S60" s="352"/>
      <c r="T60" s="352"/>
      <c r="U60" s="352"/>
      <c r="V60" s="352"/>
      <c r="W60" s="352"/>
      <c r="X60" s="352"/>
      <c r="Y60" s="352"/>
      <c r="Z60" s="352"/>
      <c r="AA60" s="352"/>
      <c r="AB60" s="352"/>
    </row>
    <row r="61" ht="15.75" customHeight="1">
      <c r="A61" s="352"/>
      <c r="B61" s="352"/>
      <c r="C61" s="352"/>
      <c r="D61" s="352"/>
      <c r="E61" s="352"/>
      <c r="F61" s="352"/>
      <c r="G61" s="352"/>
      <c r="H61" s="352"/>
      <c r="I61" s="352"/>
      <c r="J61" s="352"/>
      <c r="K61" s="352"/>
      <c r="L61" s="1172"/>
      <c r="M61" s="352"/>
      <c r="N61" s="352"/>
      <c r="O61" s="352"/>
      <c r="P61" s="1059"/>
      <c r="Q61" s="1059"/>
      <c r="R61" s="352"/>
      <c r="S61" s="352"/>
      <c r="T61" s="352"/>
      <c r="U61" s="352"/>
      <c r="V61" s="352"/>
      <c r="W61" s="352"/>
      <c r="X61" s="352"/>
      <c r="Y61" s="352"/>
      <c r="Z61" s="352"/>
      <c r="AA61" s="352"/>
      <c r="AB61" s="352"/>
    </row>
    <row r="62" ht="15.75" customHeight="1">
      <c r="A62" s="352"/>
      <c r="B62" s="352"/>
      <c r="C62" s="352"/>
      <c r="D62" s="352"/>
      <c r="E62" s="352"/>
      <c r="F62" s="352"/>
      <c r="G62" s="352"/>
      <c r="H62" s="352"/>
      <c r="I62" s="352"/>
      <c r="J62" s="352"/>
      <c r="K62" s="352"/>
      <c r="L62" s="352"/>
      <c r="M62" s="352"/>
      <c r="N62" s="352"/>
      <c r="O62" s="352"/>
      <c r="P62" s="1059"/>
      <c r="Q62" s="1059"/>
      <c r="R62" s="352"/>
      <c r="S62" s="352"/>
      <c r="T62" s="352"/>
      <c r="U62" s="352"/>
      <c r="V62" s="352"/>
      <c r="W62" s="352"/>
      <c r="X62" s="352"/>
      <c r="Y62" s="352"/>
      <c r="Z62" s="352"/>
      <c r="AA62" s="352"/>
      <c r="AB62" s="352"/>
    </row>
    <row r="63" ht="15.75" customHeight="1">
      <c r="A63" s="352"/>
      <c r="B63" s="352"/>
      <c r="C63" s="352"/>
      <c r="D63" s="352"/>
      <c r="E63" s="352"/>
      <c r="F63" s="352"/>
      <c r="G63" s="352"/>
      <c r="H63" s="352"/>
      <c r="I63" s="352"/>
      <c r="J63" s="352"/>
      <c r="K63" s="352"/>
      <c r="L63" s="352"/>
      <c r="M63" s="352"/>
      <c r="N63" s="352"/>
      <c r="O63" s="352"/>
      <c r="P63" s="1059"/>
      <c r="Q63" s="1059"/>
      <c r="R63" s="352"/>
      <c r="S63" s="352"/>
      <c r="T63" s="352"/>
      <c r="U63" s="352"/>
      <c r="V63" s="352"/>
      <c r="W63" s="352"/>
      <c r="X63" s="352"/>
      <c r="Y63" s="352"/>
      <c r="Z63" s="352"/>
      <c r="AA63" s="352"/>
      <c r="AB63" s="352"/>
    </row>
    <row r="64" ht="15.75" customHeight="1">
      <c r="A64" s="352"/>
      <c r="B64" s="352"/>
      <c r="C64" s="352"/>
      <c r="D64" s="352"/>
      <c r="E64" s="352"/>
      <c r="F64" s="352"/>
      <c r="G64" s="352"/>
      <c r="H64" s="352"/>
      <c r="I64" s="352"/>
      <c r="J64" s="352"/>
      <c r="K64" s="352"/>
      <c r="L64" s="352"/>
      <c r="M64" s="352"/>
      <c r="N64" s="352"/>
      <c r="O64" s="352"/>
      <c r="P64" s="1059"/>
      <c r="Q64" s="1059"/>
      <c r="R64" s="352"/>
      <c r="S64" s="352"/>
      <c r="T64" s="352"/>
      <c r="U64" s="352"/>
      <c r="V64" s="352"/>
      <c r="W64" s="352"/>
      <c r="X64" s="352"/>
      <c r="Y64" s="352"/>
      <c r="Z64" s="352"/>
      <c r="AA64" s="352"/>
      <c r="AB64" s="352"/>
    </row>
    <row r="65" ht="15.75" customHeight="1">
      <c r="A65" s="352"/>
      <c r="B65" s="352"/>
      <c r="C65" s="352"/>
      <c r="D65" s="352"/>
      <c r="E65" s="352"/>
      <c r="F65" s="352"/>
      <c r="G65" s="352"/>
      <c r="H65" s="352"/>
      <c r="I65" s="352"/>
      <c r="J65" s="352"/>
      <c r="K65" s="352"/>
      <c r="L65" s="352"/>
      <c r="M65" s="352"/>
      <c r="N65" s="352"/>
      <c r="O65" s="352"/>
      <c r="P65" s="1059"/>
      <c r="Q65" s="1059"/>
      <c r="R65" s="352"/>
      <c r="S65" s="352"/>
      <c r="T65" s="352"/>
      <c r="U65" s="352"/>
      <c r="V65" s="352"/>
      <c r="W65" s="352"/>
      <c r="X65" s="352"/>
      <c r="Y65" s="352"/>
      <c r="Z65" s="352"/>
      <c r="AA65" s="352"/>
      <c r="AB65" s="352"/>
    </row>
    <row r="66" ht="15.75" customHeight="1">
      <c r="A66" s="352"/>
      <c r="B66" s="352"/>
      <c r="C66" s="352"/>
      <c r="D66" s="352"/>
      <c r="E66" s="352"/>
      <c r="F66" s="352"/>
      <c r="G66" s="352"/>
      <c r="H66" s="352"/>
      <c r="I66" s="352"/>
      <c r="J66" s="352"/>
      <c r="K66" s="352"/>
      <c r="L66" s="352"/>
      <c r="M66" s="352"/>
      <c r="N66" s="352"/>
      <c r="O66" s="352"/>
      <c r="P66" s="1059"/>
      <c r="Q66" s="1059"/>
      <c r="R66" s="352"/>
      <c r="S66" s="352"/>
      <c r="T66" s="352"/>
      <c r="U66" s="352"/>
      <c r="V66" s="352"/>
      <c r="W66" s="352"/>
      <c r="X66" s="352"/>
      <c r="Y66" s="352"/>
      <c r="Z66" s="352"/>
      <c r="AA66" s="352"/>
      <c r="AB66" s="352"/>
    </row>
    <row r="67" ht="15.75" customHeight="1">
      <c r="A67" s="352"/>
      <c r="B67" s="352"/>
      <c r="C67" s="352"/>
      <c r="D67" s="352"/>
      <c r="E67" s="352"/>
      <c r="F67" s="352"/>
      <c r="G67" s="352"/>
      <c r="H67" s="352"/>
      <c r="I67" s="352"/>
      <c r="J67" s="352"/>
      <c r="K67" s="352"/>
      <c r="L67" s="352"/>
      <c r="M67" s="352"/>
      <c r="N67" s="352"/>
      <c r="O67" s="352"/>
      <c r="P67" s="1059"/>
      <c r="Q67" s="1059"/>
      <c r="R67" s="352"/>
      <c r="S67" s="352"/>
      <c r="T67" s="352"/>
      <c r="U67" s="352"/>
      <c r="V67" s="352"/>
      <c r="W67" s="352"/>
      <c r="X67" s="352"/>
      <c r="Y67" s="352"/>
      <c r="Z67" s="352"/>
      <c r="AA67" s="352"/>
      <c r="AB67" s="352"/>
    </row>
    <row r="68" ht="15.75" customHeight="1">
      <c r="A68" s="352"/>
      <c r="B68" s="352"/>
      <c r="C68" s="352"/>
      <c r="D68" s="352"/>
      <c r="E68" s="352"/>
      <c r="F68" s="352"/>
      <c r="G68" s="352"/>
      <c r="H68" s="352"/>
      <c r="I68" s="352"/>
      <c r="J68" s="352"/>
      <c r="K68" s="352"/>
      <c r="L68" s="352"/>
      <c r="M68" s="352"/>
      <c r="N68" s="352"/>
      <c r="O68" s="352"/>
      <c r="P68" s="1059"/>
      <c r="Q68" s="1059"/>
      <c r="R68" s="352"/>
      <c r="S68" s="352"/>
      <c r="T68" s="352"/>
      <c r="U68" s="352"/>
      <c r="V68" s="352"/>
      <c r="W68" s="352"/>
      <c r="X68" s="352"/>
      <c r="Y68" s="352"/>
      <c r="Z68" s="352"/>
      <c r="AA68" s="352"/>
      <c r="AB68" s="352"/>
    </row>
    <row r="69" ht="15.75" customHeight="1">
      <c r="A69" s="352"/>
      <c r="B69" s="352"/>
      <c r="C69" s="352"/>
      <c r="D69" s="352"/>
      <c r="E69" s="352"/>
      <c r="F69" s="352"/>
      <c r="G69" s="352"/>
      <c r="H69" s="352"/>
      <c r="I69" s="352"/>
      <c r="J69" s="352"/>
      <c r="K69" s="352"/>
      <c r="L69" s="352"/>
      <c r="M69" s="352"/>
      <c r="N69" s="352"/>
      <c r="O69" s="352"/>
      <c r="P69" s="1059"/>
      <c r="Q69" s="1059"/>
      <c r="R69" s="352"/>
      <c r="S69" s="352"/>
      <c r="T69" s="352"/>
      <c r="U69" s="352"/>
      <c r="V69" s="352"/>
      <c r="W69" s="352"/>
      <c r="X69" s="352"/>
      <c r="Y69" s="352"/>
      <c r="Z69" s="352"/>
      <c r="AA69" s="352"/>
      <c r="AB69" s="352"/>
    </row>
    <row r="70" ht="15.75" customHeight="1">
      <c r="A70" s="352"/>
      <c r="B70" s="352"/>
      <c r="C70" s="352"/>
      <c r="D70" s="352"/>
      <c r="E70" s="352"/>
      <c r="F70" s="352"/>
      <c r="G70" s="352"/>
      <c r="H70" s="352"/>
      <c r="I70" s="352"/>
      <c r="J70" s="352"/>
      <c r="K70" s="352"/>
      <c r="L70" s="352"/>
      <c r="M70" s="352"/>
      <c r="N70" s="352"/>
      <c r="O70" s="352"/>
      <c r="P70" s="1059"/>
      <c r="Q70" s="1059"/>
      <c r="R70" s="352"/>
      <c r="S70" s="352"/>
      <c r="T70" s="352"/>
      <c r="U70" s="352"/>
      <c r="V70" s="352"/>
      <c r="W70" s="352"/>
      <c r="X70" s="352"/>
      <c r="Y70" s="352"/>
      <c r="Z70" s="352"/>
      <c r="AA70" s="352"/>
      <c r="AB70" s="352"/>
    </row>
    <row r="71" ht="15.75" customHeight="1">
      <c r="A71" s="352"/>
      <c r="B71" s="352"/>
      <c r="C71" s="352"/>
      <c r="D71" s="352"/>
      <c r="E71" s="352"/>
      <c r="F71" s="352"/>
      <c r="G71" s="352"/>
      <c r="H71" s="352"/>
      <c r="I71" s="352"/>
      <c r="J71" s="352"/>
      <c r="K71" s="352"/>
      <c r="L71" s="352"/>
      <c r="M71" s="352"/>
      <c r="N71" s="352"/>
      <c r="O71" s="352"/>
      <c r="P71" s="1059"/>
      <c r="Q71" s="1059"/>
      <c r="R71" s="352"/>
      <c r="S71" s="352"/>
      <c r="T71" s="352"/>
      <c r="U71" s="352"/>
      <c r="V71" s="352"/>
      <c r="W71" s="352"/>
      <c r="X71" s="352"/>
      <c r="Y71" s="352"/>
      <c r="Z71" s="352"/>
      <c r="AA71" s="352"/>
      <c r="AB71" s="352"/>
    </row>
    <row r="72" ht="15.75" customHeight="1">
      <c r="A72" s="352"/>
      <c r="B72" s="352"/>
      <c r="C72" s="352"/>
      <c r="D72" s="352"/>
      <c r="E72" s="352"/>
      <c r="F72" s="352"/>
      <c r="G72" s="352"/>
      <c r="H72" s="352"/>
      <c r="I72" s="352"/>
      <c r="J72" s="352"/>
      <c r="K72" s="352"/>
      <c r="L72" s="352"/>
      <c r="M72" s="352"/>
      <c r="N72" s="352"/>
      <c r="O72" s="352"/>
      <c r="P72" s="1059"/>
      <c r="Q72" s="1059"/>
      <c r="R72" s="352"/>
      <c r="S72" s="352"/>
      <c r="T72" s="352"/>
      <c r="U72" s="352"/>
      <c r="V72" s="352"/>
      <c r="W72" s="352"/>
      <c r="X72" s="352"/>
      <c r="Y72" s="352"/>
      <c r="Z72" s="352"/>
      <c r="AA72" s="352"/>
      <c r="AB72" s="352"/>
    </row>
    <row r="73" ht="15.75" customHeight="1">
      <c r="A73" s="352"/>
      <c r="B73" s="352"/>
      <c r="C73" s="352"/>
      <c r="D73" s="352"/>
      <c r="E73" s="352"/>
      <c r="F73" s="352"/>
      <c r="G73" s="352"/>
      <c r="H73" s="352"/>
      <c r="I73" s="352"/>
      <c r="J73" s="352"/>
      <c r="K73" s="352"/>
      <c r="L73" s="352"/>
      <c r="M73" s="352"/>
      <c r="N73" s="352"/>
      <c r="O73" s="352"/>
      <c r="P73" s="1059"/>
      <c r="Q73" s="1059"/>
      <c r="R73" s="352"/>
      <c r="S73" s="352"/>
      <c r="T73" s="352"/>
      <c r="U73" s="352"/>
      <c r="V73" s="352"/>
      <c r="W73" s="352"/>
      <c r="X73" s="352"/>
      <c r="Y73" s="352"/>
      <c r="Z73" s="352"/>
      <c r="AA73" s="352"/>
      <c r="AB73" s="352"/>
    </row>
    <row r="74" ht="15.75" customHeight="1">
      <c r="A74" s="352"/>
      <c r="B74" s="352"/>
      <c r="C74" s="352"/>
      <c r="D74" s="352"/>
      <c r="E74" s="352"/>
      <c r="F74" s="352"/>
      <c r="G74" s="352"/>
      <c r="H74" s="352"/>
      <c r="I74" s="352"/>
      <c r="J74" s="352"/>
      <c r="K74" s="352"/>
      <c r="L74" s="352"/>
      <c r="M74" s="352"/>
      <c r="N74" s="352"/>
      <c r="O74" s="352"/>
      <c r="P74" s="1059"/>
      <c r="Q74" s="1059"/>
      <c r="R74" s="352"/>
      <c r="S74" s="352"/>
      <c r="T74" s="352"/>
      <c r="U74" s="352"/>
      <c r="V74" s="352"/>
      <c r="W74" s="352"/>
      <c r="X74" s="352"/>
      <c r="Y74" s="352"/>
      <c r="Z74" s="352"/>
      <c r="AA74" s="352"/>
      <c r="AB74" s="352"/>
    </row>
    <row r="75" ht="15.75" customHeight="1">
      <c r="A75" s="352"/>
      <c r="B75" s="352"/>
      <c r="C75" s="352"/>
      <c r="D75" s="352"/>
      <c r="E75" s="352"/>
      <c r="F75" s="352"/>
      <c r="G75" s="352"/>
      <c r="H75" s="352"/>
      <c r="I75" s="352"/>
      <c r="J75" s="352"/>
      <c r="K75" s="352"/>
      <c r="L75" s="352"/>
      <c r="M75" s="352"/>
      <c r="N75" s="352"/>
      <c r="O75" s="352"/>
      <c r="P75" s="1059"/>
      <c r="Q75" s="1059"/>
      <c r="R75" s="352"/>
      <c r="S75" s="352"/>
      <c r="T75" s="352"/>
      <c r="U75" s="352"/>
      <c r="V75" s="352"/>
      <c r="W75" s="352"/>
      <c r="X75" s="352"/>
      <c r="Y75" s="352"/>
      <c r="Z75" s="352"/>
      <c r="AA75" s="352"/>
      <c r="AB75" s="352"/>
    </row>
    <row r="76" ht="15.75" customHeight="1">
      <c r="A76" s="352"/>
      <c r="B76" s="352"/>
      <c r="C76" s="352"/>
      <c r="D76" s="352"/>
      <c r="E76" s="352"/>
      <c r="F76" s="352"/>
      <c r="G76" s="352"/>
      <c r="H76" s="352"/>
      <c r="I76" s="352"/>
      <c r="J76" s="352"/>
      <c r="K76" s="352"/>
      <c r="L76" s="352"/>
      <c r="M76" s="352"/>
      <c r="N76" s="352"/>
      <c r="O76" s="352"/>
      <c r="P76" s="1059"/>
      <c r="Q76" s="1059"/>
      <c r="R76" s="352"/>
      <c r="S76" s="352"/>
      <c r="T76" s="352"/>
      <c r="U76" s="352"/>
      <c r="V76" s="352"/>
      <c r="W76" s="352"/>
      <c r="X76" s="352"/>
      <c r="Y76" s="352"/>
      <c r="Z76" s="352"/>
      <c r="AA76" s="352"/>
      <c r="AB76" s="352"/>
    </row>
    <row r="77" ht="15.75" customHeight="1">
      <c r="A77" s="352"/>
      <c r="B77" s="352"/>
      <c r="C77" s="352"/>
      <c r="D77" s="352"/>
      <c r="E77" s="352"/>
      <c r="F77" s="352"/>
      <c r="G77" s="352"/>
      <c r="H77" s="352"/>
      <c r="I77" s="352"/>
      <c r="J77" s="352"/>
      <c r="K77" s="352"/>
      <c r="L77" s="352"/>
      <c r="M77" s="352"/>
      <c r="N77" s="352"/>
      <c r="O77" s="352"/>
      <c r="P77" s="1059"/>
      <c r="Q77" s="1059"/>
      <c r="R77" s="352"/>
      <c r="S77" s="352"/>
      <c r="T77" s="352"/>
      <c r="U77" s="352"/>
      <c r="V77" s="352"/>
      <c r="W77" s="352"/>
      <c r="X77" s="352"/>
      <c r="Y77" s="352"/>
      <c r="Z77" s="352"/>
      <c r="AA77" s="352"/>
      <c r="AB77" s="352"/>
    </row>
    <row r="78" ht="15.75" customHeight="1">
      <c r="A78" s="352"/>
      <c r="B78" s="352"/>
      <c r="C78" s="352"/>
      <c r="D78" s="352"/>
      <c r="E78" s="352"/>
      <c r="F78" s="352"/>
      <c r="G78" s="352"/>
      <c r="H78" s="352"/>
      <c r="I78" s="352"/>
      <c r="J78" s="352"/>
      <c r="K78" s="352"/>
      <c r="L78" s="352"/>
      <c r="M78" s="352"/>
      <c r="N78" s="352"/>
      <c r="O78" s="352"/>
      <c r="P78" s="1059"/>
      <c r="Q78" s="1059"/>
      <c r="R78" s="352"/>
      <c r="S78" s="352"/>
      <c r="T78" s="352"/>
      <c r="U78" s="352"/>
      <c r="V78" s="352"/>
      <c r="W78" s="352"/>
      <c r="X78" s="352"/>
      <c r="Y78" s="352"/>
      <c r="Z78" s="352"/>
      <c r="AA78" s="352"/>
      <c r="AB78" s="352"/>
    </row>
    <row r="79" ht="15.75" customHeight="1">
      <c r="A79" s="352"/>
      <c r="B79" s="352"/>
      <c r="C79" s="352"/>
      <c r="D79" s="352"/>
      <c r="E79" s="352"/>
      <c r="F79" s="352"/>
      <c r="G79" s="352"/>
      <c r="H79" s="352"/>
      <c r="I79" s="352"/>
      <c r="J79" s="352"/>
      <c r="K79" s="352"/>
      <c r="L79" s="352"/>
      <c r="M79" s="352"/>
      <c r="N79" s="352"/>
      <c r="O79" s="352"/>
      <c r="P79" s="1059"/>
      <c r="Q79" s="1059"/>
      <c r="R79" s="352"/>
      <c r="S79" s="352"/>
      <c r="T79" s="352"/>
      <c r="U79" s="352"/>
      <c r="V79" s="352"/>
      <c r="W79" s="352"/>
      <c r="X79" s="352"/>
      <c r="Y79" s="352"/>
      <c r="Z79" s="352"/>
      <c r="AA79" s="352"/>
      <c r="AB79" s="352"/>
    </row>
    <row r="80" ht="15.75" customHeight="1">
      <c r="A80" s="352"/>
      <c r="B80" s="352"/>
      <c r="C80" s="352"/>
      <c r="D80" s="352"/>
      <c r="E80" s="352"/>
      <c r="F80" s="352"/>
      <c r="G80" s="352"/>
      <c r="H80" s="352"/>
      <c r="I80" s="352"/>
      <c r="J80" s="352"/>
      <c r="K80" s="352"/>
      <c r="L80" s="352"/>
      <c r="M80" s="352"/>
      <c r="N80" s="352"/>
      <c r="O80" s="352"/>
      <c r="P80" s="1059"/>
      <c r="Q80" s="1059"/>
      <c r="R80" s="352"/>
      <c r="S80" s="352"/>
      <c r="T80" s="352"/>
      <c r="U80" s="352"/>
      <c r="V80" s="352"/>
      <c r="W80" s="352"/>
      <c r="X80" s="352"/>
      <c r="Y80" s="352"/>
      <c r="Z80" s="352"/>
      <c r="AA80" s="352"/>
      <c r="AB80" s="352"/>
    </row>
    <row r="81" ht="15.75" customHeight="1">
      <c r="A81" s="352"/>
      <c r="B81" s="352"/>
      <c r="C81" s="352"/>
      <c r="D81" s="352"/>
      <c r="E81" s="352"/>
      <c r="F81" s="352"/>
      <c r="G81" s="352"/>
      <c r="H81" s="352"/>
      <c r="I81" s="352"/>
      <c r="J81" s="352"/>
      <c r="K81" s="352"/>
      <c r="L81" s="352"/>
      <c r="M81" s="352"/>
      <c r="N81" s="352"/>
      <c r="O81" s="352"/>
      <c r="P81" s="1059"/>
      <c r="Q81" s="1059"/>
      <c r="R81" s="352"/>
      <c r="S81" s="352"/>
      <c r="T81" s="352"/>
      <c r="U81" s="352"/>
      <c r="V81" s="352"/>
      <c r="W81" s="352"/>
      <c r="X81" s="352"/>
      <c r="Y81" s="352"/>
      <c r="Z81" s="352"/>
      <c r="AA81" s="352"/>
      <c r="AB81" s="352"/>
    </row>
    <row r="82" ht="15.75" customHeight="1">
      <c r="A82" s="352"/>
      <c r="B82" s="352"/>
      <c r="C82" s="352"/>
      <c r="D82" s="352"/>
      <c r="E82" s="352"/>
      <c r="F82" s="352"/>
      <c r="G82" s="352"/>
      <c r="H82" s="352"/>
      <c r="I82" s="352"/>
      <c r="J82" s="352"/>
      <c r="K82" s="352"/>
      <c r="L82" s="352"/>
      <c r="M82" s="352"/>
      <c r="N82" s="352"/>
      <c r="O82" s="352"/>
      <c r="P82" s="1059"/>
      <c r="Q82" s="1059"/>
      <c r="R82" s="352"/>
      <c r="S82" s="352"/>
      <c r="T82" s="352"/>
      <c r="U82" s="352"/>
      <c r="V82" s="352"/>
      <c r="W82" s="352"/>
      <c r="X82" s="352"/>
      <c r="Y82" s="352"/>
      <c r="Z82" s="352"/>
      <c r="AA82" s="352"/>
      <c r="AB82" s="352"/>
    </row>
    <row r="83" ht="15.75" customHeight="1">
      <c r="A83" s="352"/>
      <c r="B83" s="352"/>
      <c r="C83" s="352"/>
      <c r="D83" s="352"/>
      <c r="E83" s="352"/>
      <c r="F83" s="352"/>
      <c r="G83" s="352"/>
      <c r="H83" s="352"/>
      <c r="I83" s="352"/>
      <c r="J83" s="352"/>
      <c r="K83" s="352"/>
      <c r="L83" s="352"/>
      <c r="M83" s="352"/>
      <c r="N83" s="352"/>
      <c r="O83" s="352"/>
      <c r="P83" s="1059"/>
      <c r="Q83" s="1059"/>
      <c r="R83" s="352"/>
      <c r="S83" s="352"/>
      <c r="T83" s="352"/>
      <c r="U83" s="352"/>
      <c r="V83" s="352"/>
      <c r="W83" s="352"/>
      <c r="X83" s="352"/>
      <c r="Y83" s="352"/>
      <c r="Z83" s="352"/>
      <c r="AA83" s="352"/>
      <c r="AB83" s="352"/>
    </row>
    <row r="84" ht="15.75" customHeight="1">
      <c r="A84" s="352"/>
      <c r="B84" s="352"/>
      <c r="C84" s="352"/>
      <c r="D84" s="352"/>
      <c r="E84" s="352"/>
      <c r="F84" s="352"/>
      <c r="G84" s="352"/>
      <c r="H84" s="352"/>
      <c r="I84" s="352"/>
      <c r="J84" s="352"/>
      <c r="K84" s="352"/>
      <c r="L84" s="352"/>
      <c r="M84" s="352"/>
      <c r="N84" s="352"/>
      <c r="O84" s="352"/>
      <c r="P84" s="1059"/>
      <c r="Q84" s="1059"/>
      <c r="R84" s="352"/>
      <c r="S84" s="352"/>
      <c r="T84" s="352"/>
      <c r="U84" s="352"/>
      <c r="V84" s="352"/>
      <c r="W84" s="352"/>
      <c r="X84" s="352"/>
      <c r="Y84" s="352"/>
      <c r="Z84" s="352"/>
      <c r="AA84" s="352"/>
      <c r="AB84" s="352"/>
    </row>
    <row r="85" ht="15.75" customHeight="1">
      <c r="A85" s="352"/>
      <c r="B85" s="352"/>
      <c r="C85" s="352"/>
      <c r="D85" s="352"/>
      <c r="E85" s="352"/>
      <c r="F85" s="352"/>
      <c r="G85" s="352"/>
      <c r="H85" s="352"/>
      <c r="I85" s="352"/>
      <c r="J85" s="352"/>
      <c r="K85" s="352"/>
      <c r="L85" s="352"/>
      <c r="M85" s="352"/>
      <c r="N85" s="352"/>
      <c r="O85" s="352"/>
      <c r="P85" s="1059"/>
      <c r="Q85" s="1059"/>
      <c r="R85" s="352"/>
      <c r="S85" s="352"/>
      <c r="T85" s="352"/>
      <c r="U85" s="352"/>
      <c r="V85" s="352"/>
      <c r="W85" s="352"/>
      <c r="X85" s="352"/>
      <c r="Y85" s="352"/>
      <c r="Z85" s="352"/>
      <c r="AA85" s="352"/>
      <c r="AB85" s="352"/>
    </row>
    <row r="86" ht="15.75" customHeight="1">
      <c r="A86" s="352"/>
      <c r="B86" s="352"/>
      <c r="C86" s="352"/>
      <c r="D86" s="352"/>
      <c r="E86" s="352"/>
      <c r="F86" s="352"/>
      <c r="G86" s="352"/>
      <c r="H86" s="352"/>
      <c r="I86" s="352"/>
      <c r="J86" s="352"/>
      <c r="K86" s="352"/>
      <c r="L86" s="352"/>
      <c r="M86" s="352"/>
      <c r="N86" s="352"/>
      <c r="O86" s="352"/>
      <c r="P86" s="1059"/>
      <c r="Q86" s="1059"/>
      <c r="R86" s="352"/>
      <c r="S86" s="352"/>
      <c r="T86" s="352"/>
      <c r="U86" s="352"/>
      <c r="V86" s="352"/>
      <c r="W86" s="352"/>
      <c r="X86" s="352"/>
      <c r="Y86" s="352"/>
      <c r="Z86" s="352"/>
      <c r="AA86" s="352"/>
      <c r="AB86" s="352"/>
    </row>
    <row r="87" ht="15.75" customHeight="1">
      <c r="A87" s="352"/>
      <c r="B87" s="352"/>
      <c r="C87" s="352"/>
      <c r="D87" s="352"/>
      <c r="E87" s="352"/>
      <c r="F87" s="352"/>
      <c r="G87" s="352"/>
      <c r="H87" s="352"/>
      <c r="I87" s="352"/>
      <c r="J87" s="352"/>
      <c r="K87" s="352"/>
      <c r="L87" s="352"/>
      <c r="M87" s="352"/>
      <c r="N87" s="352"/>
      <c r="O87" s="352"/>
      <c r="P87" s="1059"/>
      <c r="Q87" s="1059"/>
      <c r="R87" s="352"/>
      <c r="S87" s="352"/>
      <c r="T87" s="352"/>
      <c r="U87" s="352"/>
      <c r="V87" s="352"/>
      <c r="W87" s="352"/>
      <c r="X87" s="352"/>
      <c r="Y87" s="352"/>
      <c r="Z87" s="352"/>
      <c r="AA87" s="352"/>
      <c r="AB87" s="352"/>
    </row>
    <row r="88" ht="15.75" customHeight="1">
      <c r="A88" s="352"/>
      <c r="B88" s="352"/>
      <c r="C88" s="352"/>
      <c r="D88" s="352"/>
      <c r="E88" s="352"/>
      <c r="F88" s="352"/>
      <c r="G88" s="352"/>
      <c r="H88" s="352"/>
      <c r="I88" s="352"/>
      <c r="J88" s="352"/>
      <c r="K88" s="352"/>
      <c r="L88" s="352"/>
      <c r="M88" s="352"/>
      <c r="N88" s="352"/>
      <c r="O88" s="352"/>
      <c r="P88" s="1059"/>
      <c r="Q88" s="1059"/>
      <c r="R88" s="352"/>
      <c r="S88" s="352"/>
      <c r="T88" s="352"/>
      <c r="U88" s="352"/>
      <c r="V88" s="352"/>
      <c r="W88" s="352"/>
      <c r="X88" s="352"/>
      <c r="Y88" s="352"/>
      <c r="Z88" s="352"/>
      <c r="AA88" s="352"/>
      <c r="AB88" s="352"/>
    </row>
    <row r="89" ht="15.75" customHeight="1">
      <c r="A89" s="352"/>
      <c r="B89" s="352"/>
      <c r="C89" s="352"/>
      <c r="D89" s="352"/>
      <c r="E89" s="352"/>
      <c r="F89" s="352"/>
      <c r="G89" s="352"/>
      <c r="H89" s="352"/>
      <c r="I89" s="352"/>
      <c r="J89" s="352"/>
      <c r="K89" s="352"/>
      <c r="L89" s="352"/>
      <c r="M89" s="352"/>
      <c r="N89" s="352"/>
      <c r="O89" s="352"/>
      <c r="P89" s="1059"/>
      <c r="Q89" s="1059"/>
      <c r="R89" s="352"/>
      <c r="S89" s="352"/>
      <c r="T89" s="352"/>
      <c r="U89" s="352"/>
      <c r="V89" s="352"/>
      <c r="W89" s="352"/>
      <c r="X89" s="352"/>
      <c r="Y89" s="352"/>
      <c r="Z89" s="352"/>
      <c r="AA89" s="352"/>
      <c r="AB89" s="352"/>
    </row>
    <row r="90" ht="15.75" customHeight="1">
      <c r="A90" s="352"/>
      <c r="B90" s="352"/>
      <c r="C90" s="352"/>
      <c r="D90" s="352"/>
      <c r="E90" s="352"/>
      <c r="F90" s="352"/>
      <c r="G90" s="352"/>
      <c r="H90" s="352"/>
      <c r="I90" s="352"/>
      <c r="J90" s="352"/>
      <c r="K90" s="352"/>
      <c r="L90" s="352"/>
      <c r="M90" s="352"/>
      <c r="N90" s="352"/>
      <c r="O90" s="352"/>
      <c r="P90" s="1059"/>
      <c r="Q90" s="1059"/>
      <c r="R90" s="352"/>
      <c r="S90" s="352"/>
      <c r="T90" s="352"/>
      <c r="U90" s="352"/>
      <c r="V90" s="352"/>
      <c r="W90" s="352"/>
      <c r="X90" s="352"/>
      <c r="Y90" s="352"/>
      <c r="Z90" s="352"/>
      <c r="AA90" s="352"/>
      <c r="AB90" s="352"/>
    </row>
    <row r="91" ht="15.75" customHeight="1">
      <c r="A91" s="352"/>
      <c r="B91" s="352"/>
      <c r="C91" s="352"/>
      <c r="D91" s="352"/>
      <c r="E91" s="352"/>
      <c r="F91" s="352"/>
      <c r="G91" s="352"/>
      <c r="H91" s="352"/>
      <c r="I91" s="352"/>
      <c r="J91" s="352"/>
      <c r="K91" s="352"/>
      <c r="L91" s="352"/>
      <c r="M91" s="352"/>
      <c r="N91" s="352"/>
      <c r="O91" s="352"/>
      <c r="P91" s="1059"/>
      <c r="Q91" s="1059"/>
      <c r="R91" s="352"/>
      <c r="S91" s="352"/>
      <c r="T91" s="352"/>
      <c r="U91" s="352"/>
      <c r="V91" s="352"/>
      <c r="W91" s="352"/>
      <c r="X91" s="352"/>
      <c r="Y91" s="352"/>
      <c r="Z91" s="352"/>
      <c r="AA91" s="352"/>
      <c r="AB91" s="352"/>
    </row>
    <row r="92" ht="15.75" customHeight="1">
      <c r="A92" s="352"/>
      <c r="B92" s="352"/>
      <c r="C92" s="352"/>
      <c r="D92" s="352"/>
      <c r="E92" s="352"/>
      <c r="F92" s="352"/>
      <c r="G92" s="352"/>
      <c r="H92" s="352"/>
      <c r="I92" s="352"/>
      <c r="J92" s="352"/>
      <c r="K92" s="352"/>
      <c r="L92" s="352"/>
      <c r="M92" s="352"/>
      <c r="N92" s="352"/>
      <c r="O92" s="352"/>
      <c r="P92" s="1059"/>
      <c r="Q92" s="1059"/>
      <c r="R92" s="352"/>
      <c r="S92" s="352"/>
      <c r="T92" s="352"/>
      <c r="U92" s="352"/>
      <c r="V92" s="352"/>
      <c r="W92" s="352"/>
      <c r="X92" s="352"/>
      <c r="Y92" s="352"/>
      <c r="Z92" s="352"/>
      <c r="AA92" s="352"/>
      <c r="AB92" s="352"/>
    </row>
    <row r="93" ht="15.75" customHeight="1">
      <c r="A93" s="352"/>
      <c r="B93" s="352"/>
      <c r="C93" s="352"/>
      <c r="D93" s="352"/>
      <c r="E93" s="352"/>
      <c r="F93" s="352"/>
      <c r="G93" s="352"/>
      <c r="H93" s="352"/>
      <c r="I93" s="352"/>
      <c r="J93" s="352"/>
      <c r="K93" s="352"/>
      <c r="L93" s="352"/>
      <c r="M93" s="352"/>
      <c r="N93" s="352"/>
      <c r="O93" s="352"/>
      <c r="P93" s="1059"/>
      <c r="Q93" s="1059"/>
      <c r="R93" s="352"/>
      <c r="S93" s="352"/>
      <c r="T93" s="352"/>
      <c r="U93" s="352"/>
      <c r="V93" s="352"/>
      <c r="W93" s="352"/>
      <c r="X93" s="352"/>
      <c r="Y93" s="352"/>
      <c r="Z93" s="352"/>
      <c r="AA93" s="352"/>
      <c r="AB93" s="352"/>
    </row>
    <row r="94" ht="15.75" customHeight="1">
      <c r="A94" s="352"/>
      <c r="B94" s="352"/>
      <c r="C94" s="352"/>
      <c r="D94" s="352"/>
      <c r="E94" s="352"/>
      <c r="F94" s="352"/>
      <c r="G94" s="352"/>
      <c r="H94" s="352"/>
      <c r="I94" s="352"/>
      <c r="J94" s="352"/>
      <c r="K94" s="352"/>
      <c r="L94" s="352"/>
      <c r="M94" s="352"/>
      <c r="N94" s="352"/>
      <c r="O94" s="352"/>
      <c r="P94" s="1059"/>
      <c r="Q94" s="1059"/>
      <c r="R94" s="352"/>
      <c r="S94" s="352"/>
      <c r="T94" s="352"/>
      <c r="U94" s="352"/>
      <c r="V94" s="352"/>
      <c r="W94" s="352"/>
      <c r="X94" s="352"/>
      <c r="Y94" s="352"/>
      <c r="Z94" s="352"/>
      <c r="AA94" s="352"/>
      <c r="AB94" s="352"/>
    </row>
    <row r="95" ht="15.75" customHeight="1">
      <c r="A95" s="352"/>
      <c r="B95" s="352"/>
      <c r="C95" s="352"/>
      <c r="D95" s="352"/>
      <c r="E95" s="352"/>
      <c r="F95" s="352"/>
      <c r="G95" s="352"/>
      <c r="H95" s="352"/>
      <c r="I95" s="352"/>
      <c r="J95" s="352"/>
      <c r="K95" s="352"/>
      <c r="L95" s="352"/>
      <c r="M95" s="352"/>
      <c r="N95" s="352"/>
      <c r="O95" s="352"/>
      <c r="P95" s="1059"/>
      <c r="Q95" s="1059"/>
      <c r="R95" s="352"/>
      <c r="S95" s="352"/>
      <c r="T95" s="352"/>
      <c r="U95" s="352"/>
      <c r="V95" s="352"/>
      <c r="W95" s="352"/>
      <c r="X95" s="352"/>
      <c r="Y95" s="352"/>
      <c r="Z95" s="352"/>
      <c r="AA95" s="352"/>
      <c r="AB95" s="352"/>
    </row>
    <row r="96" ht="15.75" customHeight="1">
      <c r="A96" s="352"/>
      <c r="B96" s="352"/>
      <c r="C96" s="352"/>
      <c r="D96" s="352"/>
      <c r="E96" s="352"/>
      <c r="F96" s="352"/>
      <c r="G96" s="352"/>
      <c r="H96" s="352"/>
      <c r="I96" s="352"/>
      <c r="J96" s="352"/>
      <c r="K96" s="352"/>
      <c r="L96" s="352"/>
      <c r="M96" s="352"/>
      <c r="N96" s="352"/>
      <c r="O96" s="352"/>
      <c r="P96" s="1059"/>
      <c r="Q96" s="1059"/>
      <c r="R96" s="352"/>
      <c r="S96" s="352"/>
      <c r="T96" s="352"/>
      <c r="U96" s="352"/>
      <c r="V96" s="352"/>
      <c r="W96" s="352"/>
      <c r="X96" s="352"/>
      <c r="Y96" s="352"/>
      <c r="Z96" s="352"/>
      <c r="AA96" s="352"/>
      <c r="AB96" s="352"/>
    </row>
    <row r="97" ht="15.75" customHeight="1">
      <c r="A97" s="352"/>
      <c r="B97" s="352"/>
      <c r="C97" s="352"/>
      <c r="D97" s="352"/>
      <c r="E97" s="352"/>
      <c r="F97" s="352"/>
      <c r="G97" s="352"/>
      <c r="H97" s="352"/>
      <c r="I97" s="352"/>
      <c r="J97" s="352"/>
      <c r="K97" s="352"/>
      <c r="L97" s="352"/>
      <c r="M97" s="352"/>
      <c r="N97" s="352"/>
      <c r="O97" s="352"/>
      <c r="P97" s="1059"/>
      <c r="Q97" s="1059"/>
      <c r="R97" s="352"/>
      <c r="S97" s="352"/>
      <c r="T97" s="352"/>
      <c r="U97" s="352"/>
      <c r="V97" s="352"/>
      <c r="W97" s="352"/>
      <c r="X97" s="352"/>
      <c r="Y97" s="352"/>
      <c r="Z97" s="352"/>
      <c r="AA97" s="352"/>
      <c r="AB97" s="352"/>
    </row>
    <row r="98" ht="15.75" customHeight="1">
      <c r="A98" s="352"/>
      <c r="B98" s="352"/>
      <c r="C98" s="352"/>
      <c r="D98" s="352"/>
      <c r="E98" s="352"/>
      <c r="F98" s="352"/>
      <c r="G98" s="352"/>
      <c r="H98" s="352"/>
      <c r="I98" s="352"/>
      <c r="J98" s="352"/>
      <c r="K98" s="352"/>
      <c r="L98" s="352"/>
      <c r="M98" s="352"/>
      <c r="N98" s="352"/>
      <c r="O98" s="352"/>
      <c r="P98" s="1059"/>
      <c r="Q98" s="1059"/>
      <c r="R98" s="352"/>
      <c r="S98" s="352"/>
      <c r="T98" s="352"/>
      <c r="U98" s="352"/>
      <c r="V98" s="352"/>
      <c r="W98" s="352"/>
      <c r="X98" s="352"/>
      <c r="Y98" s="352"/>
      <c r="Z98" s="352"/>
      <c r="AA98" s="352"/>
      <c r="AB98" s="352"/>
    </row>
    <row r="99" ht="15.75" customHeight="1">
      <c r="A99" s="352"/>
      <c r="B99" s="352"/>
      <c r="C99" s="352"/>
      <c r="D99" s="352"/>
      <c r="E99" s="352"/>
      <c r="F99" s="352"/>
      <c r="G99" s="352"/>
      <c r="H99" s="352"/>
      <c r="I99" s="352"/>
      <c r="J99" s="352"/>
      <c r="K99" s="352"/>
      <c r="L99" s="352"/>
      <c r="M99" s="352"/>
      <c r="N99" s="352"/>
      <c r="O99" s="352"/>
      <c r="P99" s="1059"/>
      <c r="Q99" s="1059"/>
      <c r="R99" s="352"/>
      <c r="S99" s="352"/>
      <c r="T99" s="352"/>
      <c r="U99" s="352"/>
      <c r="V99" s="352"/>
      <c r="W99" s="352"/>
      <c r="X99" s="352"/>
      <c r="Y99" s="352"/>
      <c r="Z99" s="352"/>
      <c r="AA99" s="352"/>
      <c r="AB99" s="352"/>
    </row>
    <row r="100" ht="15.75" customHeight="1">
      <c r="A100" s="352"/>
      <c r="B100" s="352"/>
      <c r="C100" s="352"/>
      <c r="D100" s="352"/>
      <c r="E100" s="352"/>
      <c r="F100" s="352"/>
      <c r="G100" s="352"/>
      <c r="H100" s="352"/>
      <c r="I100" s="352"/>
      <c r="J100" s="352"/>
      <c r="K100" s="352"/>
      <c r="L100" s="352"/>
      <c r="M100" s="352"/>
      <c r="N100" s="352"/>
      <c r="O100" s="352"/>
      <c r="P100" s="1059"/>
      <c r="Q100" s="1059"/>
      <c r="R100" s="352"/>
      <c r="S100" s="352"/>
      <c r="T100" s="352"/>
      <c r="U100" s="352"/>
      <c r="V100" s="352"/>
      <c r="W100" s="352"/>
      <c r="X100" s="352"/>
      <c r="Y100" s="352"/>
      <c r="Z100" s="352"/>
      <c r="AA100" s="352"/>
      <c r="AB100" s="352"/>
    </row>
    <row r="101" ht="15.75" customHeight="1">
      <c r="A101" s="352"/>
      <c r="B101" s="352"/>
      <c r="C101" s="352"/>
      <c r="D101" s="352"/>
      <c r="E101" s="352"/>
      <c r="F101" s="352"/>
      <c r="G101" s="352"/>
      <c r="H101" s="352"/>
      <c r="I101" s="352"/>
      <c r="J101" s="352"/>
      <c r="K101" s="352"/>
      <c r="L101" s="352"/>
      <c r="M101" s="352"/>
      <c r="N101" s="352"/>
      <c r="O101" s="352"/>
      <c r="P101" s="1059"/>
      <c r="Q101" s="1059"/>
      <c r="R101" s="352"/>
      <c r="S101" s="352"/>
      <c r="T101" s="352"/>
      <c r="U101" s="352"/>
      <c r="V101" s="352"/>
      <c r="W101" s="352"/>
      <c r="X101" s="352"/>
      <c r="Y101" s="352"/>
      <c r="Z101" s="352"/>
      <c r="AA101" s="352"/>
      <c r="AB101" s="352"/>
    </row>
    <row r="102" ht="15.75" customHeight="1">
      <c r="A102" s="352"/>
      <c r="B102" s="352"/>
      <c r="C102" s="352"/>
      <c r="D102" s="352"/>
      <c r="E102" s="352"/>
      <c r="F102" s="352"/>
      <c r="G102" s="352"/>
      <c r="H102" s="352"/>
      <c r="I102" s="352"/>
      <c r="J102" s="352"/>
      <c r="K102" s="352"/>
      <c r="L102" s="352"/>
      <c r="M102" s="352"/>
      <c r="N102" s="352"/>
      <c r="O102" s="352"/>
      <c r="P102" s="1059"/>
      <c r="Q102" s="1059"/>
      <c r="R102" s="352"/>
      <c r="S102" s="352"/>
      <c r="T102" s="352"/>
      <c r="U102" s="352"/>
      <c r="V102" s="352"/>
      <c r="W102" s="352"/>
      <c r="X102" s="352"/>
      <c r="Y102" s="352"/>
      <c r="Z102" s="352"/>
      <c r="AA102" s="352"/>
      <c r="AB102" s="352"/>
    </row>
    <row r="103" ht="15.75" customHeight="1">
      <c r="A103" s="352"/>
      <c r="B103" s="352"/>
      <c r="C103" s="352"/>
      <c r="D103" s="352"/>
      <c r="E103" s="352"/>
      <c r="F103" s="352"/>
      <c r="G103" s="352"/>
      <c r="H103" s="352"/>
      <c r="I103" s="352"/>
      <c r="J103" s="352"/>
      <c r="K103" s="352"/>
      <c r="L103" s="352"/>
      <c r="M103" s="352"/>
      <c r="N103" s="352"/>
      <c r="O103" s="352"/>
      <c r="P103" s="1059"/>
      <c r="Q103" s="1059"/>
      <c r="R103" s="352"/>
      <c r="S103" s="352"/>
      <c r="T103" s="352"/>
      <c r="U103" s="352"/>
      <c r="V103" s="352"/>
      <c r="W103" s="352"/>
      <c r="X103" s="352"/>
      <c r="Y103" s="352"/>
      <c r="Z103" s="352"/>
      <c r="AA103" s="352"/>
      <c r="AB103" s="352"/>
    </row>
    <row r="104" ht="15.75" customHeight="1">
      <c r="A104" s="352"/>
      <c r="B104" s="352"/>
      <c r="C104" s="352"/>
      <c r="D104" s="352"/>
      <c r="E104" s="352"/>
      <c r="F104" s="352"/>
      <c r="G104" s="352"/>
      <c r="H104" s="352"/>
      <c r="I104" s="352"/>
      <c r="J104" s="352"/>
      <c r="K104" s="352"/>
      <c r="L104" s="352"/>
      <c r="M104" s="352"/>
      <c r="N104" s="352"/>
      <c r="O104" s="352"/>
      <c r="P104" s="1059"/>
      <c r="Q104" s="1059"/>
      <c r="R104" s="352"/>
      <c r="S104" s="352"/>
      <c r="T104" s="352"/>
      <c r="U104" s="352"/>
      <c r="V104" s="352"/>
      <c r="W104" s="352"/>
      <c r="X104" s="352"/>
      <c r="Y104" s="352"/>
      <c r="Z104" s="352"/>
      <c r="AA104" s="352"/>
      <c r="AB104" s="352"/>
    </row>
    <row r="105" ht="15.75" customHeight="1">
      <c r="A105" s="352"/>
      <c r="B105" s="352"/>
      <c r="C105" s="352"/>
      <c r="D105" s="352"/>
      <c r="E105" s="352"/>
      <c r="F105" s="352"/>
      <c r="G105" s="352"/>
      <c r="H105" s="352"/>
      <c r="I105" s="352"/>
      <c r="J105" s="352"/>
      <c r="K105" s="352"/>
      <c r="L105" s="352"/>
      <c r="M105" s="352"/>
      <c r="N105" s="352"/>
      <c r="O105" s="352"/>
      <c r="P105" s="1059"/>
      <c r="Q105" s="1059"/>
      <c r="R105" s="352"/>
      <c r="S105" s="352"/>
      <c r="T105" s="352"/>
      <c r="U105" s="352"/>
      <c r="V105" s="352"/>
      <c r="W105" s="352"/>
      <c r="X105" s="352"/>
      <c r="Y105" s="352"/>
      <c r="Z105" s="352"/>
      <c r="AA105" s="352"/>
      <c r="AB105" s="352"/>
    </row>
    <row r="106" ht="15.75" customHeight="1">
      <c r="A106" s="352"/>
      <c r="B106" s="352"/>
      <c r="C106" s="352"/>
      <c r="D106" s="352"/>
      <c r="E106" s="352"/>
      <c r="F106" s="352"/>
      <c r="G106" s="352"/>
      <c r="H106" s="352"/>
      <c r="I106" s="352"/>
      <c r="J106" s="352"/>
      <c r="K106" s="352"/>
      <c r="L106" s="352"/>
      <c r="M106" s="352"/>
      <c r="N106" s="352"/>
      <c r="O106" s="352"/>
      <c r="P106" s="1059"/>
      <c r="Q106" s="1059"/>
      <c r="R106" s="352"/>
      <c r="S106" s="352"/>
      <c r="T106" s="352"/>
      <c r="U106" s="352"/>
      <c r="V106" s="352"/>
      <c r="W106" s="352"/>
      <c r="X106" s="352"/>
      <c r="Y106" s="352"/>
      <c r="Z106" s="352"/>
      <c r="AA106" s="352"/>
      <c r="AB106" s="352"/>
    </row>
    <row r="107" ht="15.75" customHeight="1">
      <c r="A107" s="352"/>
      <c r="B107" s="352"/>
      <c r="C107" s="352"/>
      <c r="D107" s="352"/>
      <c r="E107" s="352"/>
      <c r="F107" s="352"/>
      <c r="G107" s="352"/>
      <c r="H107" s="352"/>
      <c r="I107" s="352"/>
      <c r="J107" s="352"/>
      <c r="K107" s="352"/>
      <c r="L107" s="352"/>
      <c r="M107" s="352"/>
      <c r="N107" s="352"/>
      <c r="O107" s="352"/>
      <c r="P107" s="1059"/>
      <c r="Q107" s="1059"/>
      <c r="R107" s="352"/>
      <c r="S107" s="352"/>
      <c r="T107" s="352"/>
      <c r="U107" s="352"/>
      <c r="V107" s="352"/>
      <c r="W107" s="352"/>
      <c r="X107" s="352"/>
      <c r="Y107" s="352"/>
      <c r="Z107" s="352"/>
      <c r="AA107" s="352"/>
      <c r="AB107" s="352"/>
    </row>
    <row r="108" ht="15.75" customHeight="1">
      <c r="A108" s="352"/>
      <c r="B108" s="352"/>
      <c r="C108" s="352"/>
      <c r="D108" s="352"/>
      <c r="E108" s="352"/>
      <c r="F108" s="352"/>
      <c r="G108" s="352"/>
      <c r="H108" s="352"/>
      <c r="I108" s="352"/>
      <c r="J108" s="352"/>
      <c r="K108" s="352"/>
      <c r="L108" s="352"/>
      <c r="M108" s="352"/>
      <c r="N108" s="352"/>
      <c r="O108" s="352"/>
      <c r="P108" s="1059"/>
      <c r="Q108" s="1059"/>
      <c r="R108" s="352"/>
      <c r="S108" s="352"/>
      <c r="T108" s="352"/>
      <c r="U108" s="352"/>
      <c r="V108" s="352"/>
      <c r="W108" s="352"/>
      <c r="X108" s="352"/>
      <c r="Y108" s="352"/>
      <c r="Z108" s="352"/>
      <c r="AA108" s="352"/>
      <c r="AB108" s="352"/>
    </row>
    <row r="109" ht="15.75" customHeight="1">
      <c r="A109" s="352"/>
      <c r="B109" s="352"/>
      <c r="C109" s="352"/>
      <c r="D109" s="352"/>
      <c r="E109" s="352"/>
      <c r="F109" s="352"/>
      <c r="G109" s="352"/>
      <c r="H109" s="352"/>
      <c r="I109" s="352"/>
      <c r="J109" s="352"/>
      <c r="K109" s="352"/>
      <c r="L109" s="352"/>
      <c r="M109" s="352"/>
      <c r="N109" s="352"/>
      <c r="O109" s="352"/>
      <c r="P109" s="1059"/>
      <c r="Q109" s="1059"/>
      <c r="R109" s="352"/>
      <c r="S109" s="352"/>
      <c r="T109" s="352"/>
      <c r="U109" s="352"/>
      <c r="V109" s="352"/>
      <c r="W109" s="352"/>
      <c r="X109" s="352"/>
      <c r="Y109" s="352"/>
      <c r="Z109" s="352"/>
      <c r="AA109" s="352"/>
      <c r="AB109" s="352"/>
    </row>
    <row r="110" ht="15.75" customHeight="1">
      <c r="A110" s="352"/>
      <c r="B110" s="352"/>
      <c r="C110" s="352"/>
      <c r="D110" s="352"/>
      <c r="E110" s="352"/>
      <c r="F110" s="352"/>
      <c r="G110" s="352"/>
      <c r="H110" s="352"/>
      <c r="I110" s="352"/>
      <c r="J110" s="352"/>
      <c r="K110" s="352"/>
      <c r="L110" s="352"/>
      <c r="M110" s="352"/>
      <c r="N110" s="352"/>
      <c r="O110" s="352"/>
      <c r="P110" s="1059"/>
      <c r="Q110" s="1059"/>
      <c r="R110" s="352"/>
      <c r="S110" s="352"/>
      <c r="T110" s="352"/>
      <c r="U110" s="352"/>
      <c r="V110" s="352"/>
      <c r="W110" s="352"/>
      <c r="X110" s="352"/>
      <c r="Y110" s="352"/>
      <c r="Z110" s="352"/>
      <c r="AA110" s="352"/>
      <c r="AB110" s="352"/>
    </row>
    <row r="111" ht="15.75" customHeight="1">
      <c r="A111" s="352"/>
      <c r="B111" s="352"/>
      <c r="C111" s="352"/>
      <c r="D111" s="352"/>
      <c r="E111" s="352"/>
      <c r="F111" s="352"/>
      <c r="G111" s="352"/>
      <c r="H111" s="352"/>
      <c r="I111" s="352"/>
      <c r="J111" s="352"/>
      <c r="K111" s="352"/>
      <c r="L111" s="352"/>
      <c r="M111" s="352"/>
      <c r="N111" s="352"/>
      <c r="O111" s="352"/>
      <c r="P111" s="1059"/>
      <c r="Q111" s="1059"/>
      <c r="R111" s="352"/>
      <c r="S111" s="352"/>
      <c r="T111" s="352"/>
      <c r="U111" s="352"/>
      <c r="V111" s="352"/>
      <c r="W111" s="352"/>
      <c r="X111" s="352"/>
      <c r="Y111" s="352"/>
      <c r="Z111" s="352"/>
      <c r="AA111" s="352"/>
      <c r="AB111" s="352"/>
    </row>
    <row r="112" ht="15.75" customHeight="1">
      <c r="A112" s="352"/>
      <c r="B112" s="352"/>
      <c r="C112" s="352"/>
      <c r="D112" s="352"/>
      <c r="E112" s="352"/>
      <c r="F112" s="352"/>
      <c r="G112" s="352"/>
      <c r="H112" s="352"/>
      <c r="I112" s="352"/>
      <c r="J112" s="352"/>
      <c r="K112" s="352"/>
      <c r="L112" s="352"/>
      <c r="M112" s="352"/>
      <c r="N112" s="352"/>
      <c r="O112" s="352"/>
      <c r="P112" s="1059"/>
      <c r="Q112" s="1059"/>
      <c r="R112" s="352"/>
      <c r="S112" s="352"/>
      <c r="T112" s="352"/>
      <c r="U112" s="352"/>
      <c r="V112" s="352"/>
      <c r="W112" s="352"/>
      <c r="X112" s="352"/>
      <c r="Y112" s="352"/>
      <c r="Z112" s="352"/>
      <c r="AA112" s="352"/>
      <c r="AB112" s="352"/>
    </row>
    <row r="113" ht="15.75" customHeight="1">
      <c r="A113" s="352"/>
      <c r="B113" s="352"/>
      <c r="C113" s="352"/>
      <c r="D113" s="352"/>
      <c r="E113" s="352"/>
      <c r="F113" s="352"/>
      <c r="G113" s="352"/>
      <c r="H113" s="352"/>
      <c r="I113" s="352"/>
      <c r="J113" s="352"/>
      <c r="K113" s="352"/>
      <c r="L113" s="352"/>
      <c r="M113" s="352"/>
      <c r="N113" s="352"/>
      <c r="O113" s="352"/>
      <c r="P113" s="1059"/>
      <c r="Q113" s="1059"/>
      <c r="R113" s="352"/>
      <c r="S113" s="352"/>
      <c r="T113" s="352"/>
      <c r="U113" s="352"/>
      <c r="V113" s="352"/>
      <c r="W113" s="352"/>
      <c r="X113" s="352"/>
      <c r="Y113" s="352"/>
      <c r="Z113" s="352"/>
      <c r="AA113" s="352"/>
      <c r="AB113" s="352"/>
    </row>
    <row r="114" ht="15.75" customHeight="1">
      <c r="A114" s="352"/>
      <c r="B114" s="352"/>
      <c r="C114" s="352"/>
      <c r="D114" s="352"/>
      <c r="E114" s="352"/>
      <c r="F114" s="352"/>
      <c r="G114" s="352"/>
      <c r="H114" s="352"/>
      <c r="I114" s="352"/>
      <c r="J114" s="352"/>
      <c r="K114" s="352"/>
      <c r="L114" s="352"/>
      <c r="M114" s="352"/>
      <c r="N114" s="352"/>
      <c r="O114" s="352"/>
      <c r="P114" s="1059"/>
      <c r="Q114" s="1059"/>
      <c r="R114" s="352"/>
      <c r="S114" s="352"/>
      <c r="T114" s="352"/>
      <c r="U114" s="352"/>
      <c r="V114" s="352"/>
      <c r="W114" s="352"/>
      <c r="X114" s="352"/>
      <c r="Y114" s="352"/>
      <c r="Z114" s="352"/>
      <c r="AA114" s="352"/>
      <c r="AB114" s="352"/>
    </row>
    <row r="115" ht="15.75" customHeight="1">
      <c r="A115" s="352"/>
      <c r="B115" s="352"/>
      <c r="C115" s="352"/>
      <c r="D115" s="352"/>
      <c r="E115" s="352"/>
      <c r="F115" s="352"/>
      <c r="G115" s="352"/>
      <c r="H115" s="352"/>
      <c r="I115" s="352"/>
      <c r="J115" s="352"/>
      <c r="K115" s="352"/>
      <c r="L115" s="352"/>
      <c r="M115" s="352"/>
      <c r="N115" s="352"/>
      <c r="O115" s="352"/>
      <c r="P115" s="1059"/>
      <c r="Q115" s="1059"/>
      <c r="R115" s="352"/>
      <c r="S115" s="352"/>
      <c r="T115" s="352"/>
      <c r="U115" s="352"/>
      <c r="V115" s="352"/>
      <c r="W115" s="352"/>
      <c r="X115" s="352"/>
      <c r="Y115" s="352"/>
      <c r="Z115" s="352"/>
      <c r="AA115" s="352"/>
      <c r="AB115" s="352"/>
    </row>
    <row r="116" ht="15.75" customHeight="1">
      <c r="A116" s="352"/>
      <c r="B116" s="352"/>
      <c r="C116" s="352"/>
      <c r="D116" s="352"/>
      <c r="E116" s="352"/>
      <c r="F116" s="352"/>
      <c r="G116" s="352"/>
      <c r="H116" s="352"/>
      <c r="I116" s="352"/>
      <c r="J116" s="352"/>
      <c r="K116" s="352"/>
      <c r="L116" s="352"/>
      <c r="M116" s="352"/>
      <c r="N116" s="352"/>
      <c r="O116" s="352"/>
      <c r="P116" s="1059"/>
      <c r="Q116" s="1059"/>
      <c r="R116" s="352"/>
      <c r="S116" s="352"/>
      <c r="T116" s="352"/>
      <c r="U116" s="352"/>
      <c r="V116" s="352"/>
      <c r="W116" s="352"/>
      <c r="X116" s="352"/>
      <c r="Y116" s="352"/>
      <c r="Z116" s="352"/>
      <c r="AA116" s="352"/>
      <c r="AB116" s="352"/>
    </row>
    <row r="117" ht="15.75" customHeight="1">
      <c r="A117" s="352"/>
      <c r="B117" s="352"/>
      <c r="C117" s="352"/>
      <c r="D117" s="352"/>
      <c r="E117" s="352"/>
      <c r="F117" s="352"/>
      <c r="G117" s="352"/>
      <c r="H117" s="352"/>
      <c r="I117" s="352"/>
      <c r="J117" s="352"/>
      <c r="K117" s="352"/>
      <c r="L117" s="352"/>
      <c r="M117" s="352"/>
      <c r="N117" s="352"/>
      <c r="O117" s="352"/>
      <c r="P117" s="1059"/>
      <c r="Q117" s="1059"/>
      <c r="R117" s="352"/>
      <c r="S117" s="352"/>
      <c r="T117" s="352"/>
      <c r="U117" s="352"/>
      <c r="V117" s="352"/>
      <c r="W117" s="352"/>
      <c r="X117" s="352"/>
      <c r="Y117" s="352"/>
      <c r="Z117" s="352"/>
      <c r="AA117" s="352"/>
      <c r="AB117" s="352"/>
    </row>
    <row r="118" ht="15.75" customHeight="1">
      <c r="A118" s="352"/>
      <c r="B118" s="352"/>
      <c r="C118" s="352"/>
      <c r="D118" s="352"/>
      <c r="E118" s="352"/>
      <c r="F118" s="352"/>
      <c r="G118" s="352"/>
      <c r="H118" s="352"/>
      <c r="I118" s="352"/>
      <c r="J118" s="352"/>
      <c r="K118" s="352"/>
      <c r="L118" s="352"/>
      <c r="M118" s="352"/>
      <c r="N118" s="352"/>
      <c r="O118" s="352"/>
      <c r="P118" s="1059"/>
      <c r="Q118" s="1059"/>
      <c r="R118" s="352"/>
      <c r="S118" s="352"/>
      <c r="T118" s="352"/>
      <c r="U118" s="352"/>
      <c r="V118" s="352"/>
      <c r="W118" s="352"/>
      <c r="X118" s="352"/>
      <c r="Y118" s="352"/>
      <c r="Z118" s="352"/>
      <c r="AA118" s="352"/>
      <c r="AB118" s="352"/>
    </row>
    <row r="119" ht="15.75" customHeight="1">
      <c r="A119" s="352"/>
      <c r="B119" s="352"/>
      <c r="C119" s="352"/>
      <c r="D119" s="352"/>
      <c r="E119" s="352"/>
      <c r="F119" s="352"/>
      <c r="G119" s="352"/>
      <c r="H119" s="352"/>
      <c r="I119" s="352"/>
      <c r="J119" s="352"/>
      <c r="K119" s="352"/>
      <c r="L119" s="352"/>
      <c r="M119" s="352"/>
      <c r="N119" s="352"/>
      <c r="O119" s="352"/>
      <c r="P119" s="1059"/>
      <c r="Q119" s="1059"/>
      <c r="R119" s="352"/>
      <c r="S119" s="352"/>
      <c r="T119" s="352"/>
      <c r="U119" s="352"/>
      <c r="V119" s="352"/>
      <c r="W119" s="352"/>
      <c r="X119" s="352"/>
      <c r="Y119" s="352"/>
      <c r="Z119" s="352"/>
      <c r="AA119" s="352"/>
      <c r="AB119" s="352"/>
    </row>
    <row r="120" ht="15.75" customHeight="1">
      <c r="A120" s="352"/>
      <c r="B120" s="352"/>
      <c r="C120" s="352"/>
      <c r="D120" s="352"/>
      <c r="E120" s="352"/>
      <c r="F120" s="352"/>
      <c r="G120" s="352"/>
      <c r="H120" s="352"/>
      <c r="I120" s="352"/>
      <c r="J120" s="352"/>
      <c r="K120" s="352"/>
      <c r="L120" s="352"/>
      <c r="M120" s="352"/>
      <c r="N120" s="352"/>
      <c r="O120" s="352"/>
      <c r="P120" s="1059"/>
      <c r="Q120" s="1059"/>
      <c r="R120" s="352"/>
      <c r="S120" s="352"/>
      <c r="T120" s="352"/>
      <c r="U120" s="352"/>
      <c r="V120" s="352"/>
      <c r="W120" s="352"/>
      <c r="X120" s="352"/>
      <c r="Y120" s="352"/>
      <c r="Z120" s="352"/>
      <c r="AA120" s="352"/>
      <c r="AB120" s="352"/>
    </row>
    <row r="121" ht="15.75" customHeight="1">
      <c r="A121" s="352"/>
      <c r="B121" s="352"/>
      <c r="C121" s="352"/>
      <c r="D121" s="352"/>
      <c r="E121" s="352"/>
      <c r="F121" s="352"/>
      <c r="G121" s="352"/>
      <c r="H121" s="352"/>
      <c r="I121" s="352"/>
      <c r="J121" s="352"/>
      <c r="K121" s="352"/>
      <c r="L121" s="352"/>
      <c r="M121" s="352"/>
      <c r="N121" s="352"/>
      <c r="O121" s="352"/>
      <c r="P121" s="1059"/>
      <c r="Q121" s="1059"/>
      <c r="R121" s="352"/>
      <c r="S121" s="352"/>
      <c r="T121" s="352"/>
      <c r="U121" s="352"/>
      <c r="V121" s="352"/>
      <c r="W121" s="352"/>
      <c r="X121" s="352"/>
      <c r="Y121" s="352"/>
      <c r="Z121" s="352"/>
      <c r="AA121" s="352"/>
      <c r="AB121" s="352"/>
    </row>
    <row r="122" ht="15.75" customHeight="1">
      <c r="A122" s="352"/>
      <c r="B122" s="352"/>
      <c r="C122" s="352"/>
      <c r="D122" s="352"/>
      <c r="E122" s="352"/>
      <c r="F122" s="352"/>
      <c r="G122" s="352"/>
      <c r="H122" s="352"/>
      <c r="I122" s="352"/>
      <c r="J122" s="352"/>
      <c r="K122" s="352"/>
      <c r="L122" s="352"/>
      <c r="M122" s="352"/>
      <c r="N122" s="352"/>
      <c r="O122" s="352"/>
      <c r="P122" s="1059"/>
      <c r="Q122" s="1059"/>
      <c r="R122" s="352"/>
      <c r="S122" s="352"/>
      <c r="T122" s="352"/>
      <c r="U122" s="352"/>
      <c r="V122" s="352"/>
      <c r="W122" s="352"/>
      <c r="X122" s="352"/>
      <c r="Y122" s="352"/>
      <c r="Z122" s="352"/>
      <c r="AA122" s="352"/>
      <c r="AB122" s="352"/>
    </row>
    <row r="123" ht="15.75" customHeight="1">
      <c r="A123" s="352"/>
      <c r="B123" s="352"/>
      <c r="C123" s="352"/>
      <c r="D123" s="352"/>
      <c r="E123" s="352"/>
      <c r="F123" s="352"/>
      <c r="G123" s="352"/>
      <c r="H123" s="352"/>
      <c r="I123" s="352"/>
      <c r="J123" s="352"/>
      <c r="K123" s="352"/>
      <c r="L123" s="352"/>
      <c r="M123" s="352"/>
      <c r="N123" s="352"/>
      <c r="O123" s="352"/>
      <c r="P123" s="1059"/>
      <c r="Q123" s="1059"/>
      <c r="R123" s="352"/>
      <c r="S123" s="352"/>
      <c r="T123" s="352"/>
      <c r="U123" s="352"/>
      <c r="V123" s="352"/>
      <c r="W123" s="352"/>
      <c r="X123" s="352"/>
      <c r="Y123" s="352"/>
      <c r="Z123" s="352"/>
      <c r="AA123" s="352"/>
      <c r="AB123" s="352"/>
    </row>
    <row r="124" ht="15.75" customHeight="1">
      <c r="A124" s="352"/>
      <c r="B124" s="352"/>
      <c r="C124" s="352"/>
      <c r="D124" s="352"/>
      <c r="E124" s="352"/>
      <c r="F124" s="352"/>
      <c r="G124" s="352"/>
      <c r="H124" s="352"/>
      <c r="I124" s="352"/>
      <c r="J124" s="352"/>
      <c r="K124" s="352"/>
      <c r="L124" s="352"/>
      <c r="M124" s="352"/>
      <c r="N124" s="352"/>
      <c r="O124" s="352"/>
      <c r="P124" s="1059"/>
      <c r="Q124" s="1059"/>
      <c r="R124" s="352"/>
      <c r="S124" s="352"/>
      <c r="T124" s="352"/>
      <c r="U124" s="352"/>
      <c r="V124" s="352"/>
      <c r="W124" s="352"/>
      <c r="X124" s="352"/>
      <c r="Y124" s="352"/>
      <c r="Z124" s="352"/>
      <c r="AA124" s="352"/>
      <c r="AB124" s="352"/>
    </row>
    <row r="125" ht="15.75" customHeight="1">
      <c r="A125" s="352"/>
      <c r="B125" s="352"/>
      <c r="C125" s="352"/>
      <c r="D125" s="352"/>
      <c r="E125" s="352"/>
      <c r="F125" s="352"/>
      <c r="G125" s="352"/>
      <c r="H125" s="352"/>
      <c r="I125" s="352"/>
      <c r="J125" s="352"/>
      <c r="K125" s="352"/>
      <c r="L125" s="352"/>
      <c r="M125" s="352"/>
      <c r="N125" s="352"/>
      <c r="O125" s="352"/>
      <c r="P125" s="1059"/>
      <c r="Q125" s="1059"/>
      <c r="R125" s="352"/>
      <c r="S125" s="352"/>
      <c r="T125" s="352"/>
      <c r="U125" s="352"/>
      <c r="V125" s="352"/>
      <c r="W125" s="352"/>
      <c r="X125" s="352"/>
      <c r="Y125" s="352"/>
      <c r="Z125" s="352"/>
      <c r="AA125" s="352"/>
      <c r="AB125" s="352"/>
    </row>
    <row r="126" ht="15.75" customHeight="1">
      <c r="A126" s="352"/>
      <c r="B126" s="352"/>
      <c r="C126" s="352"/>
      <c r="D126" s="352"/>
      <c r="E126" s="352"/>
      <c r="F126" s="352"/>
      <c r="G126" s="352"/>
      <c r="H126" s="352"/>
      <c r="I126" s="352"/>
      <c r="J126" s="352"/>
      <c r="K126" s="352"/>
      <c r="L126" s="352"/>
      <c r="M126" s="352"/>
      <c r="N126" s="352"/>
      <c r="O126" s="352"/>
      <c r="P126" s="1059"/>
      <c r="Q126" s="1059"/>
      <c r="R126" s="352"/>
      <c r="S126" s="352"/>
      <c r="T126" s="352"/>
      <c r="U126" s="352"/>
      <c r="V126" s="352"/>
      <c r="W126" s="352"/>
      <c r="X126" s="352"/>
      <c r="Y126" s="352"/>
      <c r="Z126" s="352"/>
      <c r="AA126" s="352"/>
      <c r="AB126" s="352"/>
    </row>
    <row r="127" ht="15.75" customHeight="1">
      <c r="A127" s="352"/>
      <c r="B127" s="352"/>
      <c r="C127" s="352"/>
      <c r="D127" s="352"/>
      <c r="E127" s="352"/>
      <c r="F127" s="352"/>
      <c r="G127" s="352"/>
      <c r="H127" s="352"/>
      <c r="I127" s="352"/>
      <c r="J127" s="352"/>
      <c r="K127" s="352"/>
      <c r="L127" s="352"/>
      <c r="M127" s="352"/>
      <c r="N127" s="352"/>
      <c r="O127" s="352"/>
      <c r="P127" s="1059"/>
      <c r="Q127" s="1059"/>
      <c r="R127" s="352"/>
      <c r="S127" s="352"/>
      <c r="T127" s="352"/>
      <c r="U127" s="352"/>
      <c r="V127" s="352"/>
      <c r="W127" s="352"/>
      <c r="X127" s="352"/>
      <c r="Y127" s="352"/>
      <c r="Z127" s="352"/>
      <c r="AA127" s="352"/>
      <c r="AB127" s="352"/>
    </row>
    <row r="128" ht="15.75" customHeight="1">
      <c r="A128" s="352"/>
      <c r="B128" s="352"/>
      <c r="C128" s="352"/>
      <c r="D128" s="352"/>
      <c r="E128" s="352"/>
      <c r="F128" s="352"/>
      <c r="G128" s="352"/>
      <c r="H128" s="352"/>
      <c r="I128" s="352"/>
      <c r="J128" s="352"/>
      <c r="K128" s="352"/>
      <c r="L128" s="352"/>
      <c r="M128" s="352"/>
      <c r="N128" s="352"/>
      <c r="O128" s="352"/>
      <c r="P128" s="1059"/>
      <c r="Q128" s="1059"/>
      <c r="R128" s="352"/>
      <c r="S128" s="352"/>
      <c r="T128" s="352"/>
      <c r="U128" s="352"/>
      <c r="V128" s="352"/>
      <c r="W128" s="352"/>
      <c r="X128" s="352"/>
      <c r="Y128" s="352"/>
      <c r="Z128" s="352"/>
      <c r="AA128" s="352"/>
      <c r="AB128" s="352"/>
    </row>
    <row r="129" ht="15.75" customHeight="1">
      <c r="A129" s="352"/>
      <c r="B129" s="352"/>
      <c r="C129" s="352"/>
      <c r="D129" s="352"/>
      <c r="E129" s="352"/>
      <c r="F129" s="352"/>
      <c r="G129" s="352"/>
      <c r="H129" s="352"/>
      <c r="I129" s="352"/>
      <c r="J129" s="352"/>
      <c r="K129" s="352"/>
      <c r="L129" s="352"/>
      <c r="M129" s="352"/>
      <c r="N129" s="352"/>
      <c r="O129" s="352"/>
      <c r="P129" s="1059"/>
      <c r="Q129" s="1059"/>
      <c r="R129" s="352"/>
      <c r="S129" s="352"/>
      <c r="T129" s="352"/>
      <c r="U129" s="352"/>
      <c r="V129" s="352"/>
      <c r="W129" s="352"/>
      <c r="X129" s="352"/>
      <c r="Y129" s="352"/>
      <c r="Z129" s="352"/>
      <c r="AA129" s="352"/>
      <c r="AB129" s="352"/>
    </row>
    <row r="130" ht="15.75" customHeight="1">
      <c r="A130" s="352"/>
      <c r="B130" s="352"/>
      <c r="C130" s="352"/>
      <c r="D130" s="352"/>
      <c r="E130" s="352"/>
      <c r="F130" s="352"/>
      <c r="G130" s="352"/>
      <c r="H130" s="352"/>
      <c r="I130" s="352"/>
      <c r="J130" s="352"/>
      <c r="K130" s="352"/>
      <c r="L130" s="352"/>
      <c r="M130" s="352"/>
      <c r="N130" s="352"/>
      <c r="O130" s="352"/>
      <c r="P130" s="1059"/>
      <c r="Q130" s="1059"/>
      <c r="R130" s="352"/>
      <c r="S130" s="352"/>
      <c r="T130" s="352"/>
      <c r="U130" s="352"/>
      <c r="V130" s="352"/>
      <c r="W130" s="352"/>
      <c r="X130" s="352"/>
      <c r="Y130" s="352"/>
      <c r="Z130" s="352"/>
      <c r="AA130" s="352"/>
      <c r="AB130" s="352"/>
    </row>
    <row r="131" ht="15.75" customHeight="1">
      <c r="A131" s="352"/>
      <c r="B131" s="352"/>
      <c r="C131" s="352"/>
      <c r="D131" s="352"/>
      <c r="E131" s="352"/>
      <c r="F131" s="352"/>
      <c r="G131" s="352"/>
      <c r="H131" s="352"/>
      <c r="I131" s="352"/>
      <c r="J131" s="352"/>
      <c r="K131" s="352"/>
      <c r="L131" s="352"/>
      <c r="M131" s="352"/>
      <c r="N131" s="352"/>
      <c r="O131" s="352"/>
      <c r="P131" s="1059"/>
      <c r="Q131" s="1059"/>
      <c r="R131" s="352"/>
      <c r="S131" s="352"/>
      <c r="T131" s="352"/>
      <c r="U131" s="352"/>
      <c r="V131" s="352"/>
      <c r="W131" s="352"/>
      <c r="X131" s="352"/>
      <c r="Y131" s="352"/>
      <c r="Z131" s="352"/>
      <c r="AA131" s="352"/>
      <c r="AB131" s="352"/>
    </row>
    <row r="132" ht="15.75" customHeight="1">
      <c r="A132" s="352"/>
      <c r="B132" s="352"/>
      <c r="C132" s="352"/>
      <c r="D132" s="352"/>
      <c r="E132" s="352"/>
      <c r="F132" s="352"/>
      <c r="G132" s="352"/>
      <c r="H132" s="352"/>
      <c r="I132" s="352"/>
      <c r="J132" s="352"/>
      <c r="K132" s="352"/>
      <c r="L132" s="352"/>
      <c r="M132" s="352"/>
      <c r="N132" s="352"/>
      <c r="O132" s="352"/>
      <c r="P132" s="1059"/>
      <c r="Q132" s="1059"/>
      <c r="R132" s="352"/>
      <c r="S132" s="352"/>
      <c r="T132" s="352"/>
      <c r="U132" s="352"/>
      <c r="V132" s="352"/>
      <c r="W132" s="352"/>
      <c r="X132" s="352"/>
      <c r="Y132" s="352"/>
      <c r="Z132" s="352"/>
      <c r="AA132" s="352"/>
      <c r="AB132" s="352"/>
    </row>
    <row r="133" ht="15.75" customHeight="1">
      <c r="A133" s="352"/>
      <c r="B133" s="352"/>
      <c r="C133" s="352"/>
      <c r="D133" s="352"/>
      <c r="E133" s="352"/>
      <c r="F133" s="352"/>
      <c r="G133" s="352"/>
      <c r="H133" s="352"/>
      <c r="I133" s="352"/>
      <c r="J133" s="352"/>
      <c r="K133" s="352"/>
      <c r="L133" s="352"/>
      <c r="M133" s="352"/>
      <c r="N133" s="352"/>
      <c r="O133" s="352"/>
      <c r="P133" s="1059"/>
      <c r="Q133" s="1059"/>
      <c r="R133" s="352"/>
      <c r="S133" s="352"/>
      <c r="T133" s="352"/>
      <c r="U133" s="352"/>
      <c r="V133" s="352"/>
      <c r="W133" s="352"/>
      <c r="X133" s="352"/>
      <c r="Y133" s="352"/>
      <c r="Z133" s="352"/>
      <c r="AA133" s="352"/>
      <c r="AB133" s="352"/>
    </row>
    <row r="134" ht="15.75" customHeight="1">
      <c r="A134" s="352"/>
      <c r="B134" s="352"/>
      <c r="C134" s="352"/>
      <c r="D134" s="352"/>
      <c r="E134" s="352"/>
      <c r="F134" s="352"/>
      <c r="G134" s="352"/>
      <c r="H134" s="352"/>
      <c r="I134" s="352"/>
      <c r="J134" s="352"/>
      <c r="K134" s="352"/>
      <c r="L134" s="352"/>
      <c r="M134" s="352"/>
      <c r="N134" s="352"/>
      <c r="O134" s="352"/>
      <c r="P134" s="1059"/>
      <c r="Q134" s="1059"/>
      <c r="R134" s="352"/>
      <c r="S134" s="352"/>
      <c r="T134" s="352"/>
      <c r="U134" s="352"/>
      <c r="V134" s="352"/>
      <c r="W134" s="352"/>
      <c r="X134" s="352"/>
      <c r="Y134" s="352"/>
      <c r="Z134" s="352"/>
      <c r="AA134" s="352"/>
      <c r="AB134" s="352"/>
    </row>
    <row r="135" ht="15.75" customHeight="1">
      <c r="A135" s="352"/>
      <c r="B135" s="352"/>
      <c r="C135" s="352"/>
      <c r="D135" s="352"/>
      <c r="E135" s="352"/>
      <c r="F135" s="352"/>
      <c r="G135" s="352"/>
      <c r="H135" s="352"/>
      <c r="I135" s="352"/>
      <c r="J135" s="352"/>
      <c r="K135" s="352"/>
      <c r="L135" s="352"/>
      <c r="M135" s="352"/>
      <c r="N135" s="352"/>
      <c r="O135" s="352"/>
      <c r="P135" s="1059"/>
      <c r="Q135" s="1059"/>
      <c r="R135" s="352"/>
      <c r="S135" s="352"/>
      <c r="T135" s="352"/>
      <c r="U135" s="352"/>
      <c r="V135" s="352"/>
      <c r="W135" s="352"/>
      <c r="X135" s="352"/>
      <c r="Y135" s="352"/>
      <c r="Z135" s="352"/>
      <c r="AA135" s="352"/>
      <c r="AB135" s="352"/>
    </row>
    <row r="136" ht="15.75" customHeight="1">
      <c r="A136" s="352"/>
      <c r="B136" s="352"/>
      <c r="C136" s="352"/>
      <c r="D136" s="352"/>
      <c r="E136" s="352"/>
      <c r="F136" s="352"/>
      <c r="G136" s="352"/>
      <c r="H136" s="352"/>
      <c r="I136" s="352"/>
      <c r="J136" s="352"/>
      <c r="K136" s="352"/>
      <c r="L136" s="352"/>
      <c r="M136" s="352"/>
      <c r="N136" s="352"/>
      <c r="O136" s="352"/>
      <c r="P136" s="1059"/>
      <c r="Q136" s="1059"/>
      <c r="R136" s="352"/>
      <c r="S136" s="352"/>
      <c r="T136" s="352"/>
      <c r="U136" s="352"/>
      <c r="V136" s="352"/>
      <c r="W136" s="352"/>
      <c r="X136" s="352"/>
      <c r="Y136" s="352"/>
      <c r="Z136" s="352"/>
      <c r="AA136" s="352"/>
      <c r="AB136" s="352"/>
    </row>
    <row r="137" ht="15.75" customHeight="1">
      <c r="A137" s="352"/>
      <c r="B137" s="352"/>
      <c r="C137" s="352"/>
      <c r="D137" s="352"/>
      <c r="E137" s="352"/>
      <c r="F137" s="352"/>
      <c r="G137" s="352"/>
      <c r="H137" s="352"/>
      <c r="I137" s="352"/>
      <c r="J137" s="352"/>
      <c r="K137" s="352"/>
      <c r="L137" s="352"/>
      <c r="M137" s="352"/>
      <c r="N137" s="352"/>
      <c r="O137" s="352"/>
      <c r="P137" s="1059"/>
      <c r="Q137" s="1059"/>
      <c r="R137" s="352"/>
      <c r="S137" s="352"/>
      <c r="T137" s="352"/>
      <c r="U137" s="352"/>
      <c r="V137" s="352"/>
      <c r="W137" s="352"/>
      <c r="X137" s="352"/>
      <c r="Y137" s="352"/>
      <c r="Z137" s="352"/>
      <c r="AA137" s="352"/>
      <c r="AB137" s="352"/>
    </row>
    <row r="138" ht="15.75" customHeight="1">
      <c r="A138" s="352"/>
      <c r="B138" s="352"/>
      <c r="C138" s="352"/>
      <c r="D138" s="352"/>
      <c r="E138" s="352"/>
      <c r="F138" s="352"/>
      <c r="G138" s="352"/>
      <c r="H138" s="352"/>
      <c r="I138" s="352"/>
      <c r="J138" s="352"/>
      <c r="K138" s="352"/>
      <c r="L138" s="352"/>
      <c r="M138" s="352"/>
      <c r="N138" s="352"/>
      <c r="O138" s="352"/>
      <c r="P138" s="1059"/>
      <c r="Q138" s="1059"/>
      <c r="R138" s="352"/>
      <c r="S138" s="352"/>
      <c r="T138" s="352"/>
      <c r="U138" s="352"/>
      <c r="V138" s="352"/>
      <c r="W138" s="352"/>
      <c r="X138" s="352"/>
      <c r="Y138" s="352"/>
      <c r="Z138" s="352"/>
      <c r="AA138" s="352"/>
      <c r="AB138" s="352"/>
    </row>
    <row r="139" ht="15.75" customHeight="1">
      <c r="A139" s="352"/>
      <c r="B139" s="352"/>
      <c r="C139" s="352"/>
      <c r="D139" s="352"/>
      <c r="E139" s="352"/>
      <c r="F139" s="352"/>
      <c r="G139" s="352"/>
      <c r="H139" s="352"/>
      <c r="I139" s="352"/>
      <c r="J139" s="352"/>
      <c r="K139" s="352"/>
      <c r="L139" s="352"/>
      <c r="M139" s="352"/>
      <c r="N139" s="352"/>
      <c r="O139" s="352"/>
      <c r="P139" s="1059"/>
      <c r="Q139" s="1059"/>
      <c r="R139" s="352"/>
      <c r="S139" s="352"/>
      <c r="T139" s="352"/>
      <c r="U139" s="352"/>
      <c r="V139" s="352"/>
      <c r="W139" s="352"/>
      <c r="X139" s="352"/>
      <c r="Y139" s="352"/>
      <c r="Z139" s="352"/>
      <c r="AA139" s="352"/>
      <c r="AB139" s="352"/>
    </row>
    <row r="140" ht="15.75" customHeight="1">
      <c r="A140" s="352"/>
      <c r="B140" s="352"/>
      <c r="C140" s="352"/>
      <c r="D140" s="352"/>
      <c r="E140" s="352"/>
      <c r="F140" s="352"/>
      <c r="G140" s="352"/>
      <c r="H140" s="352"/>
      <c r="I140" s="352"/>
      <c r="J140" s="352"/>
      <c r="K140" s="352"/>
      <c r="L140" s="352"/>
      <c r="M140" s="352"/>
      <c r="N140" s="352"/>
      <c r="O140" s="352"/>
      <c r="P140" s="1059"/>
      <c r="Q140" s="1059"/>
      <c r="R140" s="352"/>
      <c r="S140" s="352"/>
      <c r="T140" s="352"/>
      <c r="U140" s="352"/>
      <c r="V140" s="352"/>
      <c r="W140" s="352"/>
      <c r="X140" s="352"/>
      <c r="Y140" s="352"/>
      <c r="Z140" s="352"/>
      <c r="AA140" s="352"/>
      <c r="AB140" s="352"/>
    </row>
    <row r="141" ht="15.75" customHeight="1">
      <c r="A141" s="352"/>
      <c r="B141" s="352"/>
      <c r="C141" s="352"/>
      <c r="D141" s="352"/>
      <c r="E141" s="352"/>
      <c r="F141" s="352"/>
      <c r="G141" s="352"/>
      <c r="H141" s="352"/>
      <c r="I141" s="352"/>
      <c r="J141" s="352"/>
      <c r="K141" s="352"/>
      <c r="L141" s="352"/>
      <c r="M141" s="352"/>
      <c r="N141" s="352"/>
      <c r="O141" s="352"/>
      <c r="P141" s="1059"/>
      <c r="Q141" s="1059"/>
      <c r="R141" s="352"/>
      <c r="S141" s="352"/>
      <c r="T141" s="352"/>
      <c r="U141" s="352"/>
      <c r="V141" s="352"/>
      <c r="W141" s="352"/>
      <c r="X141" s="352"/>
      <c r="Y141" s="352"/>
      <c r="Z141" s="352"/>
      <c r="AA141" s="352"/>
      <c r="AB141" s="352"/>
    </row>
    <row r="142" ht="15.75" customHeight="1">
      <c r="A142" s="352"/>
      <c r="B142" s="352"/>
      <c r="C142" s="352"/>
      <c r="D142" s="352"/>
      <c r="E142" s="352"/>
      <c r="F142" s="352"/>
      <c r="G142" s="352"/>
      <c r="H142" s="352"/>
      <c r="I142" s="352"/>
      <c r="J142" s="352"/>
      <c r="K142" s="352"/>
      <c r="L142" s="352"/>
      <c r="M142" s="352"/>
      <c r="N142" s="352"/>
      <c r="O142" s="352"/>
      <c r="P142" s="1059"/>
      <c r="Q142" s="1059"/>
      <c r="R142" s="352"/>
      <c r="S142" s="352"/>
      <c r="T142" s="352"/>
      <c r="U142" s="352"/>
      <c r="V142" s="352"/>
      <c r="W142" s="352"/>
      <c r="X142" s="352"/>
      <c r="Y142" s="352"/>
      <c r="Z142" s="352"/>
      <c r="AA142" s="352"/>
      <c r="AB142" s="352"/>
    </row>
    <row r="143" ht="15.75" customHeight="1">
      <c r="A143" s="352"/>
      <c r="B143" s="352"/>
      <c r="C143" s="352"/>
      <c r="D143" s="352"/>
      <c r="E143" s="352"/>
      <c r="F143" s="352"/>
      <c r="G143" s="352"/>
      <c r="H143" s="352"/>
      <c r="I143" s="352"/>
      <c r="J143" s="352"/>
      <c r="K143" s="352"/>
      <c r="L143" s="352"/>
      <c r="M143" s="352"/>
      <c r="N143" s="352"/>
      <c r="O143" s="352"/>
      <c r="P143" s="1059"/>
      <c r="Q143" s="1059"/>
      <c r="R143" s="352"/>
      <c r="S143" s="352"/>
      <c r="T143" s="352"/>
      <c r="U143" s="352"/>
      <c r="V143" s="352"/>
      <c r="W143" s="352"/>
      <c r="X143" s="352"/>
      <c r="Y143" s="352"/>
      <c r="Z143" s="352"/>
      <c r="AA143" s="352"/>
      <c r="AB143" s="352"/>
    </row>
    <row r="144" ht="15.75" customHeight="1">
      <c r="A144" s="352"/>
      <c r="B144" s="352"/>
      <c r="C144" s="352"/>
      <c r="D144" s="352"/>
      <c r="E144" s="352"/>
      <c r="F144" s="352"/>
      <c r="G144" s="352"/>
      <c r="H144" s="352"/>
      <c r="I144" s="352"/>
      <c r="J144" s="352"/>
      <c r="K144" s="352"/>
      <c r="L144" s="352"/>
      <c r="M144" s="352"/>
      <c r="N144" s="352"/>
      <c r="O144" s="352"/>
      <c r="P144" s="1059"/>
      <c r="Q144" s="1059"/>
      <c r="R144" s="352"/>
      <c r="S144" s="352"/>
      <c r="T144" s="352"/>
      <c r="U144" s="352"/>
      <c r="V144" s="352"/>
      <c r="W144" s="352"/>
      <c r="X144" s="352"/>
      <c r="Y144" s="352"/>
      <c r="Z144" s="352"/>
      <c r="AA144" s="352"/>
      <c r="AB144" s="352"/>
    </row>
    <row r="145" ht="15.75" customHeight="1">
      <c r="A145" s="352"/>
      <c r="B145" s="352"/>
      <c r="C145" s="352"/>
      <c r="D145" s="352"/>
      <c r="E145" s="352"/>
      <c r="F145" s="352"/>
      <c r="G145" s="352"/>
      <c r="H145" s="352"/>
      <c r="I145" s="352"/>
      <c r="J145" s="352"/>
      <c r="K145" s="352"/>
      <c r="L145" s="352"/>
      <c r="M145" s="352"/>
      <c r="N145" s="352"/>
      <c r="O145" s="352"/>
      <c r="P145" s="1059"/>
      <c r="Q145" s="1059"/>
      <c r="R145" s="352"/>
      <c r="S145" s="352"/>
      <c r="T145" s="352"/>
      <c r="U145" s="352"/>
      <c r="V145" s="352"/>
      <c r="W145" s="352"/>
      <c r="X145" s="352"/>
      <c r="Y145" s="352"/>
      <c r="Z145" s="352"/>
      <c r="AA145" s="352"/>
      <c r="AB145" s="352"/>
    </row>
    <row r="146" ht="15.75" customHeight="1">
      <c r="A146" s="352"/>
      <c r="B146" s="352"/>
      <c r="C146" s="352"/>
      <c r="D146" s="352"/>
      <c r="E146" s="352"/>
      <c r="F146" s="352"/>
      <c r="G146" s="352"/>
      <c r="H146" s="352"/>
      <c r="I146" s="352"/>
      <c r="J146" s="352"/>
      <c r="K146" s="352"/>
      <c r="L146" s="352"/>
      <c r="M146" s="352"/>
      <c r="N146" s="352"/>
      <c r="O146" s="352"/>
      <c r="P146" s="1059"/>
      <c r="Q146" s="1059"/>
      <c r="R146" s="352"/>
      <c r="S146" s="352"/>
      <c r="T146" s="352"/>
      <c r="U146" s="352"/>
      <c r="V146" s="352"/>
      <c r="W146" s="352"/>
      <c r="X146" s="352"/>
      <c r="Y146" s="352"/>
      <c r="Z146" s="352"/>
      <c r="AA146" s="352"/>
      <c r="AB146" s="352"/>
    </row>
    <row r="147" ht="15.75" customHeight="1">
      <c r="A147" s="352"/>
      <c r="B147" s="352"/>
      <c r="C147" s="352"/>
      <c r="D147" s="352"/>
      <c r="E147" s="352"/>
      <c r="F147" s="352"/>
      <c r="G147" s="352"/>
      <c r="H147" s="352"/>
      <c r="I147" s="352"/>
      <c r="J147" s="352"/>
      <c r="K147" s="352"/>
      <c r="L147" s="352"/>
      <c r="M147" s="352"/>
      <c r="N147" s="352"/>
      <c r="O147" s="352"/>
      <c r="P147" s="1059"/>
      <c r="Q147" s="1059"/>
      <c r="R147" s="352"/>
      <c r="S147" s="352"/>
      <c r="T147" s="352"/>
      <c r="U147" s="352"/>
      <c r="V147" s="352"/>
      <c r="W147" s="352"/>
      <c r="X147" s="352"/>
      <c r="Y147" s="352"/>
      <c r="Z147" s="352"/>
      <c r="AA147" s="352"/>
      <c r="AB147" s="352"/>
    </row>
    <row r="148" ht="15.75" customHeight="1">
      <c r="A148" s="352"/>
      <c r="B148" s="352"/>
      <c r="C148" s="352"/>
      <c r="D148" s="352"/>
      <c r="E148" s="352"/>
      <c r="F148" s="352"/>
      <c r="G148" s="352"/>
      <c r="H148" s="352"/>
      <c r="I148" s="352"/>
      <c r="J148" s="352"/>
      <c r="K148" s="352"/>
      <c r="L148" s="352"/>
      <c r="M148" s="352"/>
      <c r="N148" s="352"/>
      <c r="O148" s="352"/>
      <c r="P148" s="1059"/>
      <c r="Q148" s="1059"/>
      <c r="R148" s="352"/>
      <c r="S148" s="352"/>
      <c r="T148" s="352"/>
      <c r="U148" s="352"/>
      <c r="V148" s="352"/>
      <c r="W148" s="352"/>
      <c r="X148" s="352"/>
      <c r="Y148" s="352"/>
      <c r="Z148" s="352"/>
      <c r="AA148" s="352"/>
      <c r="AB148" s="352"/>
    </row>
    <row r="149" ht="15.75" customHeight="1">
      <c r="A149" s="352"/>
      <c r="B149" s="352"/>
      <c r="C149" s="352"/>
      <c r="D149" s="352"/>
      <c r="E149" s="352"/>
      <c r="F149" s="352"/>
      <c r="G149" s="352"/>
      <c r="H149" s="352"/>
      <c r="I149" s="352"/>
      <c r="J149" s="352"/>
      <c r="K149" s="352"/>
      <c r="L149" s="352"/>
      <c r="M149" s="352"/>
      <c r="N149" s="352"/>
      <c r="O149" s="352"/>
      <c r="P149" s="1059"/>
      <c r="Q149" s="1059"/>
      <c r="R149" s="352"/>
      <c r="S149" s="352"/>
      <c r="T149" s="352"/>
      <c r="U149" s="352"/>
      <c r="V149" s="352"/>
      <c r="W149" s="352"/>
      <c r="X149" s="352"/>
      <c r="Y149" s="352"/>
      <c r="Z149" s="352"/>
      <c r="AA149" s="352"/>
      <c r="AB149" s="352"/>
    </row>
    <row r="150" ht="15.75" customHeight="1">
      <c r="A150" s="352"/>
      <c r="B150" s="352"/>
      <c r="C150" s="352"/>
      <c r="D150" s="352"/>
      <c r="E150" s="352"/>
      <c r="F150" s="352"/>
      <c r="G150" s="352"/>
      <c r="H150" s="352"/>
      <c r="I150" s="352"/>
      <c r="J150" s="352"/>
      <c r="K150" s="352"/>
      <c r="L150" s="352"/>
      <c r="M150" s="352"/>
      <c r="N150" s="352"/>
      <c r="O150" s="352"/>
      <c r="P150" s="1059"/>
      <c r="Q150" s="1059"/>
      <c r="R150" s="352"/>
      <c r="S150" s="352"/>
      <c r="T150" s="352"/>
      <c r="U150" s="352"/>
      <c r="V150" s="352"/>
      <c r="W150" s="352"/>
      <c r="X150" s="352"/>
      <c r="Y150" s="352"/>
      <c r="Z150" s="352"/>
      <c r="AA150" s="352"/>
      <c r="AB150" s="352"/>
    </row>
    <row r="151" ht="15.75" customHeight="1">
      <c r="A151" s="352"/>
      <c r="B151" s="352"/>
      <c r="C151" s="352"/>
      <c r="D151" s="352"/>
      <c r="E151" s="352"/>
      <c r="F151" s="352"/>
      <c r="G151" s="352"/>
      <c r="H151" s="352"/>
      <c r="I151" s="352"/>
      <c r="J151" s="352"/>
      <c r="K151" s="352"/>
      <c r="L151" s="352"/>
      <c r="M151" s="352"/>
      <c r="N151" s="352"/>
      <c r="O151" s="352"/>
      <c r="P151" s="1059"/>
      <c r="Q151" s="1059"/>
      <c r="R151" s="352"/>
      <c r="S151" s="352"/>
      <c r="T151" s="352"/>
      <c r="U151" s="352"/>
      <c r="V151" s="352"/>
      <c r="W151" s="352"/>
      <c r="X151" s="352"/>
      <c r="Y151" s="352"/>
      <c r="Z151" s="352"/>
      <c r="AA151" s="352"/>
      <c r="AB151" s="352"/>
    </row>
    <row r="152" ht="15.75" customHeight="1">
      <c r="A152" s="352"/>
      <c r="B152" s="352"/>
      <c r="C152" s="352"/>
      <c r="D152" s="352"/>
      <c r="E152" s="352"/>
      <c r="F152" s="352"/>
      <c r="G152" s="352"/>
      <c r="H152" s="352"/>
      <c r="I152" s="352"/>
      <c r="J152" s="352"/>
      <c r="K152" s="352"/>
      <c r="L152" s="352"/>
      <c r="M152" s="352"/>
      <c r="N152" s="352"/>
      <c r="O152" s="352"/>
      <c r="P152" s="1059"/>
      <c r="Q152" s="1059"/>
      <c r="R152" s="352"/>
      <c r="S152" s="352"/>
      <c r="T152" s="352"/>
      <c r="U152" s="352"/>
      <c r="V152" s="352"/>
      <c r="W152" s="352"/>
      <c r="X152" s="352"/>
      <c r="Y152" s="352"/>
      <c r="Z152" s="352"/>
      <c r="AA152" s="352"/>
      <c r="AB152" s="352"/>
    </row>
    <row r="153" ht="15.75" customHeight="1">
      <c r="A153" s="352"/>
      <c r="B153" s="352"/>
      <c r="C153" s="352"/>
      <c r="D153" s="352"/>
      <c r="E153" s="352"/>
      <c r="F153" s="352"/>
      <c r="G153" s="352"/>
      <c r="H153" s="352"/>
      <c r="I153" s="352"/>
      <c r="J153" s="352"/>
      <c r="K153" s="352"/>
      <c r="L153" s="352"/>
      <c r="M153" s="352"/>
      <c r="N153" s="352"/>
      <c r="O153" s="352"/>
      <c r="P153" s="1059"/>
      <c r="Q153" s="1059"/>
      <c r="R153" s="352"/>
      <c r="S153" s="352"/>
      <c r="T153" s="352"/>
      <c r="U153" s="352"/>
      <c r="V153" s="352"/>
      <c r="W153" s="352"/>
      <c r="X153" s="352"/>
      <c r="Y153" s="352"/>
      <c r="Z153" s="352"/>
      <c r="AA153" s="352"/>
      <c r="AB153" s="352"/>
    </row>
    <row r="154" ht="15.75" customHeight="1">
      <c r="A154" s="352"/>
      <c r="B154" s="352"/>
      <c r="C154" s="352"/>
      <c r="D154" s="352"/>
      <c r="E154" s="352"/>
      <c r="F154" s="352"/>
      <c r="G154" s="352"/>
      <c r="H154" s="352"/>
      <c r="I154" s="352"/>
      <c r="J154" s="352"/>
      <c r="K154" s="352"/>
      <c r="L154" s="352"/>
      <c r="M154" s="352"/>
      <c r="N154" s="352"/>
      <c r="O154" s="352"/>
      <c r="P154" s="1059"/>
      <c r="Q154" s="1059"/>
      <c r="R154" s="352"/>
      <c r="S154" s="352"/>
      <c r="T154" s="352"/>
      <c r="U154" s="352"/>
      <c r="V154" s="352"/>
      <c r="W154" s="352"/>
      <c r="X154" s="352"/>
      <c r="Y154" s="352"/>
      <c r="Z154" s="352"/>
      <c r="AA154" s="352"/>
      <c r="AB154" s="352"/>
    </row>
    <row r="155" ht="15.75" customHeight="1">
      <c r="A155" s="352"/>
      <c r="B155" s="352"/>
      <c r="C155" s="352"/>
      <c r="D155" s="352"/>
      <c r="E155" s="352"/>
      <c r="F155" s="352"/>
      <c r="G155" s="352"/>
      <c r="H155" s="352"/>
      <c r="I155" s="352"/>
      <c r="J155" s="352"/>
      <c r="K155" s="352"/>
      <c r="L155" s="352"/>
      <c r="M155" s="352"/>
      <c r="N155" s="352"/>
      <c r="O155" s="352"/>
      <c r="P155" s="1059"/>
      <c r="Q155" s="1059"/>
      <c r="R155" s="352"/>
      <c r="S155" s="352"/>
      <c r="T155" s="352"/>
      <c r="U155" s="352"/>
      <c r="V155" s="352"/>
      <c r="W155" s="352"/>
      <c r="X155" s="352"/>
      <c r="Y155" s="352"/>
      <c r="Z155" s="352"/>
      <c r="AA155" s="352"/>
      <c r="AB155" s="352"/>
    </row>
    <row r="156" ht="15.75" customHeight="1">
      <c r="A156" s="352"/>
      <c r="B156" s="352"/>
      <c r="C156" s="352"/>
      <c r="D156" s="352"/>
      <c r="E156" s="352"/>
      <c r="F156" s="352"/>
      <c r="G156" s="352"/>
      <c r="H156" s="352"/>
      <c r="I156" s="352"/>
      <c r="J156" s="352"/>
      <c r="K156" s="352"/>
      <c r="L156" s="352"/>
      <c r="M156" s="352"/>
      <c r="N156" s="352"/>
      <c r="O156" s="352"/>
      <c r="P156" s="1059"/>
      <c r="Q156" s="1059"/>
      <c r="R156" s="352"/>
      <c r="S156" s="352"/>
      <c r="T156" s="352"/>
      <c r="U156" s="352"/>
      <c r="V156" s="352"/>
      <c r="W156" s="352"/>
      <c r="X156" s="352"/>
      <c r="Y156" s="352"/>
      <c r="Z156" s="352"/>
      <c r="AA156" s="352"/>
      <c r="AB156" s="352"/>
    </row>
    <row r="157" ht="15.75" customHeight="1">
      <c r="A157" s="352"/>
      <c r="B157" s="352"/>
      <c r="C157" s="352"/>
      <c r="D157" s="352"/>
      <c r="E157" s="352"/>
      <c r="F157" s="352"/>
      <c r="G157" s="352"/>
      <c r="H157" s="352"/>
      <c r="I157" s="352"/>
      <c r="J157" s="352"/>
      <c r="K157" s="352"/>
      <c r="L157" s="352"/>
      <c r="M157" s="352"/>
      <c r="N157" s="352"/>
      <c r="O157" s="352"/>
      <c r="P157" s="1059"/>
      <c r="Q157" s="1059"/>
      <c r="R157" s="352"/>
      <c r="S157" s="352"/>
      <c r="T157" s="352"/>
      <c r="U157" s="352"/>
      <c r="V157" s="352"/>
      <c r="W157" s="352"/>
      <c r="X157" s="352"/>
      <c r="Y157" s="352"/>
      <c r="Z157" s="352"/>
      <c r="AA157" s="352"/>
      <c r="AB157" s="352"/>
    </row>
    <row r="158" ht="15.75" customHeight="1">
      <c r="A158" s="352"/>
      <c r="B158" s="352"/>
      <c r="C158" s="352"/>
      <c r="D158" s="352"/>
      <c r="E158" s="352"/>
      <c r="F158" s="352"/>
      <c r="G158" s="352"/>
      <c r="H158" s="352"/>
      <c r="I158" s="352"/>
      <c r="J158" s="352"/>
      <c r="K158" s="352"/>
      <c r="L158" s="352"/>
      <c r="M158" s="352"/>
      <c r="N158" s="352"/>
      <c r="O158" s="352"/>
      <c r="P158" s="1059"/>
      <c r="Q158" s="1059"/>
      <c r="R158" s="352"/>
      <c r="S158" s="352"/>
      <c r="T158" s="352"/>
      <c r="U158" s="352"/>
      <c r="V158" s="352"/>
      <c r="W158" s="352"/>
      <c r="X158" s="352"/>
      <c r="Y158" s="352"/>
      <c r="Z158" s="352"/>
      <c r="AA158" s="352"/>
      <c r="AB158" s="352"/>
    </row>
    <row r="159" ht="15.75" customHeight="1">
      <c r="A159" s="352"/>
      <c r="B159" s="352"/>
      <c r="C159" s="352"/>
      <c r="D159" s="352"/>
      <c r="E159" s="352"/>
      <c r="F159" s="352"/>
      <c r="G159" s="352"/>
      <c r="H159" s="352"/>
      <c r="I159" s="352"/>
      <c r="J159" s="352"/>
      <c r="K159" s="352"/>
      <c r="L159" s="352"/>
      <c r="M159" s="352"/>
      <c r="N159" s="352"/>
      <c r="O159" s="352"/>
      <c r="P159" s="1059"/>
      <c r="Q159" s="1059"/>
      <c r="R159" s="352"/>
      <c r="S159" s="352"/>
      <c r="T159" s="352"/>
      <c r="U159" s="352"/>
      <c r="V159" s="352"/>
      <c r="W159" s="352"/>
      <c r="X159" s="352"/>
      <c r="Y159" s="352"/>
      <c r="Z159" s="352"/>
      <c r="AA159" s="352"/>
      <c r="AB159" s="352"/>
    </row>
    <row r="160" ht="15.75" customHeight="1">
      <c r="A160" s="352"/>
      <c r="B160" s="352"/>
      <c r="C160" s="352"/>
      <c r="D160" s="352"/>
      <c r="E160" s="352"/>
      <c r="F160" s="352"/>
      <c r="G160" s="352"/>
      <c r="H160" s="352"/>
      <c r="I160" s="352"/>
      <c r="J160" s="352"/>
      <c r="K160" s="352"/>
      <c r="L160" s="352"/>
      <c r="M160" s="352"/>
      <c r="N160" s="352"/>
      <c r="O160" s="352"/>
      <c r="P160" s="1059"/>
      <c r="Q160" s="1059"/>
      <c r="R160" s="352"/>
      <c r="S160" s="352"/>
      <c r="T160" s="352"/>
      <c r="U160" s="352"/>
      <c r="V160" s="352"/>
      <c r="W160" s="352"/>
      <c r="X160" s="352"/>
      <c r="Y160" s="352"/>
      <c r="Z160" s="352"/>
      <c r="AA160" s="352"/>
      <c r="AB160" s="352"/>
    </row>
    <row r="161" ht="15.75" customHeight="1">
      <c r="A161" s="352"/>
      <c r="B161" s="352"/>
      <c r="C161" s="352"/>
      <c r="D161" s="352"/>
      <c r="E161" s="352"/>
      <c r="F161" s="352"/>
      <c r="G161" s="352"/>
      <c r="H161" s="352"/>
      <c r="I161" s="352"/>
      <c r="J161" s="352"/>
      <c r="K161" s="352"/>
      <c r="L161" s="352"/>
      <c r="M161" s="352"/>
      <c r="N161" s="352"/>
      <c r="O161" s="352"/>
      <c r="P161" s="1059"/>
      <c r="Q161" s="1059"/>
      <c r="R161" s="352"/>
      <c r="S161" s="352"/>
      <c r="T161" s="352"/>
      <c r="U161" s="352"/>
      <c r="V161" s="352"/>
      <c r="W161" s="352"/>
      <c r="X161" s="352"/>
      <c r="Y161" s="352"/>
      <c r="Z161" s="352"/>
      <c r="AA161" s="352"/>
      <c r="AB161" s="352"/>
    </row>
    <row r="162" ht="15.75" customHeight="1">
      <c r="A162" s="352"/>
      <c r="B162" s="352"/>
      <c r="C162" s="352"/>
      <c r="D162" s="352"/>
      <c r="E162" s="352"/>
      <c r="F162" s="352"/>
      <c r="G162" s="352"/>
      <c r="H162" s="352"/>
      <c r="I162" s="352"/>
      <c r="J162" s="352"/>
      <c r="K162" s="352"/>
      <c r="L162" s="352"/>
      <c r="M162" s="352"/>
      <c r="N162" s="352"/>
      <c r="O162" s="352"/>
      <c r="P162" s="1059"/>
      <c r="Q162" s="1059"/>
      <c r="R162" s="352"/>
      <c r="S162" s="352"/>
      <c r="T162" s="352"/>
      <c r="U162" s="352"/>
      <c r="V162" s="352"/>
      <c r="W162" s="352"/>
      <c r="X162" s="352"/>
      <c r="Y162" s="352"/>
      <c r="Z162" s="352"/>
      <c r="AA162" s="352"/>
      <c r="AB162" s="352"/>
    </row>
    <row r="163" ht="15.75" customHeight="1">
      <c r="A163" s="352"/>
      <c r="B163" s="352"/>
      <c r="C163" s="352"/>
      <c r="D163" s="352"/>
      <c r="E163" s="352"/>
      <c r="F163" s="352"/>
      <c r="G163" s="352"/>
      <c r="H163" s="352"/>
      <c r="I163" s="352"/>
      <c r="J163" s="352"/>
      <c r="K163" s="352"/>
      <c r="L163" s="352"/>
      <c r="M163" s="352"/>
      <c r="N163" s="352"/>
      <c r="O163" s="352"/>
      <c r="P163" s="1059"/>
      <c r="Q163" s="1059"/>
      <c r="R163" s="352"/>
      <c r="S163" s="352"/>
      <c r="T163" s="352"/>
      <c r="U163" s="352"/>
      <c r="V163" s="352"/>
      <c r="W163" s="352"/>
      <c r="X163" s="352"/>
      <c r="Y163" s="352"/>
      <c r="Z163" s="352"/>
      <c r="AA163" s="352"/>
      <c r="AB163" s="352"/>
    </row>
    <row r="164" ht="15.75" customHeight="1">
      <c r="A164" s="352"/>
      <c r="B164" s="352"/>
      <c r="C164" s="352"/>
      <c r="D164" s="352"/>
      <c r="E164" s="352"/>
      <c r="F164" s="352"/>
      <c r="G164" s="352"/>
      <c r="H164" s="352"/>
      <c r="I164" s="352"/>
      <c r="J164" s="352"/>
      <c r="K164" s="352"/>
      <c r="L164" s="352"/>
      <c r="M164" s="352"/>
      <c r="N164" s="352"/>
      <c r="O164" s="352"/>
      <c r="P164" s="1059"/>
      <c r="Q164" s="1059"/>
      <c r="R164" s="352"/>
      <c r="S164" s="352"/>
      <c r="T164" s="352"/>
      <c r="U164" s="352"/>
      <c r="V164" s="352"/>
      <c r="W164" s="352"/>
      <c r="X164" s="352"/>
      <c r="Y164" s="352"/>
      <c r="Z164" s="352"/>
      <c r="AA164" s="352"/>
      <c r="AB164" s="352"/>
    </row>
    <row r="165" ht="15.75" customHeight="1">
      <c r="A165" s="352"/>
      <c r="B165" s="352"/>
      <c r="C165" s="352"/>
      <c r="D165" s="352"/>
      <c r="E165" s="352"/>
      <c r="F165" s="352"/>
      <c r="G165" s="352"/>
      <c r="H165" s="352"/>
      <c r="I165" s="352"/>
      <c r="J165" s="352"/>
      <c r="K165" s="352"/>
      <c r="L165" s="352"/>
      <c r="M165" s="352"/>
      <c r="N165" s="352"/>
      <c r="O165" s="352"/>
      <c r="P165" s="1059"/>
      <c r="Q165" s="1059"/>
      <c r="R165" s="352"/>
      <c r="S165" s="352"/>
      <c r="T165" s="352"/>
      <c r="U165" s="352"/>
      <c r="V165" s="352"/>
      <c r="W165" s="352"/>
      <c r="X165" s="352"/>
      <c r="Y165" s="352"/>
      <c r="Z165" s="352"/>
      <c r="AA165" s="352"/>
      <c r="AB165" s="352"/>
    </row>
    <row r="166" ht="15.75" customHeight="1">
      <c r="A166" s="352"/>
      <c r="B166" s="352"/>
      <c r="C166" s="352"/>
      <c r="D166" s="352"/>
      <c r="E166" s="352"/>
      <c r="F166" s="352"/>
      <c r="G166" s="352"/>
      <c r="H166" s="352"/>
      <c r="I166" s="352"/>
      <c r="J166" s="352"/>
      <c r="K166" s="352"/>
      <c r="L166" s="352"/>
      <c r="M166" s="352"/>
      <c r="N166" s="352"/>
      <c r="O166" s="352"/>
      <c r="P166" s="1059"/>
      <c r="Q166" s="1059"/>
      <c r="R166" s="352"/>
      <c r="S166" s="352"/>
      <c r="T166" s="352"/>
      <c r="U166" s="352"/>
      <c r="V166" s="352"/>
      <c r="W166" s="352"/>
      <c r="X166" s="352"/>
      <c r="Y166" s="352"/>
      <c r="Z166" s="352"/>
      <c r="AA166" s="352"/>
      <c r="AB166" s="352"/>
    </row>
    <row r="167" ht="15.75" customHeight="1">
      <c r="A167" s="352"/>
      <c r="B167" s="352"/>
      <c r="C167" s="352"/>
      <c r="D167" s="352"/>
      <c r="E167" s="352"/>
      <c r="F167" s="352"/>
      <c r="G167" s="352"/>
      <c r="H167" s="352"/>
      <c r="I167" s="352"/>
      <c r="J167" s="352"/>
      <c r="K167" s="352"/>
      <c r="L167" s="352"/>
      <c r="M167" s="352"/>
      <c r="N167" s="352"/>
      <c r="O167" s="352"/>
      <c r="P167" s="1059"/>
      <c r="Q167" s="1059"/>
      <c r="R167" s="352"/>
      <c r="S167" s="352"/>
      <c r="T167" s="352"/>
      <c r="U167" s="352"/>
      <c r="V167" s="352"/>
      <c r="W167" s="352"/>
      <c r="X167" s="352"/>
      <c r="Y167" s="352"/>
      <c r="Z167" s="352"/>
      <c r="AA167" s="352"/>
      <c r="AB167" s="352"/>
    </row>
    <row r="168" ht="15.75" customHeight="1">
      <c r="A168" s="352"/>
      <c r="B168" s="352"/>
      <c r="C168" s="352"/>
      <c r="D168" s="352"/>
      <c r="E168" s="352"/>
      <c r="F168" s="352"/>
      <c r="G168" s="352"/>
      <c r="H168" s="352"/>
      <c r="I168" s="352"/>
      <c r="J168" s="352"/>
      <c r="K168" s="352"/>
      <c r="L168" s="352"/>
      <c r="M168" s="352"/>
      <c r="N168" s="352"/>
      <c r="O168" s="352"/>
      <c r="P168" s="1059"/>
      <c r="Q168" s="1059"/>
      <c r="R168" s="352"/>
      <c r="S168" s="352"/>
      <c r="T168" s="352"/>
      <c r="U168" s="352"/>
      <c r="V168" s="352"/>
      <c r="W168" s="352"/>
      <c r="X168" s="352"/>
      <c r="Y168" s="352"/>
      <c r="Z168" s="352"/>
      <c r="AA168" s="352"/>
      <c r="AB168" s="352"/>
    </row>
    <row r="169" ht="15.75" customHeight="1">
      <c r="A169" s="352"/>
      <c r="B169" s="352"/>
      <c r="C169" s="352"/>
      <c r="D169" s="352"/>
      <c r="E169" s="352"/>
      <c r="F169" s="352"/>
      <c r="G169" s="352"/>
      <c r="H169" s="352"/>
      <c r="I169" s="352"/>
      <c r="J169" s="352"/>
      <c r="K169" s="352"/>
      <c r="L169" s="352"/>
      <c r="M169" s="352"/>
      <c r="N169" s="352"/>
      <c r="O169" s="352"/>
      <c r="P169" s="1059"/>
      <c r="Q169" s="1059"/>
      <c r="R169" s="352"/>
      <c r="S169" s="352"/>
      <c r="T169" s="352"/>
      <c r="U169" s="352"/>
      <c r="V169" s="352"/>
      <c r="W169" s="352"/>
      <c r="X169" s="352"/>
      <c r="Y169" s="352"/>
      <c r="Z169" s="352"/>
      <c r="AA169" s="352"/>
      <c r="AB169" s="352"/>
    </row>
    <row r="170" ht="15.75" customHeight="1">
      <c r="A170" s="352"/>
      <c r="B170" s="352"/>
      <c r="C170" s="352"/>
      <c r="D170" s="352"/>
      <c r="E170" s="352"/>
      <c r="F170" s="352"/>
      <c r="G170" s="352"/>
      <c r="H170" s="352"/>
      <c r="I170" s="352"/>
      <c r="J170" s="352"/>
      <c r="K170" s="352"/>
      <c r="L170" s="352"/>
      <c r="M170" s="352"/>
      <c r="N170" s="352"/>
      <c r="O170" s="352"/>
      <c r="P170" s="1059"/>
      <c r="Q170" s="1059"/>
      <c r="R170" s="352"/>
      <c r="S170" s="352"/>
      <c r="T170" s="352"/>
      <c r="U170" s="352"/>
      <c r="V170" s="352"/>
      <c r="W170" s="352"/>
      <c r="X170" s="352"/>
      <c r="Y170" s="352"/>
      <c r="Z170" s="352"/>
      <c r="AA170" s="352"/>
      <c r="AB170" s="352"/>
    </row>
    <row r="171" ht="15.75" customHeight="1">
      <c r="A171" s="352"/>
      <c r="B171" s="352"/>
      <c r="C171" s="352"/>
      <c r="D171" s="352"/>
      <c r="E171" s="352"/>
      <c r="F171" s="352"/>
      <c r="G171" s="352"/>
      <c r="H171" s="352"/>
      <c r="I171" s="352"/>
      <c r="J171" s="352"/>
      <c r="K171" s="352"/>
      <c r="L171" s="352"/>
      <c r="M171" s="352"/>
      <c r="N171" s="352"/>
      <c r="O171" s="352"/>
      <c r="P171" s="1059"/>
      <c r="Q171" s="1059"/>
      <c r="R171" s="352"/>
      <c r="S171" s="352"/>
      <c r="T171" s="352"/>
      <c r="U171" s="352"/>
      <c r="V171" s="352"/>
      <c r="W171" s="352"/>
      <c r="X171" s="352"/>
      <c r="Y171" s="352"/>
      <c r="Z171" s="352"/>
      <c r="AA171" s="352"/>
      <c r="AB171" s="352"/>
    </row>
    <row r="172" ht="15.75" customHeight="1">
      <c r="A172" s="352"/>
      <c r="B172" s="352"/>
      <c r="C172" s="352"/>
      <c r="D172" s="352"/>
      <c r="E172" s="352"/>
      <c r="F172" s="352"/>
      <c r="G172" s="352"/>
      <c r="H172" s="352"/>
      <c r="I172" s="352"/>
      <c r="J172" s="352"/>
      <c r="K172" s="352"/>
      <c r="L172" s="352"/>
      <c r="M172" s="352"/>
      <c r="N172" s="352"/>
      <c r="O172" s="352"/>
      <c r="P172" s="1059"/>
      <c r="Q172" s="1059"/>
      <c r="R172" s="352"/>
      <c r="S172" s="352"/>
      <c r="T172" s="352"/>
      <c r="U172" s="352"/>
      <c r="V172" s="352"/>
      <c r="W172" s="352"/>
      <c r="X172" s="352"/>
      <c r="Y172" s="352"/>
      <c r="Z172" s="352"/>
      <c r="AA172" s="352"/>
      <c r="AB172" s="352"/>
    </row>
    <row r="173" ht="15.75" customHeight="1">
      <c r="A173" s="352"/>
      <c r="B173" s="352"/>
      <c r="C173" s="352"/>
      <c r="D173" s="352"/>
      <c r="E173" s="352"/>
      <c r="F173" s="352"/>
      <c r="G173" s="352"/>
      <c r="H173" s="352"/>
      <c r="I173" s="352"/>
      <c r="J173" s="352"/>
      <c r="K173" s="352"/>
      <c r="L173" s="352"/>
      <c r="M173" s="352"/>
      <c r="N173" s="352"/>
      <c r="O173" s="352"/>
      <c r="P173" s="1059"/>
      <c r="Q173" s="1059"/>
      <c r="R173" s="352"/>
      <c r="S173" s="352"/>
      <c r="T173" s="352"/>
      <c r="U173" s="352"/>
      <c r="V173" s="352"/>
      <c r="W173" s="352"/>
      <c r="X173" s="352"/>
      <c r="Y173" s="352"/>
      <c r="Z173" s="352"/>
      <c r="AA173" s="352"/>
      <c r="AB173" s="352"/>
    </row>
    <row r="174" ht="15.75" customHeight="1">
      <c r="A174" s="352"/>
      <c r="B174" s="352"/>
      <c r="C174" s="352"/>
      <c r="D174" s="352"/>
      <c r="E174" s="352"/>
      <c r="F174" s="352"/>
      <c r="G174" s="352"/>
      <c r="H174" s="352"/>
      <c r="I174" s="352"/>
      <c r="J174" s="352"/>
      <c r="K174" s="352"/>
      <c r="L174" s="352"/>
      <c r="M174" s="352"/>
      <c r="N174" s="352"/>
      <c r="O174" s="352"/>
      <c r="P174" s="1059"/>
      <c r="Q174" s="1059"/>
      <c r="R174" s="352"/>
      <c r="S174" s="352"/>
      <c r="T174" s="352"/>
      <c r="U174" s="352"/>
      <c r="V174" s="352"/>
      <c r="W174" s="352"/>
      <c r="X174" s="352"/>
      <c r="Y174" s="352"/>
      <c r="Z174" s="352"/>
      <c r="AA174" s="352"/>
      <c r="AB174" s="352"/>
    </row>
    <row r="175" ht="15.75" customHeight="1">
      <c r="A175" s="352"/>
      <c r="B175" s="352"/>
      <c r="C175" s="352"/>
      <c r="D175" s="352"/>
      <c r="E175" s="352"/>
      <c r="F175" s="352"/>
      <c r="G175" s="352"/>
      <c r="H175" s="352"/>
      <c r="I175" s="352"/>
      <c r="J175" s="352"/>
      <c r="K175" s="352"/>
      <c r="L175" s="352"/>
      <c r="M175" s="352"/>
      <c r="N175" s="352"/>
      <c r="O175" s="352"/>
      <c r="P175" s="1059"/>
      <c r="Q175" s="1059"/>
      <c r="R175" s="352"/>
      <c r="S175" s="352"/>
      <c r="T175" s="352"/>
      <c r="U175" s="352"/>
      <c r="V175" s="352"/>
      <c r="W175" s="352"/>
      <c r="X175" s="352"/>
      <c r="Y175" s="352"/>
      <c r="Z175" s="352"/>
      <c r="AA175" s="352"/>
      <c r="AB175" s="352"/>
    </row>
    <row r="176" ht="15.75" customHeight="1">
      <c r="A176" s="352"/>
      <c r="B176" s="352"/>
      <c r="C176" s="352"/>
      <c r="D176" s="352"/>
      <c r="E176" s="352"/>
      <c r="F176" s="352"/>
      <c r="G176" s="352"/>
      <c r="H176" s="352"/>
      <c r="I176" s="352"/>
      <c r="J176" s="352"/>
      <c r="K176" s="352"/>
      <c r="L176" s="352"/>
      <c r="M176" s="352"/>
      <c r="N176" s="352"/>
      <c r="O176" s="352"/>
      <c r="P176" s="1059"/>
      <c r="Q176" s="1059"/>
      <c r="R176" s="352"/>
      <c r="S176" s="352"/>
      <c r="T176" s="352"/>
      <c r="U176" s="352"/>
      <c r="V176" s="352"/>
      <c r="W176" s="352"/>
      <c r="X176" s="352"/>
      <c r="Y176" s="352"/>
      <c r="Z176" s="352"/>
      <c r="AA176" s="352"/>
      <c r="AB176" s="352"/>
    </row>
    <row r="177" ht="15.75" customHeight="1">
      <c r="A177" s="352"/>
      <c r="B177" s="352"/>
      <c r="C177" s="352"/>
      <c r="D177" s="352"/>
      <c r="E177" s="352"/>
      <c r="F177" s="352"/>
      <c r="G177" s="352"/>
      <c r="H177" s="352"/>
      <c r="I177" s="352"/>
      <c r="J177" s="352"/>
      <c r="K177" s="352"/>
      <c r="L177" s="352"/>
      <c r="M177" s="352"/>
      <c r="N177" s="352"/>
      <c r="O177" s="352"/>
      <c r="P177" s="1059"/>
      <c r="Q177" s="1059"/>
      <c r="R177" s="352"/>
      <c r="S177" s="352"/>
      <c r="T177" s="352"/>
      <c r="U177" s="352"/>
      <c r="V177" s="352"/>
      <c r="W177" s="352"/>
      <c r="X177" s="352"/>
      <c r="Y177" s="352"/>
      <c r="Z177" s="352"/>
      <c r="AA177" s="352"/>
      <c r="AB177" s="352"/>
    </row>
    <row r="178" ht="15.75" customHeight="1">
      <c r="A178" s="352"/>
      <c r="B178" s="352"/>
      <c r="C178" s="352"/>
      <c r="D178" s="352"/>
      <c r="E178" s="352"/>
      <c r="F178" s="352"/>
      <c r="G178" s="352"/>
      <c r="H178" s="352"/>
      <c r="I178" s="352"/>
      <c r="J178" s="352"/>
      <c r="K178" s="352"/>
      <c r="L178" s="352"/>
      <c r="M178" s="352"/>
      <c r="N178" s="352"/>
      <c r="O178" s="352"/>
      <c r="P178" s="1059"/>
      <c r="Q178" s="1059"/>
      <c r="R178" s="352"/>
      <c r="S178" s="352"/>
      <c r="T178" s="352"/>
      <c r="U178" s="352"/>
      <c r="V178" s="352"/>
      <c r="W178" s="352"/>
      <c r="X178" s="352"/>
      <c r="Y178" s="352"/>
      <c r="Z178" s="352"/>
      <c r="AA178" s="352"/>
      <c r="AB178" s="352"/>
    </row>
    <row r="179" ht="15.75" customHeight="1">
      <c r="A179" s="352"/>
      <c r="B179" s="352"/>
      <c r="C179" s="352"/>
      <c r="D179" s="352"/>
      <c r="E179" s="352"/>
      <c r="F179" s="352"/>
      <c r="G179" s="352"/>
      <c r="H179" s="352"/>
      <c r="I179" s="352"/>
      <c r="J179" s="352"/>
      <c r="K179" s="352"/>
      <c r="L179" s="352"/>
      <c r="M179" s="352"/>
      <c r="N179" s="352"/>
      <c r="O179" s="352"/>
      <c r="P179" s="1059"/>
      <c r="Q179" s="1059"/>
      <c r="R179" s="352"/>
      <c r="S179" s="352"/>
      <c r="T179" s="352"/>
      <c r="U179" s="352"/>
      <c r="V179" s="352"/>
      <c r="W179" s="352"/>
      <c r="X179" s="352"/>
      <c r="Y179" s="352"/>
      <c r="Z179" s="352"/>
      <c r="AA179" s="352"/>
      <c r="AB179" s="352"/>
    </row>
    <row r="180" ht="15.75" customHeight="1">
      <c r="A180" s="352"/>
      <c r="B180" s="352"/>
      <c r="C180" s="352"/>
      <c r="D180" s="352"/>
      <c r="E180" s="352"/>
      <c r="F180" s="352"/>
      <c r="G180" s="352"/>
      <c r="H180" s="352"/>
      <c r="I180" s="352"/>
      <c r="J180" s="352"/>
      <c r="K180" s="352"/>
      <c r="L180" s="352"/>
      <c r="M180" s="352"/>
      <c r="N180" s="352"/>
      <c r="O180" s="352"/>
      <c r="P180" s="1059"/>
      <c r="Q180" s="1059"/>
      <c r="R180" s="352"/>
      <c r="S180" s="352"/>
      <c r="T180" s="352"/>
      <c r="U180" s="352"/>
      <c r="V180" s="352"/>
      <c r="W180" s="352"/>
      <c r="X180" s="352"/>
      <c r="Y180" s="352"/>
      <c r="Z180" s="352"/>
      <c r="AA180" s="352"/>
      <c r="AB180" s="352"/>
    </row>
    <row r="181" ht="15.75" customHeight="1">
      <c r="A181" s="352"/>
      <c r="B181" s="352"/>
      <c r="C181" s="352"/>
      <c r="D181" s="352"/>
      <c r="E181" s="352"/>
      <c r="F181" s="352"/>
      <c r="G181" s="352"/>
      <c r="H181" s="352"/>
      <c r="I181" s="352"/>
      <c r="J181" s="352"/>
      <c r="K181" s="352"/>
      <c r="L181" s="352"/>
      <c r="M181" s="352"/>
      <c r="N181" s="352"/>
      <c r="O181" s="352"/>
      <c r="P181" s="1059"/>
      <c r="Q181" s="1059"/>
      <c r="R181" s="352"/>
      <c r="S181" s="352"/>
      <c r="T181" s="352"/>
      <c r="U181" s="352"/>
      <c r="V181" s="352"/>
      <c r="W181" s="352"/>
      <c r="X181" s="352"/>
      <c r="Y181" s="352"/>
      <c r="Z181" s="352"/>
      <c r="AA181" s="352"/>
      <c r="AB181" s="352"/>
    </row>
    <row r="182" ht="15.75" customHeight="1">
      <c r="A182" s="352"/>
      <c r="B182" s="352"/>
      <c r="C182" s="352"/>
      <c r="D182" s="352"/>
      <c r="E182" s="352"/>
      <c r="F182" s="352"/>
      <c r="G182" s="352"/>
      <c r="H182" s="352"/>
      <c r="I182" s="352"/>
      <c r="J182" s="352"/>
      <c r="K182" s="352"/>
      <c r="L182" s="352"/>
      <c r="M182" s="352"/>
      <c r="N182" s="352"/>
      <c r="O182" s="352"/>
      <c r="P182" s="1059"/>
      <c r="Q182" s="1059"/>
      <c r="R182" s="352"/>
      <c r="S182" s="352"/>
      <c r="T182" s="352"/>
      <c r="U182" s="352"/>
      <c r="V182" s="352"/>
      <c r="W182" s="352"/>
      <c r="X182" s="352"/>
      <c r="Y182" s="352"/>
      <c r="Z182" s="352"/>
      <c r="AA182" s="352"/>
      <c r="AB182" s="352"/>
    </row>
    <row r="183" ht="15.75" customHeight="1">
      <c r="A183" s="352"/>
      <c r="B183" s="352"/>
      <c r="C183" s="352"/>
      <c r="D183" s="352"/>
      <c r="E183" s="352"/>
      <c r="F183" s="352"/>
      <c r="G183" s="352"/>
      <c r="H183" s="352"/>
      <c r="I183" s="352"/>
      <c r="J183" s="352"/>
      <c r="K183" s="352"/>
      <c r="L183" s="352"/>
      <c r="M183" s="352"/>
      <c r="N183" s="352"/>
      <c r="O183" s="352"/>
      <c r="P183" s="1059"/>
      <c r="Q183" s="1059"/>
      <c r="R183" s="352"/>
      <c r="S183" s="352"/>
      <c r="T183" s="352"/>
      <c r="U183" s="352"/>
      <c r="V183" s="352"/>
      <c r="W183" s="352"/>
      <c r="X183" s="352"/>
      <c r="Y183" s="352"/>
      <c r="Z183" s="352"/>
      <c r="AA183" s="352"/>
      <c r="AB183" s="352"/>
    </row>
    <row r="184" ht="15.75" customHeight="1">
      <c r="A184" s="352"/>
      <c r="B184" s="352"/>
      <c r="C184" s="352"/>
      <c r="D184" s="352"/>
      <c r="E184" s="352"/>
      <c r="F184" s="352"/>
      <c r="G184" s="352"/>
      <c r="H184" s="352"/>
      <c r="I184" s="352"/>
      <c r="J184" s="352"/>
      <c r="K184" s="352"/>
      <c r="L184" s="352"/>
      <c r="M184" s="352"/>
      <c r="N184" s="352"/>
      <c r="O184" s="352"/>
      <c r="P184" s="1059"/>
      <c r="Q184" s="1059"/>
      <c r="R184" s="352"/>
      <c r="S184" s="352"/>
      <c r="T184" s="352"/>
      <c r="U184" s="352"/>
      <c r="V184" s="352"/>
      <c r="W184" s="352"/>
      <c r="X184" s="352"/>
      <c r="Y184" s="352"/>
      <c r="Z184" s="352"/>
      <c r="AA184" s="352"/>
      <c r="AB184" s="352"/>
    </row>
    <row r="185" ht="15.75" customHeight="1">
      <c r="A185" s="352"/>
      <c r="B185" s="352"/>
      <c r="C185" s="352"/>
      <c r="D185" s="352"/>
      <c r="E185" s="352"/>
      <c r="F185" s="352"/>
      <c r="G185" s="352"/>
      <c r="H185" s="352"/>
      <c r="I185" s="352"/>
      <c r="J185" s="352"/>
      <c r="K185" s="352"/>
      <c r="L185" s="352"/>
      <c r="M185" s="352"/>
      <c r="N185" s="352"/>
      <c r="O185" s="352"/>
      <c r="P185" s="1059"/>
      <c r="Q185" s="1059"/>
      <c r="R185" s="352"/>
      <c r="S185" s="352"/>
      <c r="T185" s="352"/>
      <c r="U185" s="352"/>
      <c r="V185" s="352"/>
      <c r="W185" s="352"/>
      <c r="X185" s="352"/>
      <c r="Y185" s="352"/>
      <c r="Z185" s="352"/>
      <c r="AA185" s="352"/>
      <c r="AB185" s="352"/>
    </row>
    <row r="186" ht="15.75" customHeight="1">
      <c r="A186" s="352"/>
      <c r="B186" s="352"/>
      <c r="C186" s="352"/>
      <c r="D186" s="352"/>
      <c r="E186" s="352"/>
      <c r="F186" s="352"/>
      <c r="G186" s="352"/>
      <c r="H186" s="352"/>
      <c r="I186" s="352"/>
      <c r="J186" s="352"/>
      <c r="K186" s="352"/>
      <c r="L186" s="352"/>
      <c r="M186" s="352"/>
      <c r="N186" s="352"/>
      <c r="O186" s="352"/>
      <c r="P186" s="1059"/>
      <c r="Q186" s="1059"/>
      <c r="R186" s="352"/>
      <c r="S186" s="352"/>
      <c r="T186" s="352"/>
      <c r="U186" s="352"/>
      <c r="V186" s="352"/>
      <c r="W186" s="352"/>
      <c r="X186" s="352"/>
      <c r="Y186" s="352"/>
      <c r="Z186" s="352"/>
      <c r="AA186" s="352"/>
      <c r="AB186" s="352"/>
    </row>
    <row r="187" ht="15.75" customHeight="1">
      <c r="A187" s="352"/>
      <c r="B187" s="352"/>
      <c r="C187" s="352"/>
      <c r="D187" s="352"/>
      <c r="E187" s="352"/>
      <c r="F187" s="352"/>
      <c r="G187" s="352"/>
      <c r="H187" s="352"/>
      <c r="I187" s="352"/>
      <c r="J187" s="352"/>
      <c r="K187" s="352"/>
      <c r="L187" s="352"/>
      <c r="M187" s="352"/>
      <c r="N187" s="352"/>
      <c r="O187" s="352"/>
      <c r="P187" s="1059"/>
      <c r="Q187" s="1059"/>
      <c r="R187" s="352"/>
      <c r="S187" s="352"/>
      <c r="T187" s="352"/>
      <c r="U187" s="352"/>
      <c r="V187" s="352"/>
      <c r="W187" s="352"/>
      <c r="X187" s="352"/>
      <c r="Y187" s="352"/>
      <c r="Z187" s="352"/>
      <c r="AA187" s="352"/>
      <c r="AB187" s="352"/>
    </row>
    <row r="188" ht="15.75" customHeight="1">
      <c r="A188" s="352"/>
      <c r="B188" s="352"/>
      <c r="C188" s="352"/>
      <c r="D188" s="352"/>
      <c r="E188" s="352"/>
      <c r="F188" s="352"/>
      <c r="G188" s="352"/>
      <c r="H188" s="352"/>
      <c r="I188" s="352"/>
      <c r="J188" s="352"/>
      <c r="K188" s="352"/>
      <c r="L188" s="352"/>
      <c r="M188" s="352"/>
      <c r="N188" s="352"/>
      <c r="O188" s="352"/>
      <c r="P188" s="1059"/>
      <c r="Q188" s="1059"/>
      <c r="R188" s="352"/>
      <c r="S188" s="352"/>
      <c r="T188" s="352"/>
      <c r="U188" s="352"/>
      <c r="V188" s="352"/>
      <c r="W188" s="352"/>
      <c r="X188" s="352"/>
      <c r="Y188" s="352"/>
      <c r="Z188" s="352"/>
      <c r="AA188" s="352"/>
      <c r="AB188" s="352"/>
    </row>
    <row r="189" ht="15.75" customHeight="1">
      <c r="A189" s="352"/>
      <c r="B189" s="352"/>
      <c r="C189" s="352"/>
      <c r="D189" s="352"/>
      <c r="E189" s="352"/>
      <c r="F189" s="352"/>
      <c r="G189" s="352"/>
      <c r="H189" s="352"/>
      <c r="I189" s="352"/>
      <c r="J189" s="352"/>
      <c r="K189" s="352"/>
      <c r="L189" s="352"/>
      <c r="M189" s="352"/>
      <c r="N189" s="352"/>
      <c r="O189" s="352"/>
      <c r="P189" s="1059"/>
      <c r="Q189" s="1059"/>
      <c r="R189" s="352"/>
      <c r="S189" s="352"/>
      <c r="T189" s="352"/>
      <c r="U189" s="352"/>
      <c r="V189" s="352"/>
      <c r="W189" s="352"/>
      <c r="X189" s="352"/>
      <c r="Y189" s="352"/>
      <c r="Z189" s="352"/>
      <c r="AA189" s="352"/>
      <c r="AB189" s="352"/>
    </row>
    <row r="190" ht="15.75" customHeight="1">
      <c r="A190" s="352"/>
      <c r="B190" s="352"/>
      <c r="C190" s="352"/>
      <c r="D190" s="352"/>
      <c r="E190" s="352"/>
      <c r="F190" s="352"/>
      <c r="G190" s="352"/>
      <c r="H190" s="352"/>
      <c r="I190" s="352"/>
      <c r="J190" s="352"/>
      <c r="K190" s="352"/>
      <c r="L190" s="352"/>
      <c r="M190" s="352"/>
      <c r="N190" s="352"/>
      <c r="O190" s="352"/>
      <c r="P190" s="1059"/>
      <c r="Q190" s="1059"/>
      <c r="R190" s="352"/>
      <c r="S190" s="352"/>
      <c r="T190" s="352"/>
      <c r="U190" s="352"/>
      <c r="V190" s="352"/>
      <c r="W190" s="352"/>
      <c r="X190" s="352"/>
      <c r="Y190" s="352"/>
      <c r="Z190" s="352"/>
      <c r="AA190" s="352"/>
      <c r="AB190" s="352"/>
    </row>
    <row r="191" ht="15.75" customHeight="1">
      <c r="A191" s="352"/>
      <c r="B191" s="352"/>
      <c r="C191" s="352"/>
      <c r="D191" s="352"/>
      <c r="E191" s="352"/>
      <c r="F191" s="352"/>
      <c r="G191" s="352"/>
      <c r="H191" s="352"/>
      <c r="I191" s="352"/>
      <c r="J191" s="352"/>
      <c r="K191" s="352"/>
      <c r="L191" s="352"/>
      <c r="M191" s="352"/>
      <c r="N191" s="352"/>
      <c r="O191" s="352"/>
      <c r="P191" s="1059"/>
      <c r="Q191" s="1059"/>
      <c r="R191" s="352"/>
      <c r="S191" s="352"/>
      <c r="T191" s="352"/>
      <c r="U191" s="352"/>
      <c r="V191" s="352"/>
      <c r="W191" s="352"/>
      <c r="X191" s="352"/>
      <c r="Y191" s="352"/>
      <c r="Z191" s="352"/>
      <c r="AA191" s="352"/>
      <c r="AB191" s="352"/>
    </row>
    <row r="192" ht="15.75" customHeight="1">
      <c r="A192" s="352"/>
      <c r="B192" s="352"/>
      <c r="C192" s="352"/>
      <c r="D192" s="352"/>
      <c r="E192" s="352"/>
      <c r="F192" s="352"/>
      <c r="G192" s="352"/>
      <c r="H192" s="352"/>
      <c r="I192" s="352"/>
      <c r="J192" s="352"/>
      <c r="K192" s="352"/>
      <c r="L192" s="352"/>
      <c r="M192" s="352"/>
      <c r="N192" s="352"/>
      <c r="O192" s="352"/>
      <c r="P192" s="1059"/>
      <c r="Q192" s="1059"/>
      <c r="R192" s="352"/>
      <c r="S192" s="352"/>
      <c r="T192" s="352"/>
      <c r="U192" s="352"/>
      <c r="V192" s="352"/>
      <c r="W192" s="352"/>
      <c r="X192" s="352"/>
      <c r="Y192" s="352"/>
      <c r="Z192" s="352"/>
      <c r="AA192" s="352"/>
      <c r="AB192" s="352"/>
    </row>
    <row r="193" ht="15.75" customHeight="1">
      <c r="A193" s="352"/>
      <c r="B193" s="352"/>
      <c r="C193" s="352"/>
      <c r="D193" s="352"/>
      <c r="E193" s="352"/>
      <c r="F193" s="352"/>
      <c r="G193" s="352"/>
      <c r="H193" s="352"/>
      <c r="I193" s="352"/>
      <c r="J193" s="352"/>
      <c r="K193" s="352"/>
      <c r="L193" s="352"/>
      <c r="M193" s="352"/>
      <c r="N193" s="352"/>
      <c r="O193" s="352"/>
      <c r="P193" s="1059"/>
      <c r="Q193" s="1059"/>
      <c r="R193" s="352"/>
      <c r="S193" s="352"/>
      <c r="T193" s="352"/>
      <c r="U193" s="352"/>
      <c r="V193" s="352"/>
      <c r="W193" s="352"/>
      <c r="X193" s="352"/>
      <c r="Y193" s="352"/>
      <c r="Z193" s="352"/>
      <c r="AA193" s="352"/>
      <c r="AB193" s="352"/>
    </row>
    <row r="194" ht="15.75" customHeight="1">
      <c r="A194" s="352"/>
      <c r="B194" s="352"/>
      <c r="C194" s="352"/>
      <c r="D194" s="352"/>
      <c r="E194" s="352"/>
      <c r="F194" s="352"/>
      <c r="G194" s="352"/>
      <c r="H194" s="352"/>
      <c r="I194" s="352"/>
      <c r="J194" s="352"/>
      <c r="K194" s="352"/>
      <c r="L194" s="352"/>
      <c r="M194" s="352"/>
      <c r="N194" s="352"/>
      <c r="O194" s="352"/>
      <c r="P194" s="1059"/>
      <c r="Q194" s="1059"/>
      <c r="R194" s="352"/>
      <c r="S194" s="352"/>
      <c r="T194" s="352"/>
      <c r="U194" s="352"/>
      <c r="V194" s="352"/>
      <c r="W194" s="352"/>
      <c r="X194" s="352"/>
      <c r="Y194" s="352"/>
      <c r="Z194" s="352"/>
      <c r="AA194" s="352"/>
      <c r="AB194" s="352"/>
    </row>
    <row r="195" ht="15.75" customHeight="1">
      <c r="A195" s="352"/>
      <c r="B195" s="352"/>
      <c r="C195" s="352"/>
      <c r="D195" s="352"/>
      <c r="E195" s="352"/>
      <c r="F195" s="352"/>
      <c r="G195" s="352"/>
      <c r="H195" s="352"/>
      <c r="I195" s="352"/>
      <c r="J195" s="352"/>
      <c r="K195" s="352"/>
      <c r="L195" s="352"/>
      <c r="M195" s="352"/>
      <c r="N195" s="352"/>
      <c r="O195" s="352"/>
      <c r="P195" s="1059"/>
      <c r="Q195" s="1059"/>
      <c r="R195" s="352"/>
      <c r="S195" s="352"/>
      <c r="T195" s="352"/>
      <c r="U195" s="352"/>
      <c r="V195" s="352"/>
      <c r="W195" s="352"/>
      <c r="X195" s="352"/>
      <c r="Y195" s="352"/>
      <c r="Z195" s="352"/>
      <c r="AA195" s="352"/>
      <c r="AB195" s="352"/>
    </row>
    <row r="196" ht="15.75" customHeight="1">
      <c r="A196" s="352"/>
      <c r="B196" s="352"/>
      <c r="C196" s="352"/>
      <c r="D196" s="352"/>
      <c r="E196" s="352"/>
      <c r="F196" s="352"/>
      <c r="G196" s="352"/>
      <c r="H196" s="352"/>
      <c r="I196" s="352"/>
      <c r="J196" s="352"/>
      <c r="K196" s="352"/>
      <c r="L196" s="352"/>
      <c r="M196" s="352"/>
      <c r="N196" s="352"/>
      <c r="O196" s="352"/>
      <c r="P196" s="1059"/>
      <c r="Q196" s="1059"/>
      <c r="R196" s="352"/>
      <c r="S196" s="352"/>
      <c r="T196" s="352"/>
      <c r="U196" s="352"/>
      <c r="V196" s="352"/>
      <c r="W196" s="352"/>
      <c r="X196" s="352"/>
      <c r="Y196" s="352"/>
      <c r="Z196" s="352"/>
      <c r="AA196" s="352"/>
      <c r="AB196" s="352"/>
    </row>
    <row r="197" ht="15.75" customHeight="1">
      <c r="A197" s="352"/>
      <c r="B197" s="352"/>
      <c r="C197" s="352"/>
      <c r="D197" s="352"/>
      <c r="E197" s="352"/>
      <c r="F197" s="352"/>
      <c r="G197" s="352"/>
      <c r="H197" s="352"/>
      <c r="I197" s="352"/>
      <c r="J197" s="352"/>
      <c r="K197" s="352"/>
      <c r="L197" s="352"/>
      <c r="M197" s="352"/>
      <c r="N197" s="352"/>
      <c r="O197" s="352"/>
      <c r="P197" s="1059"/>
      <c r="Q197" s="1059"/>
      <c r="R197" s="352"/>
      <c r="S197" s="352"/>
      <c r="T197" s="352"/>
      <c r="U197" s="352"/>
      <c r="V197" s="352"/>
      <c r="W197" s="352"/>
      <c r="X197" s="352"/>
      <c r="Y197" s="352"/>
      <c r="Z197" s="352"/>
      <c r="AA197" s="352"/>
      <c r="AB197" s="352"/>
    </row>
    <row r="198" ht="15.75" customHeight="1">
      <c r="A198" s="352"/>
      <c r="B198" s="352"/>
      <c r="C198" s="352"/>
      <c r="D198" s="352"/>
      <c r="E198" s="352"/>
      <c r="F198" s="352"/>
      <c r="G198" s="352"/>
      <c r="H198" s="352"/>
      <c r="I198" s="352"/>
      <c r="J198" s="352"/>
      <c r="K198" s="352"/>
      <c r="L198" s="352"/>
      <c r="M198" s="352"/>
      <c r="N198" s="352"/>
      <c r="O198" s="352"/>
      <c r="P198" s="1059"/>
      <c r="Q198" s="1059"/>
      <c r="R198" s="352"/>
      <c r="S198" s="352"/>
      <c r="T198" s="352"/>
      <c r="U198" s="352"/>
      <c r="V198" s="352"/>
      <c r="W198" s="352"/>
      <c r="X198" s="352"/>
      <c r="Y198" s="352"/>
      <c r="Z198" s="352"/>
      <c r="AA198" s="352"/>
      <c r="AB198" s="352"/>
    </row>
    <row r="199" ht="15.75" customHeight="1">
      <c r="A199" s="352"/>
      <c r="B199" s="352"/>
      <c r="C199" s="352"/>
      <c r="D199" s="352"/>
      <c r="E199" s="352"/>
      <c r="F199" s="352"/>
      <c r="G199" s="352"/>
      <c r="H199" s="352"/>
      <c r="I199" s="352"/>
      <c r="J199" s="352"/>
      <c r="K199" s="352"/>
      <c r="L199" s="352"/>
      <c r="M199" s="352"/>
      <c r="N199" s="352"/>
      <c r="O199" s="352"/>
      <c r="P199" s="1059"/>
      <c r="Q199" s="1059"/>
      <c r="R199" s="352"/>
      <c r="S199" s="352"/>
      <c r="T199" s="352"/>
      <c r="U199" s="352"/>
      <c r="V199" s="352"/>
      <c r="W199" s="352"/>
      <c r="X199" s="352"/>
      <c r="Y199" s="352"/>
      <c r="Z199" s="352"/>
      <c r="AA199" s="352"/>
      <c r="AB199" s="352"/>
    </row>
    <row r="200" ht="15.75" customHeight="1">
      <c r="A200" s="352"/>
      <c r="B200" s="352"/>
      <c r="C200" s="352"/>
      <c r="D200" s="352"/>
      <c r="E200" s="352"/>
      <c r="F200" s="352"/>
      <c r="G200" s="352"/>
      <c r="H200" s="352"/>
      <c r="I200" s="352"/>
      <c r="J200" s="352"/>
      <c r="K200" s="352"/>
      <c r="L200" s="352"/>
      <c r="M200" s="352"/>
      <c r="N200" s="352"/>
      <c r="O200" s="352"/>
      <c r="P200" s="1059"/>
      <c r="Q200" s="1059"/>
      <c r="R200" s="352"/>
      <c r="S200" s="352"/>
      <c r="T200" s="352"/>
      <c r="U200" s="352"/>
      <c r="V200" s="352"/>
      <c r="W200" s="352"/>
      <c r="X200" s="352"/>
      <c r="Y200" s="352"/>
      <c r="Z200" s="352"/>
      <c r="AA200" s="352"/>
      <c r="AB200" s="352"/>
    </row>
    <row r="201" ht="15.75" customHeight="1">
      <c r="A201" s="352"/>
      <c r="B201" s="352"/>
      <c r="C201" s="352"/>
      <c r="D201" s="352"/>
      <c r="E201" s="352"/>
      <c r="F201" s="352"/>
      <c r="G201" s="352"/>
      <c r="H201" s="352"/>
      <c r="I201" s="352"/>
      <c r="J201" s="352"/>
      <c r="K201" s="352"/>
      <c r="L201" s="352"/>
      <c r="M201" s="352"/>
      <c r="N201" s="352"/>
      <c r="O201" s="352"/>
      <c r="P201" s="1059"/>
      <c r="Q201" s="1059"/>
      <c r="R201" s="352"/>
      <c r="S201" s="352"/>
      <c r="T201" s="352"/>
      <c r="U201" s="352"/>
      <c r="V201" s="352"/>
      <c r="W201" s="352"/>
      <c r="X201" s="352"/>
      <c r="Y201" s="352"/>
      <c r="Z201" s="352"/>
      <c r="AA201" s="352"/>
      <c r="AB201" s="352"/>
    </row>
    <row r="202" ht="15.75" customHeight="1">
      <c r="A202" s="352"/>
      <c r="B202" s="352"/>
      <c r="C202" s="352"/>
      <c r="D202" s="352"/>
      <c r="E202" s="352"/>
      <c r="F202" s="352"/>
      <c r="G202" s="352"/>
      <c r="H202" s="352"/>
      <c r="I202" s="352"/>
      <c r="J202" s="352"/>
      <c r="K202" s="352"/>
      <c r="L202" s="352"/>
      <c r="M202" s="352"/>
      <c r="N202" s="352"/>
      <c r="O202" s="352"/>
      <c r="P202" s="1059"/>
      <c r="Q202" s="1059"/>
      <c r="R202" s="352"/>
      <c r="S202" s="352"/>
      <c r="T202" s="352"/>
      <c r="U202" s="352"/>
      <c r="V202" s="352"/>
      <c r="W202" s="352"/>
      <c r="X202" s="352"/>
      <c r="Y202" s="352"/>
      <c r="Z202" s="352"/>
      <c r="AA202" s="352"/>
      <c r="AB202" s="352"/>
    </row>
    <row r="203" ht="15.75" customHeight="1">
      <c r="A203" s="352"/>
      <c r="B203" s="352"/>
      <c r="C203" s="352"/>
      <c r="D203" s="352"/>
      <c r="E203" s="352"/>
      <c r="F203" s="352"/>
      <c r="G203" s="352"/>
      <c r="H203" s="352"/>
      <c r="I203" s="352"/>
      <c r="J203" s="352"/>
      <c r="K203" s="352"/>
      <c r="L203" s="352"/>
      <c r="M203" s="352"/>
      <c r="N203" s="352"/>
      <c r="O203" s="352"/>
      <c r="P203" s="1059"/>
      <c r="Q203" s="1059"/>
      <c r="R203" s="352"/>
      <c r="S203" s="352"/>
      <c r="T203" s="352"/>
      <c r="U203" s="352"/>
      <c r="V203" s="352"/>
      <c r="W203" s="352"/>
      <c r="X203" s="352"/>
      <c r="Y203" s="352"/>
      <c r="Z203" s="352"/>
      <c r="AA203" s="352"/>
      <c r="AB203" s="352"/>
    </row>
    <row r="204" ht="15.75" customHeight="1">
      <c r="A204" s="352"/>
      <c r="B204" s="352"/>
      <c r="C204" s="352"/>
      <c r="D204" s="352"/>
      <c r="E204" s="352"/>
      <c r="F204" s="352"/>
      <c r="G204" s="352"/>
      <c r="H204" s="352"/>
      <c r="I204" s="352"/>
      <c r="J204" s="352"/>
      <c r="K204" s="352"/>
      <c r="L204" s="352"/>
      <c r="M204" s="352"/>
      <c r="N204" s="352"/>
      <c r="O204" s="352"/>
      <c r="P204" s="1059"/>
      <c r="Q204" s="1059"/>
      <c r="R204" s="352"/>
      <c r="S204" s="352"/>
      <c r="T204" s="352"/>
      <c r="U204" s="352"/>
      <c r="V204" s="352"/>
      <c r="W204" s="352"/>
      <c r="X204" s="352"/>
      <c r="Y204" s="352"/>
      <c r="Z204" s="352"/>
      <c r="AA204" s="352"/>
      <c r="AB204" s="352"/>
    </row>
    <row r="205" ht="15.75" customHeight="1">
      <c r="A205" s="352"/>
      <c r="B205" s="352"/>
      <c r="C205" s="352"/>
      <c r="D205" s="352"/>
      <c r="E205" s="352"/>
      <c r="F205" s="352"/>
      <c r="G205" s="352"/>
      <c r="H205" s="352"/>
      <c r="I205" s="352"/>
      <c r="J205" s="352"/>
      <c r="K205" s="352"/>
      <c r="L205" s="352"/>
      <c r="M205" s="352"/>
      <c r="N205" s="352"/>
      <c r="O205" s="352"/>
      <c r="P205" s="1059"/>
      <c r="Q205" s="1059"/>
      <c r="R205" s="352"/>
      <c r="S205" s="352"/>
      <c r="T205" s="352"/>
      <c r="U205" s="352"/>
      <c r="V205" s="352"/>
      <c r="W205" s="352"/>
      <c r="X205" s="352"/>
      <c r="Y205" s="352"/>
      <c r="Z205" s="352"/>
      <c r="AA205" s="352"/>
      <c r="AB205" s="352"/>
    </row>
    <row r="206" ht="15.75" customHeight="1">
      <c r="A206" s="352"/>
      <c r="B206" s="352"/>
      <c r="C206" s="352"/>
      <c r="D206" s="352"/>
      <c r="E206" s="352"/>
      <c r="F206" s="352"/>
      <c r="G206" s="352"/>
      <c r="H206" s="352"/>
      <c r="I206" s="352"/>
      <c r="J206" s="352"/>
      <c r="K206" s="352"/>
      <c r="L206" s="352"/>
      <c r="M206" s="352"/>
      <c r="N206" s="352"/>
      <c r="O206" s="352"/>
      <c r="P206" s="1059"/>
      <c r="Q206" s="1059"/>
      <c r="R206" s="352"/>
      <c r="S206" s="352"/>
      <c r="T206" s="352"/>
      <c r="U206" s="352"/>
      <c r="V206" s="352"/>
      <c r="W206" s="352"/>
      <c r="X206" s="352"/>
      <c r="Y206" s="352"/>
      <c r="Z206" s="352"/>
      <c r="AA206" s="352"/>
      <c r="AB206" s="352"/>
    </row>
    <row r="207" ht="15.75" customHeight="1">
      <c r="A207" s="352"/>
      <c r="B207" s="352"/>
      <c r="C207" s="352"/>
      <c r="D207" s="352"/>
      <c r="E207" s="352"/>
      <c r="F207" s="352"/>
      <c r="G207" s="352"/>
      <c r="H207" s="352"/>
      <c r="I207" s="352"/>
      <c r="J207" s="352"/>
      <c r="K207" s="352"/>
      <c r="L207" s="352"/>
      <c r="M207" s="352"/>
      <c r="N207" s="352"/>
      <c r="O207" s="352"/>
      <c r="P207" s="1059"/>
      <c r="Q207" s="1059"/>
      <c r="R207" s="352"/>
      <c r="S207" s="352"/>
      <c r="T207" s="352"/>
      <c r="U207" s="352"/>
      <c r="V207" s="352"/>
      <c r="W207" s="352"/>
      <c r="X207" s="352"/>
      <c r="Y207" s="352"/>
      <c r="Z207" s="352"/>
      <c r="AA207" s="352"/>
      <c r="AB207" s="352"/>
    </row>
    <row r="208" ht="15.75" customHeight="1">
      <c r="A208" s="352"/>
      <c r="B208" s="352"/>
      <c r="C208" s="352"/>
      <c r="D208" s="352"/>
      <c r="E208" s="352"/>
      <c r="F208" s="352"/>
      <c r="G208" s="352"/>
      <c r="H208" s="352"/>
      <c r="I208" s="352"/>
      <c r="J208" s="352"/>
      <c r="K208" s="352"/>
      <c r="L208" s="352"/>
      <c r="M208" s="352"/>
      <c r="N208" s="352"/>
      <c r="O208" s="352"/>
      <c r="P208" s="1059"/>
      <c r="Q208" s="1059"/>
      <c r="R208" s="352"/>
      <c r="S208" s="352"/>
      <c r="T208" s="352"/>
      <c r="U208" s="352"/>
      <c r="V208" s="352"/>
      <c r="W208" s="352"/>
      <c r="X208" s="352"/>
      <c r="Y208" s="352"/>
      <c r="Z208" s="352"/>
      <c r="AA208" s="352"/>
      <c r="AB208" s="352"/>
    </row>
    <row r="209" ht="15.75" customHeight="1">
      <c r="A209" s="352"/>
      <c r="B209" s="352"/>
      <c r="C209" s="352"/>
      <c r="D209" s="352"/>
      <c r="E209" s="352"/>
      <c r="F209" s="352"/>
      <c r="G209" s="352"/>
      <c r="H209" s="352"/>
      <c r="I209" s="352"/>
      <c r="J209" s="352"/>
      <c r="K209" s="352"/>
      <c r="L209" s="352"/>
      <c r="M209" s="352"/>
      <c r="N209" s="352"/>
      <c r="O209" s="352"/>
      <c r="P209" s="1059"/>
      <c r="Q209" s="1059"/>
      <c r="R209" s="352"/>
      <c r="S209" s="352"/>
      <c r="T209" s="352"/>
      <c r="U209" s="352"/>
      <c r="V209" s="352"/>
      <c r="W209" s="352"/>
      <c r="X209" s="352"/>
      <c r="Y209" s="352"/>
      <c r="Z209" s="352"/>
      <c r="AA209" s="352"/>
      <c r="AB209" s="352"/>
    </row>
    <row r="210" ht="15.75" customHeight="1">
      <c r="A210" s="352"/>
      <c r="B210" s="352"/>
      <c r="C210" s="352"/>
      <c r="D210" s="352"/>
      <c r="E210" s="352"/>
      <c r="F210" s="352"/>
      <c r="G210" s="352"/>
      <c r="H210" s="352"/>
      <c r="I210" s="352"/>
      <c r="J210" s="352"/>
      <c r="K210" s="352"/>
      <c r="L210" s="352"/>
      <c r="M210" s="352"/>
      <c r="N210" s="352"/>
      <c r="O210" s="352"/>
      <c r="P210" s="1059"/>
      <c r="Q210" s="1059"/>
      <c r="R210" s="352"/>
      <c r="S210" s="352"/>
      <c r="T210" s="352"/>
      <c r="U210" s="352"/>
      <c r="V210" s="352"/>
      <c r="W210" s="352"/>
      <c r="X210" s="352"/>
      <c r="Y210" s="352"/>
      <c r="Z210" s="352"/>
      <c r="AA210" s="352"/>
      <c r="AB210" s="352"/>
    </row>
    <row r="211" ht="15.75" customHeight="1">
      <c r="A211" s="352"/>
      <c r="B211" s="352"/>
      <c r="C211" s="352"/>
      <c r="D211" s="352"/>
      <c r="E211" s="352"/>
      <c r="F211" s="352"/>
      <c r="G211" s="352"/>
      <c r="H211" s="352"/>
      <c r="I211" s="352"/>
      <c r="J211" s="352"/>
      <c r="K211" s="352"/>
      <c r="L211" s="352"/>
      <c r="M211" s="352"/>
      <c r="N211" s="352"/>
      <c r="O211" s="352"/>
      <c r="P211" s="1059"/>
      <c r="Q211" s="1059"/>
      <c r="R211" s="352"/>
      <c r="S211" s="352"/>
      <c r="T211" s="352"/>
      <c r="U211" s="352"/>
      <c r="V211" s="352"/>
      <c r="W211" s="352"/>
      <c r="X211" s="352"/>
      <c r="Y211" s="352"/>
      <c r="Z211" s="352"/>
      <c r="AA211" s="352"/>
      <c r="AB211" s="352"/>
    </row>
    <row r="212" ht="15.75" customHeight="1">
      <c r="A212" s="352"/>
      <c r="B212" s="352"/>
      <c r="C212" s="352"/>
      <c r="D212" s="352"/>
      <c r="E212" s="352"/>
      <c r="F212" s="352"/>
      <c r="G212" s="352"/>
      <c r="H212" s="352"/>
      <c r="I212" s="352"/>
      <c r="J212" s="352"/>
      <c r="K212" s="352"/>
      <c r="L212" s="352"/>
      <c r="M212" s="352"/>
      <c r="N212" s="352"/>
      <c r="O212" s="352"/>
      <c r="P212" s="1059"/>
      <c r="Q212" s="1059"/>
      <c r="R212" s="352"/>
      <c r="S212" s="352"/>
      <c r="T212" s="352"/>
      <c r="U212" s="352"/>
      <c r="V212" s="352"/>
      <c r="W212" s="352"/>
      <c r="X212" s="352"/>
      <c r="Y212" s="352"/>
      <c r="Z212" s="352"/>
      <c r="AA212" s="352"/>
      <c r="AB212" s="352"/>
    </row>
    <row r="213" ht="15.75" customHeight="1">
      <c r="A213" s="352"/>
      <c r="B213" s="352"/>
      <c r="C213" s="352"/>
      <c r="D213" s="352"/>
      <c r="E213" s="352"/>
      <c r="F213" s="352"/>
      <c r="G213" s="352"/>
      <c r="H213" s="352"/>
      <c r="I213" s="352"/>
      <c r="J213" s="352"/>
      <c r="K213" s="352"/>
      <c r="L213" s="352"/>
      <c r="M213" s="352"/>
      <c r="N213" s="352"/>
      <c r="O213" s="352"/>
      <c r="P213" s="1059"/>
      <c r="Q213" s="1059"/>
      <c r="R213" s="352"/>
      <c r="S213" s="352"/>
      <c r="T213" s="352"/>
      <c r="U213" s="352"/>
      <c r="V213" s="352"/>
      <c r="W213" s="352"/>
      <c r="X213" s="352"/>
      <c r="Y213" s="352"/>
      <c r="Z213" s="352"/>
      <c r="AA213" s="352"/>
      <c r="AB213" s="352"/>
    </row>
    <row r="214" ht="15.75" customHeight="1">
      <c r="A214" s="352"/>
      <c r="B214" s="352"/>
      <c r="C214" s="352"/>
      <c r="D214" s="352"/>
      <c r="E214" s="352"/>
      <c r="F214" s="352"/>
      <c r="G214" s="352"/>
      <c r="H214" s="352"/>
      <c r="I214" s="352"/>
      <c r="J214" s="352"/>
      <c r="K214" s="352"/>
      <c r="L214" s="352"/>
      <c r="M214" s="352"/>
      <c r="N214" s="352"/>
      <c r="O214" s="352"/>
      <c r="P214" s="1059"/>
      <c r="Q214" s="1059"/>
      <c r="R214" s="352"/>
      <c r="S214" s="352"/>
      <c r="T214" s="352"/>
      <c r="U214" s="352"/>
      <c r="V214" s="352"/>
      <c r="W214" s="352"/>
      <c r="X214" s="352"/>
      <c r="Y214" s="352"/>
      <c r="Z214" s="352"/>
      <c r="AA214" s="352"/>
      <c r="AB214" s="352"/>
    </row>
    <row r="215" ht="15.75" customHeight="1">
      <c r="A215" s="352"/>
      <c r="B215" s="352"/>
      <c r="C215" s="352"/>
      <c r="D215" s="352"/>
      <c r="E215" s="352"/>
      <c r="F215" s="352"/>
      <c r="G215" s="352"/>
      <c r="H215" s="352"/>
      <c r="I215" s="352"/>
      <c r="J215" s="352"/>
      <c r="K215" s="352"/>
      <c r="L215" s="352"/>
      <c r="M215" s="352"/>
      <c r="N215" s="352"/>
      <c r="O215" s="352"/>
      <c r="P215" s="1059"/>
      <c r="Q215" s="1059"/>
      <c r="R215" s="352"/>
      <c r="S215" s="352"/>
      <c r="T215" s="352"/>
      <c r="U215" s="352"/>
      <c r="V215" s="352"/>
      <c r="W215" s="352"/>
      <c r="X215" s="352"/>
      <c r="Y215" s="352"/>
      <c r="Z215" s="352"/>
      <c r="AA215" s="352"/>
      <c r="AB215" s="352"/>
    </row>
    <row r="216" ht="15.75" customHeight="1">
      <c r="A216" s="352"/>
      <c r="B216" s="352"/>
      <c r="C216" s="352"/>
      <c r="D216" s="352"/>
      <c r="E216" s="352"/>
      <c r="F216" s="352"/>
      <c r="G216" s="352"/>
      <c r="H216" s="352"/>
      <c r="I216" s="352"/>
      <c r="J216" s="352"/>
      <c r="K216" s="352"/>
      <c r="L216" s="352"/>
      <c r="M216" s="352"/>
      <c r="N216" s="352"/>
      <c r="O216" s="352"/>
      <c r="P216" s="1059"/>
      <c r="Q216" s="1059"/>
      <c r="R216" s="352"/>
      <c r="S216" s="352"/>
      <c r="T216" s="352"/>
      <c r="U216" s="352"/>
      <c r="V216" s="352"/>
      <c r="W216" s="352"/>
      <c r="X216" s="352"/>
      <c r="Y216" s="352"/>
      <c r="Z216" s="352"/>
      <c r="AA216" s="352"/>
      <c r="AB216" s="352"/>
    </row>
    <row r="217" ht="15.75" customHeight="1">
      <c r="A217" s="352"/>
      <c r="B217" s="352"/>
      <c r="C217" s="352"/>
      <c r="D217" s="352"/>
      <c r="E217" s="352"/>
      <c r="F217" s="352"/>
      <c r="G217" s="352"/>
      <c r="H217" s="352"/>
      <c r="I217" s="352"/>
      <c r="J217" s="352"/>
      <c r="K217" s="352"/>
      <c r="L217" s="352"/>
      <c r="M217" s="352"/>
      <c r="N217" s="352"/>
      <c r="O217" s="352"/>
      <c r="P217" s="1059"/>
      <c r="Q217" s="1059"/>
      <c r="R217" s="352"/>
      <c r="S217" s="352"/>
      <c r="T217" s="352"/>
      <c r="U217" s="352"/>
      <c r="V217" s="352"/>
      <c r="W217" s="352"/>
      <c r="X217" s="352"/>
      <c r="Y217" s="352"/>
      <c r="Z217" s="352"/>
      <c r="AA217" s="352"/>
      <c r="AB217" s="352"/>
    </row>
    <row r="218" ht="15.75" customHeight="1">
      <c r="A218" s="352"/>
      <c r="B218" s="352"/>
      <c r="C218" s="352"/>
      <c r="D218" s="352"/>
      <c r="E218" s="352"/>
      <c r="F218" s="352"/>
      <c r="G218" s="352"/>
      <c r="H218" s="352"/>
      <c r="I218" s="352"/>
      <c r="J218" s="352"/>
      <c r="K218" s="352"/>
      <c r="L218" s="352"/>
      <c r="M218" s="352"/>
      <c r="N218" s="352"/>
      <c r="O218" s="352"/>
      <c r="P218" s="1059"/>
      <c r="Q218" s="1059"/>
      <c r="R218" s="352"/>
      <c r="S218" s="352"/>
      <c r="T218" s="352"/>
      <c r="U218" s="352"/>
      <c r="V218" s="352"/>
      <c r="W218" s="352"/>
      <c r="X218" s="352"/>
      <c r="Y218" s="352"/>
      <c r="Z218" s="352"/>
      <c r="AA218" s="352"/>
      <c r="AB218" s="352"/>
    </row>
    <row r="219" ht="15.75" customHeight="1">
      <c r="A219" s="352"/>
      <c r="B219" s="352"/>
      <c r="C219" s="352"/>
      <c r="D219" s="352"/>
      <c r="E219" s="352"/>
      <c r="F219" s="352"/>
      <c r="G219" s="352"/>
      <c r="H219" s="352"/>
      <c r="I219" s="352"/>
      <c r="J219" s="352"/>
      <c r="K219" s="352"/>
      <c r="L219" s="352"/>
      <c r="M219" s="352"/>
      <c r="N219" s="352"/>
      <c r="O219" s="352"/>
      <c r="P219" s="1059"/>
      <c r="Q219" s="1059"/>
      <c r="R219" s="352"/>
      <c r="S219" s="352"/>
      <c r="T219" s="352"/>
      <c r="U219" s="352"/>
      <c r="V219" s="352"/>
      <c r="W219" s="352"/>
      <c r="X219" s="352"/>
      <c r="Y219" s="352"/>
      <c r="Z219" s="352"/>
      <c r="AA219" s="352"/>
      <c r="AB219" s="352"/>
    </row>
    <row r="220" ht="15.75" customHeight="1">
      <c r="A220" s="352"/>
      <c r="B220" s="352"/>
      <c r="C220" s="352"/>
      <c r="D220" s="352"/>
      <c r="E220" s="352"/>
      <c r="F220" s="352"/>
      <c r="G220" s="352"/>
      <c r="H220" s="352"/>
      <c r="I220" s="352"/>
      <c r="J220" s="352"/>
      <c r="K220" s="352"/>
      <c r="L220" s="352"/>
      <c r="M220" s="352"/>
      <c r="N220" s="352"/>
      <c r="O220" s="352"/>
      <c r="P220" s="1059"/>
      <c r="Q220" s="1059"/>
      <c r="R220" s="352"/>
      <c r="S220" s="352"/>
      <c r="T220" s="352"/>
      <c r="U220" s="352"/>
      <c r="V220" s="352"/>
      <c r="W220" s="352"/>
      <c r="X220" s="352"/>
      <c r="Y220" s="352"/>
      <c r="Z220" s="352"/>
      <c r="AA220" s="352"/>
      <c r="AB220" s="352"/>
    </row>
    <row r="221" ht="15.75" customHeight="1">
      <c r="A221" s="352"/>
      <c r="B221" s="352"/>
      <c r="C221" s="352"/>
      <c r="D221" s="352"/>
      <c r="E221" s="352"/>
      <c r="F221" s="352"/>
      <c r="G221" s="352"/>
      <c r="H221" s="352"/>
      <c r="I221" s="352"/>
      <c r="J221" s="352"/>
      <c r="K221" s="352"/>
      <c r="L221" s="352"/>
      <c r="M221" s="352"/>
      <c r="N221" s="352"/>
      <c r="O221" s="352"/>
      <c r="P221" s="1059"/>
      <c r="Q221" s="1059"/>
      <c r="R221" s="352"/>
      <c r="S221" s="352"/>
      <c r="T221" s="352"/>
      <c r="U221" s="352"/>
      <c r="V221" s="352"/>
      <c r="W221" s="352"/>
      <c r="X221" s="352"/>
      <c r="Y221" s="352"/>
      <c r="Z221" s="352"/>
      <c r="AA221" s="352"/>
      <c r="AB221" s="352"/>
    </row>
    <row r="222" ht="15.75" customHeight="1">
      <c r="A222" s="352"/>
      <c r="B222" s="352"/>
      <c r="C222" s="352"/>
      <c r="D222" s="352"/>
      <c r="E222" s="352"/>
      <c r="F222" s="352"/>
      <c r="G222" s="352"/>
      <c r="H222" s="352"/>
      <c r="I222" s="352"/>
      <c r="J222" s="352"/>
      <c r="K222" s="352"/>
      <c r="L222" s="352"/>
      <c r="M222" s="352"/>
      <c r="N222" s="352"/>
      <c r="O222" s="352"/>
      <c r="P222" s="1059"/>
      <c r="Q222" s="1059"/>
      <c r="R222" s="352"/>
      <c r="S222" s="352"/>
      <c r="T222" s="352"/>
      <c r="U222" s="352"/>
      <c r="V222" s="352"/>
      <c r="W222" s="352"/>
      <c r="X222" s="352"/>
      <c r="Y222" s="352"/>
      <c r="Z222" s="352"/>
      <c r="AA222" s="352"/>
      <c r="AB222" s="352"/>
    </row>
    <row r="223" ht="15.75" customHeight="1">
      <c r="A223" s="352"/>
      <c r="B223" s="352"/>
      <c r="C223" s="352"/>
      <c r="D223" s="352"/>
      <c r="E223" s="352"/>
      <c r="F223" s="352"/>
      <c r="G223" s="352"/>
      <c r="H223" s="352"/>
      <c r="I223" s="352"/>
      <c r="J223" s="352"/>
      <c r="K223" s="352"/>
      <c r="L223" s="352"/>
      <c r="M223" s="352"/>
      <c r="N223" s="352"/>
      <c r="O223" s="352"/>
      <c r="P223" s="1059"/>
      <c r="Q223" s="1059"/>
      <c r="R223" s="352"/>
      <c r="S223" s="352"/>
      <c r="T223" s="352"/>
      <c r="U223" s="352"/>
      <c r="V223" s="352"/>
      <c r="W223" s="352"/>
      <c r="X223" s="352"/>
      <c r="Y223" s="352"/>
      <c r="Z223" s="352"/>
      <c r="AA223" s="352"/>
      <c r="AB223" s="352"/>
    </row>
    <row r="224" ht="15.75" customHeight="1">
      <c r="A224" s="352"/>
      <c r="B224" s="352"/>
      <c r="C224" s="352"/>
      <c r="D224" s="352"/>
      <c r="E224" s="352"/>
      <c r="F224" s="352"/>
      <c r="G224" s="352"/>
      <c r="H224" s="352"/>
      <c r="I224" s="352"/>
      <c r="J224" s="352"/>
      <c r="K224" s="352"/>
      <c r="L224" s="352"/>
      <c r="M224" s="352"/>
      <c r="N224" s="352"/>
      <c r="O224" s="352"/>
      <c r="P224" s="1059"/>
      <c r="Q224" s="1059"/>
      <c r="R224" s="352"/>
      <c r="S224" s="352"/>
      <c r="T224" s="352"/>
      <c r="U224" s="352"/>
      <c r="V224" s="352"/>
      <c r="W224" s="352"/>
      <c r="X224" s="352"/>
      <c r="Y224" s="352"/>
      <c r="Z224" s="352"/>
      <c r="AA224" s="352"/>
      <c r="AB224" s="352"/>
    </row>
    <row r="225" ht="15.75" customHeight="1">
      <c r="A225" s="352"/>
      <c r="B225" s="352"/>
      <c r="C225" s="352"/>
      <c r="D225" s="352"/>
      <c r="E225" s="352"/>
      <c r="F225" s="352"/>
      <c r="G225" s="352"/>
      <c r="H225" s="352"/>
      <c r="I225" s="352"/>
      <c r="J225" s="352"/>
      <c r="K225" s="352"/>
      <c r="L225" s="352"/>
      <c r="M225" s="352"/>
      <c r="N225" s="352"/>
      <c r="O225" s="352"/>
      <c r="P225" s="1059"/>
      <c r="Q225" s="1059"/>
      <c r="R225" s="352"/>
      <c r="S225" s="352"/>
      <c r="T225" s="352"/>
      <c r="U225" s="352"/>
      <c r="V225" s="352"/>
      <c r="W225" s="352"/>
      <c r="X225" s="352"/>
      <c r="Y225" s="352"/>
      <c r="Z225" s="352"/>
      <c r="AA225" s="352"/>
      <c r="AB225" s="352"/>
    </row>
    <row r="226" ht="15.75" customHeight="1">
      <c r="A226" s="352"/>
      <c r="B226" s="352"/>
      <c r="C226" s="352"/>
      <c r="D226" s="352"/>
      <c r="E226" s="352"/>
      <c r="F226" s="352"/>
      <c r="G226" s="352"/>
      <c r="H226" s="352"/>
      <c r="I226" s="352"/>
      <c r="J226" s="352"/>
      <c r="K226" s="352"/>
      <c r="L226" s="352"/>
      <c r="M226" s="352"/>
      <c r="N226" s="352"/>
      <c r="O226" s="352"/>
      <c r="P226" s="1059"/>
      <c r="Q226" s="1059"/>
      <c r="R226" s="352"/>
      <c r="S226" s="352"/>
      <c r="T226" s="352"/>
      <c r="U226" s="352"/>
      <c r="V226" s="352"/>
      <c r="W226" s="352"/>
      <c r="X226" s="352"/>
      <c r="Y226" s="352"/>
      <c r="Z226" s="352"/>
      <c r="AA226" s="352"/>
      <c r="AB226" s="352"/>
    </row>
    <row r="227" ht="15.75" customHeight="1">
      <c r="A227" s="352"/>
      <c r="B227" s="352"/>
      <c r="C227" s="352"/>
      <c r="D227" s="352"/>
      <c r="E227" s="352"/>
      <c r="F227" s="352"/>
      <c r="G227" s="352"/>
      <c r="H227" s="352"/>
      <c r="I227" s="352"/>
      <c r="J227" s="352"/>
      <c r="K227" s="352"/>
      <c r="L227" s="352"/>
      <c r="M227" s="352"/>
      <c r="N227" s="352"/>
      <c r="O227" s="352"/>
      <c r="P227" s="1059"/>
      <c r="Q227" s="1059"/>
      <c r="R227" s="352"/>
      <c r="S227" s="352"/>
      <c r="T227" s="352"/>
      <c r="U227" s="352"/>
      <c r="V227" s="352"/>
      <c r="W227" s="352"/>
      <c r="X227" s="352"/>
      <c r="Y227" s="352"/>
      <c r="Z227" s="352"/>
      <c r="AA227" s="352"/>
      <c r="AB227" s="352"/>
    </row>
    <row r="228" ht="15.75" customHeight="1">
      <c r="A228" s="352"/>
      <c r="B228" s="352"/>
      <c r="C228" s="352"/>
      <c r="D228" s="352"/>
      <c r="E228" s="352"/>
      <c r="F228" s="352"/>
      <c r="G228" s="352"/>
      <c r="H228" s="352"/>
      <c r="I228" s="352"/>
      <c r="J228" s="352"/>
      <c r="K228" s="352"/>
      <c r="L228" s="352"/>
      <c r="M228" s="352"/>
      <c r="N228" s="352"/>
      <c r="O228" s="352"/>
      <c r="P228" s="1059"/>
      <c r="Q228" s="1059"/>
      <c r="R228" s="352"/>
      <c r="S228" s="352"/>
      <c r="T228" s="352"/>
      <c r="U228" s="352"/>
      <c r="V228" s="352"/>
      <c r="W228" s="352"/>
      <c r="X228" s="352"/>
      <c r="Y228" s="352"/>
      <c r="Z228" s="352"/>
      <c r="AA228" s="352"/>
      <c r="AB228" s="352"/>
    </row>
    <row r="229" ht="15.75" customHeight="1">
      <c r="A229" s="352"/>
      <c r="B229" s="352"/>
      <c r="C229" s="352"/>
      <c r="D229" s="352"/>
      <c r="E229" s="352"/>
      <c r="F229" s="352"/>
      <c r="G229" s="352"/>
      <c r="H229" s="352"/>
      <c r="I229" s="352"/>
      <c r="J229" s="352"/>
      <c r="K229" s="352"/>
      <c r="L229" s="352"/>
      <c r="M229" s="352"/>
      <c r="N229" s="352"/>
      <c r="O229" s="352"/>
      <c r="P229" s="1059"/>
      <c r="Q229" s="1059"/>
      <c r="R229" s="352"/>
      <c r="S229" s="352"/>
      <c r="T229" s="352"/>
      <c r="U229" s="352"/>
      <c r="V229" s="352"/>
      <c r="W229" s="352"/>
      <c r="X229" s="352"/>
      <c r="Y229" s="352"/>
      <c r="Z229" s="352"/>
      <c r="AA229" s="352"/>
      <c r="AB229" s="352"/>
    </row>
    <row r="230" ht="15.75" customHeight="1">
      <c r="A230" s="352"/>
      <c r="B230" s="352"/>
      <c r="C230" s="352"/>
      <c r="D230" s="352"/>
      <c r="E230" s="352"/>
      <c r="F230" s="352"/>
      <c r="G230" s="352"/>
      <c r="H230" s="352"/>
      <c r="I230" s="352"/>
      <c r="J230" s="352"/>
      <c r="K230" s="352"/>
      <c r="L230" s="352"/>
      <c r="M230" s="352"/>
      <c r="N230" s="352"/>
      <c r="O230" s="352"/>
      <c r="P230" s="1059"/>
      <c r="Q230" s="1059"/>
      <c r="R230" s="352"/>
      <c r="S230" s="352"/>
      <c r="T230" s="352"/>
      <c r="U230" s="352"/>
      <c r="V230" s="352"/>
      <c r="W230" s="352"/>
      <c r="X230" s="352"/>
      <c r="Y230" s="352"/>
      <c r="Z230" s="352"/>
      <c r="AA230" s="352"/>
      <c r="AB230" s="352"/>
    </row>
    <row r="231" ht="15.75" customHeight="1">
      <c r="A231" s="352"/>
      <c r="B231" s="352"/>
      <c r="C231" s="352"/>
      <c r="D231" s="352"/>
      <c r="E231" s="352"/>
      <c r="F231" s="352"/>
      <c r="G231" s="352"/>
      <c r="H231" s="352"/>
      <c r="I231" s="352"/>
      <c r="J231" s="352"/>
      <c r="K231" s="352"/>
      <c r="L231" s="352"/>
      <c r="M231" s="352"/>
      <c r="N231" s="352"/>
      <c r="O231" s="352"/>
      <c r="P231" s="1059"/>
      <c r="Q231" s="1059"/>
      <c r="R231" s="352"/>
      <c r="S231" s="352"/>
      <c r="T231" s="352"/>
      <c r="U231" s="352"/>
      <c r="V231" s="352"/>
      <c r="W231" s="352"/>
      <c r="X231" s="352"/>
      <c r="Y231" s="352"/>
      <c r="Z231" s="352"/>
      <c r="AA231" s="352"/>
      <c r="AB231" s="352"/>
    </row>
    <row r="232" ht="15.75" customHeight="1">
      <c r="A232" s="352"/>
      <c r="B232" s="352"/>
      <c r="C232" s="352"/>
      <c r="D232" s="352"/>
      <c r="E232" s="352"/>
      <c r="F232" s="352"/>
      <c r="G232" s="352"/>
      <c r="H232" s="352"/>
      <c r="I232" s="352"/>
      <c r="J232" s="352"/>
      <c r="K232" s="352"/>
      <c r="L232" s="352"/>
      <c r="M232" s="352"/>
      <c r="N232" s="352"/>
      <c r="O232" s="352"/>
      <c r="P232" s="1059"/>
      <c r="Q232" s="1059"/>
      <c r="R232" s="352"/>
      <c r="S232" s="352"/>
      <c r="T232" s="352"/>
      <c r="U232" s="352"/>
      <c r="V232" s="352"/>
      <c r="W232" s="352"/>
      <c r="X232" s="352"/>
      <c r="Y232" s="352"/>
      <c r="Z232" s="352"/>
      <c r="AA232" s="352"/>
      <c r="AB232" s="352"/>
    </row>
    <row r="233" ht="15.75" customHeight="1">
      <c r="A233" s="352"/>
      <c r="B233" s="352"/>
      <c r="C233" s="352"/>
      <c r="D233" s="352"/>
      <c r="E233" s="352"/>
      <c r="F233" s="352"/>
      <c r="G233" s="352"/>
      <c r="H233" s="352"/>
      <c r="I233" s="352"/>
      <c r="J233" s="352"/>
      <c r="K233" s="352"/>
      <c r="L233" s="352"/>
      <c r="M233" s="352"/>
      <c r="N233" s="352"/>
      <c r="O233" s="352"/>
      <c r="P233" s="1059"/>
      <c r="Q233" s="1059"/>
      <c r="R233" s="352"/>
      <c r="S233" s="352"/>
      <c r="T233" s="352"/>
      <c r="U233" s="352"/>
      <c r="V233" s="352"/>
      <c r="W233" s="352"/>
      <c r="X233" s="352"/>
      <c r="Y233" s="352"/>
      <c r="Z233" s="352"/>
      <c r="AA233" s="352"/>
      <c r="AB233" s="352"/>
    </row>
    <row r="234" ht="15.75" customHeight="1">
      <c r="A234" s="352"/>
      <c r="B234" s="352"/>
      <c r="C234" s="352"/>
      <c r="D234" s="352"/>
      <c r="E234" s="352"/>
      <c r="F234" s="352"/>
      <c r="G234" s="352"/>
      <c r="H234" s="352"/>
      <c r="I234" s="352"/>
      <c r="J234" s="352"/>
      <c r="K234" s="352"/>
      <c r="L234" s="352"/>
      <c r="M234" s="352"/>
      <c r="N234" s="352"/>
      <c r="O234" s="352"/>
      <c r="P234" s="1059"/>
      <c r="Q234" s="1059"/>
      <c r="R234" s="352"/>
      <c r="S234" s="352"/>
      <c r="T234" s="352"/>
      <c r="U234" s="352"/>
      <c r="V234" s="352"/>
      <c r="W234" s="352"/>
      <c r="X234" s="352"/>
      <c r="Y234" s="352"/>
      <c r="Z234" s="352"/>
      <c r="AA234" s="352"/>
      <c r="AB234" s="352"/>
    </row>
    <row r="235" ht="15.75" customHeight="1">
      <c r="A235" s="352"/>
      <c r="B235" s="352"/>
      <c r="C235" s="352"/>
      <c r="D235" s="352"/>
      <c r="E235" s="352"/>
      <c r="F235" s="352"/>
      <c r="G235" s="352"/>
      <c r="H235" s="352"/>
      <c r="I235" s="352"/>
      <c r="J235" s="352"/>
      <c r="K235" s="352"/>
      <c r="L235" s="352"/>
      <c r="M235" s="352"/>
      <c r="N235" s="352"/>
      <c r="O235" s="352"/>
      <c r="P235" s="1059"/>
      <c r="Q235" s="1059"/>
      <c r="R235" s="352"/>
      <c r="S235" s="352"/>
      <c r="T235" s="352"/>
      <c r="U235" s="352"/>
      <c r="V235" s="352"/>
      <c r="W235" s="352"/>
      <c r="X235" s="352"/>
      <c r="Y235" s="352"/>
      <c r="Z235" s="352"/>
      <c r="AA235" s="352"/>
      <c r="AB235" s="352"/>
    </row>
    <row r="236" ht="15.75" customHeight="1">
      <c r="A236" s="352"/>
      <c r="B236" s="352"/>
      <c r="C236" s="352"/>
      <c r="D236" s="352"/>
      <c r="E236" s="352"/>
      <c r="F236" s="352"/>
      <c r="G236" s="352"/>
      <c r="H236" s="352"/>
      <c r="I236" s="352"/>
      <c r="J236" s="352"/>
      <c r="K236" s="352"/>
      <c r="L236" s="352"/>
      <c r="M236" s="352"/>
      <c r="N236" s="352"/>
      <c r="O236" s="352"/>
      <c r="P236" s="1059"/>
      <c r="Q236" s="1059"/>
      <c r="R236" s="352"/>
      <c r="S236" s="352"/>
      <c r="T236" s="352"/>
      <c r="U236" s="352"/>
      <c r="V236" s="352"/>
      <c r="W236" s="352"/>
      <c r="X236" s="352"/>
      <c r="Y236" s="352"/>
      <c r="Z236" s="352"/>
      <c r="AA236" s="352"/>
      <c r="AB236" s="352"/>
    </row>
    <row r="237" ht="15.75" customHeight="1">
      <c r="A237" s="352"/>
      <c r="B237" s="352"/>
      <c r="C237" s="352"/>
      <c r="D237" s="352"/>
      <c r="E237" s="352"/>
      <c r="F237" s="352"/>
      <c r="G237" s="352"/>
      <c r="H237" s="352"/>
      <c r="I237" s="352"/>
      <c r="J237" s="352"/>
      <c r="K237" s="352"/>
      <c r="L237" s="352"/>
      <c r="M237" s="352"/>
      <c r="N237" s="352"/>
      <c r="O237" s="352"/>
      <c r="P237" s="1059"/>
      <c r="Q237" s="1059"/>
      <c r="R237" s="352"/>
      <c r="S237" s="352"/>
      <c r="T237" s="352"/>
      <c r="U237" s="352"/>
      <c r="V237" s="352"/>
      <c r="W237" s="352"/>
      <c r="X237" s="352"/>
      <c r="Y237" s="352"/>
      <c r="Z237" s="352"/>
      <c r="AA237" s="352"/>
      <c r="AB237" s="352"/>
    </row>
    <row r="238" ht="15.75" customHeight="1">
      <c r="A238" s="352"/>
      <c r="B238" s="352"/>
      <c r="C238" s="352"/>
      <c r="D238" s="352"/>
      <c r="E238" s="352"/>
      <c r="F238" s="352"/>
      <c r="G238" s="352"/>
      <c r="H238" s="352"/>
      <c r="I238" s="352"/>
      <c r="J238" s="352"/>
      <c r="K238" s="352"/>
      <c r="L238" s="352"/>
      <c r="M238" s="352"/>
      <c r="N238" s="352"/>
      <c r="O238" s="352"/>
      <c r="P238" s="1059"/>
      <c r="Q238" s="1059"/>
      <c r="R238" s="352"/>
      <c r="S238" s="352"/>
      <c r="T238" s="352"/>
      <c r="U238" s="352"/>
      <c r="V238" s="352"/>
      <c r="W238" s="352"/>
      <c r="X238" s="352"/>
      <c r="Y238" s="352"/>
      <c r="Z238" s="352"/>
      <c r="AA238" s="352"/>
      <c r="AB238" s="352"/>
    </row>
    <row r="239" ht="15.75" customHeight="1">
      <c r="A239" s="352"/>
      <c r="B239" s="352"/>
      <c r="C239" s="352"/>
      <c r="D239" s="352"/>
      <c r="E239" s="352"/>
      <c r="F239" s="352"/>
      <c r="G239" s="352"/>
      <c r="H239" s="352"/>
      <c r="I239" s="352"/>
      <c r="J239" s="352"/>
      <c r="K239" s="352"/>
      <c r="L239" s="352"/>
      <c r="M239" s="352"/>
      <c r="N239" s="352"/>
      <c r="O239" s="352"/>
      <c r="P239" s="1059"/>
      <c r="Q239" s="1059"/>
      <c r="R239" s="352"/>
      <c r="S239" s="352"/>
      <c r="T239" s="352"/>
      <c r="U239" s="352"/>
      <c r="V239" s="352"/>
      <c r="W239" s="352"/>
      <c r="X239" s="352"/>
      <c r="Y239" s="352"/>
      <c r="Z239" s="352"/>
      <c r="AA239" s="352"/>
      <c r="AB239" s="352"/>
    </row>
    <row r="240" ht="15.75" customHeight="1">
      <c r="A240" s="352"/>
      <c r="B240" s="352"/>
      <c r="C240" s="352"/>
      <c r="D240" s="352"/>
      <c r="E240" s="352"/>
      <c r="F240" s="352"/>
      <c r="G240" s="352"/>
      <c r="H240" s="352"/>
      <c r="I240" s="352"/>
      <c r="J240" s="352"/>
      <c r="K240" s="352"/>
      <c r="L240" s="352"/>
      <c r="M240" s="352"/>
      <c r="N240" s="352"/>
      <c r="O240" s="352"/>
      <c r="P240" s="1059"/>
      <c r="Q240" s="1059"/>
      <c r="R240" s="352"/>
      <c r="S240" s="352"/>
      <c r="T240" s="352"/>
      <c r="U240" s="352"/>
      <c r="V240" s="352"/>
      <c r="W240" s="352"/>
      <c r="X240" s="352"/>
      <c r="Y240" s="352"/>
      <c r="Z240" s="352"/>
      <c r="AA240" s="352"/>
      <c r="AB240" s="352"/>
    </row>
    <row r="241" ht="15.75" customHeight="1">
      <c r="A241" s="352"/>
      <c r="B241" s="352"/>
      <c r="C241" s="352"/>
      <c r="D241" s="352"/>
      <c r="E241" s="352"/>
      <c r="F241" s="352"/>
      <c r="G241" s="352"/>
      <c r="H241" s="352"/>
      <c r="I241" s="352"/>
      <c r="J241" s="352"/>
      <c r="K241" s="352"/>
      <c r="L241" s="352"/>
      <c r="M241" s="352"/>
      <c r="N241" s="352"/>
      <c r="O241" s="352"/>
      <c r="P241" s="1059"/>
      <c r="Q241" s="1059"/>
      <c r="R241" s="352"/>
      <c r="S241" s="352"/>
      <c r="T241" s="352"/>
      <c r="U241" s="352"/>
      <c r="V241" s="352"/>
      <c r="W241" s="352"/>
      <c r="X241" s="352"/>
      <c r="Y241" s="352"/>
      <c r="Z241" s="352"/>
      <c r="AA241" s="352"/>
      <c r="AB241" s="352"/>
    </row>
    <row r="242" ht="15.75" customHeight="1">
      <c r="A242" s="352"/>
      <c r="B242" s="352"/>
      <c r="C242" s="352"/>
      <c r="D242" s="352"/>
      <c r="E242" s="352"/>
      <c r="F242" s="352"/>
      <c r="G242" s="352"/>
      <c r="H242" s="352"/>
      <c r="I242" s="352"/>
      <c r="J242" s="352"/>
      <c r="K242" s="352"/>
      <c r="L242" s="352"/>
      <c r="M242" s="352"/>
      <c r="N242" s="352"/>
      <c r="O242" s="352"/>
      <c r="P242" s="1059"/>
      <c r="Q242" s="1059"/>
      <c r="R242" s="352"/>
      <c r="S242" s="352"/>
      <c r="T242" s="352"/>
      <c r="U242" s="352"/>
      <c r="V242" s="352"/>
      <c r="W242" s="352"/>
      <c r="X242" s="352"/>
      <c r="Y242" s="352"/>
      <c r="Z242" s="352"/>
      <c r="AA242" s="352"/>
      <c r="AB242" s="352"/>
    </row>
    <row r="243" ht="15.75" customHeight="1">
      <c r="A243" s="352"/>
      <c r="B243" s="352"/>
      <c r="C243" s="352"/>
      <c r="D243" s="352"/>
      <c r="E243" s="352"/>
      <c r="F243" s="352"/>
      <c r="G243" s="352"/>
      <c r="H243" s="352"/>
      <c r="I243" s="352"/>
      <c r="J243" s="352"/>
      <c r="K243" s="352"/>
      <c r="L243" s="352"/>
      <c r="M243" s="352"/>
      <c r="N243" s="352"/>
      <c r="O243" s="352"/>
      <c r="P243" s="1059"/>
      <c r="Q243" s="1059"/>
      <c r="R243" s="352"/>
      <c r="S243" s="352"/>
      <c r="T243" s="352"/>
      <c r="U243" s="352"/>
      <c r="V243" s="352"/>
      <c r="W243" s="352"/>
      <c r="X243" s="352"/>
      <c r="Y243" s="352"/>
      <c r="Z243" s="352"/>
      <c r="AA243" s="352"/>
      <c r="AB243" s="352"/>
    </row>
    <row r="244" ht="15.75" customHeight="1">
      <c r="A244" s="352"/>
      <c r="B244" s="352"/>
      <c r="C244" s="352"/>
      <c r="D244" s="352"/>
      <c r="E244" s="352"/>
      <c r="F244" s="352"/>
      <c r="G244" s="352"/>
      <c r="H244" s="352"/>
      <c r="I244" s="352"/>
      <c r="J244" s="352"/>
      <c r="K244" s="352"/>
      <c r="L244" s="352"/>
      <c r="M244" s="352"/>
      <c r="N244" s="352"/>
      <c r="O244" s="352"/>
      <c r="P244" s="1059"/>
      <c r="Q244" s="1059"/>
      <c r="R244" s="352"/>
      <c r="S244" s="352"/>
      <c r="T244" s="352"/>
      <c r="U244" s="352"/>
      <c r="V244" s="352"/>
      <c r="W244" s="352"/>
      <c r="X244" s="352"/>
      <c r="Y244" s="352"/>
      <c r="Z244" s="352"/>
      <c r="AA244" s="352"/>
      <c r="AB244" s="352"/>
    </row>
    <row r="245" ht="15.75" customHeight="1">
      <c r="A245" s="352"/>
      <c r="B245" s="352"/>
      <c r="C245" s="352"/>
      <c r="D245" s="352"/>
      <c r="E245" s="352"/>
      <c r="F245" s="352"/>
      <c r="G245" s="352"/>
      <c r="H245" s="352"/>
      <c r="I245" s="352"/>
      <c r="J245" s="352"/>
      <c r="K245" s="352"/>
      <c r="L245" s="352"/>
      <c r="M245" s="352"/>
      <c r="N245" s="352"/>
      <c r="O245" s="352"/>
      <c r="P245" s="1059"/>
      <c r="Q245" s="1059"/>
      <c r="R245" s="352"/>
      <c r="S245" s="352"/>
      <c r="T245" s="352"/>
      <c r="U245" s="352"/>
      <c r="V245" s="352"/>
      <c r="W245" s="352"/>
      <c r="X245" s="352"/>
      <c r="Y245" s="352"/>
      <c r="Z245" s="352"/>
      <c r="AA245" s="352"/>
      <c r="AB245" s="352"/>
    </row>
    <row r="246" ht="15.75" customHeight="1">
      <c r="A246" s="352"/>
      <c r="B246" s="352"/>
      <c r="C246" s="352"/>
      <c r="D246" s="352"/>
      <c r="E246" s="352"/>
      <c r="F246" s="352"/>
      <c r="G246" s="352"/>
      <c r="H246" s="352"/>
      <c r="I246" s="352"/>
      <c r="J246" s="352"/>
      <c r="K246" s="352"/>
      <c r="L246" s="352"/>
      <c r="M246" s="352"/>
      <c r="N246" s="352"/>
      <c r="O246" s="352"/>
      <c r="P246" s="1059"/>
      <c r="Q246" s="1059"/>
      <c r="R246" s="352"/>
      <c r="S246" s="352"/>
      <c r="T246" s="352"/>
      <c r="U246" s="352"/>
      <c r="V246" s="352"/>
      <c r="W246" s="352"/>
      <c r="X246" s="352"/>
      <c r="Y246" s="352"/>
      <c r="Z246" s="352"/>
      <c r="AA246" s="352"/>
      <c r="AB246" s="352"/>
    </row>
    <row r="247" ht="15.75" customHeight="1">
      <c r="A247" s="352"/>
      <c r="B247" s="352"/>
      <c r="C247" s="352"/>
      <c r="D247" s="352"/>
      <c r="E247" s="352"/>
      <c r="F247" s="352"/>
      <c r="G247" s="352"/>
      <c r="H247" s="352"/>
      <c r="I247" s="352"/>
      <c r="J247" s="352"/>
      <c r="K247" s="352"/>
      <c r="L247" s="352"/>
      <c r="M247" s="352"/>
      <c r="N247" s="352"/>
      <c r="O247" s="352"/>
      <c r="P247" s="1059"/>
      <c r="Q247" s="1059"/>
      <c r="R247" s="352"/>
      <c r="S247" s="352"/>
      <c r="T247" s="352"/>
      <c r="U247" s="352"/>
      <c r="V247" s="352"/>
      <c r="W247" s="352"/>
      <c r="X247" s="352"/>
      <c r="Y247" s="352"/>
      <c r="Z247" s="352"/>
      <c r="AA247" s="352"/>
      <c r="AB247" s="352"/>
    </row>
    <row r="248" ht="15.75" customHeight="1">
      <c r="A248" s="352"/>
      <c r="B248" s="352"/>
      <c r="C248" s="352"/>
      <c r="D248" s="352"/>
      <c r="E248" s="352"/>
      <c r="F248" s="352"/>
      <c r="G248" s="352"/>
      <c r="H248" s="352"/>
      <c r="I248" s="352"/>
      <c r="J248" s="352"/>
      <c r="K248" s="352"/>
      <c r="L248" s="352"/>
      <c r="M248" s="352"/>
      <c r="N248" s="352"/>
      <c r="O248" s="352"/>
      <c r="P248" s="1059"/>
      <c r="Q248" s="1059"/>
      <c r="R248" s="352"/>
      <c r="S248" s="352"/>
      <c r="T248" s="352"/>
      <c r="U248" s="352"/>
      <c r="V248" s="352"/>
      <c r="W248" s="352"/>
      <c r="X248" s="352"/>
      <c r="Y248" s="352"/>
      <c r="Z248" s="352"/>
      <c r="AA248" s="352"/>
      <c r="AB248" s="352"/>
    </row>
    <row r="249" ht="15.75" customHeight="1">
      <c r="A249" s="352"/>
      <c r="B249" s="352"/>
      <c r="C249" s="352"/>
      <c r="D249" s="352"/>
      <c r="E249" s="352"/>
      <c r="F249" s="352"/>
      <c r="G249" s="352"/>
      <c r="H249" s="352"/>
      <c r="I249" s="352"/>
      <c r="J249" s="352"/>
      <c r="K249" s="352"/>
      <c r="L249" s="352"/>
      <c r="M249" s="352"/>
      <c r="N249" s="352"/>
      <c r="O249" s="352"/>
      <c r="P249" s="1059"/>
      <c r="Q249" s="1059"/>
      <c r="R249" s="352"/>
      <c r="S249" s="352"/>
      <c r="T249" s="352"/>
      <c r="U249" s="352"/>
      <c r="V249" s="352"/>
      <c r="W249" s="352"/>
      <c r="X249" s="352"/>
      <c r="Y249" s="352"/>
      <c r="Z249" s="352"/>
      <c r="AA249" s="352"/>
      <c r="AB249" s="352"/>
    </row>
    <row r="250" ht="15.75" customHeight="1">
      <c r="A250" s="352"/>
      <c r="B250" s="352"/>
      <c r="C250" s="352"/>
      <c r="D250" s="352"/>
      <c r="E250" s="352"/>
      <c r="F250" s="352"/>
      <c r="G250" s="352"/>
      <c r="H250" s="352"/>
      <c r="I250" s="352"/>
      <c r="J250" s="352"/>
      <c r="K250" s="352"/>
      <c r="L250" s="352"/>
      <c r="M250" s="352"/>
      <c r="N250" s="352"/>
      <c r="O250" s="352"/>
      <c r="P250" s="1059"/>
      <c r="Q250" s="1059"/>
      <c r="R250" s="352"/>
      <c r="S250" s="352"/>
      <c r="T250" s="352"/>
      <c r="U250" s="352"/>
      <c r="V250" s="352"/>
      <c r="W250" s="352"/>
      <c r="X250" s="352"/>
      <c r="Y250" s="352"/>
      <c r="Z250" s="352"/>
      <c r="AA250" s="352"/>
      <c r="AB250" s="352"/>
    </row>
    <row r="251" ht="15.75" customHeight="1">
      <c r="A251" s="352"/>
      <c r="B251" s="352"/>
      <c r="C251" s="352"/>
      <c r="D251" s="352"/>
      <c r="E251" s="352"/>
      <c r="F251" s="352"/>
      <c r="G251" s="352"/>
      <c r="H251" s="352"/>
      <c r="I251" s="352"/>
      <c r="J251" s="352"/>
      <c r="K251" s="352"/>
      <c r="L251" s="352"/>
      <c r="M251" s="352"/>
      <c r="N251" s="352"/>
      <c r="O251" s="352"/>
      <c r="P251" s="1059"/>
      <c r="Q251" s="1059"/>
      <c r="R251" s="352"/>
      <c r="S251" s="352"/>
      <c r="T251" s="352"/>
      <c r="U251" s="352"/>
      <c r="V251" s="352"/>
      <c r="W251" s="352"/>
      <c r="X251" s="352"/>
      <c r="Y251" s="352"/>
      <c r="Z251" s="352"/>
      <c r="AA251" s="352"/>
      <c r="AB251" s="352"/>
    </row>
    <row r="252" ht="15.75" customHeight="1">
      <c r="A252" s="352"/>
      <c r="B252" s="352"/>
      <c r="C252" s="352"/>
      <c r="D252" s="352"/>
      <c r="E252" s="352"/>
      <c r="F252" s="352"/>
      <c r="G252" s="352"/>
      <c r="H252" s="352"/>
      <c r="I252" s="352"/>
      <c r="J252" s="352"/>
      <c r="K252" s="352"/>
      <c r="L252" s="352"/>
      <c r="M252" s="352"/>
      <c r="N252" s="352"/>
      <c r="O252" s="352"/>
      <c r="P252" s="1059"/>
      <c r="Q252" s="1059"/>
      <c r="R252" s="352"/>
      <c r="S252" s="352"/>
      <c r="T252" s="352"/>
      <c r="U252" s="352"/>
      <c r="V252" s="352"/>
      <c r="W252" s="352"/>
      <c r="X252" s="352"/>
      <c r="Y252" s="352"/>
      <c r="Z252" s="352"/>
      <c r="AA252" s="352"/>
      <c r="AB252" s="352"/>
    </row>
    <row r="253" ht="15.75" customHeight="1">
      <c r="A253" s="352"/>
      <c r="B253" s="352"/>
      <c r="C253" s="352"/>
      <c r="D253" s="352"/>
      <c r="E253" s="352"/>
      <c r="F253" s="352"/>
      <c r="G253" s="352"/>
      <c r="H253" s="352"/>
      <c r="I253" s="352"/>
      <c r="J253" s="352"/>
      <c r="K253" s="352"/>
      <c r="L253" s="352"/>
      <c r="M253" s="352"/>
      <c r="N253" s="352"/>
      <c r="O253" s="352"/>
      <c r="P253" s="1059"/>
      <c r="Q253" s="1059"/>
      <c r="R253" s="352"/>
      <c r="S253" s="352"/>
      <c r="T253" s="352"/>
      <c r="U253" s="352"/>
      <c r="V253" s="352"/>
      <c r="W253" s="352"/>
      <c r="X253" s="352"/>
      <c r="Y253" s="352"/>
      <c r="Z253" s="352"/>
      <c r="AA253" s="352"/>
      <c r="AB253" s="352"/>
    </row>
    <row r="254" ht="15.75" customHeight="1">
      <c r="A254" s="352"/>
      <c r="B254" s="352"/>
      <c r="C254" s="352"/>
      <c r="D254" s="352"/>
      <c r="E254" s="352"/>
      <c r="F254" s="352"/>
      <c r="G254" s="352"/>
      <c r="H254" s="352"/>
      <c r="I254" s="352"/>
      <c r="J254" s="352"/>
      <c r="K254" s="352"/>
      <c r="L254" s="352"/>
      <c r="M254" s="352"/>
      <c r="N254" s="352"/>
      <c r="O254" s="352"/>
      <c r="P254" s="1059"/>
      <c r="Q254" s="1059"/>
      <c r="R254" s="352"/>
      <c r="S254" s="352"/>
      <c r="T254" s="352"/>
      <c r="U254" s="352"/>
      <c r="V254" s="352"/>
      <c r="W254" s="352"/>
      <c r="X254" s="352"/>
      <c r="Y254" s="352"/>
      <c r="Z254" s="352"/>
      <c r="AA254" s="352"/>
      <c r="AB254" s="352"/>
    </row>
    <row r="255" ht="15.75" customHeight="1">
      <c r="A255" s="352"/>
      <c r="B255" s="352"/>
      <c r="C255" s="352"/>
      <c r="D255" s="352"/>
      <c r="E255" s="352"/>
      <c r="F255" s="352"/>
      <c r="G255" s="352"/>
      <c r="H255" s="352"/>
      <c r="I255" s="352"/>
      <c r="J255" s="352"/>
      <c r="K255" s="352"/>
      <c r="L255" s="352"/>
      <c r="M255" s="352"/>
      <c r="N255" s="352"/>
      <c r="O255" s="352"/>
      <c r="P255" s="1059"/>
      <c r="Q255" s="1059"/>
      <c r="R255" s="352"/>
      <c r="S255" s="352"/>
      <c r="T255" s="352"/>
      <c r="U255" s="352"/>
      <c r="V255" s="352"/>
      <c r="W255" s="352"/>
      <c r="X255" s="352"/>
      <c r="Y255" s="352"/>
      <c r="Z255" s="352"/>
      <c r="AA255" s="352"/>
      <c r="AB255" s="352"/>
    </row>
    <row r="256" ht="15.75" customHeight="1">
      <c r="A256" s="352"/>
      <c r="B256" s="352"/>
      <c r="C256" s="352"/>
      <c r="D256" s="352"/>
      <c r="E256" s="352"/>
      <c r="F256" s="352"/>
      <c r="G256" s="352"/>
      <c r="H256" s="352"/>
      <c r="I256" s="352"/>
      <c r="J256" s="352"/>
      <c r="K256" s="352"/>
      <c r="L256" s="352"/>
      <c r="M256" s="352"/>
      <c r="N256" s="352"/>
      <c r="O256" s="352"/>
      <c r="P256" s="1059"/>
      <c r="Q256" s="1059"/>
      <c r="R256" s="352"/>
      <c r="S256" s="352"/>
      <c r="T256" s="352"/>
      <c r="U256" s="352"/>
      <c r="V256" s="352"/>
      <c r="W256" s="352"/>
      <c r="X256" s="352"/>
      <c r="Y256" s="352"/>
      <c r="Z256" s="352"/>
      <c r="AA256" s="352"/>
      <c r="AB256" s="352"/>
    </row>
    <row r="257" ht="15.75" customHeight="1">
      <c r="A257" s="352"/>
      <c r="B257" s="352"/>
      <c r="C257" s="352"/>
      <c r="D257" s="352"/>
      <c r="E257" s="352"/>
      <c r="F257" s="352"/>
      <c r="G257" s="352"/>
      <c r="H257" s="352"/>
      <c r="I257" s="352"/>
      <c r="J257" s="352"/>
      <c r="K257" s="352"/>
      <c r="L257" s="352"/>
      <c r="M257" s="352"/>
      <c r="N257" s="352"/>
      <c r="O257" s="352"/>
      <c r="P257" s="1059"/>
      <c r="Q257" s="1059"/>
      <c r="R257" s="352"/>
      <c r="S257" s="352"/>
      <c r="T257" s="352"/>
      <c r="U257" s="352"/>
      <c r="V257" s="352"/>
      <c r="W257" s="352"/>
      <c r="X257" s="352"/>
      <c r="Y257" s="352"/>
      <c r="Z257" s="352"/>
      <c r="AA257" s="352"/>
      <c r="AB257" s="352"/>
    </row>
    <row r="258" ht="15.75" customHeight="1">
      <c r="A258" s="352"/>
      <c r="B258" s="352"/>
      <c r="C258" s="352"/>
      <c r="D258" s="352"/>
      <c r="E258" s="352"/>
      <c r="F258" s="352"/>
      <c r="G258" s="352"/>
      <c r="H258" s="352"/>
      <c r="I258" s="352"/>
      <c r="J258" s="352"/>
      <c r="K258" s="352"/>
      <c r="L258" s="352"/>
      <c r="M258" s="352"/>
      <c r="N258" s="352"/>
      <c r="O258" s="352"/>
      <c r="P258" s="1059"/>
      <c r="Q258" s="1059"/>
      <c r="R258" s="352"/>
      <c r="S258" s="352"/>
      <c r="T258" s="352"/>
      <c r="U258" s="352"/>
      <c r="V258" s="352"/>
      <c r="W258" s="352"/>
      <c r="X258" s="352"/>
      <c r="Y258" s="352"/>
      <c r="Z258" s="352"/>
      <c r="AA258" s="352"/>
      <c r="AB258" s="352"/>
    </row>
    <row r="259" ht="15.75" customHeight="1">
      <c r="A259" s="352"/>
      <c r="B259" s="352"/>
      <c r="C259" s="352"/>
      <c r="D259" s="352"/>
      <c r="E259" s="352"/>
      <c r="F259" s="352"/>
      <c r="G259" s="352"/>
      <c r="H259" s="352"/>
      <c r="I259" s="352"/>
      <c r="J259" s="352"/>
      <c r="K259" s="352"/>
      <c r="L259" s="352"/>
      <c r="M259" s="352"/>
      <c r="N259" s="352"/>
      <c r="O259" s="352"/>
      <c r="P259" s="1059"/>
      <c r="Q259" s="1059"/>
      <c r="R259" s="352"/>
      <c r="S259" s="352"/>
      <c r="T259" s="352"/>
      <c r="U259" s="352"/>
      <c r="V259" s="352"/>
      <c r="W259" s="352"/>
      <c r="X259" s="352"/>
      <c r="Y259" s="352"/>
      <c r="Z259" s="352"/>
      <c r="AA259" s="352"/>
      <c r="AB259" s="352"/>
    </row>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0">
    <mergeCell ref="L8:L9"/>
    <mergeCell ref="M8:M9"/>
    <mergeCell ref="L32:L33"/>
    <mergeCell ref="M32:M33"/>
    <mergeCell ref="D8:D9"/>
    <mergeCell ref="E8:E9"/>
    <mergeCell ref="G8:G9"/>
    <mergeCell ref="H8:H9"/>
    <mergeCell ref="I8:I9"/>
    <mergeCell ref="J8:J9"/>
    <mergeCell ref="K8:K9"/>
    <mergeCell ref="E12:E13"/>
    <mergeCell ref="F12:F13"/>
    <mergeCell ref="G12:G13"/>
    <mergeCell ref="H12:H13"/>
    <mergeCell ref="I12:I13"/>
    <mergeCell ref="J12:J13"/>
    <mergeCell ref="K12:K13"/>
    <mergeCell ref="D11:D13"/>
    <mergeCell ref="D32:D33"/>
    <mergeCell ref="F32:F33"/>
    <mergeCell ref="G32:G33"/>
    <mergeCell ref="H32:H33"/>
    <mergeCell ref="D44:D45"/>
    <mergeCell ref="E44:E45"/>
    <mergeCell ref="J47:J49"/>
    <mergeCell ref="D48:D49"/>
    <mergeCell ref="E48:E49"/>
    <mergeCell ref="G48:G49"/>
    <mergeCell ref="J51:J52"/>
    <mergeCell ref="K51:K52"/>
    <mergeCell ref="J56:J58"/>
    <mergeCell ref="K56:K58"/>
    <mergeCell ref="G44:G45"/>
    <mergeCell ref="J44:J45"/>
    <mergeCell ref="K44:K45"/>
    <mergeCell ref="L44:L45"/>
    <mergeCell ref="M44:M45"/>
    <mergeCell ref="K47:K49"/>
    <mergeCell ref="Q47:Q49"/>
  </mergeCells>
  <hyperlinks>
    <hyperlink r:id="rId2" ref="I8"/>
    <hyperlink r:id="rId3" ref="J8"/>
    <hyperlink r:id="rId4" ref="F11"/>
    <hyperlink r:id="rId5" ref="F12"/>
    <hyperlink r:id="rId6" ref="I12"/>
    <hyperlink r:id="rId7" ref="J12"/>
    <hyperlink r:id="rId8" ref="F15"/>
    <hyperlink r:id="rId9" ref="I15"/>
    <hyperlink r:id="rId10" ref="F32"/>
    <hyperlink r:id="rId11" ref="F35"/>
    <hyperlink r:id="rId12" ref="I35"/>
    <hyperlink r:id="rId13" ref="J44"/>
    <hyperlink r:id="rId14" ref="F47"/>
    <hyperlink r:id="rId15" ref="I47"/>
    <hyperlink r:id="rId16" ref="J47"/>
    <hyperlink r:id="rId17" ref="F48"/>
    <hyperlink r:id="rId18" ref="I48"/>
    <hyperlink r:id="rId19" ref="F49"/>
    <hyperlink r:id="rId20" ref="I49"/>
    <hyperlink r:id="rId21" ref="F51"/>
    <hyperlink r:id="rId22" ref="J51"/>
    <hyperlink r:id="rId23" ref="F52"/>
    <hyperlink r:id="rId24" ref="F54"/>
    <hyperlink r:id="rId25" ref="I54"/>
    <hyperlink r:id="rId26" ref="J56"/>
    <hyperlink r:id="rId27" ref="F57"/>
    <hyperlink r:id="rId28" ref="I57"/>
    <hyperlink r:id="rId29" ref="F58"/>
    <hyperlink r:id="rId30" ref="I58"/>
  </hyperlinks>
  <printOptions/>
  <pageMargins bottom="0.75" footer="0.0" header="0.0" left="0.7" right="0.7" top="0.75"/>
  <pageSetup orientation="landscape"/>
  <drawing r:id="rId31"/>
  <legacyDrawing r:id="rId32"/>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4.43" defaultRowHeight="15.0"/>
  <cols>
    <col customWidth="1" min="1" max="1" width="4.71"/>
    <col customWidth="1" min="2" max="2" width="39.29"/>
    <col customWidth="1" min="3" max="3" width="14.43"/>
    <col customWidth="1" min="4" max="4" width="33.71"/>
    <col customWidth="1" min="5" max="5" width="10.57"/>
    <col customWidth="1" min="6" max="6" width="11.43"/>
    <col customWidth="1" min="7" max="7" width="9.43"/>
    <col customWidth="1" min="8" max="8" width="9.71"/>
    <col customWidth="1" min="9" max="9" width="49.43"/>
    <col customWidth="1" min="11" max="11" width="46.29"/>
  </cols>
  <sheetData>
    <row r="1">
      <c r="A1" s="877"/>
      <c r="B1" s="878" t="s">
        <v>917</v>
      </c>
      <c r="C1" s="879" t="s">
        <v>918</v>
      </c>
      <c r="D1" s="880" t="s">
        <v>919</v>
      </c>
      <c r="E1" s="879" t="s">
        <v>920</v>
      </c>
      <c r="F1" s="881" t="s">
        <v>921</v>
      </c>
      <c r="G1" s="882" t="s">
        <v>922</v>
      </c>
      <c r="H1" s="883" t="s">
        <v>923</v>
      </c>
      <c r="I1" s="878" t="s">
        <v>924</v>
      </c>
      <c r="J1" s="884" t="s">
        <v>925</v>
      </c>
      <c r="K1" s="885" t="s">
        <v>926</v>
      </c>
      <c r="L1" s="886" t="s">
        <v>927</v>
      </c>
      <c r="M1" s="887" t="s">
        <v>928</v>
      </c>
      <c r="N1" s="888" t="s">
        <v>929</v>
      </c>
      <c r="O1" s="889" t="s">
        <v>930</v>
      </c>
      <c r="P1" s="890" t="s">
        <v>931</v>
      </c>
      <c r="Q1" s="890" t="s">
        <v>932</v>
      </c>
      <c r="R1" s="891" t="s">
        <v>933</v>
      </c>
      <c r="S1" s="892"/>
      <c r="T1" s="892"/>
      <c r="U1" s="892"/>
      <c r="V1" s="892"/>
      <c r="W1" s="892"/>
      <c r="X1" s="892"/>
      <c r="Y1" s="892"/>
      <c r="Z1" s="892"/>
      <c r="AA1" s="892"/>
      <c r="AB1" s="892"/>
      <c r="AC1" s="892"/>
      <c r="AD1" s="892"/>
    </row>
    <row r="2">
      <c r="A2" s="893"/>
      <c r="B2" s="894"/>
      <c r="C2" s="895"/>
      <c r="D2" s="1173" t="s">
        <v>1171</v>
      </c>
      <c r="E2" s="895"/>
      <c r="F2" s="897"/>
      <c r="G2" s="898"/>
      <c r="H2" s="899"/>
      <c r="I2" s="894"/>
      <c r="J2" s="900"/>
      <c r="K2" s="893"/>
      <c r="L2" s="901"/>
      <c r="M2" s="902"/>
      <c r="N2" s="903"/>
      <c r="O2" s="904">
        <f>N2/100*80.5</f>
        <v>0</v>
      </c>
      <c r="P2" s="905">
        <f>N2/100*22</f>
        <v>0</v>
      </c>
      <c r="Q2" s="905">
        <f>N2/100*18</f>
        <v>0</v>
      </c>
      <c r="R2" s="906">
        <f>N2/100*1.5</f>
        <v>0</v>
      </c>
      <c r="S2" s="892"/>
      <c r="T2" s="892"/>
      <c r="U2" s="892"/>
      <c r="V2" s="892"/>
      <c r="W2" s="892"/>
      <c r="X2" s="892"/>
      <c r="Y2" s="892"/>
      <c r="Z2" s="892"/>
      <c r="AA2" s="892"/>
      <c r="AB2" s="892"/>
      <c r="AC2" s="892"/>
      <c r="AD2" s="892"/>
    </row>
    <row r="3">
      <c r="A3" s="893"/>
      <c r="B3" s="907"/>
      <c r="C3" s="907"/>
      <c r="D3" s="908" t="s">
        <v>935</v>
      </c>
      <c r="E3" s="908"/>
      <c r="F3" s="909"/>
      <c r="G3" s="910"/>
      <c r="H3" s="899"/>
      <c r="I3" s="911"/>
      <c r="J3" s="912"/>
      <c r="K3" s="894"/>
      <c r="L3" s="893"/>
      <c r="M3" s="893"/>
      <c r="N3" s="892"/>
      <c r="O3" s="892"/>
      <c r="P3" s="892"/>
      <c r="Q3" s="892"/>
      <c r="R3" s="892"/>
      <c r="S3" s="892"/>
      <c r="T3" s="892"/>
      <c r="U3" s="892"/>
      <c r="V3" s="892"/>
      <c r="W3" s="892"/>
      <c r="X3" s="892"/>
      <c r="Y3" s="892"/>
      <c r="Z3" s="892"/>
      <c r="AA3" s="892"/>
      <c r="AB3" s="892"/>
      <c r="AC3" s="892"/>
      <c r="AD3" s="892"/>
    </row>
    <row r="4">
      <c r="A4" s="893"/>
      <c r="B4" s="907"/>
      <c r="C4" s="907"/>
      <c r="D4" s="908" t="s">
        <v>936</v>
      </c>
      <c r="E4" s="908"/>
      <c r="F4" s="909"/>
      <c r="G4" s="910"/>
      <c r="H4" s="899"/>
      <c r="I4" s="911"/>
      <c r="J4" s="912"/>
      <c r="K4" s="894"/>
      <c r="L4" s="893"/>
      <c r="M4" s="893"/>
      <c r="N4" s="892"/>
      <c r="O4" s="892"/>
      <c r="P4" s="892"/>
      <c r="Q4" s="892"/>
      <c r="R4" s="892"/>
      <c r="S4" s="892"/>
      <c r="T4" s="892"/>
      <c r="U4" s="892"/>
      <c r="V4" s="892"/>
      <c r="W4" s="892"/>
      <c r="X4" s="892"/>
      <c r="Y4" s="892"/>
      <c r="Z4" s="892"/>
      <c r="AA4" s="892"/>
      <c r="AB4" s="892"/>
      <c r="AC4" s="892"/>
      <c r="AD4" s="892"/>
    </row>
    <row r="5" ht="15.75" customHeight="1">
      <c r="A5" s="945"/>
      <c r="B5" s="953"/>
      <c r="C5" s="948"/>
      <c r="D5" s="948" t="s">
        <v>1172</v>
      </c>
      <c r="E5" s="948"/>
      <c r="F5" s="950"/>
      <c r="G5" s="951"/>
      <c r="H5" s="952"/>
      <c r="I5" s="878"/>
      <c r="J5" s="1015"/>
      <c r="K5" s="953"/>
      <c r="L5" s="954"/>
      <c r="M5" s="955"/>
      <c r="N5" s="939"/>
      <c r="O5" s="892"/>
      <c r="P5" s="892"/>
      <c r="Q5" s="956"/>
      <c r="R5" s="956"/>
      <c r="S5" s="892"/>
      <c r="T5" s="892"/>
      <c r="U5" s="957"/>
      <c r="V5" s="957"/>
      <c r="W5" s="892"/>
      <c r="X5" s="892"/>
      <c r="Y5" s="892"/>
      <c r="Z5" s="892"/>
      <c r="AA5" s="892"/>
      <c r="AB5" s="892"/>
      <c r="AC5" s="892"/>
      <c r="AD5" s="892"/>
    </row>
    <row r="6" ht="15.75" customHeight="1">
      <c r="A6" s="945"/>
      <c r="B6" s="946" t="s">
        <v>1006</v>
      </c>
      <c r="C6" s="879">
        <v>3.198919602E9</v>
      </c>
      <c r="D6" s="879" t="s">
        <v>1007</v>
      </c>
      <c r="E6" s="879">
        <v>305299.0</v>
      </c>
      <c r="F6" s="1011">
        <v>22220.0</v>
      </c>
      <c r="G6" s="1012"/>
      <c r="H6" s="952" t="s">
        <v>947</v>
      </c>
      <c r="I6" s="1013" t="s">
        <v>1173</v>
      </c>
      <c r="J6" s="1174">
        <v>45591.0</v>
      </c>
      <c r="K6" s="953" t="s">
        <v>1174</v>
      </c>
      <c r="L6" s="954"/>
      <c r="M6" s="955"/>
      <c r="N6" s="892"/>
      <c r="O6" s="892"/>
      <c r="P6" s="892"/>
      <c r="Q6" s="956"/>
      <c r="R6" s="956"/>
      <c r="S6" s="892"/>
      <c r="T6" s="892"/>
      <c r="U6" s="957"/>
      <c r="V6" s="957"/>
      <c r="W6" s="892"/>
      <c r="X6" s="892"/>
      <c r="Y6" s="892"/>
      <c r="Z6" s="892"/>
      <c r="AA6" s="892"/>
      <c r="AB6" s="892"/>
      <c r="AC6" s="892"/>
      <c r="AD6" s="892"/>
    </row>
    <row r="7" ht="15.75" customHeight="1">
      <c r="A7" s="945"/>
      <c r="B7" s="946" t="s">
        <v>1175</v>
      </c>
      <c r="C7" s="940">
        <v>3.481404743E9</v>
      </c>
      <c r="D7" s="1175" t="s">
        <v>1176</v>
      </c>
      <c r="E7" s="879">
        <v>305299.0</v>
      </c>
      <c r="F7" s="950">
        <v>22220.0</v>
      </c>
      <c r="G7" s="951"/>
      <c r="H7" s="952" t="s">
        <v>947</v>
      </c>
      <c r="I7" s="1013" t="s">
        <v>1177</v>
      </c>
      <c r="J7" s="1174">
        <v>45591.0</v>
      </c>
      <c r="K7" s="953" t="s">
        <v>1174</v>
      </c>
      <c r="L7" s="954"/>
      <c r="M7" s="955"/>
      <c r="N7" s="892"/>
      <c r="O7" s="892"/>
      <c r="P7" s="892"/>
      <c r="Q7" s="956"/>
      <c r="R7" s="956"/>
      <c r="S7" s="892"/>
      <c r="T7" s="892"/>
      <c r="U7" s="957"/>
      <c r="V7" s="957"/>
      <c r="W7" s="892"/>
      <c r="X7" s="892"/>
      <c r="Y7" s="892"/>
      <c r="Z7" s="892"/>
      <c r="AA7" s="892"/>
      <c r="AB7" s="892"/>
      <c r="AC7" s="892"/>
      <c r="AD7" s="892"/>
    </row>
    <row r="8" ht="15.75" customHeight="1">
      <c r="A8" s="945"/>
      <c r="B8" s="946" t="s">
        <v>1006</v>
      </c>
      <c r="C8" s="879">
        <v>3.198919602E9</v>
      </c>
      <c r="D8" s="879" t="s">
        <v>1007</v>
      </c>
      <c r="E8" s="879">
        <v>305299.0</v>
      </c>
      <c r="F8" s="1011">
        <v>199845.0</v>
      </c>
      <c r="G8" s="1012"/>
      <c r="H8" s="952" t="s">
        <v>947</v>
      </c>
      <c r="I8" s="1013" t="s">
        <v>1173</v>
      </c>
      <c r="J8" s="1174">
        <v>45593.0</v>
      </c>
      <c r="K8" s="953" t="s">
        <v>1178</v>
      </c>
      <c r="L8" s="954"/>
      <c r="M8" s="955"/>
      <c r="N8" s="892"/>
      <c r="O8" s="892"/>
      <c r="P8" s="892"/>
      <c r="Q8" s="956"/>
      <c r="R8" s="956"/>
      <c r="S8" s="892"/>
      <c r="T8" s="892"/>
      <c r="U8" s="957"/>
      <c r="V8" s="957"/>
      <c r="W8" s="892"/>
      <c r="X8" s="892"/>
      <c r="Y8" s="892"/>
      <c r="Z8" s="892"/>
      <c r="AA8" s="892"/>
      <c r="AB8" s="892"/>
      <c r="AC8" s="892"/>
      <c r="AD8" s="892"/>
    </row>
    <row r="9" ht="15.75" customHeight="1">
      <c r="A9" s="945"/>
      <c r="B9" s="946" t="s">
        <v>1175</v>
      </c>
      <c r="C9" s="940">
        <v>3.481404743E9</v>
      </c>
      <c r="D9" s="1175" t="s">
        <v>1176</v>
      </c>
      <c r="E9" s="879">
        <v>305299.0</v>
      </c>
      <c r="F9" s="950">
        <v>199845.0</v>
      </c>
      <c r="G9" s="951"/>
      <c r="H9" s="952" t="s">
        <v>947</v>
      </c>
      <c r="I9" s="1013" t="s">
        <v>1177</v>
      </c>
      <c r="J9" s="1174">
        <v>45593.0</v>
      </c>
      <c r="K9" s="953" t="s">
        <v>1178</v>
      </c>
      <c r="L9" s="954"/>
      <c r="M9" s="955"/>
      <c r="N9" s="892"/>
      <c r="O9" s="892"/>
      <c r="P9" s="892"/>
      <c r="Q9" s="956"/>
      <c r="R9" s="956"/>
      <c r="S9" s="892"/>
      <c r="T9" s="892"/>
      <c r="U9" s="957"/>
      <c r="V9" s="957"/>
      <c r="W9" s="892"/>
      <c r="X9" s="892"/>
      <c r="Y9" s="892"/>
      <c r="Z9" s="892"/>
      <c r="AA9" s="892"/>
      <c r="AB9" s="892"/>
      <c r="AC9" s="892"/>
      <c r="AD9" s="892"/>
    </row>
    <row r="10" ht="15.75" customHeight="1">
      <c r="A10" s="945"/>
      <c r="B10" s="946"/>
      <c r="C10" s="940"/>
      <c r="D10" s="1176"/>
      <c r="E10" s="940"/>
      <c r="F10" s="950"/>
      <c r="G10" s="951"/>
      <c r="H10" s="952"/>
      <c r="I10" s="878"/>
      <c r="J10" s="1017"/>
      <c r="K10" s="953"/>
      <c r="L10" s="954"/>
      <c r="M10" s="955"/>
      <c r="N10" s="892"/>
      <c r="O10" s="892"/>
      <c r="P10" s="892"/>
      <c r="Q10" s="956"/>
      <c r="R10" s="956"/>
      <c r="S10" s="892"/>
      <c r="T10" s="892"/>
      <c r="U10" s="957"/>
      <c r="V10" s="957"/>
      <c r="W10" s="892"/>
      <c r="X10" s="892"/>
      <c r="Y10" s="892"/>
      <c r="Z10" s="892"/>
      <c r="AA10" s="892"/>
      <c r="AB10" s="892"/>
      <c r="AC10" s="892"/>
      <c r="AD10" s="892"/>
    </row>
    <row r="11" ht="15.75" customHeight="1">
      <c r="A11" s="945"/>
      <c r="B11" s="946"/>
      <c r="C11" s="940"/>
      <c r="D11" s="1176"/>
      <c r="E11" s="940"/>
      <c r="F11" s="1011"/>
      <c r="G11" s="1012"/>
      <c r="H11" s="952"/>
      <c r="I11" s="1013"/>
      <c r="J11" s="1017"/>
      <c r="K11" s="953"/>
      <c r="L11" s="954"/>
      <c r="M11" s="955"/>
      <c r="N11" s="892"/>
      <c r="O11" s="925"/>
      <c r="P11" s="925"/>
      <c r="Q11" s="956"/>
      <c r="R11" s="956"/>
      <c r="S11" s="892"/>
      <c r="T11" s="892"/>
      <c r="U11" s="957"/>
      <c r="V11" s="957"/>
      <c r="W11" s="892"/>
      <c r="X11" s="892"/>
      <c r="Y11" s="892"/>
      <c r="Z11" s="892"/>
      <c r="AA11" s="892"/>
      <c r="AB11" s="892"/>
      <c r="AC11" s="892"/>
      <c r="AD11" s="892"/>
    </row>
    <row r="12" ht="15.75" customHeight="1">
      <c r="A12" s="945"/>
      <c r="B12" s="946"/>
      <c r="C12" s="940"/>
      <c r="D12" s="1176"/>
      <c r="E12" s="940"/>
      <c r="F12" s="950"/>
      <c r="G12" s="951"/>
      <c r="H12" s="952"/>
      <c r="I12" s="878"/>
      <c r="J12" s="1017"/>
      <c r="K12" s="953"/>
      <c r="L12" s="954"/>
      <c r="M12" s="955"/>
      <c r="N12" s="925"/>
      <c r="O12" s="925"/>
      <c r="P12" s="925"/>
      <c r="Q12" s="925"/>
      <c r="R12" s="925"/>
      <c r="S12" s="892"/>
      <c r="T12" s="892"/>
      <c r="U12" s="957"/>
      <c r="V12" s="957"/>
      <c r="W12" s="892"/>
      <c r="X12" s="892"/>
      <c r="Y12" s="892"/>
      <c r="Z12" s="892"/>
      <c r="AA12" s="892"/>
      <c r="AB12" s="892"/>
      <c r="AC12" s="892"/>
      <c r="AD12" s="892"/>
    </row>
    <row r="13">
      <c r="A13" s="945"/>
      <c r="B13" s="953"/>
      <c r="C13" s="948"/>
      <c r="D13" s="1177"/>
      <c r="E13" s="940"/>
      <c r="F13" s="950"/>
      <c r="G13" s="951"/>
      <c r="H13" s="952"/>
      <c r="I13" s="1013"/>
      <c r="J13" s="1017"/>
      <c r="K13" s="953"/>
      <c r="L13" s="954"/>
      <c r="M13" s="955"/>
      <c r="N13" s="892"/>
      <c r="O13" s="892"/>
      <c r="P13" s="892"/>
      <c r="Q13" s="956"/>
      <c r="R13" s="956"/>
      <c r="S13" s="892"/>
      <c r="T13" s="892"/>
      <c r="U13" s="957"/>
      <c r="V13" s="957"/>
      <c r="W13" s="892"/>
      <c r="X13" s="892"/>
      <c r="Y13" s="892"/>
      <c r="Z13" s="892"/>
      <c r="AA13" s="892"/>
      <c r="AB13" s="892"/>
      <c r="AC13" s="892"/>
      <c r="AD13" s="892"/>
    </row>
    <row r="14" ht="15.75" customHeight="1">
      <c r="A14" s="893"/>
      <c r="B14" s="946"/>
      <c r="C14" s="940"/>
      <c r="D14" s="1175"/>
      <c r="E14" s="940"/>
      <c r="F14" s="950"/>
      <c r="G14" s="951"/>
      <c r="H14" s="952"/>
      <c r="I14" s="878"/>
      <c r="J14" s="1015"/>
      <c r="K14" s="953"/>
      <c r="L14" s="954"/>
      <c r="M14" s="955"/>
      <c r="N14" s="1016"/>
      <c r="O14" s="1016"/>
      <c r="P14" s="1016"/>
      <c r="Q14" s="1016"/>
      <c r="R14" s="1016"/>
      <c r="S14" s="892"/>
      <c r="T14" s="892"/>
      <c r="U14" s="892"/>
      <c r="V14" s="892"/>
      <c r="W14" s="892"/>
      <c r="X14" s="892"/>
      <c r="Y14" s="892"/>
      <c r="Z14" s="892"/>
      <c r="AA14" s="892"/>
      <c r="AB14" s="892"/>
      <c r="AC14" s="892"/>
      <c r="AD14" s="892"/>
    </row>
    <row r="15">
      <c r="A15" s="945"/>
      <c r="B15" s="1178"/>
      <c r="C15" s="1179"/>
      <c r="D15" s="1180"/>
      <c r="E15" s="1176"/>
      <c r="F15" s="950"/>
      <c r="G15" s="951"/>
      <c r="H15" s="952"/>
      <c r="I15" s="946"/>
      <c r="J15" s="1181"/>
      <c r="K15" s="953"/>
      <c r="L15" s="954"/>
      <c r="M15" s="955"/>
      <c r="N15" s="892"/>
      <c r="O15" s="892"/>
      <c r="P15" s="892"/>
      <c r="Q15" s="956"/>
      <c r="R15" s="956"/>
      <c r="S15" s="892"/>
      <c r="T15" s="892"/>
      <c r="U15" s="957"/>
      <c r="V15" s="957"/>
      <c r="W15" s="892"/>
      <c r="X15" s="892"/>
      <c r="Y15" s="892"/>
      <c r="Z15" s="892"/>
      <c r="AA15" s="892"/>
      <c r="AB15" s="892"/>
      <c r="AC15" s="892"/>
      <c r="AD15" s="892"/>
    </row>
    <row r="16">
      <c r="A16" s="945"/>
      <c r="B16" s="935"/>
      <c r="C16" s="1182"/>
      <c r="D16" s="1182"/>
      <c r="E16" s="1182"/>
      <c r="F16" s="1183"/>
      <c r="G16" s="933"/>
      <c r="H16" s="990"/>
      <c r="I16" s="1001"/>
      <c r="J16" s="1181"/>
      <c r="K16" s="953"/>
      <c r="L16" s="954"/>
      <c r="M16" s="955"/>
      <c r="N16" s="892"/>
      <c r="O16" s="892"/>
      <c r="P16" s="892"/>
      <c r="Q16" s="956"/>
      <c r="R16" s="956"/>
      <c r="S16" s="892"/>
      <c r="T16" s="892"/>
      <c r="U16" s="957"/>
      <c r="V16" s="957"/>
      <c r="W16" s="892"/>
      <c r="X16" s="892"/>
      <c r="Y16" s="892"/>
      <c r="Z16" s="892"/>
      <c r="AA16" s="892"/>
      <c r="AB16" s="892"/>
      <c r="AC16" s="892"/>
      <c r="AD16" s="892"/>
    </row>
    <row r="17">
      <c r="A17" s="945"/>
      <c r="B17" s="953"/>
      <c r="C17" s="948"/>
      <c r="D17" s="948"/>
      <c r="E17" s="948"/>
      <c r="F17" s="950"/>
      <c r="G17" s="951"/>
      <c r="H17" s="952"/>
      <c r="I17" s="878"/>
      <c r="J17" s="1015"/>
      <c r="K17" s="953"/>
      <c r="L17" s="954"/>
      <c r="M17" s="955"/>
      <c r="N17" s="892"/>
      <c r="O17" s="892"/>
      <c r="P17" s="892"/>
      <c r="Q17" s="956"/>
      <c r="R17" s="956"/>
      <c r="S17" s="892"/>
      <c r="T17" s="892"/>
      <c r="U17" s="957"/>
      <c r="V17" s="957"/>
      <c r="W17" s="892"/>
      <c r="X17" s="892"/>
      <c r="Y17" s="892"/>
      <c r="Z17" s="892"/>
      <c r="AA17" s="892"/>
      <c r="AB17" s="892"/>
      <c r="AC17" s="892"/>
      <c r="AD17" s="892"/>
    </row>
    <row r="18">
      <c r="A18" s="945"/>
      <c r="B18" s="946"/>
      <c r="C18" s="1179"/>
      <c r="D18" s="1180"/>
      <c r="E18" s="1176"/>
      <c r="F18" s="950"/>
      <c r="G18" s="951"/>
      <c r="H18" s="952"/>
      <c r="I18" s="946"/>
      <c r="J18" s="1181"/>
      <c r="K18" s="953"/>
      <c r="L18" s="954"/>
      <c r="M18" s="955"/>
      <c r="N18" s="892"/>
      <c r="O18" s="892"/>
      <c r="P18" s="892"/>
      <c r="Q18" s="956"/>
      <c r="R18" s="956"/>
      <c r="S18" s="892"/>
      <c r="T18" s="892"/>
      <c r="U18" s="957"/>
      <c r="V18" s="957"/>
      <c r="W18" s="892"/>
      <c r="X18" s="892"/>
      <c r="Y18" s="892"/>
      <c r="Z18" s="892"/>
      <c r="AA18" s="892"/>
      <c r="AB18" s="892"/>
      <c r="AC18" s="892"/>
      <c r="AD18" s="892"/>
    </row>
    <row r="19">
      <c r="A19" s="945"/>
      <c r="B19" s="946"/>
      <c r="C19" s="1179"/>
      <c r="D19" s="1176"/>
      <c r="E19" s="1176"/>
      <c r="F19" s="950"/>
      <c r="G19" s="951"/>
      <c r="H19" s="952"/>
      <c r="I19" s="946"/>
      <c r="J19" s="1184"/>
      <c r="K19" s="1038"/>
      <c r="L19" s="1185"/>
      <c r="M19" s="1019"/>
      <c r="N19" s="892"/>
      <c r="O19" s="892"/>
      <c r="P19" s="892"/>
      <c r="Q19" s="892"/>
      <c r="R19" s="892"/>
      <c r="S19" s="892"/>
      <c r="T19" s="892"/>
      <c r="U19" s="892"/>
      <c r="V19" s="892"/>
      <c r="W19" s="892"/>
      <c r="X19" s="892"/>
      <c r="Y19" s="892"/>
      <c r="Z19" s="892"/>
      <c r="AA19" s="892"/>
      <c r="AB19" s="892"/>
      <c r="AC19" s="892"/>
      <c r="AD19" s="892"/>
    </row>
    <row r="20">
      <c r="A20" s="945"/>
      <c r="B20" s="878"/>
      <c r="C20" s="948"/>
      <c r="D20" s="958"/>
      <c r="E20" s="948"/>
      <c r="F20" s="959"/>
      <c r="G20" s="960"/>
      <c r="H20" s="961"/>
      <c r="I20" s="878"/>
      <c r="J20" s="962"/>
      <c r="K20" s="963"/>
      <c r="L20" s="964"/>
      <c r="M20" s="965"/>
      <c r="N20" s="956"/>
      <c r="O20" s="892"/>
      <c r="P20" s="892"/>
      <c r="Q20" s="892"/>
      <c r="R20" s="892"/>
      <c r="S20" s="892"/>
      <c r="T20" s="892"/>
      <c r="U20" s="892"/>
      <c r="V20" s="892"/>
      <c r="W20" s="892"/>
      <c r="X20" s="892"/>
      <c r="Y20" s="892"/>
      <c r="Z20" s="892"/>
      <c r="AA20" s="892"/>
      <c r="AB20" s="892"/>
      <c r="AC20" s="892"/>
      <c r="AD20" s="892"/>
    </row>
    <row r="21" ht="15.75" customHeight="1">
      <c r="A21" s="945"/>
      <c r="B21" s="953"/>
      <c r="C21" s="948"/>
      <c r="D21" s="948"/>
      <c r="E21" s="948"/>
      <c r="F21" s="950"/>
      <c r="G21" s="951"/>
      <c r="H21" s="952"/>
      <c r="I21" s="878"/>
      <c r="J21" s="1181"/>
      <c r="K21" s="953"/>
      <c r="L21" s="954"/>
      <c r="M21" s="955"/>
      <c r="N21" s="892"/>
      <c r="O21" s="892"/>
      <c r="P21" s="892"/>
      <c r="Q21" s="956"/>
      <c r="R21" s="956"/>
      <c r="S21" s="892"/>
      <c r="T21" s="892"/>
      <c r="U21" s="957"/>
      <c r="V21" s="957"/>
      <c r="W21" s="892"/>
      <c r="X21" s="892"/>
      <c r="Y21" s="892"/>
      <c r="Z21" s="892"/>
      <c r="AA21" s="892"/>
      <c r="AB21" s="892"/>
      <c r="AC21" s="892"/>
      <c r="AD21" s="892"/>
    </row>
    <row r="22" ht="15.75" customHeight="1">
      <c r="A22" s="945"/>
      <c r="B22" s="1178"/>
      <c r="C22" s="1179"/>
      <c r="D22" s="1180"/>
      <c r="E22" s="1176"/>
      <c r="F22" s="950"/>
      <c r="G22" s="951"/>
      <c r="H22" s="1186"/>
      <c r="I22" s="946"/>
      <c r="J22" s="1181"/>
      <c r="K22" s="953"/>
      <c r="L22" s="954"/>
      <c r="M22" s="955"/>
      <c r="N22" s="892"/>
      <c r="O22" s="892"/>
      <c r="P22" s="892"/>
      <c r="Q22" s="956"/>
      <c r="R22" s="956"/>
      <c r="S22" s="892"/>
      <c r="T22" s="892"/>
      <c r="U22" s="957"/>
      <c r="V22" s="957"/>
      <c r="W22" s="892"/>
      <c r="X22" s="892"/>
      <c r="Y22" s="892"/>
      <c r="Z22" s="892"/>
      <c r="AA22" s="892"/>
      <c r="AB22" s="892"/>
      <c r="AC22" s="892"/>
      <c r="AD22" s="892"/>
    </row>
    <row r="23" ht="15.75" customHeight="1">
      <c r="A23" s="945"/>
      <c r="B23" s="1178"/>
      <c r="C23" s="1179"/>
      <c r="D23" s="1180"/>
      <c r="E23" s="1176"/>
      <c r="F23" s="950"/>
      <c r="G23" s="951"/>
      <c r="H23" s="952"/>
      <c r="I23" s="946"/>
      <c r="J23" s="1181"/>
      <c r="K23" s="953"/>
      <c r="L23" s="954"/>
      <c r="M23" s="955"/>
      <c r="N23" s="892"/>
      <c r="O23" s="892"/>
      <c r="P23" s="892"/>
      <c r="Q23" s="956"/>
      <c r="R23" s="956"/>
      <c r="S23" s="892"/>
      <c r="T23" s="892"/>
      <c r="U23" s="957"/>
      <c r="V23" s="957"/>
      <c r="W23" s="892"/>
      <c r="X23" s="892"/>
      <c r="Y23" s="892"/>
      <c r="Z23" s="892"/>
      <c r="AA23" s="892"/>
      <c r="AB23" s="892"/>
      <c r="AC23" s="892"/>
      <c r="AD23" s="892"/>
    </row>
    <row r="24" ht="15.75" customHeight="1">
      <c r="A24" s="945"/>
      <c r="B24" s="935"/>
      <c r="C24" s="1182"/>
      <c r="D24" s="1182"/>
      <c r="E24" s="1182"/>
      <c r="F24" s="1183"/>
      <c r="G24" s="933"/>
      <c r="H24" s="990"/>
      <c r="I24" s="1001"/>
      <c r="J24" s="1181"/>
      <c r="K24" s="953"/>
      <c r="L24" s="954"/>
      <c r="M24" s="955"/>
      <c r="N24" s="892"/>
      <c r="O24" s="892"/>
      <c r="P24" s="892"/>
      <c r="Q24" s="956"/>
      <c r="R24" s="956"/>
      <c r="S24" s="892"/>
      <c r="T24" s="892"/>
      <c r="U24" s="957"/>
      <c r="V24" s="957"/>
      <c r="W24" s="892"/>
      <c r="X24" s="892"/>
      <c r="Y24" s="892"/>
      <c r="Z24" s="892"/>
      <c r="AA24" s="892"/>
      <c r="AB24" s="892"/>
      <c r="AC24" s="892"/>
      <c r="AD24" s="892"/>
    </row>
    <row r="25" ht="15.75" customHeight="1">
      <c r="A25" s="945"/>
      <c r="B25" s="953"/>
      <c r="C25" s="948"/>
      <c r="D25" s="948"/>
      <c r="E25" s="948"/>
      <c r="F25" s="950"/>
      <c r="G25" s="951"/>
      <c r="H25" s="952"/>
      <c r="I25" s="878"/>
      <c r="J25" s="1015"/>
      <c r="K25" s="953"/>
      <c r="L25" s="954"/>
      <c r="M25" s="955"/>
      <c r="N25" s="892"/>
      <c r="O25" s="892"/>
      <c r="P25" s="892"/>
      <c r="Q25" s="956"/>
      <c r="R25" s="956"/>
      <c r="S25" s="892"/>
      <c r="T25" s="892"/>
      <c r="U25" s="957"/>
      <c r="V25" s="957"/>
      <c r="W25" s="892"/>
      <c r="X25" s="892"/>
      <c r="Y25" s="892"/>
      <c r="Z25" s="892"/>
      <c r="AA25" s="892"/>
      <c r="AB25" s="892"/>
      <c r="AC25" s="892"/>
      <c r="AD25" s="892"/>
    </row>
    <row r="26" ht="15.75" customHeight="1">
      <c r="A26" s="892"/>
      <c r="B26" s="1023"/>
      <c r="C26" s="892"/>
      <c r="D26" s="892"/>
      <c r="E26" s="892"/>
      <c r="F26" s="998"/>
      <c r="G26" s="998"/>
      <c r="H26" s="892"/>
      <c r="I26" s="1023"/>
      <c r="J26" s="1004"/>
      <c r="K26" s="892"/>
      <c r="L26" s="892"/>
      <c r="M26" s="892"/>
      <c r="N26" s="892"/>
      <c r="O26" s="892"/>
      <c r="P26" s="892"/>
      <c r="Q26" s="892"/>
      <c r="R26" s="892"/>
      <c r="S26" s="892"/>
      <c r="T26" s="892"/>
      <c r="U26" s="892"/>
      <c r="V26" s="892"/>
      <c r="W26" s="892"/>
      <c r="X26" s="892"/>
      <c r="Y26" s="892"/>
      <c r="Z26" s="892"/>
      <c r="AA26" s="892"/>
      <c r="AB26" s="892"/>
      <c r="AC26" s="892"/>
      <c r="AD26" s="892"/>
    </row>
    <row r="27" ht="15.75" customHeight="1">
      <c r="A27" s="892"/>
      <c r="B27" s="1023"/>
      <c r="C27" s="892"/>
      <c r="D27" s="892"/>
      <c r="E27" s="892"/>
      <c r="F27" s="998"/>
      <c r="G27" s="998"/>
      <c r="H27" s="892"/>
      <c r="I27" s="1023"/>
      <c r="J27" s="1004"/>
      <c r="K27" s="892"/>
      <c r="L27" s="892"/>
      <c r="M27" s="892"/>
      <c r="N27" s="892"/>
      <c r="O27" s="892"/>
      <c r="P27" s="892"/>
      <c r="Q27" s="892"/>
      <c r="R27" s="892"/>
      <c r="S27" s="892"/>
      <c r="T27" s="892"/>
      <c r="U27" s="892"/>
      <c r="V27" s="892"/>
      <c r="W27" s="892"/>
      <c r="X27" s="892"/>
      <c r="Y27" s="892"/>
      <c r="Z27" s="892"/>
      <c r="AA27" s="892"/>
      <c r="AB27" s="892"/>
      <c r="AC27" s="892"/>
      <c r="AD27" s="892"/>
    </row>
    <row r="28" ht="15.75" customHeight="1">
      <c r="A28" s="892"/>
      <c r="B28" s="1023"/>
      <c r="C28" s="892"/>
      <c r="D28" s="892"/>
      <c r="E28" s="892"/>
      <c r="F28" s="998"/>
      <c r="G28" s="998"/>
      <c r="H28" s="892"/>
      <c r="I28" s="1023"/>
      <c r="J28" s="1004"/>
      <c r="K28" s="892"/>
      <c r="L28" s="892"/>
      <c r="M28" s="892"/>
      <c r="N28" s="892"/>
      <c r="O28" s="892"/>
      <c r="P28" s="892"/>
      <c r="Q28" s="892"/>
      <c r="R28" s="892"/>
      <c r="S28" s="892"/>
      <c r="T28" s="892"/>
      <c r="U28" s="892"/>
      <c r="V28" s="892"/>
      <c r="W28" s="892"/>
      <c r="X28" s="892"/>
      <c r="Y28" s="892"/>
      <c r="Z28" s="892"/>
      <c r="AA28" s="892"/>
      <c r="AB28" s="892"/>
      <c r="AC28" s="892"/>
      <c r="AD28" s="892"/>
    </row>
    <row r="29" ht="15.75" customHeight="1">
      <c r="A29" s="892"/>
      <c r="B29" s="1023"/>
      <c r="C29" s="892"/>
      <c r="D29" s="892"/>
      <c r="E29" s="892"/>
      <c r="F29" s="998"/>
      <c r="G29" s="998"/>
      <c r="H29" s="892"/>
      <c r="I29" s="1023"/>
      <c r="J29" s="1004"/>
      <c r="K29" s="892"/>
      <c r="L29" s="892"/>
      <c r="M29" s="892"/>
      <c r="N29" s="892"/>
      <c r="O29" s="892"/>
      <c r="P29" s="892"/>
      <c r="Q29" s="892"/>
      <c r="R29" s="892"/>
      <c r="S29" s="892"/>
      <c r="T29" s="892"/>
      <c r="U29" s="892"/>
      <c r="V29" s="892"/>
      <c r="W29" s="892"/>
      <c r="X29" s="892"/>
      <c r="Y29" s="892"/>
      <c r="Z29" s="892"/>
      <c r="AA29" s="892"/>
      <c r="AB29" s="892"/>
      <c r="AC29" s="892"/>
      <c r="AD29" s="892"/>
    </row>
    <row r="30" ht="15.75" customHeight="1">
      <c r="A30" s="892"/>
      <c r="B30" s="1023"/>
      <c r="C30" s="892"/>
      <c r="D30" s="892"/>
      <c r="E30" s="892"/>
      <c r="F30" s="998"/>
      <c r="G30" s="998"/>
      <c r="H30" s="892"/>
      <c r="I30" s="1023"/>
      <c r="J30" s="1004"/>
      <c r="K30" s="892"/>
      <c r="L30" s="892"/>
      <c r="M30" s="892"/>
      <c r="N30" s="892"/>
      <c r="O30" s="892"/>
      <c r="P30" s="892"/>
      <c r="Q30" s="892"/>
      <c r="R30" s="892"/>
      <c r="S30" s="892"/>
      <c r="T30" s="892"/>
      <c r="U30" s="892"/>
      <c r="V30" s="892"/>
      <c r="W30" s="892"/>
      <c r="X30" s="892"/>
      <c r="Y30" s="892"/>
      <c r="Z30" s="892"/>
      <c r="AA30" s="892"/>
      <c r="AB30" s="892"/>
      <c r="AC30" s="892"/>
      <c r="AD30" s="892"/>
    </row>
    <row r="31" ht="15.75" customHeight="1">
      <c r="A31" s="892"/>
      <c r="B31" s="1023"/>
      <c r="C31" s="892"/>
      <c r="D31" s="892"/>
      <c r="E31" s="892"/>
      <c r="F31" s="998"/>
      <c r="G31" s="998"/>
      <c r="H31" s="892"/>
      <c r="I31" s="1023"/>
      <c r="J31" s="1004"/>
      <c r="K31" s="892"/>
      <c r="L31" s="892"/>
      <c r="M31" s="892"/>
      <c r="N31" s="892"/>
      <c r="O31" s="892"/>
      <c r="P31" s="892"/>
      <c r="Q31" s="892"/>
      <c r="R31" s="892"/>
      <c r="S31" s="892"/>
      <c r="T31" s="892"/>
      <c r="U31" s="892"/>
      <c r="V31" s="892"/>
      <c r="W31" s="892"/>
      <c r="X31" s="892"/>
      <c r="Y31" s="892"/>
      <c r="Z31" s="892"/>
      <c r="AA31" s="892"/>
      <c r="AB31" s="892"/>
      <c r="AC31" s="892"/>
      <c r="AD31" s="892"/>
    </row>
    <row r="32" ht="15.75" customHeight="1">
      <c r="A32" s="892"/>
      <c r="B32" s="1023"/>
      <c r="C32" s="892"/>
      <c r="D32" s="892"/>
      <c r="E32" s="892"/>
      <c r="F32" s="998"/>
      <c r="G32" s="998"/>
      <c r="H32" s="892"/>
      <c r="I32" s="1023"/>
      <c r="J32" s="1004"/>
      <c r="K32" s="892"/>
      <c r="L32" s="892"/>
      <c r="M32" s="892"/>
      <c r="N32" s="892"/>
      <c r="O32" s="892"/>
      <c r="P32" s="892"/>
      <c r="Q32" s="892"/>
      <c r="R32" s="892"/>
      <c r="S32" s="892"/>
      <c r="T32" s="892"/>
      <c r="U32" s="892"/>
      <c r="V32" s="892"/>
      <c r="W32" s="892"/>
      <c r="X32" s="892"/>
      <c r="Y32" s="892"/>
      <c r="Z32" s="892"/>
      <c r="AA32" s="892"/>
      <c r="AB32" s="892"/>
      <c r="AC32" s="892"/>
      <c r="AD32" s="892"/>
    </row>
    <row r="33" ht="15.75" customHeight="1">
      <c r="A33" s="892"/>
      <c r="B33" s="1023"/>
      <c r="C33" s="892"/>
      <c r="D33" s="892"/>
      <c r="E33" s="892"/>
      <c r="F33" s="998"/>
      <c r="G33" s="998"/>
      <c r="H33" s="892"/>
      <c r="I33" s="1023"/>
      <c r="J33" s="1004"/>
      <c r="K33" s="892"/>
      <c r="L33" s="892"/>
      <c r="M33" s="892"/>
      <c r="N33" s="892"/>
      <c r="O33" s="892"/>
      <c r="P33" s="892"/>
      <c r="Q33" s="892"/>
      <c r="R33" s="892"/>
      <c r="S33" s="892"/>
      <c r="T33" s="892"/>
      <c r="U33" s="892"/>
      <c r="V33" s="892"/>
      <c r="W33" s="892"/>
      <c r="X33" s="892"/>
      <c r="Y33" s="892"/>
      <c r="Z33" s="892"/>
      <c r="AA33" s="892"/>
      <c r="AB33" s="892"/>
      <c r="AC33" s="892"/>
      <c r="AD33" s="892"/>
    </row>
    <row r="34" ht="15.75" customHeight="1">
      <c r="A34" s="892"/>
      <c r="B34" s="1023"/>
      <c r="C34" s="892"/>
      <c r="D34" s="892"/>
      <c r="E34" s="892"/>
      <c r="F34" s="998"/>
      <c r="G34" s="998"/>
      <c r="H34" s="892"/>
      <c r="I34" s="1023"/>
      <c r="J34" s="1004"/>
      <c r="K34" s="892"/>
      <c r="L34" s="892"/>
      <c r="M34" s="892"/>
      <c r="N34" s="892"/>
      <c r="O34" s="892"/>
      <c r="P34" s="892"/>
      <c r="Q34" s="892"/>
      <c r="R34" s="892"/>
      <c r="S34" s="892"/>
      <c r="T34" s="892"/>
      <c r="U34" s="892"/>
      <c r="V34" s="892"/>
      <c r="W34" s="892"/>
      <c r="X34" s="892"/>
      <c r="Y34" s="892"/>
      <c r="Z34" s="892"/>
      <c r="AA34" s="892"/>
      <c r="AB34" s="892"/>
      <c r="AC34" s="892"/>
      <c r="AD34" s="892"/>
    </row>
    <row r="35" ht="15.75" customHeight="1">
      <c r="A35" s="892"/>
      <c r="B35" s="1023"/>
      <c r="C35" s="892"/>
      <c r="D35" s="892"/>
      <c r="E35" s="892"/>
      <c r="F35" s="998"/>
      <c r="G35" s="998"/>
      <c r="H35" s="892"/>
      <c r="I35" s="1023"/>
      <c r="J35" s="1004"/>
      <c r="K35" s="892"/>
      <c r="L35" s="892"/>
      <c r="M35" s="892"/>
      <c r="N35" s="892"/>
      <c r="O35" s="892"/>
      <c r="P35" s="892"/>
      <c r="Q35" s="892"/>
      <c r="R35" s="892"/>
      <c r="S35" s="892"/>
      <c r="T35" s="892"/>
      <c r="U35" s="892"/>
      <c r="V35" s="892"/>
      <c r="W35" s="892"/>
      <c r="X35" s="892"/>
      <c r="Y35" s="892"/>
      <c r="Z35" s="892"/>
      <c r="AA35" s="892"/>
      <c r="AB35" s="892"/>
      <c r="AC35" s="892"/>
      <c r="AD35" s="892"/>
    </row>
    <row r="36" ht="15.75" customHeight="1">
      <c r="A36" s="892"/>
      <c r="B36" s="1023"/>
      <c r="C36" s="892"/>
      <c r="D36" s="892"/>
      <c r="E36" s="892"/>
      <c r="F36" s="998"/>
      <c r="G36" s="998"/>
      <c r="H36" s="892"/>
      <c r="I36" s="1023"/>
      <c r="J36" s="1004"/>
      <c r="K36" s="892"/>
      <c r="L36" s="892"/>
      <c r="M36" s="892"/>
      <c r="N36" s="892"/>
      <c r="O36" s="892"/>
      <c r="P36" s="892"/>
      <c r="Q36" s="892"/>
      <c r="R36" s="892"/>
      <c r="S36" s="892"/>
      <c r="T36" s="892"/>
      <c r="U36" s="892"/>
      <c r="V36" s="892"/>
      <c r="W36" s="892"/>
      <c r="X36" s="892"/>
      <c r="Y36" s="892"/>
      <c r="Z36" s="892"/>
      <c r="AA36" s="892"/>
      <c r="AB36" s="892"/>
      <c r="AC36" s="892"/>
      <c r="AD36" s="892"/>
    </row>
    <row r="37" ht="15.75" customHeight="1">
      <c r="A37" s="892"/>
      <c r="B37" s="1023"/>
      <c r="C37" s="892"/>
      <c r="D37" s="892"/>
      <c r="E37" s="892"/>
      <c r="F37" s="998"/>
      <c r="G37" s="998"/>
      <c r="H37" s="892"/>
      <c r="I37" s="1023"/>
      <c r="J37" s="1004"/>
      <c r="K37" s="892"/>
      <c r="L37" s="892"/>
      <c r="M37" s="892"/>
      <c r="N37" s="892"/>
      <c r="O37" s="892"/>
      <c r="P37" s="892"/>
      <c r="Q37" s="892"/>
      <c r="R37" s="892"/>
      <c r="S37" s="892"/>
      <c r="T37" s="892"/>
      <c r="U37" s="892"/>
      <c r="V37" s="892"/>
      <c r="W37" s="892"/>
      <c r="X37" s="892"/>
      <c r="Y37" s="892"/>
      <c r="Z37" s="892"/>
      <c r="AA37" s="892"/>
      <c r="AB37" s="892"/>
      <c r="AC37" s="892"/>
      <c r="AD37" s="892"/>
    </row>
    <row r="38" ht="15.75" customHeight="1">
      <c r="A38" s="892"/>
      <c r="B38" s="1023"/>
      <c r="C38" s="892"/>
      <c r="D38" s="892"/>
      <c r="E38" s="892"/>
      <c r="F38" s="998"/>
      <c r="G38" s="998"/>
      <c r="H38" s="892"/>
      <c r="I38" s="1023"/>
      <c r="J38" s="1004"/>
      <c r="K38" s="892"/>
      <c r="L38" s="892"/>
      <c r="M38" s="892"/>
      <c r="N38" s="892"/>
      <c r="O38" s="892"/>
      <c r="P38" s="892"/>
      <c r="Q38" s="892"/>
      <c r="R38" s="892"/>
      <c r="S38" s="892"/>
      <c r="T38" s="892"/>
      <c r="U38" s="892"/>
      <c r="V38" s="892"/>
      <c r="W38" s="892"/>
      <c r="X38" s="892"/>
      <c r="Y38" s="892"/>
      <c r="Z38" s="892"/>
      <c r="AA38" s="892"/>
      <c r="AB38" s="892"/>
      <c r="AC38" s="892"/>
      <c r="AD38" s="892"/>
    </row>
    <row r="39" ht="15.75" customHeight="1">
      <c r="A39" s="892"/>
      <c r="B39" s="1023"/>
      <c r="C39" s="892"/>
      <c r="D39" s="892"/>
      <c r="E39" s="892"/>
      <c r="F39" s="998"/>
      <c r="G39" s="998"/>
      <c r="H39" s="892"/>
      <c r="I39" s="1023"/>
      <c r="J39" s="1004"/>
      <c r="K39" s="892"/>
      <c r="L39" s="892"/>
      <c r="M39" s="892"/>
      <c r="N39" s="892"/>
      <c r="O39" s="892"/>
      <c r="P39" s="892"/>
      <c r="Q39" s="892"/>
      <c r="R39" s="892"/>
      <c r="S39" s="892"/>
      <c r="T39" s="892"/>
      <c r="U39" s="892"/>
      <c r="V39" s="892"/>
      <c r="W39" s="892"/>
      <c r="X39" s="892"/>
      <c r="Y39" s="892"/>
      <c r="Z39" s="892"/>
      <c r="AA39" s="892"/>
      <c r="AB39" s="892"/>
      <c r="AC39" s="892"/>
      <c r="AD39" s="892"/>
    </row>
    <row r="40" ht="15.75" customHeight="1">
      <c r="A40" s="892"/>
      <c r="B40" s="1023"/>
      <c r="C40" s="892"/>
      <c r="D40" s="892"/>
      <c r="E40" s="892"/>
      <c r="F40" s="998"/>
      <c r="G40" s="998"/>
      <c r="H40" s="892"/>
      <c r="I40" s="1023"/>
      <c r="J40" s="1004"/>
      <c r="K40" s="892"/>
      <c r="L40" s="892"/>
      <c r="M40" s="892"/>
      <c r="N40" s="892"/>
      <c r="O40" s="892"/>
      <c r="P40" s="892"/>
      <c r="Q40" s="892"/>
      <c r="R40" s="892"/>
      <c r="S40" s="892"/>
      <c r="T40" s="892"/>
      <c r="U40" s="892"/>
      <c r="V40" s="892"/>
      <c r="W40" s="892"/>
      <c r="X40" s="892"/>
      <c r="Y40" s="892"/>
      <c r="Z40" s="892"/>
      <c r="AA40" s="892"/>
      <c r="AB40" s="892"/>
      <c r="AC40" s="892"/>
      <c r="AD40" s="892"/>
    </row>
    <row r="41" ht="15.75" customHeight="1">
      <c r="A41" s="892"/>
      <c r="B41" s="1023"/>
      <c r="C41" s="892"/>
      <c r="D41" s="892"/>
      <c r="E41" s="892"/>
      <c r="F41" s="998"/>
      <c r="G41" s="998"/>
      <c r="H41" s="892"/>
      <c r="I41" s="1023"/>
      <c r="J41" s="1004"/>
      <c r="K41" s="892"/>
      <c r="L41" s="892"/>
      <c r="M41" s="892"/>
      <c r="N41" s="892"/>
      <c r="O41" s="892"/>
      <c r="P41" s="892"/>
      <c r="Q41" s="892"/>
      <c r="R41" s="892"/>
      <c r="S41" s="892"/>
      <c r="T41" s="892"/>
      <c r="U41" s="892"/>
      <c r="V41" s="892"/>
      <c r="W41" s="892"/>
      <c r="X41" s="892"/>
      <c r="Y41" s="892"/>
      <c r="Z41" s="892"/>
      <c r="AA41" s="892"/>
      <c r="AB41" s="892"/>
      <c r="AC41" s="892"/>
      <c r="AD41" s="892"/>
    </row>
    <row r="42" ht="15.75" customHeight="1">
      <c r="A42" s="892"/>
      <c r="B42" s="1023"/>
      <c r="C42" s="892"/>
      <c r="D42" s="892"/>
      <c r="E42" s="892"/>
      <c r="F42" s="998"/>
      <c r="G42" s="998"/>
      <c r="H42" s="892"/>
      <c r="I42" s="1023"/>
      <c r="J42" s="1004"/>
      <c r="K42" s="892"/>
      <c r="L42" s="892"/>
      <c r="M42" s="892"/>
      <c r="N42" s="892"/>
      <c r="O42" s="892"/>
      <c r="P42" s="892"/>
      <c r="Q42" s="892"/>
      <c r="R42" s="892"/>
      <c r="S42" s="892"/>
      <c r="T42" s="892"/>
      <c r="U42" s="892"/>
      <c r="V42" s="892"/>
      <c r="W42" s="892"/>
      <c r="X42" s="892"/>
      <c r="Y42" s="892"/>
      <c r="Z42" s="892"/>
      <c r="AA42" s="892"/>
      <c r="AB42" s="892"/>
      <c r="AC42" s="892"/>
      <c r="AD42" s="892"/>
    </row>
    <row r="43" ht="15.75" customHeight="1">
      <c r="A43" s="892"/>
      <c r="B43" s="1023"/>
      <c r="C43" s="892"/>
      <c r="D43" s="892"/>
      <c r="E43" s="892"/>
      <c r="F43" s="998"/>
      <c r="G43" s="998"/>
      <c r="H43" s="892"/>
      <c r="I43" s="1023"/>
      <c r="J43" s="1004"/>
      <c r="K43" s="892"/>
      <c r="L43" s="892"/>
      <c r="M43" s="892"/>
      <c r="N43" s="892"/>
      <c r="O43" s="892"/>
      <c r="P43" s="892"/>
      <c r="Q43" s="892"/>
      <c r="R43" s="892"/>
      <c r="S43" s="892"/>
      <c r="T43" s="892"/>
      <c r="U43" s="892"/>
      <c r="V43" s="892"/>
      <c r="W43" s="892"/>
      <c r="X43" s="892"/>
      <c r="Y43" s="892"/>
      <c r="Z43" s="892"/>
      <c r="AA43" s="892"/>
      <c r="AB43" s="892"/>
      <c r="AC43" s="892"/>
      <c r="AD43" s="892"/>
    </row>
    <row r="44" ht="15.75" customHeight="1">
      <c r="A44" s="892"/>
      <c r="B44" s="1023"/>
      <c r="C44" s="892"/>
      <c r="D44" s="892"/>
      <c r="E44" s="892"/>
      <c r="F44" s="998"/>
      <c r="G44" s="998"/>
      <c r="H44" s="892"/>
      <c r="I44" s="1023"/>
      <c r="J44" s="1004"/>
      <c r="K44" s="892"/>
      <c r="L44" s="892"/>
      <c r="M44" s="892"/>
      <c r="N44" s="892"/>
      <c r="O44" s="892"/>
      <c r="P44" s="892"/>
      <c r="Q44" s="892"/>
      <c r="R44" s="892"/>
      <c r="S44" s="892"/>
      <c r="T44" s="892"/>
      <c r="U44" s="892"/>
      <c r="V44" s="892"/>
      <c r="W44" s="892"/>
      <c r="X44" s="892"/>
      <c r="Y44" s="892"/>
      <c r="Z44" s="892"/>
      <c r="AA44" s="892"/>
      <c r="AB44" s="892"/>
      <c r="AC44" s="892"/>
      <c r="AD44" s="892"/>
    </row>
    <row r="45" ht="15.75" customHeight="1">
      <c r="A45" s="892"/>
      <c r="B45" s="1023"/>
      <c r="C45" s="892"/>
      <c r="D45" s="892"/>
      <c r="E45" s="892"/>
      <c r="F45" s="998"/>
      <c r="G45" s="998"/>
      <c r="H45" s="892"/>
      <c r="I45" s="1023"/>
      <c r="J45" s="1004"/>
      <c r="K45" s="892"/>
      <c r="L45" s="892"/>
      <c r="M45" s="892"/>
      <c r="N45" s="892"/>
      <c r="O45" s="892"/>
      <c r="P45" s="892"/>
      <c r="Q45" s="892"/>
      <c r="R45" s="892"/>
      <c r="S45" s="892"/>
      <c r="T45" s="892"/>
      <c r="U45" s="892"/>
      <c r="V45" s="892"/>
      <c r="W45" s="892"/>
      <c r="X45" s="892"/>
      <c r="Y45" s="892"/>
      <c r="Z45" s="892"/>
      <c r="AA45" s="892"/>
      <c r="AB45" s="892"/>
      <c r="AC45" s="892"/>
      <c r="AD45" s="892"/>
    </row>
    <row r="46" ht="15.75" customHeight="1">
      <c r="A46" s="892"/>
      <c r="B46" s="1023"/>
      <c r="C46" s="892"/>
      <c r="D46" s="892"/>
      <c r="E46" s="892"/>
      <c r="F46" s="998"/>
      <c r="G46" s="998"/>
      <c r="H46" s="892"/>
      <c r="I46" s="1023"/>
      <c r="J46" s="1004"/>
      <c r="K46" s="892"/>
      <c r="L46" s="892"/>
      <c r="M46" s="892"/>
      <c r="N46" s="892"/>
      <c r="O46" s="892"/>
      <c r="P46" s="892"/>
      <c r="Q46" s="892"/>
      <c r="R46" s="892"/>
      <c r="S46" s="892"/>
      <c r="T46" s="892"/>
      <c r="U46" s="892"/>
      <c r="V46" s="892"/>
      <c r="W46" s="892"/>
      <c r="X46" s="892"/>
      <c r="Y46" s="892"/>
      <c r="Z46" s="892"/>
      <c r="AA46" s="892"/>
      <c r="AB46" s="892"/>
      <c r="AC46" s="892"/>
      <c r="AD46" s="892"/>
    </row>
    <row r="47" ht="15.75" customHeight="1">
      <c r="A47" s="892"/>
      <c r="B47" s="1023"/>
      <c r="C47" s="892"/>
      <c r="D47" s="892"/>
      <c r="E47" s="892"/>
      <c r="F47" s="998"/>
      <c r="G47" s="998"/>
      <c r="H47" s="892"/>
      <c r="I47" s="1023"/>
      <c r="J47" s="1004"/>
      <c r="K47" s="892"/>
      <c r="L47" s="892"/>
      <c r="M47" s="892"/>
      <c r="N47" s="892"/>
      <c r="O47" s="892"/>
      <c r="P47" s="892"/>
      <c r="Q47" s="892"/>
      <c r="R47" s="892"/>
      <c r="S47" s="892"/>
      <c r="T47" s="892"/>
      <c r="U47" s="892"/>
      <c r="V47" s="892"/>
      <c r="W47" s="892"/>
      <c r="X47" s="892"/>
      <c r="Y47" s="892"/>
      <c r="Z47" s="892"/>
      <c r="AA47" s="892"/>
      <c r="AB47" s="892"/>
      <c r="AC47" s="892"/>
      <c r="AD47" s="892"/>
    </row>
    <row r="48" ht="15.75" customHeight="1">
      <c r="A48" s="892"/>
      <c r="B48" s="1023"/>
      <c r="C48" s="892"/>
      <c r="D48" s="892"/>
      <c r="E48" s="892"/>
      <c r="F48" s="998"/>
      <c r="G48" s="998"/>
      <c r="H48" s="892"/>
      <c r="I48" s="1023"/>
      <c r="J48" s="1004"/>
      <c r="K48" s="892"/>
      <c r="L48" s="892"/>
      <c r="M48" s="892"/>
      <c r="N48" s="892"/>
      <c r="O48" s="892"/>
      <c r="P48" s="892"/>
      <c r="Q48" s="892"/>
      <c r="R48" s="892"/>
      <c r="S48" s="892"/>
      <c r="T48" s="892"/>
      <c r="U48" s="892"/>
      <c r="V48" s="892"/>
      <c r="W48" s="892"/>
      <c r="X48" s="892"/>
      <c r="Y48" s="892"/>
      <c r="Z48" s="892"/>
      <c r="AA48" s="892"/>
      <c r="AB48" s="892"/>
      <c r="AC48" s="892"/>
      <c r="AD48" s="892"/>
    </row>
    <row r="49" ht="15.75" customHeight="1">
      <c r="A49" s="892"/>
      <c r="B49" s="1023"/>
      <c r="C49" s="892"/>
      <c r="D49" s="892"/>
      <c r="E49" s="892"/>
      <c r="F49" s="998"/>
      <c r="G49" s="998"/>
      <c r="H49" s="892"/>
      <c r="I49" s="1023"/>
      <c r="J49" s="1004"/>
      <c r="K49" s="892"/>
      <c r="L49" s="892"/>
      <c r="M49" s="892"/>
      <c r="N49" s="892"/>
      <c r="O49" s="892"/>
      <c r="P49" s="892"/>
      <c r="Q49" s="892"/>
      <c r="R49" s="892"/>
      <c r="S49" s="892"/>
      <c r="T49" s="892"/>
      <c r="U49" s="892"/>
      <c r="V49" s="892"/>
      <c r="W49" s="892"/>
      <c r="X49" s="892"/>
      <c r="Y49" s="892"/>
      <c r="Z49" s="892"/>
      <c r="AA49" s="892"/>
      <c r="AB49" s="892"/>
      <c r="AC49" s="892"/>
      <c r="AD49" s="892"/>
    </row>
    <row r="50" ht="15.75" customHeight="1">
      <c r="A50" s="892"/>
      <c r="B50" s="1023"/>
      <c r="C50" s="892"/>
      <c r="D50" s="892"/>
      <c r="E50" s="892"/>
      <c r="F50" s="998"/>
      <c r="G50" s="998"/>
      <c r="H50" s="892"/>
      <c r="I50" s="1023"/>
      <c r="J50" s="1004"/>
      <c r="K50" s="892"/>
      <c r="L50" s="892"/>
      <c r="M50" s="892"/>
      <c r="N50" s="892"/>
      <c r="O50" s="892"/>
      <c r="P50" s="892"/>
      <c r="Q50" s="892"/>
      <c r="R50" s="892"/>
      <c r="S50" s="892"/>
      <c r="T50" s="892"/>
      <c r="U50" s="892"/>
      <c r="V50" s="892"/>
      <c r="W50" s="892"/>
      <c r="X50" s="892"/>
      <c r="Y50" s="892"/>
      <c r="Z50" s="892"/>
      <c r="AA50" s="892"/>
      <c r="AB50" s="892"/>
      <c r="AC50" s="892"/>
      <c r="AD50" s="892"/>
    </row>
    <row r="51" ht="15.75" customHeight="1">
      <c r="A51" s="892"/>
      <c r="B51" s="1023"/>
      <c r="C51" s="892"/>
      <c r="D51" s="892"/>
      <c r="E51" s="892"/>
      <c r="F51" s="998"/>
      <c r="G51" s="998"/>
      <c r="H51" s="892"/>
      <c r="I51" s="1023"/>
      <c r="J51" s="1004"/>
      <c r="K51" s="892"/>
      <c r="L51" s="892"/>
      <c r="M51" s="892"/>
      <c r="N51" s="892"/>
      <c r="O51" s="892"/>
      <c r="P51" s="892"/>
      <c r="Q51" s="892"/>
      <c r="R51" s="892"/>
      <c r="S51" s="892"/>
      <c r="T51" s="892"/>
      <c r="U51" s="892"/>
      <c r="V51" s="892"/>
      <c r="W51" s="892"/>
      <c r="X51" s="892"/>
      <c r="Y51" s="892"/>
      <c r="Z51" s="892"/>
      <c r="AA51" s="892"/>
      <c r="AB51" s="892"/>
      <c r="AC51" s="892"/>
      <c r="AD51" s="892"/>
    </row>
    <row r="52" ht="15.75" customHeight="1">
      <c r="A52" s="892"/>
      <c r="B52" s="1023"/>
      <c r="C52" s="892"/>
      <c r="D52" s="892"/>
      <c r="E52" s="892"/>
      <c r="F52" s="998"/>
      <c r="G52" s="998"/>
      <c r="H52" s="892"/>
      <c r="I52" s="1023"/>
      <c r="J52" s="1004"/>
      <c r="K52" s="892"/>
      <c r="L52" s="892"/>
      <c r="M52" s="892"/>
      <c r="N52" s="892"/>
      <c r="O52" s="892"/>
      <c r="P52" s="892"/>
      <c r="Q52" s="892"/>
      <c r="R52" s="892"/>
      <c r="S52" s="892"/>
      <c r="T52" s="892"/>
      <c r="U52" s="892"/>
      <c r="V52" s="892"/>
      <c r="W52" s="892"/>
      <c r="X52" s="892"/>
      <c r="Y52" s="892"/>
      <c r="Z52" s="892"/>
      <c r="AA52" s="892"/>
      <c r="AB52" s="892"/>
      <c r="AC52" s="892"/>
      <c r="AD52" s="892"/>
    </row>
    <row r="53" ht="15.75" customHeight="1">
      <c r="A53" s="892"/>
      <c r="B53" s="1023"/>
      <c r="C53" s="892"/>
      <c r="D53" s="892"/>
      <c r="E53" s="892"/>
      <c r="F53" s="998"/>
      <c r="G53" s="998"/>
      <c r="H53" s="892"/>
      <c r="I53" s="1023"/>
      <c r="J53" s="1004"/>
      <c r="K53" s="892"/>
      <c r="L53" s="892"/>
      <c r="M53" s="892"/>
      <c r="N53" s="892"/>
      <c r="O53" s="892"/>
      <c r="P53" s="892"/>
      <c r="Q53" s="892"/>
      <c r="R53" s="892"/>
      <c r="S53" s="892"/>
      <c r="T53" s="892"/>
      <c r="U53" s="892"/>
      <c r="V53" s="892"/>
      <c r="W53" s="892"/>
      <c r="X53" s="892"/>
      <c r="Y53" s="892"/>
      <c r="Z53" s="892"/>
      <c r="AA53" s="892"/>
      <c r="AB53" s="892"/>
      <c r="AC53" s="892"/>
      <c r="AD53" s="892"/>
    </row>
    <row r="54" ht="15.75" customHeight="1">
      <c r="A54" s="892"/>
      <c r="B54" s="1023"/>
      <c r="C54" s="892"/>
      <c r="D54" s="892"/>
      <c r="E54" s="892"/>
      <c r="F54" s="998"/>
      <c r="G54" s="998"/>
      <c r="H54" s="892"/>
      <c r="I54" s="1023"/>
      <c r="J54" s="1004"/>
      <c r="K54" s="892"/>
      <c r="L54" s="892"/>
      <c r="M54" s="892"/>
      <c r="N54" s="892"/>
      <c r="O54" s="892"/>
      <c r="P54" s="892"/>
      <c r="Q54" s="892"/>
      <c r="R54" s="892"/>
      <c r="S54" s="892"/>
      <c r="T54" s="892"/>
      <c r="U54" s="892"/>
      <c r="V54" s="892"/>
      <c r="W54" s="892"/>
      <c r="X54" s="892"/>
      <c r="Y54" s="892"/>
      <c r="Z54" s="892"/>
      <c r="AA54" s="892"/>
      <c r="AB54" s="892"/>
      <c r="AC54" s="892"/>
      <c r="AD54" s="892"/>
    </row>
    <row r="55" ht="15.75" customHeight="1">
      <c r="A55" s="892"/>
      <c r="B55" s="1023"/>
      <c r="C55" s="892"/>
      <c r="D55" s="892"/>
      <c r="E55" s="892"/>
      <c r="F55" s="998"/>
      <c r="G55" s="998"/>
      <c r="H55" s="892"/>
      <c r="I55" s="1023"/>
      <c r="J55" s="1004"/>
      <c r="K55" s="892"/>
      <c r="L55" s="892"/>
      <c r="M55" s="892"/>
      <c r="N55" s="892"/>
      <c r="O55" s="892"/>
      <c r="P55" s="892"/>
      <c r="Q55" s="892"/>
      <c r="R55" s="892"/>
      <c r="S55" s="892"/>
      <c r="T55" s="892"/>
      <c r="U55" s="892"/>
      <c r="V55" s="892"/>
      <c r="W55" s="892"/>
      <c r="X55" s="892"/>
      <c r="Y55" s="892"/>
      <c r="Z55" s="892"/>
      <c r="AA55" s="892"/>
      <c r="AB55" s="892"/>
      <c r="AC55" s="892"/>
      <c r="AD55" s="892"/>
    </row>
    <row r="56" ht="15.75" customHeight="1">
      <c r="A56" s="892"/>
      <c r="B56" s="1023"/>
      <c r="C56" s="892"/>
      <c r="D56" s="892"/>
      <c r="E56" s="892"/>
      <c r="F56" s="998"/>
      <c r="G56" s="998"/>
      <c r="H56" s="892"/>
      <c r="I56" s="1023"/>
      <c r="J56" s="1004"/>
      <c r="K56" s="892"/>
      <c r="L56" s="892"/>
      <c r="M56" s="892"/>
      <c r="N56" s="892"/>
      <c r="O56" s="892"/>
      <c r="P56" s="892"/>
      <c r="Q56" s="892"/>
      <c r="R56" s="892"/>
      <c r="S56" s="892"/>
      <c r="T56" s="892"/>
      <c r="U56" s="892"/>
      <c r="V56" s="892"/>
      <c r="W56" s="892"/>
      <c r="X56" s="892"/>
      <c r="Y56" s="892"/>
      <c r="Z56" s="892"/>
      <c r="AA56" s="892"/>
      <c r="AB56" s="892"/>
      <c r="AC56" s="892"/>
      <c r="AD56" s="892"/>
    </row>
    <row r="57" ht="15.75" customHeight="1">
      <c r="A57" s="892"/>
      <c r="B57" s="1023"/>
      <c r="C57" s="892"/>
      <c r="D57" s="892"/>
      <c r="E57" s="892"/>
      <c r="F57" s="998"/>
      <c r="G57" s="998"/>
      <c r="H57" s="892"/>
      <c r="I57" s="1023"/>
      <c r="J57" s="1004"/>
      <c r="K57" s="892"/>
      <c r="L57" s="892"/>
      <c r="M57" s="892"/>
      <c r="N57" s="892"/>
      <c r="O57" s="892"/>
      <c r="P57" s="892"/>
      <c r="Q57" s="892"/>
      <c r="R57" s="892"/>
      <c r="S57" s="892"/>
      <c r="T57" s="892"/>
      <c r="U57" s="892"/>
      <c r="V57" s="892"/>
      <c r="W57" s="892"/>
      <c r="X57" s="892"/>
      <c r="Y57" s="892"/>
      <c r="Z57" s="892"/>
      <c r="AA57" s="892"/>
      <c r="AB57" s="892"/>
      <c r="AC57" s="892"/>
      <c r="AD57" s="892"/>
    </row>
    <row r="58" ht="15.75" customHeight="1">
      <c r="A58" s="892"/>
      <c r="B58" s="1023"/>
      <c r="C58" s="892"/>
      <c r="D58" s="892"/>
      <c r="E58" s="892"/>
      <c r="F58" s="998"/>
      <c r="G58" s="998"/>
      <c r="H58" s="892"/>
      <c r="I58" s="1023"/>
      <c r="J58" s="1004"/>
      <c r="K58" s="892"/>
      <c r="L58" s="892"/>
      <c r="M58" s="892"/>
      <c r="N58" s="892"/>
      <c r="O58" s="892"/>
      <c r="P58" s="892"/>
      <c r="Q58" s="892"/>
      <c r="R58" s="892"/>
      <c r="S58" s="892"/>
      <c r="T58" s="892"/>
      <c r="U58" s="892"/>
      <c r="V58" s="892"/>
      <c r="W58" s="892"/>
      <c r="X58" s="892"/>
      <c r="Y58" s="892"/>
      <c r="Z58" s="892"/>
      <c r="AA58" s="892"/>
      <c r="AB58" s="892"/>
      <c r="AC58" s="892"/>
      <c r="AD58" s="892"/>
    </row>
    <row r="59" ht="15.75" customHeight="1">
      <c r="A59" s="892"/>
      <c r="B59" s="1023"/>
      <c r="C59" s="892"/>
      <c r="D59" s="892"/>
      <c r="E59" s="892"/>
      <c r="F59" s="998"/>
      <c r="G59" s="998"/>
      <c r="H59" s="892"/>
      <c r="I59" s="1023"/>
      <c r="J59" s="1004"/>
      <c r="K59" s="892"/>
      <c r="L59" s="892"/>
      <c r="M59" s="892"/>
      <c r="N59" s="892"/>
      <c r="O59" s="892"/>
      <c r="P59" s="892"/>
      <c r="Q59" s="892"/>
      <c r="R59" s="892"/>
      <c r="S59" s="892"/>
      <c r="T59" s="892"/>
      <c r="U59" s="892"/>
      <c r="V59" s="892"/>
      <c r="W59" s="892"/>
      <c r="X59" s="892"/>
      <c r="Y59" s="892"/>
      <c r="Z59" s="892"/>
      <c r="AA59" s="892"/>
      <c r="AB59" s="892"/>
      <c r="AC59" s="892"/>
      <c r="AD59" s="892"/>
    </row>
    <row r="60" ht="15.75" customHeight="1">
      <c r="A60" s="892"/>
      <c r="B60" s="1023"/>
      <c r="C60" s="892"/>
      <c r="D60" s="892"/>
      <c r="E60" s="892"/>
      <c r="F60" s="998"/>
      <c r="G60" s="998"/>
      <c r="H60" s="892"/>
      <c r="I60" s="1023"/>
      <c r="J60" s="1004"/>
      <c r="K60" s="892"/>
      <c r="L60" s="892"/>
      <c r="M60" s="892"/>
      <c r="N60" s="892"/>
      <c r="O60" s="892"/>
      <c r="P60" s="892"/>
      <c r="Q60" s="892"/>
      <c r="R60" s="892"/>
      <c r="S60" s="892"/>
      <c r="T60" s="892"/>
      <c r="U60" s="892"/>
      <c r="V60" s="892"/>
      <c r="W60" s="892"/>
      <c r="X60" s="892"/>
      <c r="Y60" s="892"/>
      <c r="Z60" s="892"/>
      <c r="AA60" s="892"/>
      <c r="AB60" s="892"/>
      <c r="AC60" s="892"/>
      <c r="AD60" s="892"/>
    </row>
    <row r="61" ht="15.75" customHeight="1">
      <c r="A61" s="892"/>
      <c r="B61" s="1023"/>
      <c r="C61" s="892"/>
      <c r="D61" s="892"/>
      <c r="E61" s="892"/>
      <c r="F61" s="998"/>
      <c r="G61" s="998"/>
      <c r="H61" s="892"/>
      <c r="I61" s="1023"/>
      <c r="J61" s="1004"/>
      <c r="K61" s="892"/>
      <c r="L61" s="892"/>
      <c r="M61" s="892"/>
      <c r="N61" s="892"/>
      <c r="O61" s="892"/>
      <c r="P61" s="892"/>
      <c r="Q61" s="892"/>
      <c r="R61" s="892"/>
      <c r="S61" s="892"/>
      <c r="T61" s="892"/>
      <c r="U61" s="892"/>
      <c r="V61" s="892"/>
      <c r="W61" s="892"/>
      <c r="X61" s="892"/>
      <c r="Y61" s="892"/>
      <c r="Z61" s="892"/>
      <c r="AA61" s="892"/>
      <c r="AB61" s="892"/>
      <c r="AC61" s="892"/>
      <c r="AD61" s="892"/>
    </row>
    <row r="62" ht="15.75" customHeight="1">
      <c r="A62" s="892"/>
      <c r="B62" s="1023"/>
      <c r="C62" s="892"/>
      <c r="D62" s="892"/>
      <c r="E62" s="892"/>
      <c r="F62" s="998"/>
      <c r="G62" s="998"/>
      <c r="H62" s="892"/>
      <c r="I62" s="1023"/>
      <c r="J62" s="1004"/>
      <c r="K62" s="892"/>
      <c r="L62" s="892"/>
      <c r="M62" s="892"/>
      <c r="N62" s="892"/>
      <c r="O62" s="892"/>
      <c r="P62" s="892"/>
      <c r="Q62" s="892"/>
      <c r="R62" s="892"/>
      <c r="S62" s="892"/>
      <c r="T62" s="892"/>
      <c r="U62" s="892"/>
      <c r="V62" s="892"/>
      <c r="W62" s="892"/>
      <c r="X62" s="892"/>
      <c r="Y62" s="892"/>
      <c r="Z62" s="892"/>
      <c r="AA62" s="892"/>
      <c r="AB62" s="892"/>
      <c r="AC62" s="892"/>
      <c r="AD62" s="892"/>
    </row>
    <row r="63" ht="15.75" customHeight="1">
      <c r="A63" s="892"/>
      <c r="B63" s="1023"/>
      <c r="C63" s="892"/>
      <c r="D63" s="892"/>
      <c r="E63" s="892"/>
      <c r="F63" s="998"/>
      <c r="G63" s="998"/>
      <c r="H63" s="892"/>
      <c r="I63" s="1023"/>
      <c r="J63" s="1004"/>
      <c r="K63" s="892"/>
      <c r="L63" s="892"/>
      <c r="M63" s="892"/>
      <c r="N63" s="892"/>
      <c r="O63" s="892"/>
      <c r="P63" s="892"/>
      <c r="Q63" s="892"/>
      <c r="R63" s="892"/>
      <c r="S63" s="892"/>
      <c r="T63" s="892"/>
      <c r="U63" s="892"/>
      <c r="V63" s="892"/>
      <c r="W63" s="892"/>
      <c r="X63" s="892"/>
      <c r="Y63" s="892"/>
      <c r="Z63" s="892"/>
      <c r="AA63" s="892"/>
      <c r="AB63" s="892"/>
      <c r="AC63" s="892"/>
      <c r="AD63" s="892"/>
    </row>
    <row r="64" ht="15.75" customHeight="1">
      <c r="A64" s="892"/>
      <c r="B64" s="1023"/>
      <c r="C64" s="892"/>
      <c r="D64" s="892"/>
      <c r="E64" s="892"/>
      <c r="F64" s="998"/>
      <c r="G64" s="998"/>
      <c r="H64" s="892"/>
      <c r="I64" s="1023"/>
      <c r="J64" s="1004"/>
      <c r="K64" s="892"/>
      <c r="L64" s="892"/>
      <c r="M64" s="892"/>
      <c r="N64" s="892"/>
      <c r="O64" s="892"/>
      <c r="P64" s="892"/>
      <c r="Q64" s="892"/>
      <c r="R64" s="892"/>
      <c r="S64" s="892"/>
      <c r="T64" s="892"/>
      <c r="U64" s="892"/>
      <c r="V64" s="892"/>
      <c r="W64" s="892"/>
      <c r="X64" s="892"/>
      <c r="Y64" s="892"/>
      <c r="Z64" s="892"/>
      <c r="AA64" s="892"/>
      <c r="AB64" s="892"/>
      <c r="AC64" s="892"/>
      <c r="AD64" s="892"/>
    </row>
    <row r="65" ht="15.75" customHeight="1">
      <c r="A65" s="892"/>
      <c r="B65" s="1023"/>
      <c r="C65" s="892"/>
      <c r="D65" s="892"/>
      <c r="E65" s="892"/>
      <c r="F65" s="998"/>
      <c r="G65" s="998"/>
      <c r="H65" s="892"/>
      <c r="I65" s="1023"/>
      <c r="J65" s="1004"/>
      <c r="K65" s="892"/>
      <c r="L65" s="892"/>
      <c r="M65" s="892"/>
      <c r="N65" s="892"/>
      <c r="O65" s="892"/>
      <c r="P65" s="892"/>
      <c r="Q65" s="892"/>
      <c r="R65" s="892"/>
      <c r="S65" s="892"/>
      <c r="T65" s="892"/>
      <c r="U65" s="892"/>
      <c r="V65" s="892"/>
      <c r="W65" s="892"/>
      <c r="X65" s="892"/>
      <c r="Y65" s="892"/>
      <c r="Z65" s="892"/>
      <c r="AA65" s="892"/>
      <c r="AB65" s="892"/>
      <c r="AC65" s="892"/>
      <c r="AD65" s="892"/>
    </row>
    <row r="66" ht="15.75" customHeight="1">
      <c r="A66" s="892"/>
      <c r="B66" s="1023"/>
      <c r="C66" s="892"/>
      <c r="D66" s="892"/>
      <c r="E66" s="892"/>
      <c r="F66" s="998"/>
      <c r="G66" s="998"/>
      <c r="H66" s="892"/>
      <c r="I66" s="1023"/>
      <c r="J66" s="1004"/>
      <c r="K66" s="892"/>
      <c r="L66" s="892"/>
      <c r="M66" s="892"/>
      <c r="N66" s="892"/>
      <c r="O66" s="892"/>
      <c r="P66" s="892"/>
      <c r="Q66" s="892"/>
      <c r="R66" s="892"/>
      <c r="S66" s="892"/>
      <c r="T66" s="892"/>
      <c r="U66" s="892"/>
      <c r="V66" s="892"/>
      <c r="W66" s="892"/>
      <c r="X66" s="892"/>
      <c r="Y66" s="892"/>
      <c r="Z66" s="892"/>
      <c r="AA66" s="892"/>
      <c r="AB66" s="892"/>
      <c r="AC66" s="892"/>
      <c r="AD66" s="892"/>
    </row>
    <row r="67" ht="15.75" customHeight="1">
      <c r="A67" s="892"/>
      <c r="B67" s="1023"/>
      <c r="C67" s="892"/>
      <c r="D67" s="892"/>
      <c r="E67" s="892"/>
      <c r="F67" s="998"/>
      <c r="G67" s="998"/>
      <c r="H67" s="892"/>
      <c r="I67" s="1023"/>
      <c r="J67" s="1004"/>
      <c r="K67" s="892"/>
      <c r="L67" s="892"/>
      <c r="M67" s="892"/>
      <c r="N67" s="892"/>
      <c r="O67" s="892"/>
      <c r="P67" s="892"/>
      <c r="Q67" s="892"/>
      <c r="R67" s="892"/>
      <c r="S67" s="892"/>
      <c r="T67" s="892"/>
      <c r="U67" s="892"/>
      <c r="V67" s="892"/>
      <c r="W67" s="892"/>
      <c r="X67" s="892"/>
      <c r="Y67" s="892"/>
      <c r="Z67" s="892"/>
      <c r="AA67" s="892"/>
      <c r="AB67" s="892"/>
      <c r="AC67" s="892"/>
      <c r="AD67" s="892"/>
    </row>
    <row r="68" ht="15.75" customHeight="1">
      <c r="A68" s="892"/>
      <c r="B68" s="1023"/>
      <c r="C68" s="892"/>
      <c r="D68" s="892"/>
      <c r="E68" s="892"/>
      <c r="F68" s="998"/>
      <c r="G68" s="998"/>
      <c r="H68" s="892"/>
      <c r="I68" s="1023"/>
      <c r="J68" s="1004"/>
      <c r="K68" s="892"/>
      <c r="L68" s="892"/>
      <c r="M68" s="892"/>
      <c r="N68" s="892"/>
      <c r="O68" s="892"/>
      <c r="P68" s="892"/>
      <c r="Q68" s="892"/>
      <c r="R68" s="892"/>
      <c r="S68" s="892"/>
      <c r="T68" s="892"/>
      <c r="U68" s="892"/>
      <c r="V68" s="892"/>
      <c r="W68" s="892"/>
      <c r="X68" s="892"/>
      <c r="Y68" s="892"/>
      <c r="Z68" s="892"/>
      <c r="AA68" s="892"/>
      <c r="AB68" s="892"/>
      <c r="AC68" s="892"/>
      <c r="AD68" s="892"/>
    </row>
    <row r="69" ht="15.75" customHeight="1">
      <c r="A69" s="892"/>
      <c r="B69" s="1023"/>
      <c r="C69" s="892"/>
      <c r="D69" s="892"/>
      <c r="E69" s="892"/>
      <c r="F69" s="998"/>
      <c r="G69" s="998"/>
      <c r="H69" s="892"/>
      <c r="I69" s="1023"/>
      <c r="J69" s="1004"/>
      <c r="K69" s="892"/>
      <c r="L69" s="892"/>
      <c r="M69" s="892"/>
      <c r="N69" s="892"/>
      <c r="O69" s="892"/>
      <c r="P69" s="892"/>
      <c r="Q69" s="892"/>
      <c r="R69" s="892"/>
      <c r="S69" s="892"/>
      <c r="T69" s="892"/>
      <c r="U69" s="892"/>
      <c r="V69" s="892"/>
      <c r="W69" s="892"/>
      <c r="X69" s="892"/>
      <c r="Y69" s="892"/>
      <c r="Z69" s="892"/>
      <c r="AA69" s="892"/>
      <c r="AB69" s="892"/>
      <c r="AC69" s="892"/>
      <c r="AD69" s="892"/>
    </row>
    <row r="70" ht="15.75" customHeight="1">
      <c r="A70" s="892"/>
      <c r="B70" s="1023"/>
      <c r="C70" s="892"/>
      <c r="D70" s="892"/>
      <c r="E70" s="892"/>
      <c r="F70" s="998"/>
      <c r="G70" s="998"/>
      <c r="H70" s="892"/>
      <c r="I70" s="1023"/>
      <c r="J70" s="1004"/>
      <c r="K70" s="892"/>
      <c r="L70" s="892"/>
      <c r="M70" s="892"/>
      <c r="N70" s="892"/>
      <c r="O70" s="892"/>
      <c r="P70" s="892"/>
      <c r="Q70" s="892"/>
      <c r="R70" s="892"/>
      <c r="S70" s="892"/>
      <c r="T70" s="892"/>
      <c r="U70" s="892"/>
      <c r="V70" s="892"/>
      <c r="W70" s="892"/>
      <c r="X70" s="892"/>
      <c r="Y70" s="892"/>
      <c r="Z70" s="892"/>
      <c r="AA70" s="892"/>
      <c r="AB70" s="892"/>
      <c r="AC70" s="892"/>
      <c r="AD70" s="892"/>
    </row>
    <row r="71" ht="15.75" customHeight="1">
      <c r="A71" s="892"/>
      <c r="B71" s="1023"/>
      <c r="C71" s="892"/>
      <c r="D71" s="892"/>
      <c r="E71" s="892"/>
      <c r="F71" s="998"/>
      <c r="G71" s="998"/>
      <c r="H71" s="892"/>
      <c r="I71" s="1023"/>
      <c r="J71" s="1004"/>
      <c r="K71" s="892"/>
      <c r="L71" s="892"/>
      <c r="M71" s="892"/>
      <c r="N71" s="892"/>
      <c r="O71" s="892"/>
      <c r="P71" s="892"/>
      <c r="Q71" s="892"/>
      <c r="R71" s="892"/>
      <c r="S71" s="892"/>
      <c r="T71" s="892"/>
      <c r="U71" s="892"/>
      <c r="V71" s="892"/>
      <c r="W71" s="892"/>
      <c r="X71" s="892"/>
      <c r="Y71" s="892"/>
      <c r="Z71" s="892"/>
      <c r="AA71" s="892"/>
      <c r="AB71" s="892"/>
      <c r="AC71" s="892"/>
      <c r="AD71" s="892"/>
    </row>
    <row r="72" ht="15.75" customHeight="1">
      <c r="A72" s="892"/>
      <c r="B72" s="1023"/>
      <c r="C72" s="892"/>
      <c r="D72" s="892"/>
      <c r="E72" s="892"/>
      <c r="F72" s="998"/>
      <c r="G72" s="998"/>
      <c r="H72" s="892"/>
      <c r="I72" s="1023"/>
      <c r="J72" s="1004"/>
      <c r="K72" s="892"/>
      <c r="L72" s="892"/>
      <c r="M72" s="892"/>
      <c r="N72" s="892"/>
      <c r="O72" s="892"/>
      <c r="P72" s="892"/>
      <c r="Q72" s="892"/>
      <c r="R72" s="892"/>
      <c r="S72" s="892"/>
      <c r="T72" s="892"/>
      <c r="U72" s="892"/>
      <c r="V72" s="892"/>
      <c r="W72" s="892"/>
      <c r="X72" s="892"/>
      <c r="Y72" s="892"/>
      <c r="Z72" s="892"/>
      <c r="AA72" s="892"/>
      <c r="AB72" s="892"/>
      <c r="AC72" s="892"/>
      <c r="AD72" s="892"/>
    </row>
    <row r="73" ht="15.75" customHeight="1">
      <c r="A73" s="892"/>
      <c r="B73" s="1023"/>
      <c r="C73" s="892"/>
      <c r="D73" s="892"/>
      <c r="E73" s="892"/>
      <c r="F73" s="998"/>
      <c r="G73" s="998"/>
      <c r="H73" s="892"/>
      <c r="I73" s="1023"/>
      <c r="J73" s="1004"/>
      <c r="K73" s="892"/>
      <c r="L73" s="892"/>
      <c r="M73" s="892"/>
      <c r="N73" s="892"/>
      <c r="O73" s="892"/>
      <c r="P73" s="892"/>
      <c r="Q73" s="892"/>
      <c r="R73" s="892"/>
      <c r="S73" s="892"/>
      <c r="T73" s="892"/>
      <c r="U73" s="892"/>
      <c r="V73" s="892"/>
      <c r="W73" s="892"/>
      <c r="X73" s="892"/>
      <c r="Y73" s="892"/>
      <c r="Z73" s="892"/>
      <c r="AA73" s="892"/>
      <c r="AB73" s="892"/>
      <c r="AC73" s="892"/>
      <c r="AD73" s="892"/>
    </row>
    <row r="74" ht="15.75" customHeight="1">
      <c r="A74" s="892"/>
      <c r="B74" s="1023"/>
      <c r="C74" s="892"/>
      <c r="D74" s="892"/>
      <c r="E74" s="892"/>
      <c r="F74" s="998"/>
      <c r="G74" s="998"/>
      <c r="H74" s="892"/>
      <c r="I74" s="1023"/>
      <c r="J74" s="1004"/>
      <c r="K74" s="892"/>
      <c r="L74" s="892"/>
      <c r="M74" s="892"/>
      <c r="N74" s="892"/>
      <c r="O74" s="892"/>
      <c r="P74" s="892"/>
      <c r="Q74" s="892"/>
      <c r="R74" s="892"/>
      <c r="S74" s="892"/>
      <c r="T74" s="892"/>
      <c r="U74" s="892"/>
      <c r="V74" s="892"/>
      <c r="W74" s="892"/>
      <c r="X74" s="892"/>
      <c r="Y74" s="892"/>
      <c r="Z74" s="892"/>
      <c r="AA74" s="892"/>
      <c r="AB74" s="892"/>
      <c r="AC74" s="892"/>
      <c r="AD74" s="892"/>
    </row>
    <row r="75" ht="15.75" customHeight="1">
      <c r="A75" s="892"/>
      <c r="B75" s="1023"/>
      <c r="C75" s="892"/>
      <c r="D75" s="892"/>
      <c r="E75" s="892"/>
      <c r="F75" s="998"/>
      <c r="G75" s="998"/>
      <c r="H75" s="892"/>
      <c r="I75" s="1023"/>
      <c r="J75" s="1004"/>
      <c r="K75" s="892"/>
      <c r="L75" s="892"/>
      <c r="M75" s="892"/>
      <c r="N75" s="892"/>
      <c r="O75" s="892"/>
      <c r="P75" s="892"/>
      <c r="Q75" s="892"/>
      <c r="R75" s="892"/>
      <c r="S75" s="892"/>
      <c r="T75" s="892"/>
      <c r="U75" s="892"/>
      <c r="V75" s="892"/>
      <c r="W75" s="892"/>
      <c r="X75" s="892"/>
      <c r="Y75" s="892"/>
      <c r="Z75" s="892"/>
      <c r="AA75" s="892"/>
      <c r="AB75" s="892"/>
      <c r="AC75" s="892"/>
      <c r="AD75" s="892"/>
    </row>
    <row r="76" ht="15.75" customHeight="1">
      <c r="A76" s="892"/>
      <c r="B76" s="1023"/>
      <c r="C76" s="892"/>
      <c r="D76" s="892"/>
      <c r="E76" s="892"/>
      <c r="F76" s="998"/>
      <c r="G76" s="998"/>
      <c r="H76" s="892"/>
      <c r="I76" s="1023"/>
      <c r="J76" s="1004"/>
      <c r="K76" s="892"/>
      <c r="L76" s="892"/>
      <c r="M76" s="892"/>
      <c r="N76" s="892"/>
      <c r="O76" s="892"/>
      <c r="P76" s="892"/>
      <c r="Q76" s="892"/>
      <c r="R76" s="892"/>
      <c r="S76" s="892"/>
      <c r="T76" s="892"/>
      <c r="U76" s="892"/>
      <c r="V76" s="892"/>
      <c r="W76" s="892"/>
      <c r="X76" s="892"/>
      <c r="Y76" s="892"/>
      <c r="Z76" s="892"/>
      <c r="AA76" s="892"/>
      <c r="AB76" s="892"/>
      <c r="AC76" s="892"/>
      <c r="AD76" s="892"/>
    </row>
    <row r="77" ht="15.75" customHeight="1">
      <c r="A77" s="892"/>
      <c r="B77" s="1023"/>
      <c r="C77" s="892"/>
      <c r="D77" s="892"/>
      <c r="E77" s="892"/>
      <c r="F77" s="998"/>
      <c r="G77" s="998"/>
      <c r="H77" s="892"/>
      <c r="I77" s="1023"/>
      <c r="J77" s="1004"/>
      <c r="K77" s="892"/>
      <c r="L77" s="892"/>
      <c r="M77" s="892"/>
      <c r="N77" s="892"/>
      <c r="O77" s="892"/>
      <c r="P77" s="892"/>
      <c r="Q77" s="892"/>
      <c r="R77" s="892"/>
      <c r="S77" s="892"/>
      <c r="T77" s="892"/>
      <c r="U77" s="892"/>
      <c r="V77" s="892"/>
      <c r="W77" s="892"/>
      <c r="X77" s="892"/>
      <c r="Y77" s="892"/>
      <c r="Z77" s="892"/>
      <c r="AA77" s="892"/>
      <c r="AB77" s="892"/>
      <c r="AC77" s="892"/>
      <c r="AD77" s="892"/>
    </row>
    <row r="78" ht="15.75" customHeight="1">
      <c r="A78" s="892"/>
      <c r="B78" s="1023"/>
      <c r="C78" s="892"/>
      <c r="D78" s="892"/>
      <c r="E78" s="892"/>
      <c r="F78" s="998"/>
      <c r="G78" s="998"/>
      <c r="H78" s="892"/>
      <c r="I78" s="1023"/>
      <c r="J78" s="1004"/>
      <c r="K78" s="892"/>
      <c r="L78" s="892"/>
      <c r="M78" s="892"/>
      <c r="N78" s="892"/>
      <c r="O78" s="892"/>
      <c r="P78" s="892"/>
      <c r="Q78" s="892"/>
      <c r="R78" s="892"/>
      <c r="S78" s="892"/>
      <c r="T78" s="892"/>
      <c r="U78" s="892"/>
      <c r="V78" s="892"/>
      <c r="W78" s="892"/>
      <c r="X78" s="892"/>
      <c r="Y78" s="892"/>
      <c r="Z78" s="892"/>
      <c r="AA78" s="892"/>
      <c r="AB78" s="892"/>
      <c r="AC78" s="892"/>
      <c r="AD78" s="892"/>
    </row>
    <row r="79" ht="15.75" customHeight="1">
      <c r="A79" s="892"/>
      <c r="B79" s="1023"/>
      <c r="C79" s="892"/>
      <c r="D79" s="892"/>
      <c r="E79" s="892"/>
      <c r="F79" s="998"/>
      <c r="G79" s="998"/>
      <c r="H79" s="892"/>
      <c r="I79" s="1023"/>
      <c r="J79" s="1004"/>
      <c r="K79" s="892"/>
      <c r="L79" s="892"/>
      <c r="M79" s="892"/>
      <c r="N79" s="892"/>
      <c r="O79" s="892"/>
      <c r="P79" s="892"/>
      <c r="Q79" s="892"/>
      <c r="R79" s="892"/>
      <c r="S79" s="892"/>
      <c r="T79" s="892"/>
      <c r="U79" s="892"/>
      <c r="V79" s="892"/>
      <c r="W79" s="892"/>
      <c r="X79" s="892"/>
      <c r="Y79" s="892"/>
      <c r="Z79" s="892"/>
      <c r="AA79" s="892"/>
      <c r="AB79" s="892"/>
      <c r="AC79" s="892"/>
      <c r="AD79" s="892"/>
    </row>
    <row r="80" ht="15.75" customHeight="1">
      <c r="A80" s="892"/>
      <c r="B80" s="1023"/>
      <c r="C80" s="892"/>
      <c r="D80" s="892"/>
      <c r="E80" s="892"/>
      <c r="F80" s="998"/>
      <c r="G80" s="998"/>
      <c r="H80" s="892"/>
      <c r="I80" s="1023"/>
      <c r="J80" s="1004"/>
      <c r="K80" s="892"/>
      <c r="L80" s="892"/>
      <c r="M80" s="892"/>
      <c r="N80" s="892"/>
      <c r="O80" s="892"/>
      <c r="P80" s="892"/>
      <c r="Q80" s="892"/>
      <c r="R80" s="892"/>
      <c r="S80" s="892"/>
      <c r="T80" s="892"/>
      <c r="U80" s="892"/>
      <c r="V80" s="892"/>
      <c r="W80" s="892"/>
      <c r="X80" s="892"/>
      <c r="Y80" s="892"/>
      <c r="Z80" s="892"/>
      <c r="AA80" s="892"/>
      <c r="AB80" s="892"/>
      <c r="AC80" s="892"/>
      <c r="AD80" s="892"/>
    </row>
    <row r="81" ht="15.75" customHeight="1">
      <c r="A81" s="892"/>
      <c r="B81" s="1023"/>
      <c r="C81" s="892"/>
      <c r="D81" s="892"/>
      <c r="E81" s="892"/>
      <c r="F81" s="998"/>
      <c r="G81" s="998"/>
      <c r="H81" s="892"/>
      <c r="I81" s="1023"/>
      <c r="J81" s="1004"/>
      <c r="K81" s="892"/>
      <c r="L81" s="892"/>
      <c r="M81" s="892"/>
      <c r="N81" s="892"/>
      <c r="O81" s="892"/>
      <c r="P81" s="892"/>
      <c r="Q81" s="892"/>
      <c r="R81" s="892"/>
      <c r="S81" s="892"/>
      <c r="T81" s="892"/>
      <c r="U81" s="892"/>
      <c r="V81" s="892"/>
      <c r="W81" s="892"/>
      <c r="X81" s="892"/>
      <c r="Y81" s="892"/>
      <c r="Z81" s="892"/>
      <c r="AA81" s="892"/>
      <c r="AB81" s="892"/>
      <c r="AC81" s="892"/>
      <c r="AD81" s="892"/>
    </row>
    <row r="82" ht="15.75" customHeight="1">
      <c r="A82" s="892"/>
      <c r="B82" s="1023"/>
      <c r="C82" s="892"/>
      <c r="D82" s="892"/>
      <c r="E82" s="892"/>
      <c r="F82" s="998"/>
      <c r="G82" s="998"/>
      <c r="H82" s="892"/>
      <c r="I82" s="1023"/>
      <c r="J82" s="1004"/>
      <c r="K82" s="892"/>
      <c r="L82" s="892"/>
      <c r="M82" s="892"/>
      <c r="N82" s="892"/>
      <c r="O82" s="892"/>
      <c r="P82" s="892"/>
      <c r="Q82" s="892"/>
      <c r="R82" s="892"/>
      <c r="S82" s="892"/>
      <c r="T82" s="892"/>
      <c r="U82" s="892"/>
      <c r="V82" s="892"/>
      <c r="W82" s="892"/>
      <c r="X82" s="892"/>
      <c r="Y82" s="892"/>
      <c r="Z82" s="892"/>
      <c r="AA82" s="892"/>
      <c r="AB82" s="892"/>
      <c r="AC82" s="892"/>
      <c r="AD82" s="892"/>
    </row>
    <row r="83" ht="15.75" customHeight="1">
      <c r="A83" s="892"/>
      <c r="B83" s="1023"/>
      <c r="C83" s="892"/>
      <c r="D83" s="892"/>
      <c r="E83" s="892"/>
      <c r="F83" s="998"/>
      <c r="G83" s="998"/>
      <c r="H83" s="892"/>
      <c r="I83" s="1023"/>
      <c r="J83" s="1004"/>
      <c r="K83" s="892"/>
      <c r="L83" s="892"/>
      <c r="M83" s="892"/>
      <c r="N83" s="892"/>
      <c r="O83" s="892"/>
      <c r="P83" s="892"/>
      <c r="Q83" s="892"/>
      <c r="R83" s="892"/>
      <c r="S83" s="892"/>
      <c r="T83" s="892"/>
      <c r="U83" s="892"/>
      <c r="V83" s="892"/>
      <c r="W83" s="892"/>
      <c r="X83" s="892"/>
      <c r="Y83" s="892"/>
      <c r="Z83" s="892"/>
      <c r="AA83" s="892"/>
      <c r="AB83" s="892"/>
      <c r="AC83" s="892"/>
      <c r="AD83" s="892"/>
    </row>
    <row r="84" ht="15.75" customHeight="1">
      <c r="A84" s="892"/>
      <c r="B84" s="1023"/>
      <c r="C84" s="892"/>
      <c r="D84" s="892"/>
      <c r="E84" s="892"/>
      <c r="F84" s="998"/>
      <c r="G84" s="998"/>
      <c r="H84" s="892"/>
      <c r="I84" s="1023"/>
      <c r="J84" s="1004"/>
      <c r="K84" s="892"/>
      <c r="L84" s="892"/>
      <c r="M84" s="892"/>
      <c r="N84" s="892"/>
      <c r="O84" s="892"/>
      <c r="P84" s="892"/>
      <c r="Q84" s="892"/>
      <c r="R84" s="892"/>
      <c r="S84" s="892"/>
      <c r="T84" s="892"/>
      <c r="U84" s="892"/>
      <c r="V84" s="892"/>
      <c r="W84" s="892"/>
      <c r="X84" s="892"/>
      <c r="Y84" s="892"/>
      <c r="Z84" s="892"/>
      <c r="AA84" s="892"/>
      <c r="AB84" s="892"/>
      <c r="AC84" s="892"/>
      <c r="AD84" s="892"/>
    </row>
    <row r="85" ht="15.75" customHeight="1">
      <c r="A85" s="892"/>
      <c r="B85" s="1023"/>
      <c r="C85" s="892"/>
      <c r="D85" s="892"/>
      <c r="E85" s="892"/>
      <c r="F85" s="998"/>
      <c r="G85" s="998"/>
      <c r="H85" s="892"/>
      <c r="I85" s="1023"/>
      <c r="J85" s="1004"/>
      <c r="K85" s="892"/>
      <c r="L85" s="892"/>
      <c r="M85" s="892"/>
      <c r="N85" s="892"/>
      <c r="O85" s="892"/>
      <c r="P85" s="892"/>
      <c r="Q85" s="892"/>
      <c r="R85" s="892"/>
      <c r="S85" s="892"/>
      <c r="T85" s="892"/>
      <c r="U85" s="892"/>
      <c r="V85" s="892"/>
      <c r="W85" s="892"/>
      <c r="X85" s="892"/>
      <c r="Y85" s="892"/>
      <c r="Z85" s="892"/>
      <c r="AA85" s="892"/>
      <c r="AB85" s="892"/>
      <c r="AC85" s="892"/>
      <c r="AD85" s="892"/>
    </row>
    <row r="86" ht="15.75" customHeight="1">
      <c r="A86" s="892"/>
      <c r="B86" s="1023"/>
      <c r="C86" s="892"/>
      <c r="D86" s="892"/>
      <c r="E86" s="892"/>
      <c r="F86" s="998"/>
      <c r="G86" s="998"/>
      <c r="H86" s="892"/>
      <c r="I86" s="1023"/>
      <c r="J86" s="1004"/>
      <c r="K86" s="892"/>
      <c r="L86" s="892"/>
      <c r="M86" s="892"/>
      <c r="N86" s="892"/>
      <c r="O86" s="892"/>
      <c r="P86" s="892"/>
      <c r="Q86" s="892"/>
      <c r="R86" s="892"/>
      <c r="S86" s="892"/>
      <c r="T86" s="892"/>
      <c r="U86" s="892"/>
      <c r="V86" s="892"/>
      <c r="W86" s="892"/>
      <c r="X86" s="892"/>
      <c r="Y86" s="892"/>
      <c r="Z86" s="892"/>
      <c r="AA86" s="892"/>
      <c r="AB86" s="892"/>
      <c r="AC86" s="892"/>
      <c r="AD86" s="892"/>
    </row>
    <row r="87" ht="15.75" customHeight="1">
      <c r="A87" s="892"/>
      <c r="B87" s="1023"/>
      <c r="C87" s="892"/>
      <c r="D87" s="892"/>
      <c r="E87" s="892"/>
      <c r="F87" s="998"/>
      <c r="G87" s="998"/>
      <c r="H87" s="892"/>
      <c r="I87" s="1023"/>
      <c r="J87" s="1004"/>
      <c r="K87" s="892"/>
      <c r="L87" s="892"/>
      <c r="M87" s="892"/>
      <c r="N87" s="892"/>
      <c r="O87" s="892"/>
      <c r="P87" s="892"/>
      <c r="Q87" s="892"/>
      <c r="R87" s="892"/>
      <c r="S87" s="892"/>
      <c r="T87" s="892"/>
      <c r="U87" s="892"/>
      <c r="V87" s="892"/>
      <c r="W87" s="892"/>
      <c r="X87" s="892"/>
      <c r="Y87" s="892"/>
      <c r="Z87" s="892"/>
      <c r="AA87" s="892"/>
      <c r="AB87" s="892"/>
      <c r="AC87" s="892"/>
      <c r="AD87" s="892"/>
    </row>
    <row r="88" ht="15.75" customHeight="1">
      <c r="A88" s="892"/>
      <c r="B88" s="1023"/>
      <c r="C88" s="892"/>
      <c r="D88" s="892"/>
      <c r="E88" s="892"/>
      <c r="F88" s="998"/>
      <c r="G88" s="998"/>
      <c r="H88" s="892"/>
      <c r="I88" s="1023"/>
      <c r="J88" s="1004"/>
      <c r="K88" s="892"/>
      <c r="L88" s="892"/>
      <c r="M88" s="892"/>
      <c r="N88" s="892"/>
      <c r="O88" s="892"/>
      <c r="P88" s="892"/>
      <c r="Q88" s="892"/>
      <c r="R88" s="892"/>
      <c r="S88" s="892"/>
      <c r="T88" s="892"/>
      <c r="U88" s="892"/>
      <c r="V88" s="892"/>
      <c r="W88" s="892"/>
      <c r="X88" s="892"/>
      <c r="Y88" s="892"/>
      <c r="Z88" s="892"/>
      <c r="AA88" s="892"/>
      <c r="AB88" s="892"/>
      <c r="AC88" s="892"/>
      <c r="AD88" s="892"/>
    </row>
    <row r="89" ht="15.75" customHeight="1">
      <c r="A89" s="892"/>
      <c r="B89" s="1023"/>
      <c r="C89" s="892"/>
      <c r="D89" s="892"/>
      <c r="E89" s="892"/>
      <c r="F89" s="998"/>
      <c r="G89" s="998"/>
      <c r="H89" s="892"/>
      <c r="I89" s="1023"/>
      <c r="J89" s="1004"/>
      <c r="K89" s="892"/>
      <c r="L89" s="892"/>
      <c r="M89" s="892"/>
      <c r="N89" s="892"/>
      <c r="O89" s="892"/>
      <c r="P89" s="892"/>
      <c r="Q89" s="892"/>
      <c r="R89" s="892"/>
      <c r="S89" s="892"/>
      <c r="T89" s="892"/>
      <c r="U89" s="892"/>
      <c r="V89" s="892"/>
      <c r="W89" s="892"/>
      <c r="X89" s="892"/>
      <c r="Y89" s="892"/>
      <c r="Z89" s="892"/>
      <c r="AA89" s="892"/>
      <c r="AB89" s="892"/>
      <c r="AC89" s="892"/>
      <c r="AD89" s="892"/>
    </row>
    <row r="90" ht="15.75" customHeight="1">
      <c r="A90" s="892"/>
      <c r="B90" s="1023"/>
      <c r="C90" s="892"/>
      <c r="D90" s="892"/>
      <c r="E90" s="892"/>
      <c r="F90" s="998"/>
      <c r="G90" s="998"/>
      <c r="H90" s="892"/>
      <c r="I90" s="1023"/>
      <c r="J90" s="1004"/>
      <c r="K90" s="892"/>
      <c r="L90" s="892"/>
      <c r="M90" s="892"/>
      <c r="N90" s="892"/>
      <c r="O90" s="892"/>
      <c r="P90" s="892"/>
      <c r="Q90" s="892"/>
      <c r="R90" s="892"/>
      <c r="S90" s="892"/>
      <c r="T90" s="892"/>
      <c r="U90" s="892"/>
      <c r="V90" s="892"/>
      <c r="W90" s="892"/>
      <c r="X90" s="892"/>
      <c r="Y90" s="892"/>
      <c r="Z90" s="892"/>
      <c r="AA90" s="892"/>
      <c r="AB90" s="892"/>
      <c r="AC90" s="892"/>
      <c r="AD90" s="892"/>
    </row>
    <row r="91" ht="15.75" customHeight="1">
      <c r="A91" s="892"/>
      <c r="B91" s="1023"/>
      <c r="C91" s="892"/>
      <c r="D91" s="892"/>
      <c r="E91" s="892"/>
      <c r="F91" s="998"/>
      <c r="G91" s="998"/>
      <c r="H91" s="892"/>
      <c r="I91" s="1023"/>
      <c r="J91" s="1004"/>
      <c r="K91" s="892"/>
      <c r="L91" s="892"/>
      <c r="M91" s="892"/>
      <c r="N91" s="892"/>
      <c r="O91" s="892"/>
      <c r="P91" s="892"/>
      <c r="Q91" s="892"/>
      <c r="R91" s="892"/>
      <c r="S91" s="892"/>
      <c r="T91" s="892"/>
      <c r="U91" s="892"/>
      <c r="V91" s="892"/>
      <c r="W91" s="892"/>
      <c r="X91" s="892"/>
      <c r="Y91" s="892"/>
      <c r="Z91" s="892"/>
      <c r="AA91" s="892"/>
      <c r="AB91" s="892"/>
      <c r="AC91" s="892"/>
      <c r="AD91" s="892"/>
    </row>
    <row r="92" ht="15.75" customHeight="1">
      <c r="A92" s="892"/>
      <c r="B92" s="1023"/>
      <c r="C92" s="892"/>
      <c r="D92" s="892"/>
      <c r="E92" s="892"/>
      <c r="F92" s="998"/>
      <c r="G92" s="998"/>
      <c r="H92" s="892"/>
      <c r="I92" s="1023"/>
      <c r="J92" s="1004"/>
      <c r="K92" s="892"/>
      <c r="L92" s="892"/>
      <c r="M92" s="892"/>
      <c r="N92" s="892"/>
      <c r="O92" s="892"/>
      <c r="P92" s="892"/>
      <c r="Q92" s="892"/>
      <c r="R92" s="892"/>
      <c r="S92" s="892"/>
      <c r="T92" s="892"/>
      <c r="U92" s="892"/>
      <c r="V92" s="892"/>
      <c r="W92" s="892"/>
      <c r="X92" s="892"/>
      <c r="Y92" s="892"/>
      <c r="Z92" s="892"/>
      <c r="AA92" s="892"/>
      <c r="AB92" s="892"/>
      <c r="AC92" s="892"/>
      <c r="AD92" s="892"/>
    </row>
    <row r="93" ht="15.75" customHeight="1">
      <c r="A93" s="892"/>
      <c r="B93" s="1023"/>
      <c r="C93" s="892"/>
      <c r="D93" s="892"/>
      <c r="E93" s="892"/>
      <c r="F93" s="998"/>
      <c r="G93" s="998"/>
      <c r="H93" s="892"/>
      <c r="I93" s="1023"/>
      <c r="J93" s="1004"/>
      <c r="K93" s="892"/>
      <c r="L93" s="892"/>
      <c r="M93" s="892"/>
      <c r="N93" s="892"/>
      <c r="O93" s="892"/>
      <c r="P93" s="892"/>
      <c r="Q93" s="892"/>
      <c r="R93" s="892"/>
      <c r="S93" s="892"/>
      <c r="T93" s="892"/>
      <c r="U93" s="892"/>
      <c r="V93" s="892"/>
      <c r="W93" s="892"/>
      <c r="X93" s="892"/>
      <c r="Y93" s="892"/>
      <c r="Z93" s="892"/>
      <c r="AA93" s="892"/>
      <c r="AB93" s="892"/>
      <c r="AC93" s="892"/>
      <c r="AD93" s="892"/>
    </row>
    <row r="94" ht="15.75" customHeight="1">
      <c r="A94" s="892"/>
      <c r="B94" s="1023"/>
      <c r="C94" s="892"/>
      <c r="D94" s="892"/>
      <c r="E94" s="892"/>
      <c r="F94" s="998"/>
      <c r="G94" s="998"/>
      <c r="H94" s="892"/>
      <c r="I94" s="1023"/>
      <c r="J94" s="1004"/>
      <c r="K94" s="892"/>
      <c r="L94" s="892"/>
      <c r="M94" s="892"/>
      <c r="N94" s="892"/>
      <c r="O94" s="892"/>
      <c r="P94" s="892"/>
      <c r="Q94" s="892"/>
      <c r="R94" s="892"/>
      <c r="S94" s="892"/>
      <c r="T94" s="892"/>
      <c r="U94" s="892"/>
      <c r="V94" s="892"/>
      <c r="W94" s="892"/>
      <c r="X94" s="892"/>
      <c r="Y94" s="892"/>
      <c r="Z94" s="892"/>
      <c r="AA94" s="892"/>
      <c r="AB94" s="892"/>
      <c r="AC94" s="892"/>
      <c r="AD94" s="892"/>
    </row>
    <row r="95" ht="15.75" customHeight="1">
      <c r="A95" s="892"/>
      <c r="B95" s="1023"/>
      <c r="C95" s="892"/>
      <c r="D95" s="892"/>
      <c r="E95" s="892"/>
      <c r="F95" s="998"/>
      <c r="G95" s="998"/>
      <c r="H95" s="892"/>
      <c r="I95" s="1023"/>
      <c r="J95" s="1004"/>
      <c r="K95" s="892"/>
      <c r="L95" s="892"/>
      <c r="M95" s="892"/>
      <c r="N95" s="892"/>
      <c r="O95" s="892"/>
      <c r="P95" s="892"/>
      <c r="Q95" s="892"/>
      <c r="R95" s="892"/>
      <c r="S95" s="892"/>
      <c r="T95" s="892"/>
      <c r="U95" s="892"/>
      <c r="V95" s="892"/>
      <c r="W95" s="892"/>
      <c r="X95" s="892"/>
      <c r="Y95" s="892"/>
      <c r="Z95" s="892"/>
      <c r="AA95" s="892"/>
      <c r="AB95" s="892"/>
      <c r="AC95" s="892"/>
      <c r="AD95" s="892"/>
    </row>
    <row r="96" ht="15.75" customHeight="1">
      <c r="A96" s="892"/>
      <c r="B96" s="1023"/>
      <c r="C96" s="892"/>
      <c r="D96" s="892"/>
      <c r="E96" s="892"/>
      <c r="F96" s="998"/>
      <c r="G96" s="998"/>
      <c r="H96" s="892"/>
      <c r="I96" s="1023"/>
      <c r="J96" s="1004"/>
      <c r="K96" s="892"/>
      <c r="L96" s="892"/>
      <c r="M96" s="892"/>
      <c r="N96" s="892"/>
      <c r="O96" s="892"/>
      <c r="P96" s="892"/>
      <c r="Q96" s="892"/>
      <c r="R96" s="892"/>
      <c r="S96" s="892"/>
      <c r="T96" s="892"/>
      <c r="U96" s="892"/>
      <c r="V96" s="892"/>
      <c r="W96" s="892"/>
      <c r="X96" s="892"/>
      <c r="Y96" s="892"/>
      <c r="Z96" s="892"/>
      <c r="AA96" s="892"/>
      <c r="AB96" s="892"/>
      <c r="AC96" s="892"/>
      <c r="AD96" s="892"/>
    </row>
    <row r="97" ht="15.75" customHeight="1">
      <c r="A97" s="892"/>
      <c r="B97" s="1023"/>
      <c r="C97" s="892"/>
      <c r="D97" s="892"/>
      <c r="E97" s="892"/>
      <c r="F97" s="998"/>
      <c r="G97" s="998"/>
      <c r="H97" s="892"/>
      <c r="I97" s="1023"/>
      <c r="J97" s="1004"/>
      <c r="K97" s="892"/>
      <c r="L97" s="892"/>
      <c r="M97" s="892"/>
      <c r="N97" s="892"/>
      <c r="O97" s="892"/>
      <c r="P97" s="892"/>
      <c r="Q97" s="892"/>
      <c r="R97" s="892"/>
      <c r="S97" s="892"/>
      <c r="T97" s="892"/>
      <c r="U97" s="892"/>
      <c r="V97" s="892"/>
      <c r="W97" s="892"/>
      <c r="X97" s="892"/>
      <c r="Y97" s="892"/>
      <c r="Z97" s="892"/>
      <c r="AA97" s="892"/>
      <c r="AB97" s="892"/>
      <c r="AC97" s="892"/>
      <c r="AD97" s="892"/>
    </row>
    <row r="98" ht="15.75" customHeight="1">
      <c r="A98" s="892"/>
      <c r="B98" s="1023"/>
      <c r="C98" s="892"/>
      <c r="D98" s="892"/>
      <c r="E98" s="892"/>
      <c r="F98" s="998"/>
      <c r="G98" s="998"/>
      <c r="H98" s="892"/>
      <c r="I98" s="1023"/>
      <c r="J98" s="1004"/>
      <c r="K98" s="892"/>
      <c r="L98" s="892"/>
      <c r="M98" s="892"/>
      <c r="N98" s="892"/>
      <c r="O98" s="892"/>
      <c r="P98" s="892"/>
      <c r="Q98" s="892"/>
      <c r="R98" s="892"/>
      <c r="S98" s="892"/>
      <c r="T98" s="892"/>
      <c r="U98" s="892"/>
      <c r="V98" s="892"/>
      <c r="W98" s="892"/>
      <c r="X98" s="892"/>
      <c r="Y98" s="892"/>
      <c r="Z98" s="892"/>
      <c r="AA98" s="892"/>
      <c r="AB98" s="892"/>
      <c r="AC98" s="892"/>
      <c r="AD98" s="892"/>
    </row>
    <row r="99" ht="15.75" customHeight="1">
      <c r="A99" s="892"/>
      <c r="B99" s="1023"/>
      <c r="C99" s="892"/>
      <c r="D99" s="892"/>
      <c r="E99" s="892"/>
      <c r="F99" s="998"/>
      <c r="G99" s="998"/>
      <c r="H99" s="892"/>
      <c r="I99" s="1023"/>
      <c r="J99" s="1004"/>
      <c r="K99" s="892"/>
      <c r="L99" s="892"/>
      <c r="M99" s="892"/>
      <c r="N99" s="892"/>
      <c r="O99" s="892"/>
      <c r="P99" s="892"/>
      <c r="Q99" s="892"/>
      <c r="R99" s="892"/>
      <c r="S99" s="892"/>
      <c r="T99" s="892"/>
      <c r="U99" s="892"/>
      <c r="V99" s="892"/>
      <c r="W99" s="892"/>
      <c r="X99" s="892"/>
      <c r="Y99" s="892"/>
      <c r="Z99" s="892"/>
      <c r="AA99" s="892"/>
      <c r="AB99" s="892"/>
      <c r="AC99" s="892"/>
      <c r="AD99" s="892"/>
    </row>
    <row r="100" ht="15.75" customHeight="1">
      <c r="A100" s="892"/>
      <c r="B100" s="1023"/>
      <c r="C100" s="892"/>
      <c r="D100" s="892"/>
      <c r="E100" s="892"/>
      <c r="F100" s="998"/>
      <c r="G100" s="998"/>
      <c r="H100" s="892"/>
      <c r="I100" s="1023"/>
      <c r="J100" s="1004"/>
      <c r="K100" s="892"/>
      <c r="L100" s="892"/>
      <c r="M100" s="892"/>
      <c r="N100" s="892"/>
      <c r="O100" s="892"/>
      <c r="P100" s="892"/>
      <c r="Q100" s="892"/>
      <c r="R100" s="892"/>
      <c r="S100" s="892"/>
      <c r="T100" s="892"/>
      <c r="U100" s="892"/>
      <c r="V100" s="892"/>
      <c r="W100" s="892"/>
      <c r="X100" s="892"/>
      <c r="Y100" s="892"/>
      <c r="Z100" s="892"/>
      <c r="AA100" s="892"/>
      <c r="AB100" s="892"/>
      <c r="AC100" s="892"/>
      <c r="AD100" s="892"/>
    </row>
    <row r="101" ht="15.75" customHeight="1">
      <c r="A101" s="892"/>
      <c r="B101" s="1023"/>
      <c r="C101" s="892"/>
      <c r="D101" s="892"/>
      <c r="E101" s="892"/>
      <c r="F101" s="998"/>
      <c r="G101" s="998"/>
      <c r="H101" s="892"/>
      <c r="I101" s="1023"/>
      <c r="J101" s="1004"/>
      <c r="K101" s="892"/>
      <c r="L101" s="892"/>
      <c r="M101" s="892"/>
      <c r="N101" s="892"/>
      <c r="O101" s="892"/>
      <c r="P101" s="892"/>
      <c r="Q101" s="892"/>
      <c r="R101" s="892"/>
      <c r="S101" s="892"/>
      <c r="T101" s="892"/>
      <c r="U101" s="892"/>
      <c r="V101" s="892"/>
      <c r="W101" s="892"/>
      <c r="X101" s="892"/>
      <c r="Y101" s="892"/>
      <c r="Z101" s="892"/>
      <c r="AA101" s="892"/>
      <c r="AB101" s="892"/>
      <c r="AC101" s="892"/>
      <c r="AD101" s="892"/>
    </row>
    <row r="102" ht="15.75" customHeight="1">
      <c r="A102" s="892"/>
      <c r="B102" s="1023"/>
      <c r="C102" s="892"/>
      <c r="D102" s="892"/>
      <c r="E102" s="892"/>
      <c r="F102" s="998"/>
      <c r="G102" s="998"/>
      <c r="H102" s="892"/>
      <c r="I102" s="1023"/>
      <c r="J102" s="1004"/>
      <c r="K102" s="892"/>
      <c r="L102" s="892"/>
      <c r="M102" s="892"/>
      <c r="N102" s="892"/>
      <c r="O102" s="892"/>
      <c r="P102" s="892"/>
      <c r="Q102" s="892"/>
      <c r="R102" s="892"/>
      <c r="S102" s="892"/>
      <c r="T102" s="892"/>
      <c r="U102" s="892"/>
      <c r="V102" s="892"/>
      <c r="W102" s="892"/>
      <c r="X102" s="892"/>
      <c r="Y102" s="892"/>
      <c r="Z102" s="892"/>
      <c r="AA102" s="892"/>
      <c r="AB102" s="892"/>
      <c r="AC102" s="892"/>
      <c r="AD102" s="892"/>
    </row>
    <row r="103" ht="15.75" customHeight="1">
      <c r="A103" s="892"/>
      <c r="B103" s="1023"/>
      <c r="C103" s="892"/>
      <c r="D103" s="892"/>
      <c r="E103" s="892"/>
      <c r="F103" s="998"/>
      <c r="G103" s="998"/>
      <c r="H103" s="892"/>
      <c r="I103" s="1023"/>
      <c r="J103" s="1004"/>
      <c r="K103" s="892"/>
      <c r="L103" s="892"/>
      <c r="M103" s="892"/>
      <c r="N103" s="892"/>
      <c r="O103" s="892"/>
      <c r="P103" s="892"/>
      <c r="Q103" s="892"/>
      <c r="R103" s="892"/>
      <c r="S103" s="892"/>
      <c r="T103" s="892"/>
      <c r="U103" s="892"/>
      <c r="V103" s="892"/>
      <c r="W103" s="892"/>
      <c r="X103" s="892"/>
      <c r="Y103" s="892"/>
      <c r="Z103" s="892"/>
      <c r="AA103" s="892"/>
      <c r="AB103" s="892"/>
      <c r="AC103" s="892"/>
      <c r="AD103" s="892"/>
    </row>
    <row r="104" ht="15.75" customHeight="1">
      <c r="A104" s="892"/>
      <c r="B104" s="1023"/>
      <c r="C104" s="892"/>
      <c r="D104" s="892"/>
      <c r="E104" s="892"/>
      <c r="F104" s="998"/>
      <c r="G104" s="998"/>
      <c r="H104" s="892"/>
      <c r="I104" s="1023"/>
      <c r="J104" s="1004"/>
      <c r="K104" s="892"/>
      <c r="L104" s="892"/>
      <c r="M104" s="892"/>
      <c r="N104" s="892"/>
      <c r="O104" s="892"/>
      <c r="P104" s="892"/>
      <c r="Q104" s="892"/>
      <c r="R104" s="892"/>
      <c r="S104" s="892"/>
      <c r="T104" s="892"/>
      <c r="U104" s="892"/>
      <c r="V104" s="892"/>
      <c r="W104" s="892"/>
      <c r="X104" s="892"/>
      <c r="Y104" s="892"/>
      <c r="Z104" s="892"/>
      <c r="AA104" s="892"/>
      <c r="AB104" s="892"/>
      <c r="AC104" s="892"/>
      <c r="AD104" s="892"/>
    </row>
    <row r="105" ht="15.75" customHeight="1">
      <c r="A105" s="892"/>
      <c r="B105" s="1023"/>
      <c r="C105" s="892"/>
      <c r="D105" s="892"/>
      <c r="E105" s="892"/>
      <c r="F105" s="998"/>
      <c r="G105" s="998"/>
      <c r="H105" s="892"/>
      <c r="I105" s="1023"/>
      <c r="J105" s="1004"/>
      <c r="K105" s="892"/>
      <c r="L105" s="892"/>
      <c r="M105" s="892"/>
      <c r="N105" s="892"/>
      <c r="O105" s="892"/>
      <c r="P105" s="892"/>
      <c r="Q105" s="892"/>
      <c r="R105" s="892"/>
      <c r="S105" s="892"/>
      <c r="T105" s="892"/>
      <c r="U105" s="892"/>
      <c r="V105" s="892"/>
      <c r="W105" s="892"/>
      <c r="X105" s="892"/>
      <c r="Y105" s="892"/>
      <c r="Z105" s="892"/>
      <c r="AA105" s="892"/>
      <c r="AB105" s="892"/>
      <c r="AC105" s="892"/>
      <c r="AD105" s="892"/>
    </row>
    <row r="106" ht="15.75" customHeight="1">
      <c r="A106" s="892"/>
      <c r="B106" s="1023"/>
      <c r="C106" s="892"/>
      <c r="D106" s="892"/>
      <c r="E106" s="892"/>
      <c r="F106" s="998"/>
      <c r="G106" s="998"/>
      <c r="H106" s="892"/>
      <c r="I106" s="1023"/>
      <c r="J106" s="1004"/>
      <c r="K106" s="892"/>
      <c r="L106" s="892"/>
      <c r="M106" s="892"/>
      <c r="N106" s="892"/>
      <c r="O106" s="892"/>
      <c r="P106" s="892"/>
      <c r="Q106" s="892"/>
      <c r="R106" s="892"/>
      <c r="S106" s="892"/>
      <c r="T106" s="892"/>
      <c r="U106" s="892"/>
      <c r="V106" s="892"/>
      <c r="W106" s="892"/>
      <c r="X106" s="892"/>
      <c r="Y106" s="892"/>
      <c r="Z106" s="892"/>
      <c r="AA106" s="892"/>
      <c r="AB106" s="892"/>
      <c r="AC106" s="892"/>
      <c r="AD106" s="892"/>
    </row>
    <row r="107" ht="15.75" customHeight="1">
      <c r="A107" s="892"/>
      <c r="B107" s="1023"/>
      <c r="C107" s="892"/>
      <c r="D107" s="892"/>
      <c r="E107" s="892"/>
      <c r="F107" s="998"/>
      <c r="G107" s="998"/>
      <c r="H107" s="892"/>
      <c r="I107" s="1023"/>
      <c r="J107" s="1004"/>
      <c r="K107" s="892"/>
      <c r="L107" s="892"/>
      <c r="M107" s="892"/>
      <c r="N107" s="892"/>
      <c r="O107" s="892"/>
      <c r="P107" s="892"/>
      <c r="Q107" s="892"/>
      <c r="R107" s="892"/>
      <c r="S107" s="892"/>
      <c r="T107" s="892"/>
      <c r="U107" s="892"/>
      <c r="V107" s="892"/>
      <c r="W107" s="892"/>
      <c r="X107" s="892"/>
      <c r="Y107" s="892"/>
      <c r="Z107" s="892"/>
      <c r="AA107" s="892"/>
      <c r="AB107" s="892"/>
      <c r="AC107" s="892"/>
      <c r="AD107" s="892"/>
    </row>
    <row r="108" ht="15.75" customHeight="1">
      <c r="A108" s="892"/>
      <c r="B108" s="1023"/>
      <c r="C108" s="892"/>
      <c r="D108" s="892"/>
      <c r="E108" s="892"/>
      <c r="F108" s="998"/>
      <c r="G108" s="998"/>
      <c r="H108" s="892"/>
      <c r="I108" s="1023"/>
      <c r="J108" s="1004"/>
      <c r="K108" s="892"/>
      <c r="L108" s="892"/>
      <c r="M108" s="892"/>
      <c r="N108" s="892"/>
      <c r="O108" s="892"/>
      <c r="P108" s="892"/>
      <c r="Q108" s="892"/>
      <c r="R108" s="892"/>
      <c r="S108" s="892"/>
      <c r="T108" s="892"/>
      <c r="U108" s="892"/>
      <c r="V108" s="892"/>
      <c r="W108" s="892"/>
      <c r="X108" s="892"/>
      <c r="Y108" s="892"/>
      <c r="Z108" s="892"/>
      <c r="AA108" s="892"/>
      <c r="AB108" s="892"/>
      <c r="AC108" s="892"/>
      <c r="AD108" s="892"/>
    </row>
    <row r="109" ht="15.75" customHeight="1">
      <c r="A109" s="892"/>
      <c r="B109" s="1023"/>
      <c r="C109" s="892"/>
      <c r="D109" s="892"/>
      <c r="E109" s="892"/>
      <c r="F109" s="998"/>
      <c r="G109" s="998"/>
      <c r="H109" s="892"/>
      <c r="I109" s="1023"/>
      <c r="J109" s="1004"/>
      <c r="K109" s="892"/>
      <c r="L109" s="892"/>
      <c r="M109" s="892"/>
      <c r="N109" s="892"/>
      <c r="O109" s="892"/>
      <c r="P109" s="892"/>
      <c r="Q109" s="892"/>
      <c r="R109" s="892"/>
      <c r="S109" s="892"/>
      <c r="T109" s="892"/>
      <c r="U109" s="892"/>
      <c r="V109" s="892"/>
      <c r="W109" s="892"/>
      <c r="X109" s="892"/>
      <c r="Y109" s="892"/>
      <c r="Z109" s="892"/>
      <c r="AA109" s="892"/>
      <c r="AB109" s="892"/>
      <c r="AC109" s="892"/>
      <c r="AD109" s="892"/>
    </row>
    <row r="110" ht="15.75" customHeight="1">
      <c r="A110" s="892"/>
      <c r="B110" s="1023"/>
      <c r="C110" s="892"/>
      <c r="D110" s="892"/>
      <c r="E110" s="892"/>
      <c r="F110" s="998"/>
      <c r="G110" s="998"/>
      <c r="H110" s="892"/>
      <c r="I110" s="1023"/>
      <c r="J110" s="1004"/>
      <c r="K110" s="892"/>
      <c r="L110" s="892"/>
      <c r="M110" s="892"/>
      <c r="N110" s="892"/>
      <c r="O110" s="892"/>
      <c r="P110" s="892"/>
      <c r="Q110" s="892"/>
      <c r="R110" s="892"/>
      <c r="S110" s="892"/>
      <c r="T110" s="892"/>
      <c r="U110" s="892"/>
      <c r="V110" s="892"/>
      <c r="W110" s="892"/>
      <c r="X110" s="892"/>
      <c r="Y110" s="892"/>
      <c r="Z110" s="892"/>
      <c r="AA110" s="892"/>
      <c r="AB110" s="892"/>
      <c r="AC110" s="892"/>
      <c r="AD110" s="892"/>
    </row>
    <row r="111" ht="15.75" customHeight="1">
      <c r="A111" s="892"/>
      <c r="B111" s="1023"/>
      <c r="C111" s="892"/>
      <c r="D111" s="892"/>
      <c r="E111" s="892"/>
      <c r="F111" s="998"/>
      <c r="G111" s="998"/>
      <c r="H111" s="892"/>
      <c r="I111" s="1023"/>
      <c r="J111" s="1004"/>
      <c r="K111" s="892"/>
      <c r="L111" s="892"/>
      <c r="M111" s="892"/>
      <c r="N111" s="892"/>
      <c r="O111" s="892"/>
      <c r="P111" s="892"/>
      <c r="Q111" s="892"/>
      <c r="R111" s="892"/>
      <c r="S111" s="892"/>
      <c r="T111" s="892"/>
      <c r="U111" s="892"/>
      <c r="V111" s="892"/>
      <c r="W111" s="892"/>
      <c r="X111" s="892"/>
      <c r="Y111" s="892"/>
      <c r="Z111" s="892"/>
      <c r="AA111" s="892"/>
      <c r="AB111" s="892"/>
      <c r="AC111" s="892"/>
      <c r="AD111" s="892"/>
    </row>
    <row r="112" ht="15.75" customHeight="1">
      <c r="A112" s="892"/>
      <c r="B112" s="1023"/>
      <c r="C112" s="892"/>
      <c r="D112" s="892"/>
      <c r="E112" s="892"/>
      <c r="F112" s="998"/>
      <c r="G112" s="998"/>
      <c r="H112" s="892"/>
      <c r="I112" s="1023"/>
      <c r="J112" s="1004"/>
      <c r="K112" s="892"/>
      <c r="L112" s="892"/>
      <c r="M112" s="892"/>
      <c r="N112" s="892"/>
      <c r="O112" s="892"/>
      <c r="P112" s="892"/>
      <c r="Q112" s="892"/>
      <c r="R112" s="892"/>
      <c r="S112" s="892"/>
      <c r="T112" s="892"/>
      <c r="U112" s="892"/>
      <c r="V112" s="892"/>
      <c r="W112" s="892"/>
      <c r="X112" s="892"/>
      <c r="Y112" s="892"/>
      <c r="Z112" s="892"/>
      <c r="AA112" s="892"/>
      <c r="AB112" s="892"/>
      <c r="AC112" s="892"/>
      <c r="AD112" s="892"/>
    </row>
    <row r="113" ht="15.75" customHeight="1">
      <c r="A113" s="892"/>
      <c r="B113" s="1023"/>
      <c r="C113" s="892"/>
      <c r="D113" s="892"/>
      <c r="E113" s="892"/>
      <c r="F113" s="998"/>
      <c r="G113" s="998"/>
      <c r="H113" s="892"/>
      <c r="I113" s="1023"/>
      <c r="J113" s="1004"/>
      <c r="K113" s="892"/>
      <c r="L113" s="892"/>
      <c r="M113" s="892"/>
      <c r="N113" s="892"/>
      <c r="O113" s="892"/>
      <c r="P113" s="892"/>
      <c r="Q113" s="892"/>
      <c r="R113" s="892"/>
      <c r="S113" s="892"/>
      <c r="T113" s="892"/>
      <c r="U113" s="892"/>
      <c r="V113" s="892"/>
      <c r="W113" s="892"/>
      <c r="X113" s="892"/>
      <c r="Y113" s="892"/>
      <c r="Z113" s="892"/>
      <c r="AA113" s="892"/>
      <c r="AB113" s="892"/>
      <c r="AC113" s="892"/>
      <c r="AD113" s="892"/>
    </row>
    <row r="114" ht="15.75" customHeight="1">
      <c r="A114" s="892"/>
      <c r="B114" s="1023"/>
      <c r="C114" s="892"/>
      <c r="D114" s="892"/>
      <c r="E114" s="892"/>
      <c r="F114" s="998"/>
      <c r="G114" s="998"/>
      <c r="H114" s="892"/>
      <c r="I114" s="1023"/>
      <c r="J114" s="1004"/>
      <c r="K114" s="892"/>
      <c r="L114" s="892"/>
      <c r="M114" s="892"/>
      <c r="N114" s="892"/>
      <c r="O114" s="892"/>
      <c r="P114" s="892"/>
      <c r="Q114" s="892"/>
      <c r="R114" s="892"/>
      <c r="S114" s="892"/>
      <c r="T114" s="892"/>
      <c r="U114" s="892"/>
      <c r="V114" s="892"/>
      <c r="W114" s="892"/>
      <c r="X114" s="892"/>
      <c r="Y114" s="892"/>
      <c r="Z114" s="892"/>
      <c r="AA114" s="892"/>
      <c r="AB114" s="892"/>
      <c r="AC114" s="892"/>
      <c r="AD114" s="892"/>
    </row>
    <row r="115" ht="15.75" customHeight="1">
      <c r="A115" s="892"/>
      <c r="B115" s="1023"/>
      <c r="C115" s="892"/>
      <c r="D115" s="892"/>
      <c r="E115" s="892"/>
      <c r="F115" s="998"/>
      <c r="G115" s="998"/>
      <c r="H115" s="892"/>
      <c r="I115" s="1023"/>
      <c r="J115" s="1004"/>
      <c r="K115" s="892"/>
      <c r="L115" s="892"/>
      <c r="M115" s="892"/>
      <c r="N115" s="892"/>
      <c r="O115" s="892"/>
      <c r="P115" s="892"/>
      <c r="Q115" s="892"/>
      <c r="R115" s="892"/>
      <c r="S115" s="892"/>
      <c r="T115" s="892"/>
      <c r="U115" s="892"/>
      <c r="V115" s="892"/>
      <c r="W115" s="892"/>
      <c r="X115" s="892"/>
      <c r="Y115" s="892"/>
      <c r="Z115" s="892"/>
      <c r="AA115" s="892"/>
      <c r="AB115" s="892"/>
      <c r="AC115" s="892"/>
      <c r="AD115" s="892"/>
    </row>
    <row r="116" ht="15.75" customHeight="1">
      <c r="A116" s="892"/>
      <c r="B116" s="1023"/>
      <c r="C116" s="892"/>
      <c r="D116" s="892"/>
      <c r="E116" s="892"/>
      <c r="F116" s="998"/>
      <c r="G116" s="998"/>
      <c r="H116" s="892"/>
      <c r="I116" s="1023"/>
      <c r="J116" s="1004"/>
      <c r="K116" s="892"/>
      <c r="L116" s="892"/>
      <c r="M116" s="892"/>
      <c r="N116" s="892"/>
      <c r="O116" s="892"/>
      <c r="P116" s="892"/>
      <c r="Q116" s="892"/>
      <c r="R116" s="892"/>
      <c r="S116" s="892"/>
      <c r="T116" s="892"/>
      <c r="U116" s="892"/>
      <c r="V116" s="892"/>
      <c r="W116" s="892"/>
      <c r="X116" s="892"/>
      <c r="Y116" s="892"/>
      <c r="Z116" s="892"/>
      <c r="AA116" s="892"/>
      <c r="AB116" s="892"/>
      <c r="AC116" s="892"/>
      <c r="AD116" s="892"/>
    </row>
    <row r="117" ht="15.75" customHeight="1">
      <c r="A117" s="892"/>
      <c r="B117" s="1023"/>
      <c r="C117" s="892"/>
      <c r="D117" s="892"/>
      <c r="E117" s="892"/>
      <c r="F117" s="998"/>
      <c r="G117" s="998"/>
      <c r="H117" s="892"/>
      <c r="I117" s="1023"/>
      <c r="J117" s="1004"/>
      <c r="K117" s="892"/>
      <c r="L117" s="892"/>
      <c r="M117" s="892"/>
      <c r="N117" s="892"/>
      <c r="O117" s="892"/>
      <c r="P117" s="892"/>
      <c r="Q117" s="892"/>
      <c r="R117" s="892"/>
      <c r="S117" s="892"/>
      <c r="T117" s="892"/>
      <c r="U117" s="892"/>
      <c r="V117" s="892"/>
      <c r="W117" s="892"/>
      <c r="X117" s="892"/>
      <c r="Y117" s="892"/>
      <c r="Z117" s="892"/>
      <c r="AA117" s="892"/>
      <c r="AB117" s="892"/>
      <c r="AC117" s="892"/>
      <c r="AD117" s="892"/>
    </row>
    <row r="118" ht="15.75" customHeight="1">
      <c r="A118" s="892"/>
      <c r="B118" s="1023"/>
      <c r="C118" s="892"/>
      <c r="D118" s="892"/>
      <c r="E118" s="892"/>
      <c r="F118" s="998"/>
      <c r="G118" s="998"/>
      <c r="H118" s="892"/>
      <c r="I118" s="1023"/>
      <c r="J118" s="1004"/>
      <c r="K118" s="892"/>
      <c r="L118" s="892"/>
      <c r="M118" s="892"/>
      <c r="N118" s="892"/>
      <c r="O118" s="892"/>
      <c r="P118" s="892"/>
      <c r="Q118" s="892"/>
      <c r="R118" s="892"/>
      <c r="S118" s="892"/>
      <c r="T118" s="892"/>
      <c r="U118" s="892"/>
      <c r="V118" s="892"/>
      <c r="W118" s="892"/>
      <c r="X118" s="892"/>
      <c r="Y118" s="892"/>
      <c r="Z118" s="892"/>
      <c r="AA118" s="892"/>
      <c r="AB118" s="892"/>
      <c r="AC118" s="892"/>
      <c r="AD118" s="892"/>
    </row>
    <row r="119" ht="15.75" customHeight="1">
      <c r="A119" s="892"/>
      <c r="B119" s="1023"/>
      <c r="C119" s="892"/>
      <c r="D119" s="892"/>
      <c r="E119" s="892"/>
      <c r="F119" s="998"/>
      <c r="G119" s="998"/>
      <c r="H119" s="892"/>
      <c r="I119" s="1023"/>
      <c r="J119" s="1004"/>
      <c r="K119" s="892"/>
      <c r="L119" s="892"/>
      <c r="M119" s="892"/>
      <c r="N119" s="892"/>
      <c r="O119" s="892"/>
      <c r="P119" s="892"/>
      <c r="Q119" s="892"/>
      <c r="R119" s="892"/>
      <c r="S119" s="892"/>
      <c r="T119" s="892"/>
      <c r="U119" s="892"/>
      <c r="V119" s="892"/>
      <c r="W119" s="892"/>
      <c r="X119" s="892"/>
      <c r="Y119" s="892"/>
      <c r="Z119" s="892"/>
      <c r="AA119" s="892"/>
      <c r="AB119" s="892"/>
      <c r="AC119" s="892"/>
      <c r="AD119" s="892"/>
    </row>
    <row r="120" ht="15.75" customHeight="1">
      <c r="A120" s="892"/>
      <c r="B120" s="1023"/>
      <c r="C120" s="892"/>
      <c r="D120" s="892"/>
      <c r="E120" s="892"/>
      <c r="F120" s="998"/>
      <c r="G120" s="998"/>
      <c r="H120" s="892"/>
      <c r="I120" s="1023"/>
      <c r="J120" s="1004"/>
      <c r="K120" s="892"/>
      <c r="L120" s="892"/>
      <c r="M120" s="892"/>
      <c r="N120" s="892"/>
      <c r="O120" s="892"/>
      <c r="P120" s="892"/>
      <c r="Q120" s="892"/>
      <c r="R120" s="892"/>
      <c r="S120" s="892"/>
      <c r="T120" s="892"/>
      <c r="U120" s="892"/>
      <c r="V120" s="892"/>
      <c r="W120" s="892"/>
      <c r="X120" s="892"/>
      <c r="Y120" s="892"/>
      <c r="Z120" s="892"/>
      <c r="AA120" s="892"/>
      <c r="AB120" s="892"/>
      <c r="AC120" s="892"/>
      <c r="AD120" s="892"/>
    </row>
    <row r="121" ht="15.75" customHeight="1">
      <c r="A121" s="892"/>
      <c r="B121" s="1023"/>
      <c r="C121" s="892"/>
      <c r="D121" s="892"/>
      <c r="E121" s="892"/>
      <c r="F121" s="998"/>
      <c r="G121" s="998"/>
      <c r="H121" s="892"/>
      <c r="I121" s="1023"/>
      <c r="J121" s="1004"/>
      <c r="K121" s="892"/>
      <c r="L121" s="892"/>
      <c r="M121" s="892"/>
      <c r="N121" s="892"/>
      <c r="O121" s="892"/>
      <c r="P121" s="892"/>
      <c r="Q121" s="892"/>
      <c r="R121" s="892"/>
      <c r="S121" s="892"/>
      <c r="T121" s="892"/>
      <c r="U121" s="892"/>
      <c r="V121" s="892"/>
      <c r="W121" s="892"/>
      <c r="X121" s="892"/>
      <c r="Y121" s="892"/>
      <c r="Z121" s="892"/>
      <c r="AA121" s="892"/>
      <c r="AB121" s="892"/>
      <c r="AC121" s="892"/>
      <c r="AD121" s="892"/>
    </row>
    <row r="122" ht="15.75" customHeight="1">
      <c r="A122" s="892"/>
      <c r="B122" s="1023"/>
      <c r="C122" s="892"/>
      <c r="D122" s="892"/>
      <c r="E122" s="892"/>
      <c r="F122" s="998"/>
      <c r="G122" s="998"/>
      <c r="H122" s="892"/>
      <c r="I122" s="1023"/>
      <c r="J122" s="1004"/>
      <c r="K122" s="892"/>
      <c r="L122" s="892"/>
      <c r="M122" s="892"/>
      <c r="N122" s="892"/>
      <c r="O122" s="892"/>
      <c r="P122" s="892"/>
      <c r="Q122" s="892"/>
      <c r="R122" s="892"/>
      <c r="S122" s="892"/>
      <c r="T122" s="892"/>
      <c r="U122" s="892"/>
      <c r="V122" s="892"/>
      <c r="W122" s="892"/>
      <c r="X122" s="892"/>
      <c r="Y122" s="892"/>
      <c r="Z122" s="892"/>
      <c r="AA122" s="892"/>
      <c r="AB122" s="892"/>
      <c r="AC122" s="892"/>
      <c r="AD122" s="892"/>
    </row>
    <row r="123" ht="15.75" customHeight="1">
      <c r="A123" s="892"/>
      <c r="B123" s="1023"/>
      <c r="C123" s="892"/>
      <c r="D123" s="892"/>
      <c r="E123" s="892"/>
      <c r="F123" s="998"/>
      <c r="G123" s="998"/>
      <c r="H123" s="892"/>
      <c r="I123" s="1023"/>
      <c r="J123" s="1004"/>
      <c r="K123" s="892"/>
      <c r="L123" s="892"/>
      <c r="M123" s="892"/>
      <c r="N123" s="892"/>
      <c r="O123" s="892"/>
      <c r="P123" s="892"/>
      <c r="Q123" s="892"/>
      <c r="R123" s="892"/>
      <c r="S123" s="892"/>
      <c r="T123" s="892"/>
      <c r="U123" s="892"/>
      <c r="V123" s="892"/>
      <c r="W123" s="892"/>
      <c r="X123" s="892"/>
      <c r="Y123" s="892"/>
      <c r="Z123" s="892"/>
      <c r="AA123" s="892"/>
      <c r="AB123" s="892"/>
      <c r="AC123" s="892"/>
      <c r="AD123" s="892"/>
    </row>
    <row r="124" ht="15.75" customHeight="1">
      <c r="A124" s="892"/>
      <c r="B124" s="1023"/>
      <c r="C124" s="892"/>
      <c r="D124" s="892"/>
      <c r="E124" s="892"/>
      <c r="F124" s="998"/>
      <c r="G124" s="998"/>
      <c r="H124" s="892"/>
      <c r="I124" s="1023"/>
      <c r="J124" s="1004"/>
      <c r="K124" s="892"/>
      <c r="L124" s="892"/>
      <c r="M124" s="892"/>
      <c r="N124" s="892"/>
      <c r="O124" s="892"/>
      <c r="P124" s="892"/>
      <c r="Q124" s="892"/>
      <c r="R124" s="892"/>
      <c r="S124" s="892"/>
      <c r="T124" s="892"/>
      <c r="U124" s="892"/>
      <c r="V124" s="892"/>
      <c r="W124" s="892"/>
      <c r="X124" s="892"/>
      <c r="Y124" s="892"/>
      <c r="Z124" s="892"/>
      <c r="AA124" s="892"/>
      <c r="AB124" s="892"/>
      <c r="AC124" s="892"/>
      <c r="AD124" s="892"/>
    </row>
    <row r="125" ht="15.75" customHeight="1">
      <c r="A125" s="892"/>
      <c r="B125" s="1023"/>
      <c r="C125" s="892"/>
      <c r="D125" s="892"/>
      <c r="E125" s="892"/>
      <c r="F125" s="998"/>
      <c r="G125" s="998"/>
      <c r="H125" s="892"/>
      <c r="I125" s="1023"/>
      <c r="J125" s="1004"/>
      <c r="K125" s="892"/>
      <c r="L125" s="892"/>
      <c r="M125" s="892"/>
      <c r="N125" s="892"/>
      <c r="O125" s="892"/>
      <c r="P125" s="892"/>
      <c r="Q125" s="892"/>
      <c r="R125" s="892"/>
      <c r="S125" s="892"/>
      <c r="T125" s="892"/>
      <c r="U125" s="892"/>
      <c r="V125" s="892"/>
      <c r="W125" s="892"/>
      <c r="X125" s="892"/>
      <c r="Y125" s="892"/>
      <c r="Z125" s="892"/>
      <c r="AA125" s="892"/>
      <c r="AB125" s="892"/>
      <c r="AC125" s="892"/>
      <c r="AD125" s="892"/>
    </row>
    <row r="126" ht="15.75" customHeight="1">
      <c r="A126" s="892"/>
      <c r="B126" s="1023"/>
      <c r="C126" s="892"/>
      <c r="D126" s="892"/>
      <c r="E126" s="892"/>
      <c r="F126" s="998"/>
      <c r="G126" s="998"/>
      <c r="H126" s="892"/>
      <c r="I126" s="1023"/>
      <c r="J126" s="1004"/>
      <c r="K126" s="892"/>
      <c r="L126" s="892"/>
      <c r="M126" s="892"/>
      <c r="N126" s="892"/>
      <c r="O126" s="892"/>
      <c r="P126" s="892"/>
      <c r="Q126" s="892"/>
      <c r="R126" s="892"/>
      <c r="S126" s="892"/>
      <c r="T126" s="892"/>
      <c r="U126" s="892"/>
      <c r="V126" s="892"/>
      <c r="W126" s="892"/>
      <c r="X126" s="892"/>
      <c r="Y126" s="892"/>
      <c r="Z126" s="892"/>
      <c r="AA126" s="892"/>
      <c r="AB126" s="892"/>
      <c r="AC126" s="892"/>
      <c r="AD126" s="892"/>
    </row>
    <row r="127" ht="15.75" customHeight="1">
      <c r="A127" s="892"/>
      <c r="B127" s="1023"/>
      <c r="C127" s="892"/>
      <c r="D127" s="892"/>
      <c r="E127" s="892"/>
      <c r="F127" s="998"/>
      <c r="G127" s="998"/>
      <c r="H127" s="892"/>
      <c r="I127" s="1023"/>
      <c r="J127" s="1004"/>
      <c r="K127" s="892"/>
      <c r="L127" s="892"/>
      <c r="M127" s="892"/>
      <c r="N127" s="892"/>
      <c r="O127" s="892"/>
      <c r="P127" s="892"/>
      <c r="Q127" s="892"/>
      <c r="R127" s="892"/>
      <c r="S127" s="892"/>
      <c r="T127" s="892"/>
      <c r="U127" s="892"/>
      <c r="V127" s="892"/>
      <c r="W127" s="892"/>
      <c r="X127" s="892"/>
      <c r="Y127" s="892"/>
      <c r="Z127" s="892"/>
      <c r="AA127" s="892"/>
      <c r="AB127" s="892"/>
      <c r="AC127" s="892"/>
      <c r="AD127" s="892"/>
    </row>
    <row r="128" ht="15.75" customHeight="1">
      <c r="A128" s="892"/>
      <c r="B128" s="1023"/>
      <c r="C128" s="892"/>
      <c r="D128" s="892"/>
      <c r="E128" s="892"/>
      <c r="F128" s="998"/>
      <c r="G128" s="998"/>
      <c r="H128" s="892"/>
      <c r="I128" s="1023"/>
      <c r="J128" s="1004"/>
      <c r="K128" s="892"/>
      <c r="L128" s="892"/>
      <c r="M128" s="892"/>
      <c r="N128" s="892"/>
      <c r="O128" s="892"/>
      <c r="P128" s="892"/>
      <c r="Q128" s="892"/>
      <c r="R128" s="892"/>
      <c r="S128" s="892"/>
      <c r="T128" s="892"/>
      <c r="U128" s="892"/>
      <c r="V128" s="892"/>
      <c r="W128" s="892"/>
      <c r="X128" s="892"/>
      <c r="Y128" s="892"/>
      <c r="Z128" s="892"/>
      <c r="AA128" s="892"/>
      <c r="AB128" s="892"/>
      <c r="AC128" s="892"/>
      <c r="AD128" s="892"/>
    </row>
    <row r="129" ht="15.75" customHeight="1">
      <c r="A129" s="892"/>
      <c r="B129" s="1023"/>
      <c r="C129" s="892"/>
      <c r="D129" s="892"/>
      <c r="E129" s="892"/>
      <c r="F129" s="998"/>
      <c r="G129" s="998"/>
      <c r="H129" s="892"/>
      <c r="I129" s="1023"/>
      <c r="J129" s="1004"/>
      <c r="K129" s="892"/>
      <c r="L129" s="892"/>
      <c r="M129" s="892"/>
      <c r="N129" s="892"/>
      <c r="O129" s="892"/>
      <c r="P129" s="892"/>
      <c r="Q129" s="892"/>
      <c r="R129" s="892"/>
      <c r="S129" s="892"/>
      <c r="T129" s="892"/>
      <c r="U129" s="892"/>
      <c r="V129" s="892"/>
      <c r="W129" s="892"/>
      <c r="X129" s="892"/>
      <c r="Y129" s="892"/>
      <c r="Z129" s="892"/>
      <c r="AA129" s="892"/>
      <c r="AB129" s="892"/>
      <c r="AC129" s="892"/>
      <c r="AD129" s="892"/>
    </row>
    <row r="130" ht="15.75" customHeight="1">
      <c r="A130" s="892"/>
      <c r="B130" s="1023"/>
      <c r="C130" s="892"/>
      <c r="D130" s="892"/>
      <c r="E130" s="892"/>
      <c r="F130" s="998"/>
      <c r="G130" s="998"/>
      <c r="H130" s="892"/>
      <c r="I130" s="1023"/>
      <c r="J130" s="1004"/>
      <c r="K130" s="892"/>
      <c r="L130" s="892"/>
      <c r="M130" s="892"/>
      <c r="N130" s="892"/>
      <c r="O130" s="892"/>
      <c r="P130" s="892"/>
      <c r="Q130" s="892"/>
      <c r="R130" s="892"/>
      <c r="S130" s="892"/>
      <c r="T130" s="892"/>
      <c r="U130" s="892"/>
      <c r="V130" s="892"/>
      <c r="W130" s="892"/>
      <c r="X130" s="892"/>
      <c r="Y130" s="892"/>
      <c r="Z130" s="892"/>
      <c r="AA130" s="892"/>
      <c r="AB130" s="892"/>
      <c r="AC130" s="892"/>
      <c r="AD130" s="892"/>
    </row>
    <row r="131" ht="15.75" customHeight="1">
      <c r="A131" s="892"/>
      <c r="B131" s="1023"/>
      <c r="C131" s="892"/>
      <c r="D131" s="892"/>
      <c r="E131" s="892"/>
      <c r="F131" s="998"/>
      <c r="G131" s="998"/>
      <c r="H131" s="892"/>
      <c r="I131" s="1023"/>
      <c r="J131" s="1004"/>
      <c r="K131" s="892"/>
      <c r="L131" s="892"/>
      <c r="M131" s="892"/>
      <c r="N131" s="892"/>
      <c r="O131" s="892"/>
      <c r="P131" s="892"/>
      <c r="Q131" s="892"/>
      <c r="R131" s="892"/>
      <c r="S131" s="892"/>
      <c r="T131" s="892"/>
      <c r="U131" s="892"/>
      <c r="V131" s="892"/>
      <c r="W131" s="892"/>
      <c r="X131" s="892"/>
      <c r="Y131" s="892"/>
      <c r="Z131" s="892"/>
      <c r="AA131" s="892"/>
      <c r="AB131" s="892"/>
      <c r="AC131" s="892"/>
      <c r="AD131" s="892"/>
    </row>
    <row r="132" ht="15.75" customHeight="1">
      <c r="A132" s="892"/>
      <c r="B132" s="1023"/>
      <c r="C132" s="892"/>
      <c r="D132" s="892"/>
      <c r="E132" s="892"/>
      <c r="F132" s="998"/>
      <c r="G132" s="998"/>
      <c r="H132" s="892"/>
      <c r="I132" s="1023"/>
      <c r="J132" s="1004"/>
      <c r="K132" s="892"/>
      <c r="L132" s="892"/>
      <c r="M132" s="892"/>
      <c r="N132" s="892"/>
      <c r="O132" s="892"/>
      <c r="P132" s="892"/>
      <c r="Q132" s="892"/>
      <c r="R132" s="892"/>
      <c r="S132" s="892"/>
      <c r="T132" s="892"/>
      <c r="U132" s="892"/>
      <c r="V132" s="892"/>
      <c r="W132" s="892"/>
      <c r="X132" s="892"/>
      <c r="Y132" s="892"/>
      <c r="Z132" s="892"/>
      <c r="AA132" s="892"/>
      <c r="AB132" s="892"/>
      <c r="AC132" s="892"/>
      <c r="AD132" s="892"/>
    </row>
    <row r="133" ht="15.75" customHeight="1">
      <c r="A133" s="892"/>
      <c r="B133" s="1023"/>
      <c r="C133" s="892"/>
      <c r="D133" s="892"/>
      <c r="E133" s="892"/>
      <c r="F133" s="998"/>
      <c r="G133" s="998"/>
      <c r="H133" s="892"/>
      <c r="I133" s="1023"/>
      <c r="J133" s="1004"/>
      <c r="K133" s="892"/>
      <c r="L133" s="892"/>
      <c r="M133" s="892"/>
      <c r="N133" s="892"/>
      <c r="O133" s="892"/>
      <c r="P133" s="892"/>
      <c r="Q133" s="892"/>
      <c r="R133" s="892"/>
      <c r="S133" s="892"/>
      <c r="T133" s="892"/>
      <c r="U133" s="892"/>
      <c r="V133" s="892"/>
      <c r="W133" s="892"/>
      <c r="X133" s="892"/>
      <c r="Y133" s="892"/>
      <c r="Z133" s="892"/>
      <c r="AA133" s="892"/>
      <c r="AB133" s="892"/>
      <c r="AC133" s="892"/>
      <c r="AD133" s="892"/>
    </row>
    <row r="134" ht="15.75" customHeight="1">
      <c r="A134" s="892"/>
      <c r="B134" s="1023"/>
      <c r="C134" s="892"/>
      <c r="D134" s="892"/>
      <c r="E134" s="892"/>
      <c r="F134" s="998"/>
      <c r="G134" s="998"/>
      <c r="H134" s="892"/>
      <c r="I134" s="1023"/>
      <c r="J134" s="1004"/>
      <c r="K134" s="892"/>
      <c r="L134" s="892"/>
      <c r="M134" s="892"/>
      <c r="N134" s="892"/>
      <c r="O134" s="892"/>
      <c r="P134" s="892"/>
      <c r="Q134" s="892"/>
      <c r="R134" s="892"/>
      <c r="S134" s="892"/>
      <c r="T134" s="892"/>
      <c r="U134" s="892"/>
      <c r="V134" s="892"/>
      <c r="W134" s="892"/>
      <c r="X134" s="892"/>
      <c r="Y134" s="892"/>
      <c r="Z134" s="892"/>
      <c r="AA134" s="892"/>
      <c r="AB134" s="892"/>
      <c r="AC134" s="892"/>
      <c r="AD134" s="892"/>
    </row>
    <row r="135" ht="15.75" customHeight="1">
      <c r="A135" s="892"/>
      <c r="B135" s="1023"/>
      <c r="C135" s="892"/>
      <c r="D135" s="892"/>
      <c r="E135" s="892"/>
      <c r="F135" s="998"/>
      <c r="G135" s="998"/>
      <c r="H135" s="892"/>
      <c r="I135" s="1023"/>
      <c r="J135" s="1004"/>
      <c r="K135" s="892"/>
      <c r="L135" s="892"/>
      <c r="M135" s="892"/>
      <c r="N135" s="892"/>
      <c r="O135" s="892"/>
      <c r="P135" s="892"/>
      <c r="Q135" s="892"/>
      <c r="R135" s="892"/>
      <c r="S135" s="892"/>
      <c r="T135" s="892"/>
      <c r="U135" s="892"/>
      <c r="V135" s="892"/>
      <c r="W135" s="892"/>
      <c r="X135" s="892"/>
      <c r="Y135" s="892"/>
      <c r="Z135" s="892"/>
      <c r="AA135" s="892"/>
      <c r="AB135" s="892"/>
      <c r="AC135" s="892"/>
      <c r="AD135" s="892"/>
    </row>
    <row r="136" ht="15.75" customHeight="1">
      <c r="A136" s="892"/>
      <c r="B136" s="1023"/>
      <c r="C136" s="892"/>
      <c r="D136" s="892"/>
      <c r="E136" s="892"/>
      <c r="F136" s="998"/>
      <c r="G136" s="998"/>
      <c r="H136" s="892"/>
      <c r="I136" s="1023"/>
      <c r="J136" s="1004"/>
      <c r="K136" s="892"/>
      <c r="L136" s="892"/>
      <c r="M136" s="892"/>
      <c r="N136" s="892"/>
      <c r="O136" s="892"/>
      <c r="P136" s="892"/>
      <c r="Q136" s="892"/>
      <c r="R136" s="892"/>
      <c r="S136" s="892"/>
      <c r="T136" s="892"/>
      <c r="U136" s="892"/>
      <c r="V136" s="892"/>
      <c r="W136" s="892"/>
      <c r="X136" s="892"/>
      <c r="Y136" s="892"/>
      <c r="Z136" s="892"/>
      <c r="AA136" s="892"/>
      <c r="AB136" s="892"/>
      <c r="AC136" s="892"/>
      <c r="AD136" s="892"/>
    </row>
    <row r="137" ht="15.75" customHeight="1">
      <c r="A137" s="892"/>
      <c r="B137" s="1023"/>
      <c r="C137" s="892"/>
      <c r="D137" s="892"/>
      <c r="E137" s="892"/>
      <c r="F137" s="998"/>
      <c r="G137" s="998"/>
      <c r="H137" s="892"/>
      <c r="I137" s="1023"/>
      <c r="J137" s="1004"/>
      <c r="K137" s="892"/>
      <c r="L137" s="892"/>
      <c r="M137" s="892"/>
      <c r="N137" s="892"/>
      <c r="O137" s="892"/>
      <c r="P137" s="892"/>
      <c r="Q137" s="892"/>
      <c r="R137" s="892"/>
      <c r="S137" s="892"/>
      <c r="T137" s="892"/>
      <c r="U137" s="892"/>
      <c r="V137" s="892"/>
      <c r="W137" s="892"/>
      <c r="X137" s="892"/>
      <c r="Y137" s="892"/>
      <c r="Z137" s="892"/>
      <c r="AA137" s="892"/>
      <c r="AB137" s="892"/>
      <c r="AC137" s="892"/>
      <c r="AD137" s="892"/>
    </row>
    <row r="138" ht="15.75" customHeight="1">
      <c r="A138" s="892"/>
      <c r="B138" s="1023"/>
      <c r="C138" s="892"/>
      <c r="D138" s="892"/>
      <c r="E138" s="892"/>
      <c r="F138" s="998"/>
      <c r="G138" s="998"/>
      <c r="H138" s="892"/>
      <c r="I138" s="1023"/>
      <c r="J138" s="1004"/>
      <c r="K138" s="892"/>
      <c r="L138" s="892"/>
      <c r="M138" s="892"/>
      <c r="N138" s="892"/>
      <c r="O138" s="892"/>
      <c r="P138" s="892"/>
      <c r="Q138" s="892"/>
      <c r="R138" s="892"/>
      <c r="S138" s="892"/>
      <c r="T138" s="892"/>
      <c r="U138" s="892"/>
      <c r="V138" s="892"/>
      <c r="W138" s="892"/>
      <c r="X138" s="892"/>
      <c r="Y138" s="892"/>
      <c r="Z138" s="892"/>
      <c r="AA138" s="892"/>
      <c r="AB138" s="892"/>
      <c r="AC138" s="892"/>
      <c r="AD138" s="892"/>
    </row>
    <row r="139" ht="15.75" customHeight="1">
      <c r="A139" s="892"/>
      <c r="B139" s="1023"/>
      <c r="C139" s="892"/>
      <c r="D139" s="892"/>
      <c r="E139" s="892"/>
      <c r="F139" s="998"/>
      <c r="G139" s="998"/>
      <c r="H139" s="892"/>
      <c r="I139" s="1023"/>
      <c r="J139" s="1004"/>
      <c r="K139" s="892"/>
      <c r="L139" s="892"/>
      <c r="M139" s="892"/>
      <c r="N139" s="892"/>
      <c r="O139" s="892"/>
      <c r="P139" s="892"/>
      <c r="Q139" s="892"/>
      <c r="R139" s="892"/>
      <c r="S139" s="892"/>
      <c r="T139" s="892"/>
      <c r="U139" s="892"/>
      <c r="V139" s="892"/>
      <c r="W139" s="892"/>
      <c r="X139" s="892"/>
      <c r="Y139" s="892"/>
      <c r="Z139" s="892"/>
      <c r="AA139" s="892"/>
      <c r="AB139" s="892"/>
      <c r="AC139" s="892"/>
      <c r="AD139" s="892"/>
    </row>
    <row r="140" ht="15.75" customHeight="1">
      <c r="A140" s="892"/>
      <c r="B140" s="1023"/>
      <c r="C140" s="892"/>
      <c r="D140" s="892"/>
      <c r="E140" s="892"/>
      <c r="F140" s="998"/>
      <c r="G140" s="998"/>
      <c r="H140" s="892"/>
      <c r="I140" s="1023"/>
      <c r="J140" s="1004"/>
      <c r="K140" s="892"/>
      <c r="L140" s="892"/>
      <c r="M140" s="892"/>
      <c r="N140" s="892"/>
      <c r="O140" s="892"/>
      <c r="P140" s="892"/>
      <c r="Q140" s="892"/>
      <c r="R140" s="892"/>
      <c r="S140" s="892"/>
      <c r="T140" s="892"/>
      <c r="U140" s="892"/>
      <c r="V140" s="892"/>
      <c r="W140" s="892"/>
      <c r="X140" s="892"/>
      <c r="Y140" s="892"/>
      <c r="Z140" s="892"/>
      <c r="AA140" s="892"/>
      <c r="AB140" s="892"/>
      <c r="AC140" s="892"/>
      <c r="AD140" s="892"/>
    </row>
    <row r="141" ht="15.75" customHeight="1">
      <c r="A141" s="892"/>
      <c r="B141" s="1023"/>
      <c r="C141" s="892"/>
      <c r="D141" s="892"/>
      <c r="E141" s="892"/>
      <c r="F141" s="998"/>
      <c r="G141" s="998"/>
      <c r="H141" s="892"/>
      <c r="I141" s="1023"/>
      <c r="J141" s="1004"/>
      <c r="K141" s="892"/>
      <c r="L141" s="892"/>
      <c r="M141" s="892"/>
      <c r="N141" s="892"/>
      <c r="O141" s="892"/>
      <c r="P141" s="892"/>
      <c r="Q141" s="892"/>
      <c r="R141" s="892"/>
      <c r="S141" s="892"/>
      <c r="T141" s="892"/>
      <c r="U141" s="892"/>
      <c r="V141" s="892"/>
      <c r="W141" s="892"/>
      <c r="X141" s="892"/>
      <c r="Y141" s="892"/>
      <c r="Z141" s="892"/>
      <c r="AA141" s="892"/>
      <c r="AB141" s="892"/>
      <c r="AC141" s="892"/>
      <c r="AD141" s="892"/>
    </row>
    <row r="142" ht="15.75" customHeight="1">
      <c r="A142" s="892"/>
      <c r="B142" s="1023"/>
      <c r="C142" s="892"/>
      <c r="D142" s="892"/>
      <c r="E142" s="892"/>
      <c r="F142" s="998"/>
      <c r="G142" s="998"/>
      <c r="H142" s="892"/>
      <c r="I142" s="1023"/>
      <c r="J142" s="1004"/>
      <c r="K142" s="892"/>
      <c r="L142" s="892"/>
      <c r="M142" s="892"/>
      <c r="N142" s="892"/>
      <c r="O142" s="892"/>
      <c r="P142" s="892"/>
      <c r="Q142" s="892"/>
      <c r="R142" s="892"/>
      <c r="S142" s="892"/>
      <c r="T142" s="892"/>
      <c r="U142" s="892"/>
      <c r="V142" s="892"/>
      <c r="W142" s="892"/>
      <c r="X142" s="892"/>
      <c r="Y142" s="892"/>
      <c r="Z142" s="892"/>
      <c r="AA142" s="892"/>
      <c r="AB142" s="892"/>
      <c r="AC142" s="892"/>
      <c r="AD142" s="892"/>
    </row>
    <row r="143" ht="15.75" customHeight="1">
      <c r="A143" s="892"/>
      <c r="B143" s="1023"/>
      <c r="C143" s="892"/>
      <c r="D143" s="892"/>
      <c r="E143" s="892"/>
      <c r="F143" s="998"/>
      <c r="G143" s="998"/>
      <c r="H143" s="892"/>
      <c r="I143" s="1023"/>
      <c r="J143" s="1004"/>
      <c r="K143" s="892"/>
      <c r="L143" s="892"/>
      <c r="M143" s="892"/>
      <c r="N143" s="892"/>
      <c r="O143" s="892"/>
      <c r="P143" s="892"/>
      <c r="Q143" s="892"/>
      <c r="R143" s="892"/>
      <c r="S143" s="892"/>
      <c r="T143" s="892"/>
      <c r="U143" s="892"/>
      <c r="V143" s="892"/>
      <c r="W143" s="892"/>
      <c r="X143" s="892"/>
      <c r="Y143" s="892"/>
      <c r="Z143" s="892"/>
      <c r="AA143" s="892"/>
      <c r="AB143" s="892"/>
      <c r="AC143" s="892"/>
      <c r="AD143" s="892"/>
    </row>
    <row r="144" ht="15.75" customHeight="1">
      <c r="A144" s="892"/>
      <c r="B144" s="1023"/>
      <c r="C144" s="892"/>
      <c r="D144" s="892"/>
      <c r="E144" s="892"/>
      <c r="F144" s="998"/>
      <c r="G144" s="998"/>
      <c r="H144" s="892"/>
      <c r="I144" s="1023"/>
      <c r="J144" s="1004"/>
      <c r="K144" s="892"/>
      <c r="L144" s="892"/>
      <c r="M144" s="892"/>
      <c r="N144" s="892"/>
      <c r="O144" s="892"/>
      <c r="P144" s="892"/>
      <c r="Q144" s="892"/>
      <c r="R144" s="892"/>
      <c r="S144" s="892"/>
      <c r="T144" s="892"/>
      <c r="U144" s="892"/>
      <c r="V144" s="892"/>
      <c r="W144" s="892"/>
      <c r="X144" s="892"/>
      <c r="Y144" s="892"/>
      <c r="Z144" s="892"/>
      <c r="AA144" s="892"/>
      <c r="AB144" s="892"/>
      <c r="AC144" s="892"/>
      <c r="AD144" s="892"/>
    </row>
    <row r="145" ht="15.75" customHeight="1">
      <c r="A145" s="892"/>
      <c r="B145" s="1023"/>
      <c r="C145" s="892"/>
      <c r="D145" s="892"/>
      <c r="E145" s="892"/>
      <c r="F145" s="998"/>
      <c r="G145" s="998"/>
      <c r="H145" s="892"/>
      <c r="I145" s="1023"/>
      <c r="J145" s="1004"/>
      <c r="K145" s="892"/>
      <c r="L145" s="892"/>
      <c r="M145" s="892"/>
      <c r="N145" s="892"/>
      <c r="O145" s="892"/>
      <c r="P145" s="892"/>
      <c r="Q145" s="892"/>
      <c r="R145" s="892"/>
      <c r="S145" s="892"/>
      <c r="T145" s="892"/>
      <c r="U145" s="892"/>
      <c r="V145" s="892"/>
      <c r="W145" s="892"/>
      <c r="X145" s="892"/>
      <c r="Y145" s="892"/>
      <c r="Z145" s="892"/>
      <c r="AA145" s="892"/>
      <c r="AB145" s="892"/>
      <c r="AC145" s="892"/>
      <c r="AD145" s="892"/>
    </row>
    <row r="146" ht="15.75" customHeight="1">
      <c r="A146" s="892"/>
      <c r="B146" s="1023"/>
      <c r="C146" s="892"/>
      <c r="D146" s="892"/>
      <c r="E146" s="892"/>
      <c r="F146" s="998"/>
      <c r="G146" s="998"/>
      <c r="H146" s="892"/>
      <c r="I146" s="1023"/>
      <c r="J146" s="1004"/>
      <c r="K146" s="892"/>
      <c r="L146" s="892"/>
      <c r="M146" s="892"/>
      <c r="N146" s="892"/>
      <c r="O146" s="892"/>
      <c r="P146" s="892"/>
      <c r="Q146" s="892"/>
      <c r="R146" s="892"/>
      <c r="S146" s="892"/>
      <c r="T146" s="892"/>
      <c r="U146" s="892"/>
      <c r="V146" s="892"/>
      <c r="W146" s="892"/>
      <c r="X146" s="892"/>
      <c r="Y146" s="892"/>
      <c r="Z146" s="892"/>
      <c r="AA146" s="892"/>
      <c r="AB146" s="892"/>
      <c r="AC146" s="892"/>
      <c r="AD146" s="892"/>
    </row>
    <row r="147" ht="15.75" customHeight="1">
      <c r="A147" s="892"/>
      <c r="B147" s="1023"/>
      <c r="C147" s="892"/>
      <c r="D147" s="892"/>
      <c r="E147" s="892"/>
      <c r="F147" s="998"/>
      <c r="G147" s="998"/>
      <c r="H147" s="892"/>
      <c r="I147" s="1023"/>
      <c r="J147" s="1004"/>
      <c r="K147" s="892"/>
      <c r="L147" s="892"/>
      <c r="M147" s="892"/>
      <c r="N147" s="892"/>
      <c r="O147" s="892"/>
      <c r="P147" s="892"/>
      <c r="Q147" s="892"/>
      <c r="R147" s="892"/>
      <c r="S147" s="892"/>
      <c r="T147" s="892"/>
      <c r="U147" s="892"/>
      <c r="V147" s="892"/>
      <c r="W147" s="892"/>
      <c r="X147" s="892"/>
      <c r="Y147" s="892"/>
      <c r="Z147" s="892"/>
      <c r="AA147" s="892"/>
      <c r="AB147" s="892"/>
      <c r="AC147" s="892"/>
      <c r="AD147" s="892"/>
    </row>
    <row r="148" ht="15.75" customHeight="1">
      <c r="A148" s="892"/>
      <c r="B148" s="1023"/>
      <c r="C148" s="892"/>
      <c r="D148" s="892"/>
      <c r="E148" s="892"/>
      <c r="F148" s="998"/>
      <c r="G148" s="998"/>
      <c r="H148" s="892"/>
      <c r="I148" s="1023"/>
      <c r="J148" s="1004"/>
      <c r="K148" s="892"/>
      <c r="L148" s="892"/>
      <c r="M148" s="892"/>
      <c r="N148" s="892"/>
      <c r="O148" s="892"/>
      <c r="P148" s="892"/>
      <c r="Q148" s="892"/>
      <c r="R148" s="892"/>
      <c r="S148" s="892"/>
      <c r="T148" s="892"/>
      <c r="U148" s="892"/>
      <c r="V148" s="892"/>
      <c r="W148" s="892"/>
      <c r="X148" s="892"/>
      <c r="Y148" s="892"/>
      <c r="Z148" s="892"/>
      <c r="AA148" s="892"/>
      <c r="AB148" s="892"/>
      <c r="AC148" s="892"/>
      <c r="AD148" s="892"/>
    </row>
    <row r="149" ht="15.75" customHeight="1">
      <c r="A149" s="892"/>
      <c r="B149" s="1023"/>
      <c r="C149" s="892"/>
      <c r="D149" s="892"/>
      <c r="E149" s="892"/>
      <c r="F149" s="998"/>
      <c r="G149" s="998"/>
      <c r="H149" s="892"/>
      <c r="I149" s="1023"/>
      <c r="J149" s="1004"/>
      <c r="K149" s="892"/>
      <c r="L149" s="892"/>
      <c r="M149" s="892"/>
      <c r="N149" s="892"/>
      <c r="O149" s="892"/>
      <c r="P149" s="892"/>
      <c r="Q149" s="892"/>
      <c r="R149" s="892"/>
      <c r="S149" s="892"/>
      <c r="T149" s="892"/>
      <c r="U149" s="892"/>
      <c r="V149" s="892"/>
      <c r="W149" s="892"/>
      <c r="X149" s="892"/>
      <c r="Y149" s="892"/>
      <c r="Z149" s="892"/>
      <c r="AA149" s="892"/>
      <c r="AB149" s="892"/>
      <c r="AC149" s="892"/>
      <c r="AD149" s="892"/>
    </row>
    <row r="150" ht="15.75" customHeight="1">
      <c r="A150" s="892"/>
      <c r="B150" s="1023"/>
      <c r="C150" s="892"/>
      <c r="D150" s="892"/>
      <c r="E150" s="892"/>
      <c r="F150" s="998"/>
      <c r="G150" s="998"/>
      <c r="H150" s="892"/>
      <c r="I150" s="1023"/>
      <c r="J150" s="1004"/>
      <c r="K150" s="892"/>
      <c r="L150" s="892"/>
      <c r="M150" s="892"/>
      <c r="N150" s="892"/>
      <c r="O150" s="892"/>
      <c r="P150" s="892"/>
      <c r="Q150" s="892"/>
      <c r="R150" s="892"/>
      <c r="S150" s="892"/>
      <c r="T150" s="892"/>
      <c r="U150" s="892"/>
      <c r="V150" s="892"/>
      <c r="W150" s="892"/>
      <c r="X150" s="892"/>
      <c r="Y150" s="892"/>
      <c r="Z150" s="892"/>
      <c r="AA150" s="892"/>
      <c r="AB150" s="892"/>
      <c r="AC150" s="892"/>
      <c r="AD150" s="892"/>
    </row>
    <row r="151" ht="15.75" customHeight="1">
      <c r="A151" s="892"/>
      <c r="B151" s="1023"/>
      <c r="C151" s="892"/>
      <c r="D151" s="892"/>
      <c r="E151" s="892"/>
      <c r="F151" s="998"/>
      <c r="G151" s="998"/>
      <c r="H151" s="892"/>
      <c r="I151" s="1023"/>
      <c r="J151" s="1004"/>
      <c r="K151" s="892"/>
      <c r="L151" s="892"/>
      <c r="M151" s="892"/>
      <c r="N151" s="892"/>
      <c r="O151" s="892"/>
      <c r="P151" s="892"/>
      <c r="Q151" s="892"/>
      <c r="R151" s="892"/>
      <c r="S151" s="892"/>
      <c r="T151" s="892"/>
      <c r="U151" s="892"/>
      <c r="V151" s="892"/>
      <c r="W151" s="892"/>
      <c r="X151" s="892"/>
      <c r="Y151" s="892"/>
      <c r="Z151" s="892"/>
      <c r="AA151" s="892"/>
      <c r="AB151" s="892"/>
      <c r="AC151" s="892"/>
      <c r="AD151" s="892"/>
    </row>
    <row r="152" ht="15.75" customHeight="1">
      <c r="A152" s="892"/>
      <c r="B152" s="1023"/>
      <c r="C152" s="892"/>
      <c r="D152" s="892"/>
      <c r="E152" s="892"/>
      <c r="F152" s="998"/>
      <c r="G152" s="998"/>
      <c r="H152" s="892"/>
      <c r="I152" s="1023"/>
      <c r="J152" s="1004"/>
      <c r="K152" s="892"/>
      <c r="L152" s="892"/>
      <c r="M152" s="892"/>
      <c r="N152" s="892"/>
      <c r="O152" s="892"/>
      <c r="P152" s="892"/>
      <c r="Q152" s="892"/>
      <c r="R152" s="892"/>
      <c r="S152" s="892"/>
      <c r="T152" s="892"/>
      <c r="U152" s="892"/>
      <c r="V152" s="892"/>
      <c r="W152" s="892"/>
      <c r="X152" s="892"/>
      <c r="Y152" s="892"/>
      <c r="Z152" s="892"/>
      <c r="AA152" s="892"/>
      <c r="AB152" s="892"/>
      <c r="AC152" s="892"/>
      <c r="AD152" s="892"/>
    </row>
    <row r="153" ht="15.75" customHeight="1">
      <c r="A153" s="892"/>
      <c r="B153" s="1023"/>
      <c r="C153" s="892"/>
      <c r="D153" s="892"/>
      <c r="E153" s="892"/>
      <c r="F153" s="998"/>
      <c r="G153" s="998"/>
      <c r="H153" s="892"/>
      <c r="I153" s="1023"/>
      <c r="J153" s="1004"/>
      <c r="K153" s="892"/>
      <c r="L153" s="892"/>
      <c r="M153" s="892"/>
      <c r="N153" s="892"/>
      <c r="O153" s="892"/>
      <c r="P153" s="892"/>
      <c r="Q153" s="892"/>
      <c r="R153" s="892"/>
      <c r="S153" s="892"/>
      <c r="T153" s="892"/>
      <c r="U153" s="892"/>
      <c r="V153" s="892"/>
      <c r="W153" s="892"/>
      <c r="X153" s="892"/>
      <c r="Y153" s="892"/>
      <c r="Z153" s="892"/>
      <c r="AA153" s="892"/>
      <c r="AB153" s="892"/>
      <c r="AC153" s="892"/>
      <c r="AD153" s="892"/>
    </row>
    <row r="154" ht="15.75" customHeight="1">
      <c r="A154" s="892"/>
      <c r="B154" s="1023"/>
      <c r="C154" s="892"/>
      <c r="D154" s="892"/>
      <c r="E154" s="892"/>
      <c r="F154" s="998"/>
      <c r="G154" s="998"/>
      <c r="H154" s="892"/>
      <c r="I154" s="1023"/>
      <c r="J154" s="1004"/>
      <c r="K154" s="892"/>
      <c r="L154" s="892"/>
      <c r="M154" s="892"/>
      <c r="N154" s="892"/>
      <c r="O154" s="892"/>
      <c r="P154" s="892"/>
      <c r="Q154" s="892"/>
      <c r="R154" s="892"/>
      <c r="S154" s="892"/>
      <c r="T154" s="892"/>
      <c r="U154" s="892"/>
      <c r="V154" s="892"/>
      <c r="W154" s="892"/>
      <c r="X154" s="892"/>
      <c r="Y154" s="892"/>
      <c r="Z154" s="892"/>
      <c r="AA154" s="892"/>
      <c r="AB154" s="892"/>
      <c r="AC154" s="892"/>
      <c r="AD154" s="892"/>
    </row>
    <row r="155" ht="15.75" customHeight="1">
      <c r="A155" s="892"/>
      <c r="B155" s="1023"/>
      <c r="C155" s="892"/>
      <c r="D155" s="892"/>
      <c r="E155" s="892"/>
      <c r="F155" s="998"/>
      <c r="G155" s="998"/>
      <c r="H155" s="892"/>
      <c r="I155" s="1023"/>
      <c r="J155" s="1004"/>
      <c r="K155" s="892"/>
      <c r="L155" s="892"/>
      <c r="M155" s="892"/>
      <c r="N155" s="892"/>
      <c r="O155" s="892"/>
      <c r="P155" s="892"/>
      <c r="Q155" s="892"/>
      <c r="R155" s="892"/>
      <c r="S155" s="892"/>
      <c r="T155" s="892"/>
      <c r="U155" s="892"/>
      <c r="V155" s="892"/>
      <c r="W155" s="892"/>
      <c r="X155" s="892"/>
      <c r="Y155" s="892"/>
      <c r="Z155" s="892"/>
      <c r="AA155" s="892"/>
      <c r="AB155" s="892"/>
      <c r="AC155" s="892"/>
      <c r="AD155" s="892"/>
    </row>
    <row r="156" ht="15.75" customHeight="1">
      <c r="A156" s="892"/>
      <c r="B156" s="1023"/>
      <c r="C156" s="892"/>
      <c r="D156" s="892"/>
      <c r="E156" s="892"/>
      <c r="F156" s="998"/>
      <c r="G156" s="998"/>
      <c r="H156" s="892"/>
      <c r="I156" s="1023"/>
      <c r="J156" s="1004"/>
      <c r="K156" s="892"/>
      <c r="L156" s="892"/>
      <c r="M156" s="892"/>
      <c r="N156" s="892"/>
      <c r="O156" s="892"/>
      <c r="P156" s="892"/>
      <c r="Q156" s="892"/>
      <c r="R156" s="892"/>
      <c r="S156" s="892"/>
      <c r="T156" s="892"/>
      <c r="U156" s="892"/>
      <c r="V156" s="892"/>
      <c r="W156" s="892"/>
      <c r="X156" s="892"/>
      <c r="Y156" s="892"/>
      <c r="Z156" s="892"/>
      <c r="AA156" s="892"/>
      <c r="AB156" s="892"/>
      <c r="AC156" s="892"/>
      <c r="AD156" s="892"/>
    </row>
    <row r="157" ht="15.75" customHeight="1">
      <c r="A157" s="892"/>
      <c r="B157" s="1023"/>
      <c r="C157" s="892"/>
      <c r="D157" s="892"/>
      <c r="E157" s="892"/>
      <c r="F157" s="998"/>
      <c r="G157" s="998"/>
      <c r="H157" s="892"/>
      <c r="I157" s="1023"/>
      <c r="J157" s="1004"/>
      <c r="K157" s="892"/>
      <c r="L157" s="892"/>
      <c r="M157" s="892"/>
      <c r="N157" s="892"/>
      <c r="O157" s="892"/>
      <c r="P157" s="892"/>
      <c r="Q157" s="892"/>
      <c r="R157" s="892"/>
      <c r="S157" s="892"/>
      <c r="T157" s="892"/>
      <c r="U157" s="892"/>
      <c r="V157" s="892"/>
      <c r="W157" s="892"/>
      <c r="X157" s="892"/>
      <c r="Y157" s="892"/>
      <c r="Z157" s="892"/>
      <c r="AA157" s="892"/>
      <c r="AB157" s="892"/>
      <c r="AC157" s="892"/>
      <c r="AD157" s="892"/>
    </row>
    <row r="158" ht="15.75" customHeight="1">
      <c r="A158" s="892"/>
      <c r="B158" s="1023"/>
      <c r="C158" s="892"/>
      <c r="D158" s="892"/>
      <c r="E158" s="892"/>
      <c r="F158" s="998"/>
      <c r="G158" s="998"/>
      <c r="H158" s="892"/>
      <c r="I158" s="1023"/>
      <c r="J158" s="1004"/>
      <c r="K158" s="892"/>
      <c r="L158" s="892"/>
      <c r="M158" s="892"/>
      <c r="N158" s="892"/>
      <c r="O158" s="892"/>
      <c r="P158" s="892"/>
      <c r="Q158" s="892"/>
      <c r="R158" s="892"/>
      <c r="S158" s="892"/>
      <c r="T158" s="892"/>
      <c r="U158" s="892"/>
      <c r="V158" s="892"/>
      <c r="W158" s="892"/>
      <c r="X158" s="892"/>
      <c r="Y158" s="892"/>
      <c r="Z158" s="892"/>
      <c r="AA158" s="892"/>
      <c r="AB158" s="892"/>
      <c r="AC158" s="892"/>
      <c r="AD158" s="892"/>
    </row>
    <row r="159" ht="15.75" customHeight="1">
      <c r="A159" s="892"/>
      <c r="B159" s="1023"/>
      <c r="C159" s="892"/>
      <c r="D159" s="892"/>
      <c r="E159" s="892"/>
      <c r="F159" s="998"/>
      <c r="G159" s="998"/>
      <c r="H159" s="892"/>
      <c r="I159" s="1023"/>
      <c r="J159" s="1004"/>
      <c r="K159" s="892"/>
      <c r="L159" s="892"/>
      <c r="M159" s="892"/>
      <c r="N159" s="892"/>
      <c r="O159" s="892"/>
      <c r="P159" s="892"/>
      <c r="Q159" s="892"/>
      <c r="R159" s="892"/>
      <c r="S159" s="892"/>
      <c r="T159" s="892"/>
      <c r="U159" s="892"/>
      <c r="V159" s="892"/>
      <c r="W159" s="892"/>
      <c r="X159" s="892"/>
      <c r="Y159" s="892"/>
      <c r="Z159" s="892"/>
      <c r="AA159" s="892"/>
      <c r="AB159" s="892"/>
      <c r="AC159" s="892"/>
      <c r="AD159" s="892"/>
    </row>
    <row r="160" ht="15.75" customHeight="1">
      <c r="A160" s="892"/>
      <c r="B160" s="1023"/>
      <c r="C160" s="892"/>
      <c r="D160" s="892"/>
      <c r="E160" s="892"/>
      <c r="F160" s="998"/>
      <c r="G160" s="998"/>
      <c r="H160" s="892"/>
      <c r="I160" s="1023"/>
      <c r="J160" s="1004"/>
      <c r="K160" s="892"/>
      <c r="L160" s="892"/>
      <c r="M160" s="892"/>
      <c r="N160" s="892"/>
      <c r="O160" s="892"/>
      <c r="P160" s="892"/>
      <c r="Q160" s="892"/>
      <c r="R160" s="892"/>
      <c r="S160" s="892"/>
      <c r="T160" s="892"/>
      <c r="U160" s="892"/>
      <c r="V160" s="892"/>
      <c r="W160" s="892"/>
      <c r="X160" s="892"/>
      <c r="Y160" s="892"/>
      <c r="Z160" s="892"/>
      <c r="AA160" s="892"/>
      <c r="AB160" s="892"/>
      <c r="AC160" s="892"/>
      <c r="AD160" s="892"/>
    </row>
    <row r="161" ht="15.75" customHeight="1">
      <c r="A161" s="892"/>
      <c r="B161" s="1023"/>
      <c r="C161" s="892"/>
      <c r="D161" s="892"/>
      <c r="E161" s="892"/>
      <c r="F161" s="998"/>
      <c r="G161" s="998"/>
      <c r="H161" s="892"/>
      <c r="I161" s="1023"/>
      <c r="J161" s="1004"/>
      <c r="K161" s="892"/>
      <c r="L161" s="892"/>
      <c r="M161" s="892"/>
      <c r="N161" s="892"/>
      <c r="O161" s="892"/>
      <c r="P161" s="892"/>
      <c r="Q161" s="892"/>
      <c r="R161" s="892"/>
      <c r="S161" s="892"/>
      <c r="T161" s="892"/>
      <c r="U161" s="892"/>
      <c r="V161" s="892"/>
      <c r="W161" s="892"/>
      <c r="X161" s="892"/>
      <c r="Y161" s="892"/>
      <c r="Z161" s="892"/>
      <c r="AA161" s="892"/>
      <c r="AB161" s="892"/>
      <c r="AC161" s="892"/>
      <c r="AD161" s="892"/>
    </row>
    <row r="162" ht="15.75" customHeight="1">
      <c r="A162" s="892"/>
      <c r="B162" s="1023"/>
      <c r="C162" s="892"/>
      <c r="D162" s="892"/>
      <c r="E162" s="892"/>
      <c r="F162" s="998"/>
      <c r="G162" s="998"/>
      <c r="H162" s="892"/>
      <c r="I162" s="1023"/>
      <c r="J162" s="1004"/>
      <c r="K162" s="892"/>
      <c r="L162" s="892"/>
      <c r="M162" s="892"/>
      <c r="N162" s="892"/>
      <c r="O162" s="892"/>
      <c r="P162" s="892"/>
      <c r="Q162" s="892"/>
      <c r="R162" s="892"/>
      <c r="S162" s="892"/>
      <c r="T162" s="892"/>
      <c r="U162" s="892"/>
      <c r="V162" s="892"/>
      <c r="W162" s="892"/>
      <c r="X162" s="892"/>
      <c r="Y162" s="892"/>
      <c r="Z162" s="892"/>
      <c r="AA162" s="892"/>
      <c r="AB162" s="892"/>
      <c r="AC162" s="892"/>
      <c r="AD162" s="892"/>
    </row>
    <row r="163" ht="15.75" customHeight="1">
      <c r="A163" s="892"/>
      <c r="B163" s="1023"/>
      <c r="C163" s="892"/>
      <c r="D163" s="892"/>
      <c r="E163" s="892"/>
      <c r="F163" s="998"/>
      <c r="G163" s="998"/>
      <c r="H163" s="892"/>
      <c r="I163" s="1023"/>
      <c r="J163" s="1004"/>
      <c r="K163" s="892"/>
      <c r="L163" s="892"/>
      <c r="M163" s="892"/>
      <c r="N163" s="892"/>
      <c r="O163" s="892"/>
      <c r="P163" s="892"/>
      <c r="Q163" s="892"/>
      <c r="R163" s="892"/>
      <c r="S163" s="892"/>
      <c r="T163" s="892"/>
      <c r="U163" s="892"/>
      <c r="V163" s="892"/>
      <c r="W163" s="892"/>
      <c r="X163" s="892"/>
      <c r="Y163" s="892"/>
      <c r="Z163" s="892"/>
      <c r="AA163" s="892"/>
      <c r="AB163" s="892"/>
      <c r="AC163" s="892"/>
      <c r="AD163" s="892"/>
    </row>
    <row r="164" ht="15.75" customHeight="1">
      <c r="A164" s="892"/>
      <c r="B164" s="1023"/>
      <c r="C164" s="892"/>
      <c r="D164" s="892"/>
      <c r="E164" s="892"/>
      <c r="F164" s="998"/>
      <c r="G164" s="998"/>
      <c r="H164" s="892"/>
      <c r="I164" s="1023"/>
      <c r="J164" s="1004"/>
      <c r="K164" s="892"/>
      <c r="L164" s="892"/>
      <c r="M164" s="892"/>
      <c r="N164" s="892"/>
      <c r="O164" s="892"/>
      <c r="P164" s="892"/>
      <c r="Q164" s="892"/>
      <c r="R164" s="892"/>
      <c r="S164" s="892"/>
      <c r="T164" s="892"/>
      <c r="U164" s="892"/>
      <c r="V164" s="892"/>
      <c r="W164" s="892"/>
      <c r="X164" s="892"/>
      <c r="Y164" s="892"/>
      <c r="Z164" s="892"/>
      <c r="AA164" s="892"/>
      <c r="AB164" s="892"/>
      <c r="AC164" s="892"/>
      <c r="AD164" s="892"/>
    </row>
    <row r="165" ht="15.75" customHeight="1">
      <c r="A165" s="892"/>
      <c r="B165" s="1023"/>
      <c r="C165" s="892"/>
      <c r="D165" s="892"/>
      <c r="E165" s="892"/>
      <c r="F165" s="998"/>
      <c r="G165" s="998"/>
      <c r="H165" s="892"/>
      <c r="I165" s="1023"/>
      <c r="J165" s="1004"/>
      <c r="K165" s="892"/>
      <c r="L165" s="892"/>
      <c r="M165" s="892"/>
      <c r="N165" s="892"/>
      <c r="O165" s="892"/>
      <c r="P165" s="892"/>
      <c r="Q165" s="892"/>
      <c r="R165" s="892"/>
      <c r="S165" s="892"/>
      <c r="T165" s="892"/>
      <c r="U165" s="892"/>
      <c r="V165" s="892"/>
      <c r="W165" s="892"/>
      <c r="X165" s="892"/>
      <c r="Y165" s="892"/>
      <c r="Z165" s="892"/>
      <c r="AA165" s="892"/>
      <c r="AB165" s="892"/>
      <c r="AC165" s="892"/>
      <c r="AD165" s="892"/>
    </row>
    <row r="166" ht="15.75" customHeight="1">
      <c r="A166" s="892"/>
      <c r="B166" s="1023"/>
      <c r="C166" s="892"/>
      <c r="D166" s="892"/>
      <c r="E166" s="892"/>
      <c r="F166" s="998"/>
      <c r="G166" s="998"/>
      <c r="H166" s="892"/>
      <c r="I166" s="1023"/>
      <c r="J166" s="1004"/>
      <c r="K166" s="892"/>
      <c r="L166" s="892"/>
      <c r="M166" s="892"/>
      <c r="N166" s="892"/>
      <c r="O166" s="892"/>
      <c r="P166" s="892"/>
      <c r="Q166" s="892"/>
      <c r="R166" s="892"/>
      <c r="S166" s="892"/>
      <c r="T166" s="892"/>
      <c r="U166" s="892"/>
      <c r="V166" s="892"/>
      <c r="W166" s="892"/>
      <c r="X166" s="892"/>
      <c r="Y166" s="892"/>
      <c r="Z166" s="892"/>
      <c r="AA166" s="892"/>
      <c r="AB166" s="892"/>
      <c r="AC166" s="892"/>
      <c r="AD166" s="892"/>
    </row>
    <row r="167" ht="15.75" customHeight="1">
      <c r="A167" s="892"/>
      <c r="B167" s="1023"/>
      <c r="C167" s="892"/>
      <c r="D167" s="892"/>
      <c r="E167" s="892"/>
      <c r="F167" s="998"/>
      <c r="G167" s="998"/>
      <c r="H167" s="892"/>
      <c r="I167" s="1023"/>
      <c r="J167" s="1004"/>
      <c r="K167" s="892"/>
      <c r="L167" s="892"/>
      <c r="M167" s="892"/>
      <c r="N167" s="892"/>
      <c r="O167" s="892"/>
      <c r="P167" s="892"/>
      <c r="Q167" s="892"/>
      <c r="R167" s="892"/>
      <c r="S167" s="892"/>
      <c r="T167" s="892"/>
      <c r="U167" s="892"/>
      <c r="V167" s="892"/>
      <c r="W167" s="892"/>
      <c r="X167" s="892"/>
      <c r="Y167" s="892"/>
      <c r="Z167" s="892"/>
      <c r="AA167" s="892"/>
      <c r="AB167" s="892"/>
      <c r="AC167" s="892"/>
      <c r="AD167" s="892"/>
    </row>
    <row r="168" ht="15.75" customHeight="1">
      <c r="A168" s="892"/>
      <c r="B168" s="1023"/>
      <c r="C168" s="892"/>
      <c r="D168" s="892"/>
      <c r="E168" s="892"/>
      <c r="F168" s="998"/>
      <c r="G168" s="998"/>
      <c r="H168" s="892"/>
      <c r="I168" s="1023"/>
      <c r="J168" s="1004"/>
      <c r="K168" s="892"/>
      <c r="L168" s="892"/>
      <c r="M168" s="892"/>
      <c r="N168" s="892"/>
      <c r="O168" s="892"/>
      <c r="P168" s="892"/>
      <c r="Q168" s="892"/>
      <c r="R168" s="892"/>
      <c r="S168" s="892"/>
      <c r="T168" s="892"/>
      <c r="U168" s="892"/>
      <c r="V168" s="892"/>
      <c r="W168" s="892"/>
      <c r="X168" s="892"/>
      <c r="Y168" s="892"/>
      <c r="Z168" s="892"/>
      <c r="AA168" s="892"/>
      <c r="AB168" s="892"/>
      <c r="AC168" s="892"/>
      <c r="AD168" s="892"/>
    </row>
    <row r="169" ht="15.75" customHeight="1">
      <c r="A169" s="892"/>
      <c r="B169" s="1023"/>
      <c r="C169" s="892"/>
      <c r="D169" s="892"/>
      <c r="E169" s="892"/>
      <c r="F169" s="998"/>
      <c r="G169" s="998"/>
      <c r="H169" s="892"/>
      <c r="I169" s="1023"/>
      <c r="J169" s="1004"/>
      <c r="K169" s="892"/>
      <c r="L169" s="892"/>
      <c r="M169" s="892"/>
      <c r="N169" s="892"/>
      <c r="O169" s="892"/>
      <c r="P169" s="892"/>
      <c r="Q169" s="892"/>
      <c r="R169" s="892"/>
      <c r="S169" s="892"/>
      <c r="T169" s="892"/>
      <c r="U169" s="892"/>
      <c r="V169" s="892"/>
      <c r="W169" s="892"/>
      <c r="X169" s="892"/>
      <c r="Y169" s="892"/>
      <c r="Z169" s="892"/>
      <c r="AA169" s="892"/>
      <c r="AB169" s="892"/>
      <c r="AC169" s="892"/>
      <c r="AD169" s="892"/>
    </row>
    <row r="170" ht="15.75" customHeight="1">
      <c r="A170" s="892"/>
      <c r="B170" s="1023"/>
      <c r="C170" s="892"/>
      <c r="D170" s="892"/>
      <c r="E170" s="892"/>
      <c r="F170" s="998"/>
      <c r="G170" s="998"/>
      <c r="H170" s="892"/>
      <c r="I170" s="1023"/>
      <c r="J170" s="1004"/>
      <c r="K170" s="892"/>
      <c r="L170" s="892"/>
      <c r="M170" s="892"/>
      <c r="N170" s="892"/>
      <c r="O170" s="892"/>
      <c r="P170" s="892"/>
      <c r="Q170" s="892"/>
      <c r="R170" s="892"/>
      <c r="S170" s="892"/>
      <c r="T170" s="892"/>
      <c r="U170" s="892"/>
      <c r="V170" s="892"/>
      <c r="W170" s="892"/>
      <c r="X170" s="892"/>
      <c r="Y170" s="892"/>
      <c r="Z170" s="892"/>
      <c r="AA170" s="892"/>
      <c r="AB170" s="892"/>
      <c r="AC170" s="892"/>
      <c r="AD170" s="892"/>
    </row>
    <row r="171" ht="15.75" customHeight="1">
      <c r="A171" s="892"/>
      <c r="B171" s="1023"/>
      <c r="C171" s="892"/>
      <c r="D171" s="892"/>
      <c r="E171" s="892"/>
      <c r="F171" s="998"/>
      <c r="G171" s="998"/>
      <c r="H171" s="892"/>
      <c r="I171" s="1023"/>
      <c r="J171" s="1004"/>
      <c r="K171" s="892"/>
      <c r="L171" s="892"/>
      <c r="M171" s="892"/>
      <c r="N171" s="892"/>
      <c r="O171" s="892"/>
      <c r="P171" s="892"/>
      <c r="Q171" s="892"/>
      <c r="R171" s="892"/>
      <c r="S171" s="892"/>
      <c r="T171" s="892"/>
      <c r="U171" s="892"/>
      <c r="V171" s="892"/>
      <c r="W171" s="892"/>
      <c r="X171" s="892"/>
      <c r="Y171" s="892"/>
      <c r="Z171" s="892"/>
      <c r="AA171" s="892"/>
      <c r="AB171" s="892"/>
      <c r="AC171" s="892"/>
      <c r="AD171" s="892"/>
    </row>
    <row r="172" ht="15.75" customHeight="1">
      <c r="A172" s="892"/>
      <c r="B172" s="1023"/>
      <c r="C172" s="892"/>
      <c r="D172" s="892"/>
      <c r="E172" s="892"/>
      <c r="F172" s="998"/>
      <c r="G172" s="998"/>
      <c r="H172" s="892"/>
      <c r="I172" s="1023"/>
      <c r="J172" s="1004"/>
      <c r="K172" s="892"/>
      <c r="L172" s="892"/>
      <c r="M172" s="892"/>
      <c r="N172" s="892"/>
      <c r="O172" s="892"/>
      <c r="P172" s="892"/>
      <c r="Q172" s="892"/>
      <c r="R172" s="892"/>
      <c r="S172" s="892"/>
      <c r="T172" s="892"/>
      <c r="U172" s="892"/>
      <c r="V172" s="892"/>
      <c r="W172" s="892"/>
      <c r="X172" s="892"/>
      <c r="Y172" s="892"/>
      <c r="Z172" s="892"/>
      <c r="AA172" s="892"/>
      <c r="AB172" s="892"/>
      <c r="AC172" s="892"/>
      <c r="AD172" s="892"/>
    </row>
    <row r="173" ht="15.75" customHeight="1">
      <c r="A173" s="892"/>
      <c r="B173" s="1023"/>
      <c r="C173" s="892"/>
      <c r="D173" s="892"/>
      <c r="E173" s="892"/>
      <c r="F173" s="998"/>
      <c r="G173" s="998"/>
      <c r="H173" s="892"/>
      <c r="I173" s="1023"/>
      <c r="J173" s="1004"/>
      <c r="K173" s="892"/>
      <c r="L173" s="892"/>
      <c r="M173" s="892"/>
      <c r="N173" s="892"/>
      <c r="O173" s="892"/>
      <c r="P173" s="892"/>
      <c r="Q173" s="892"/>
      <c r="R173" s="892"/>
      <c r="S173" s="892"/>
      <c r="T173" s="892"/>
      <c r="U173" s="892"/>
      <c r="V173" s="892"/>
      <c r="W173" s="892"/>
      <c r="X173" s="892"/>
      <c r="Y173" s="892"/>
      <c r="Z173" s="892"/>
      <c r="AA173" s="892"/>
      <c r="AB173" s="892"/>
      <c r="AC173" s="892"/>
      <c r="AD173" s="892"/>
    </row>
    <row r="174" ht="15.75" customHeight="1">
      <c r="A174" s="892"/>
      <c r="B174" s="1023"/>
      <c r="C174" s="892"/>
      <c r="D174" s="892"/>
      <c r="E174" s="892"/>
      <c r="F174" s="998"/>
      <c r="G174" s="998"/>
      <c r="H174" s="892"/>
      <c r="I174" s="1023"/>
      <c r="J174" s="1004"/>
      <c r="K174" s="892"/>
      <c r="L174" s="892"/>
      <c r="M174" s="892"/>
      <c r="N174" s="892"/>
      <c r="O174" s="892"/>
      <c r="P174" s="892"/>
      <c r="Q174" s="892"/>
      <c r="R174" s="892"/>
      <c r="S174" s="892"/>
      <c r="T174" s="892"/>
      <c r="U174" s="892"/>
      <c r="V174" s="892"/>
      <c r="W174" s="892"/>
      <c r="X174" s="892"/>
      <c r="Y174" s="892"/>
      <c r="Z174" s="892"/>
      <c r="AA174" s="892"/>
      <c r="AB174" s="892"/>
      <c r="AC174" s="892"/>
      <c r="AD174" s="892"/>
    </row>
    <row r="175" ht="15.75" customHeight="1">
      <c r="A175" s="892"/>
      <c r="B175" s="1023"/>
      <c r="C175" s="892"/>
      <c r="D175" s="892"/>
      <c r="E175" s="892"/>
      <c r="F175" s="998"/>
      <c r="G175" s="998"/>
      <c r="H175" s="892"/>
      <c r="I175" s="1023"/>
      <c r="J175" s="1004"/>
      <c r="K175" s="892"/>
      <c r="L175" s="892"/>
      <c r="M175" s="892"/>
      <c r="N175" s="892"/>
      <c r="O175" s="892"/>
      <c r="P175" s="892"/>
      <c r="Q175" s="892"/>
      <c r="R175" s="892"/>
      <c r="S175" s="892"/>
      <c r="T175" s="892"/>
      <c r="U175" s="892"/>
      <c r="V175" s="892"/>
      <c r="W175" s="892"/>
      <c r="X175" s="892"/>
      <c r="Y175" s="892"/>
      <c r="Z175" s="892"/>
      <c r="AA175" s="892"/>
      <c r="AB175" s="892"/>
      <c r="AC175" s="892"/>
      <c r="AD175" s="892"/>
    </row>
    <row r="176" ht="15.75" customHeight="1">
      <c r="A176" s="892"/>
      <c r="B176" s="1023"/>
      <c r="C176" s="892"/>
      <c r="D176" s="892"/>
      <c r="E176" s="892"/>
      <c r="F176" s="998"/>
      <c r="G176" s="998"/>
      <c r="H176" s="892"/>
      <c r="I176" s="1023"/>
      <c r="J176" s="1004"/>
      <c r="K176" s="892"/>
      <c r="L176" s="892"/>
      <c r="M176" s="892"/>
      <c r="N176" s="892"/>
      <c r="O176" s="892"/>
      <c r="P176" s="892"/>
      <c r="Q176" s="892"/>
      <c r="R176" s="892"/>
      <c r="S176" s="892"/>
      <c r="T176" s="892"/>
      <c r="U176" s="892"/>
      <c r="V176" s="892"/>
      <c r="W176" s="892"/>
      <c r="X176" s="892"/>
      <c r="Y176" s="892"/>
      <c r="Z176" s="892"/>
      <c r="AA176" s="892"/>
      <c r="AB176" s="892"/>
      <c r="AC176" s="892"/>
      <c r="AD176" s="892"/>
    </row>
    <row r="177" ht="15.75" customHeight="1">
      <c r="A177" s="892"/>
      <c r="B177" s="1023"/>
      <c r="C177" s="892"/>
      <c r="D177" s="892"/>
      <c r="E177" s="892"/>
      <c r="F177" s="998"/>
      <c r="G177" s="998"/>
      <c r="H177" s="892"/>
      <c r="I177" s="1023"/>
      <c r="J177" s="1004"/>
      <c r="K177" s="892"/>
      <c r="L177" s="892"/>
      <c r="M177" s="892"/>
      <c r="N177" s="892"/>
      <c r="O177" s="892"/>
      <c r="P177" s="892"/>
      <c r="Q177" s="892"/>
      <c r="R177" s="892"/>
      <c r="S177" s="892"/>
      <c r="T177" s="892"/>
      <c r="U177" s="892"/>
      <c r="V177" s="892"/>
      <c r="W177" s="892"/>
      <c r="X177" s="892"/>
      <c r="Y177" s="892"/>
      <c r="Z177" s="892"/>
      <c r="AA177" s="892"/>
      <c r="AB177" s="892"/>
      <c r="AC177" s="892"/>
      <c r="AD177" s="892"/>
    </row>
    <row r="178" ht="15.75" customHeight="1">
      <c r="A178" s="892"/>
      <c r="B178" s="1023"/>
      <c r="C178" s="892"/>
      <c r="D178" s="892"/>
      <c r="E178" s="892"/>
      <c r="F178" s="998"/>
      <c r="G178" s="998"/>
      <c r="H178" s="892"/>
      <c r="I178" s="1023"/>
      <c r="J178" s="1004"/>
      <c r="K178" s="892"/>
      <c r="L178" s="892"/>
      <c r="M178" s="892"/>
      <c r="N178" s="892"/>
      <c r="O178" s="892"/>
      <c r="P178" s="892"/>
      <c r="Q178" s="892"/>
      <c r="R178" s="892"/>
      <c r="S178" s="892"/>
      <c r="T178" s="892"/>
      <c r="U178" s="892"/>
      <c r="V178" s="892"/>
      <c r="W178" s="892"/>
      <c r="X178" s="892"/>
      <c r="Y178" s="892"/>
      <c r="Z178" s="892"/>
      <c r="AA178" s="892"/>
      <c r="AB178" s="892"/>
      <c r="AC178" s="892"/>
      <c r="AD178" s="892"/>
    </row>
    <row r="179" ht="15.75" customHeight="1">
      <c r="A179" s="892"/>
      <c r="B179" s="1023"/>
      <c r="C179" s="892"/>
      <c r="D179" s="892"/>
      <c r="E179" s="892"/>
      <c r="F179" s="998"/>
      <c r="G179" s="998"/>
      <c r="H179" s="892"/>
      <c r="I179" s="1023"/>
      <c r="J179" s="1004"/>
      <c r="K179" s="892"/>
      <c r="L179" s="892"/>
      <c r="M179" s="892"/>
      <c r="N179" s="892"/>
      <c r="O179" s="892"/>
      <c r="P179" s="892"/>
      <c r="Q179" s="892"/>
      <c r="R179" s="892"/>
      <c r="S179" s="892"/>
      <c r="T179" s="892"/>
      <c r="U179" s="892"/>
      <c r="V179" s="892"/>
      <c r="W179" s="892"/>
      <c r="X179" s="892"/>
      <c r="Y179" s="892"/>
      <c r="Z179" s="892"/>
      <c r="AA179" s="892"/>
      <c r="AB179" s="892"/>
      <c r="AC179" s="892"/>
      <c r="AD179" s="892"/>
    </row>
    <row r="180" ht="15.75" customHeight="1">
      <c r="A180" s="892"/>
      <c r="B180" s="1023"/>
      <c r="C180" s="892"/>
      <c r="D180" s="892"/>
      <c r="E180" s="892"/>
      <c r="F180" s="998"/>
      <c r="G180" s="998"/>
      <c r="H180" s="892"/>
      <c r="I180" s="1023"/>
      <c r="J180" s="1004"/>
      <c r="K180" s="892"/>
      <c r="L180" s="892"/>
      <c r="M180" s="892"/>
      <c r="N180" s="892"/>
      <c r="O180" s="892"/>
      <c r="P180" s="892"/>
      <c r="Q180" s="892"/>
      <c r="R180" s="892"/>
      <c r="S180" s="892"/>
      <c r="T180" s="892"/>
      <c r="U180" s="892"/>
      <c r="V180" s="892"/>
      <c r="W180" s="892"/>
      <c r="X180" s="892"/>
      <c r="Y180" s="892"/>
      <c r="Z180" s="892"/>
      <c r="AA180" s="892"/>
      <c r="AB180" s="892"/>
      <c r="AC180" s="892"/>
      <c r="AD180" s="892"/>
    </row>
    <row r="181" ht="15.75" customHeight="1">
      <c r="A181" s="892"/>
      <c r="B181" s="1023"/>
      <c r="C181" s="892"/>
      <c r="D181" s="892"/>
      <c r="E181" s="892"/>
      <c r="F181" s="998"/>
      <c r="G181" s="998"/>
      <c r="H181" s="892"/>
      <c r="I181" s="1023"/>
      <c r="J181" s="1004"/>
      <c r="K181" s="892"/>
      <c r="L181" s="892"/>
      <c r="M181" s="892"/>
      <c r="N181" s="892"/>
      <c r="O181" s="892"/>
      <c r="P181" s="892"/>
      <c r="Q181" s="892"/>
      <c r="R181" s="892"/>
      <c r="S181" s="892"/>
      <c r="T181" s="892"/>
      <c r="U181" s="892"/>
      <c r="V181" s="892"/>
      <c r="W181" s="892"/>
      <c r="X181" s="892"/>
      <c r="Y181" s="892"/>
      <c r="Z181" s="892"/>
      <c r="AA181" s="892"/>
      <c r="AB181" s="892"/>
      <c r="AC181" s="892"/>
      <c r="AD181" s="892"/>
    </row>
    <row r="182" ht="15.75" customHeight="1">
      <c r="A182" s="892"/>
      <c r="B182" s="1023"/>
      <c r="C182" s="892"/>
      <c r="D182" s="892"/>
      <c r="E182" s="892"/>
      <c r="F182" s="998"/>
      <c r="G182" s="998"/>
      <c r="H182" s="892"/>
      <c r="I182" s="1023"/>
      <c r="J182" s="1004"/>
      <c r="K182" s="892"/>
      <c r="L182" s="892"/>
      <c r="M182" s="892"/>
      <c r="N182" s="892"/>
      <c r="O182" s="892"/>
      <c r="P182" s="892"/>
      <c r="Q182" s="892"/>
      <c r="R182" s="892"/>
      <c r="S182" s="892"/>
      <c r="T182" s="892"/>
      <c r="U182" s="892"/>
      <c r="V182" s="892"/>
      <c r="W182" s="892"/>
      <c r="X182" s="892"/>
      <c r="Y182" s="892"/>
      <c r="Z182" s="892"/>
      <c r="AA182" s="892"/>
      <c r="AB182" s="892"/>
      <c r="AC182" s="892"/>
      <c r="AD182" s="892"/>
    </row>
    <row r="183" ht="15.75" customHeight="1">
      <c r="A183" s="892"/>
      <c r="B183" s="1023"/>
      <c r="C183" s="892"/>
      <c r="D183" s="892"/>
      <c r="E183" s="892"/>
      <c r="F183" s="998"/>
      <c r="G183" s="998"/>
      <c r="H183" s="892"/>
      <c r="I183" s="1023"/>
      <c r="J183" s="1004"/>
      <c r="K183" s="892"/>
      <c r="L183" s="892"/>
      <c r="M183" s="892"/>
      <c r="N183" s="892"/>
      <c r="O183" s="892"/>
      <c r="P183" s="892"/>
      <c r="Q183" s="892"/>
      <c r="R183" s="892"/>
      <c r="S183" s="892"/>
      <c r="T183" s="892"/>
      <c r="U183" s="892"/>
      <c r="V183" s="892"/>
      <c r="W183" s="892"/>
      <c r="X183" s="892"/>
      <c r="Y183" s="892"/>
      <c r="Z183" s="892"/>
      <c r="AA183" s="892"/>
      <c r="AB183" s="892"/>
      <c r="AC183" s="892"/>
      <c r="AD183" s="892"/>
    </row>
    <row r="184" ht="15.75" customHeight="1">
      <c r="A184" s="892"/>
      <c r="B184" s="1023"/>
      <c r="C184" s="892"/>
      <c r="D184" s="892"/>
      <c r="E184" s="892"/>
      <c r="F184" s="998"/>
      <c r="G184" s="998"/>
      <c r="H184" s="892"/>
      <c r="I184" s="1023"/>
      <c r="J184" s="1004"/>
      <c r="K184" s="892"/>
      <c r="L184" s="892"/>
      <c r="M184" s="892"/>
      <c r="N184" s="892"/>
      <c r="O184" s="892"/>
      <c r="P184" s="892"/>
      <c r="Q184" s="892"/>
      <c r="R184" s="892"/>
      <c r="S184" s="892"/>
      <c r="T184" s="892"/>
      <c r="U184" s="892"/>
      <c r="V184" s="892"/>
      <c r="W184" s="892"/>
      <c r="X184" s="892"/>
      <c r="Y184" s="892"/>
      <c r="Z184" s="892"/>
      <c r="AA184" s="892"/>
      <c r="AB184" s="892"/>
      <c r="AC184" s="892"/>
      <c r="AD184" s="892"/>
    </row>
    <row r="185" ht="15.75" customHeight="1">
      <c r="A185" s="892"/>
      <c r="B185" s="1023"/>
      <c r="C185" s="892"/>
      <c r="D185" s="892"/>
      <c r="E185" s="892"/>
      <c r="F185" s="998"/>
      <c r="G185" s="998"/>
      <c r="H185" s="892"/>
      <c r="I185" s="1023"/>
      <c r="J185" s="1004"/>
      <c r="K185" s="892"/>
      <c r="L185" s="892"/>
      <c r="M185" s="892"/>
      <c r="N185" s="892"/>
      <c r="O185" s="892"/>
      <c r="P185" s="892"/>
      <c r="Q185" s="892"/>
      <c r="R185" s="892"/>
      <c r="S185" s="892"/>
      <c r="T185" s="892"/>
      <c r="U185" s="892"/>
      <c r="V185" s="892"/>
      <c r="W185" s="892"/>
      <c r="X185" s="892"/>
      <c r="Y185" s="892"/>
      <c r="Z185" s="892"/>
      <c r="AA185" s="892"/>
      <c r="AB185" s="892"/>
      <c r="AC185" s="892"/>
      <c r="AD185" s="892"/>
    </row>
    <row r="186" ht="15.75" customHeight="1">
      <c r="A186" s="892"/>
      <c r="B186" s="1023"/>
      <c r="C186" s="892"/>
      <c r="D186" s="892"/>
      <c r="E186" s="892"/>
      <c r="F186" s="998"/>
      <c r="G186" s="998"/>
      <c r="H186" s="892"/>
      <c r="I186" s="1023"/>
      <c r="J186" s="1004"/>
      <c r="K186" s="892"/>
      <c r="L186" s="892"/>
      <c r="M186" s="892"/>
      <c r="N186" s="892"/>
      <c r="O186" s="892"/>
      <c r="P186" s="892"/>
      <c r="Q186" s="892"/>
      <c r="R186" s="892"/>
      <c r="S186" s="892"/>
      <c r="T186" s="892"/>
      <c r="U186" s="892"/>
      <c r="V186" s="892"/>
      <c r="W186" s="892"/>
      <c r="X186" s="892"/>
      <c r="Y186" s="892"/>
      <c r="Z186" s="892"/>
      <c r="AA186" s="892"/>
      <c r="AB186" s="892"/>
      <c r="AC186" s="892"/>
      <c r="AD186" s="892"/>
    </row>
    <row r="187" ht="15.75" customHeight="1">
      <c r="A187" s="892"/>
      <c r="B187" s="1023"/>
      <c r="C187" s="892"/>
      <c r="D187" s="892"/>
      <c r="E187" s="892"/>
      <c r="F187" s="998"/>
      <c r="G187" s="998"/>
      <c r="H187" s="892"/>
      <c r="I187" s="1023"/>
      <c r="J187" s="1004"/>
      <c r="K187" s="892"/>
      <c r="L187" s="892"/>
      <c r="M187" s="892"/>
      <c r="N187" s="892"/>
      <c r="O187" s="892"/>
      <c r="P187" s="892"/>
      <c r="Q187" s="892"/>
      <c r="R187" s="892"/>
      <c r="S187" s="892"/>
      <c r="T187" s="892"/>
      <c r="U187" s="892"/>
      <c r="V187" s="892"/>
      <c r="W187" s="892"/>
      <c r="X187" s="892"/>
      <c r="Y187" s="892"/>
      <c r="Z187" s="892"/>
      <c r="AA187" s="892"/>
      <c r="AB187" s="892"/>
      <c r="AC187" s="892"/>
      <c r="AD187" s="892"/>
    </row>
    <row r="188" ht="15.75" customHeight="1">
      <c r="A188" s="892"/>
      <c r="B188" s="1023"/>
      <c r="C188" s="892"/>
      <c r="D188" s="892"/>
      <c r="E188" s="892"/>
      <c r="F188" s="998"/>
      <c r="G188" s="998"/>
      <c r="H188" s="892"/>
      <c r="I188" s="1023"/>
      <c r="J188" s="1004"/>
      <c r="K188" s="892"/>
      <c r="L188" s="892"/>
      <c r="M188" s="892"/>
      <c r="N188" s="892"/>
      <c r="O188" s="892"/>
      <c r="P188" s="892"/>
      <c r="Q188" s="892"/>
      <c r="R188" s="892"/>
      <c r="S188" s="892"/>
      <c r="T188" s="892"/>
      <c r="U188" s="892"/>
      <c r="V188" s="892"/>
      <c r="W188" s="892"/>
      <c r="X188" s="892"/>
      <c r="Y188" s="892"/>
      <c r="Z188" s="892"/>
      <c r="AA188" s="892"/>
      <c r="AB188" s="892"/>
      <c r="AC188" s="892"/>
      <c r="AD188" s="892"/>
    </row>
    <row r="189" ht="15.75" customHeight="1">
      <c r="A189" s="892"/>
      <c r="B189" s="1023"/>
      <c r="C189" s="892"/>
      <c r="D189" s="892"/>
      <c r="E189" s="892"/>
      <c r="F189" s="998"/>
      <c r="G189" s="998"/>
      <c r="H189" s="892"/>
      <c r="I189" s="1023"/>
      <c r="J189" s="1004"/>
      <c r="K189" s="892"/>
      <c r="L189" s="892"/>
      <c r="M189" s="892"/>
      <c r="N189" s="892"/>
      <c r="O189" s="892"/>
      <c r="P189" s="892"/>
      <c r="Q189" s="892"/>
      <c r="R189" s="892"/>
      <c r="S189" s="892"/>
      <c r="T189" s="892"/>
      <c r="U189" s="892"/>
      <c r="V189" s="892"/>
      <c r="W189" s="892"/>
      <c r="X189" s="892"/>
      <c r="Y189" s="892"/>
      <c r="Z189" s="892"/>
      <c r="AA189" s="892"/>
      <c r="AB189" s="892"/>
      <c r="AC189" s="892"/>
      <c r="AD189" s="892"/>
    </row>
    <row r="190" ht="15.75" customHeight="1">
      <c r="A190" s="892"/>
      <c r="B190" s="1023"/>
      <c r="C190" s="892"/>
      <c r="D190" s="892"/>
      <c r="E190" s="892"/>
      <c r="F190" s="998"/>
      <c r="G190" s="998"/>
      <c r="H190" s="892"/>
      <c r="I190" s="1023"/>
      <c r="J190" s="1004"/>
      <c r="K190" s="892"/>
      <c r="L190" s="892"/>
      <c r="M190" s="892"/>
      <c r="N190" s="892"/>
      <c r="O190" s="892"/>
      <c r="P190" s="892"/>
      <c r="Q190" s="892"/>
      <c r="R190" s="892"/>
      <c r="S190" s="892"/>
      <c r="T190" s="892"/>
      <c r="U190" s="892"/>
      <c r="V190" s="892"/>
      <c r="W190" s="892"/>
      <c r="X190" s="892"/>
      <c r="Y190" s="892"/>
      <c r="Z190" s="892"/>
      <c r="AA190" s="892"/>
      <c r="AB190" s="892"/>
      <c r="AC190" s="892"/>
      <c r="AD190" s="892"/>
    </row>
    <row r="191" ht="15.75" customHeight="1">
      <c r="A191" s="892"/>
      <c r="B191" s="1023"/>
      <c r="C191" s="892"/>
      <c r="D191" s="892"/>
      <c r="E191" s="892"/>
      <c r="F191" s="998"/>
      <c r="G191" s="998"/>
      <c r="H191" s="892"/>
      <c r="I191" s="1023"/>
      <c r="J191" s="1004"/>
      <c r="K191" s="892"/>
      <c r="L191" s="892"/>
      <c r="M191" s="892"/>
      <c r="N191" s="892"/>
      <c r="O191" s="892"/>
      <c r="P191" s="892"/>
      <c r="Q191" s="892"/>
      <c r="R191" s="892"/>
      <c r="S191" s="892"/>
      <c r="T191" s="892"/>
      <c r="U191" s="892"/>
      <c r="V191" s="892"/>
      <c r="W191" s="892"/>
      <c r="X191" s="892"/>
      <c r="Y191" s="892"/>
      <c r="Z191" s="892"/>
      <c r="AA191" s="892"/>
      <c r="AB191" s="892"/>
      <c r="AC191" s="892"/>
      <c r="AD191" s="892"/>
    </row>
    <row r="192" ht="15.75" customHeight="1">
      <c r="A192" s="892"/>
      <c r="B192" s="1023"/>
      <c r="C192" s="892"/>
      <c r="D192" s="892"/>
      <c r="E192" s="892"/>
      <c r="F192" s="998"/>
      <c r="G192" s="998"/>
      <c r="H192" s="892"/>
      <c r="I192" s="1023"/>
      <c r="J192" s="1004"/>
      <c r="K192" s="892"/>
      <c r="L192" s="892"/>
      <c r="M192" s="892"/>
      <c r="N192" s="892"/>
      <c r="O192" s="892"/>
      <c r="P192" s="892"/>
      <c r="Q192" s="892"/>
      <c r="R192" s="892"/>
      <c r="S192" s="892"/>
      <c r="T192" s="892"/>
      <c r="U192" s="892"/>
      <c r="V192" s="892"/>
      <c r="W192" s="892"/>
      <c r="X192" s="892"/>
      <c r="Y192" s="892"/>
      <c r="Z192" s="892"/>
      <c r="AA192" s="892"/>
      <c r="AB192" s="892"/>
      <c r="AC192" s="892"/>
      <c r="AD192" s="892"/>
    </row>
    <row r="193" ht="15.75" customHeight="1">
      <c r="A193" s="892"/>
      <c r="B193" s="1023"/>
      <c r="C193" s="892"/>
      <c r="D193" s="892"/>
      <c r="E193" s="892"/>
      <c r="F193" s="998"/>
      <c r="G193" s="998"/>
      <c r="H193" s="892"/>
      <c r="I193" s="1023"/>
      <c r="J193" s="1004"/>
      <c r="K193" s="892"/>
      <c r="L193" s="892"/>
      <c r="M193" s="892"/>
      <c r="N193" s="892"/>
      <c r="O193" s="892"/>
      <c r="P193" s="892"/>
      <c r="Q193" s="892"/>
      <c r="R193" s="892"/>
      <c r="S193" s="892"/>
      <c r="T193" s="892"/>
      <c r="U193" s="892"/>
      <c r="V193" s="892"/>
      <c r="W193" s="892"/>
      <c r="X193" s="892"/>
      <c r="Y193" s="892"/>
      <c r="Z193" s="892"/>
      <c r="AA193" s="892"/>
      <c r="AB193" s="892"/>
      <c r="AC193" s="892"/>
      <c r="AD193" s="892"/>
    </row>
    <row r="194" ht="15.75" customHeight="1">
      <c r="A194" s="892"/>
      <c r="B194" s="1023"/>
      <c r="C194" s="892"/>
      <c r="D194" s="892"/>
      <c r="E194" s="892"/>
      <c r="F194" s="998"/>
      <c r="G194" s="998"/>
      <c r="H194" s="892"/>
      <c r="I194" s="1023"/>
      <c r="J194" s="1004"/>
      <c r="K194" s="892"/>
      <c r="L194" s="892"/>
      <c r="M194" s="892"/>
      <c r="N194" s="892"/>
      <c r="O194" s="892"/>
      <c r="P194" s="892"/>
      <c r="Q194" s="892"/>
      <c r="R194" s="892"/>
      <c r="S194" s="892"/>
      <c r="T194" s="892"/>
      <c r="U194" s="892"/>
      <c r="V194" s="892"/>
      <c r="W194" s="892"/>
      <c r="X194" s="892"/>
      <c r="Y194" s="892"/>
      <c r="Z194" s="892"/>
      <c r="AA194" s="892"/>
      <c r="AB194" s="892"/>
      <c r="AC194" s="892"/>
      <c r="AD194" s="892"/>
    </row>
    <row r="195" ht="15.75" customHeight="1">
      <c r="A195" s="892"/>
      <c r="B195" s="1023"/>
      <c r="C195" s="892"/>
      <c r="D195" s="892"/>
      <c r="E195" s="892"/>
      <c r="F195" s="998"/>
      <c r="G195" s="998"/>
      <c r="H195" s="892"/>
      <c r="I195" s="1023"/>
      <c r="J195" s="1004"/>
      <c r="K195" s="892"/>
      <c r="L195" s="892"/>
      <c r="M195" s="892"/>
      <c r="N195" s="892"/>
      <c r="O195" s="892"/>
      <c r="P195" s="892"/>
      <c r="Q195" s="892"/>
      <c r="R195" s="892"/>
      <c r="S195" s="892"/>
      <c r="T195" s="892"/>
      <c r="U195" s="892"/>
      <c r="V195" s="892"/>
      <c r="W195" s="892"/>
      <c r="X195" s="892"/>
      <c r="Y195" s="892"/>
      <c r="Z195" s="892"/>
      <c r="AA195" s="892"/>
      <c r="AB195" s="892"/>
      <c r="AC195" s="892"/>
      <c r="AD195" s="892"/>
    </row>
    <row r="196" ht="15.75" customHeight="1">
      <c r="A196" s="892"/>
      <c r="B196" s="1023"/>
      <c r="C196" s="892"/>
      <c r="D196" s="892"/>
      <c r="E196" s="892"/>
      <c r="F196" s="998"/>
      <c r="G196" s="998"/>
      <c r="H196" s="892"/>
      <c r="I196" s="1023"/>
      <c r="J196" s="1004"/>
      <c r="K196" s="892"/>
      <c r="L196" s="892"/>
      <c r="M196" s="892"/>
      <c r="N196" s="892"/>
      <c r="O196" s="892"/>
      <c r="P196" s="892"/>
      <c r="Q196" s="892"/>
      <c r="R196" s="892"/>
      <c r="S196" s="892"/>
      <c r="T196" s="892"/>
      <c r="U196" s="892"/>
      <c r="V196" s="892"/>
      <c r="W196" s="892"/>
      <c r="X196" s="892"/>
      <c r="Y196" s="892"/>
      <c r="Z196" s="892"/>
      <c r="AA196" s="892"/>
      <c r="AB196" s="892"/>
      <c r="AC196" s="892"/>
      <c r="AD196" s="892"/>
    </row>
    <row r="197" ht="15.75" customHeight="1">
      <c r="A197" s="892"/>
      <c r="B197" s="1023"/>
      <c r="C197" s="892"/>
      <c r="D197" s="892"/>
      <c r="E197" s="892"/>
      <c r="F197" s="998"/>
      <c r="G197" s="998"/>
      <c r="H197" s="892"/>
      <c r="I197" s="1023"/>
      <c r="J197" s="1004"/>
      <c r="K197" s="892"/>
      <c r="L197" s="892"/>
      <c r="M197" s="892"/>
      <c r="N197" s="892"/>
      <c r="O197" s="892"/>
      <c r="P197" s="892"/>
      <c r="Q197" s="892"/>
      <c r="R197" s="892"/>
      <c r="S197" s="892"/>
      <c r="T197" s="892"/>
      <c r="U197" s="892"/>
      <c r="V197" s="892"/>
      <c r="W197" s="892"/>
      <c r="X197" s="892"/>
      <c r="Y197" s="892"/>
      <c r="Z197" s="892"/>
      <c r="AA197" s="892"/>
      <c r="AB197" s="892"/>
      <c r="AC197" s="892"/>
      <c r="AD197" s="892"/>
    </row>
    <row r="198" ht="15.75" customHeight="1">
      <c r="A198" s="892"/>
      <c r="B198" s="1023"/>
      <c r="C198" s="892"/>
      <c r="D198" s="892"/>
      <c r="E198" s="892"/>
      <c r="F198" s="998"/>
      <c r="G198" s="998"/>
      <c r="H198" s="892"/>
      <c r="I198" s="1023"/>
      <c r="J198" s="1004"/>
      <c r="K198" s="892"/>
      <c r="L198" s="892"/>
      <c r="M198" s="892"/>
      <c r="N198" s="892"/>
      <c r="O198" s="892"/>
      <c r="P198" s="892"/>
      <c r="Q198" s="892"/>
      <c r="R198" s="892"/>
      <c r="S198" s="892"/>
      <c r="T198" s="892"/>
      <c r="U198" s="892"/>
      <c r="V198" s="892"/>
      <c r="W198" s="892"/>
      <c r="X198" s="892"/>
      <c r="Y198" s="892"/>
      <c r="Z198" s="892"/>
      <c r="AA198" s="892"/>
      <c r="AB198" s="892"/>
      <c r="AC198" s="892"/>
      <c r="AD198" s="892"/>
    </row>
    <row r="199" ht="15.75" customHeight="1">
      <c r="A199" s="892"/>
      <c r="B199" s="1023"/>
      <c r="C199" s="892"/>
      <c r="D199" s="892"/>
      <c r="E199" s="892"/>
      <c r="F199" s="998"/>
      <c r="G199" s="998"/>
      <c r="H199" s="892"/>
      <c r="I199" s="1023"/>
      <c r="J199" s="1004"/>
      <c r="K199" s="892"/>
      <c r="L199" s="892"/>
      <c r="M199" s="892"/>
      <c r="N199" s="892"/>
      <c r="O199" s="892"/>
      <c r="P199" s="892"/>
      <c r="Q199" s="892"/>
      <c r="R199" s="892"/>
      <c r="S199" s="892"/>
      <c r="T199" s="892"/>
      <c r="U199" s="892"/>
      <c r="V199" s="892"/>
      <c r="W199" s="892"/>
      <c r="X199" s="892"/>
      <c r="Y199" s="892"/>
      <c r="Z199" s="892"/>
      <c r="AA199" s="892"/>
      <c r="AB199" s="892"/>
      <c r="AC199" s="892"/>
      <c r="AD199" s="892"/>
    </row>
    <row r="200" ht="15.75" customHeight="1">
      <c r="A200" s="892"/>
      <c r="B200" s="1023"/>
      <c r="C200" s="892"/>
      <c r="D200" s="892"/>
      <c r="E200" s="892"/>
      <c r="F200" s="998"/>
      <c r="G200" s="998"/>
      <c r="H200" s="892"/>
      <c r="I200" s="1023"/>
      <c r="J200" s="1004"/>
      <c r="K200" s="892"/>
      <c r="L200" s="892"/>
      <c r="M200" s="892"/>
      <c r="N200" s="892"/>
      <c r="O200" s="892"/>
      <c r="P200" s="892"/>
      <c r="Q200" s="892"/>
      <c r="R200" s="892"/>
      <c r="S200" s="892"/>
      <c r="T200" s="892"/>
      <c r="U200" s="892"/>
      <c r="V200" s="892"/>
      <c r="W200" s="892"/>
      <c r="X200" s="892"/>
      <c r="Y200" s="892"/>
      <c r="Z200" s="892"/>
      <c r="AA200" s="892"/>
      <c r="AB200" s="892"/>
      <c r="AC200" s="892"/>
      <c r="AD200" s="892"/>
    </row>
    <row r="201" ht="15.75" customHeight="1">
      <c r="A201" s="892"/>
      <c r="B201" s="1023"/>
      <c r="C201" s="892"/>
      <c r="D201" s="892"/>
      <c r="E201" s="892"/>
      <c r="F201" s="998"/>
      <c r="G201" s="998"/>
      <c r="H201" s="892"/>
      <c r="I201" s="1023"/>
      <c r="J201" s="1004"/>
      <c r="K201" s="892"/>
      <c r="L201" s="892"/>
      <c r="M201" s="892"/>
      <c r="N201" s="892"/>
      <c r="O201" s="892"/>
      <c r="P201" s="892"/>
      <c r="Q201" s="892"/>
      <c r="R201" s="892"/>
      <c r="S201" s="892"/>
      <c r="T201" s="892"/>
      <c r="U201" s="892"/>
      <c r="V201" s="892"/>
      <c r="W201" s="892"/>
      <c r="X201" s="892"/>
      <c r="Y201" s="892"/>
      <c r="Z201" s="892"/>
      <c r="AA201" s="892"/>
      <c r="AB201" s="892"/>
      <c r="AC201" s="892"/>
      <c r="AD201" s="892"/>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2021-11-11T15:47:07Z</dcterms:created>
  <dc:creator>Olena Kotsurak</dc:creator>
</cp:coreProperties>
</file>