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Звіт\"/>
    </mc:Choice>
  </mc:AlternateContent>
  <bookViews>
    <workbookView xWindow="-105" yWindow="-105" windowWidth="16605" windowHeight="903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F114" i="3" l="1"/>
  <c r="F108" i="3" s="1"/>
  <c r="I112" i="3"/>
  <c r="I111" i="3"/>
  <c r="I110" i="3" s="1"/>
  <c r="I108" i="3" s="1"/>
  <c r="D108" i="3"/>
  <c r="I106" i="3"/>
  <c r="F106" i="3"/>
  <c r="D106" i="3"/>
  <c r="F101" i="3"/>
  <c r="F100" i="3"/>
  <c r="F99" i="3"/>
  <c r="F97" i="3" s="1"/>
  <c r="F115" i="3" s="1"/>
  <c r="I97" i="3"/>
  <c r="I115" i="3" s="1"/>
  <c r="D97" i="3"/>
  <c r="D115" i="3" s="1"/>
  <c r="I88" i="3"/>
  <c r="F88" i="3"/>
  <c r="F93" i="3" s="1"/>
  <c r="D88" i="3"/>
  <c r="F87" i="3"/>
  <c r="I84" i="3"/>
  <c r="I83" i="3"/>
  <c r="I81" i="3" s="1"/>
  <c r="F81" i="3"/>
  <c r="D81" i="3"/>
  <c r="I76" i="3"/>
  <c r="F76" i="3"/>
  <c r="D76" i="3"/>
  <c r="D93" i="3" s="1"/>
  <c r="F75" i="3"/>
  <c r="I64" i="3"/>
  <c r="F64" i="3"/>
  <c r="D64" i="3"/>
  <c r="I62" i="3"/>
  <c r="F62" i="3"/>
  <c r="D62" i="3"/>
  <c r="I60" i="3"/>
  <c r="F60" i="3"/>
  <c r="D60" i="3"/>
  <c r="F58" i="3"/>
  <c r="F53" i="3"/>
  <c r="F52" i="3"/>
  <c r="F50" i="3"/>
  <c r="F49" i="3"/>
  <c r="F48" i="3"/>
  <c r="F46" i="3" s="1"/>
  <c r="F47" i="3"/>
  <c r="I46" i="3"/>
  <c r="D46" i="3"/>
  <c r="F45" i="3"/>
  <c r="F44" i="3"/>
  <c r="F43" i="3"/>
  <c r="F42" i="3"/>
  <c r="F40" i="3" s="1"/>
  <c r="F41" i="3"/>
  <c r="I40" i="3"/>
  <c r="D40" i="3"/>
  <c r="F36" i="3"/>
  <c r="D36" i="3"/>
  <c r="F11" i="3"/>
  <c r="D11" i="3"/>
  <c r="P98" i="3" l="1"/>
  <c r="I93" i="3"/>
  <c r="K93" i="3" s="1"/>
  <c r="L94" i="3" l="1"/>
  <c r="N95" i="3" s="1"/>
  <c r="L95" i="3" s="1"/>
  <c r="O94" i="3" s="1"/>
  <c r="Y60" i="2" l="1"/>
  <c r="J60" i="2"/>
  <c r="X83" i="2"/>
  <c r="J79" i="2"/>
  <c r="G79" i="2"/>
  <c r="P199" i="2"/>
  <c r="M199" i="2"/>
  <c r="J198" i="2"/>
  <c r="G198" i="2"/>
  <c r="P197" i="2"/>
  <c r="M197" i="2"/>
  <c r="J196" i="2"/>
  <c r="G196" i="2"/>
  <c r="P192" i="2"/>
  <c r="M192" i="2"/>
  <c r="J192" i="2"/>
  <c r="G192" i="2"/>
  <c r="P180" i="2"/>
  <c r="M180" i="2"/>
  <c r="J157" i="2"/>
  <c r="G157" i="2"/>
  <c r="J155" i="2"/>
  <c r="G155" i="2"/>
  <c r="J153" i="2"/>
  <c r="G153" i="2"/>
  <c r="J134" i="2"/>
  <c r="J133" i="2"/>
  <c r="G134" i="2"/>
  <c r="G133" i="2"/>
  <c r="P128" i="2"/>
  <c r="P127" i="2"/>
  <c r="P126" i="2"/>
  <c r="P125" i="2"/>
  <c r="P124" i="2"/>
  <c r="P123" i="2"/>
  <c r="P122" i="2"/>
  <c r="X122" i="2" s="1"/>
  <c r="P121" i="2"/>
  <c r="M128" i="2"/>
  <c r="M127" i="2"/>
  <c r="M126" i="2"/>
  <c r="M125" i="2"/>
  <c r="M124" i="2"/>
  <c r="M123" i="2"/>
  <c r="M122" i="2"/>
  <c r="M121" i="2"/>
  <c r="G122" i="2"/>
  <c r="J122" i="2"/>
  <c r="S122" i="2"/>
  <c r="V122" i="2"/>
  <c r="W122" i="2"/>
  <c r="G123" i="2"/>
  <c r="J123" i="2"/>
  <c r="X123" i="2" s="1"/>
  <c r="S123" i="2"/>
  <c r="V123" i="2"/>
  <c r="W123" i="2"/>
  <c r="G124" i="2"/>
  <c r="J124" i="2"/>
  <c r="X124" i="2"/>
  <c r="S124" i="2"/>
  <c r="V124" i="2"/>
  <c r="G125" i="2"/>
  <c r="J125" i="2"/>
  <c r="S125" i="2"/>
  <c r="V125" i="2"/>
  <c r="W125" i="2"/>
  <c r="G126" i="2"/>
  <c r="W126" i="2" s="1"/>
  <c r="J126" i="2"/>
  <c r="X126" i="2"/>
  <c r="S126" i="2"/>
  <c r="V126" i="2"/>
  <c r="G127" i="2"/>
  <c r="J127" i="2"/>
  <c r="X127" i="2" s="1"/>
  <c r="S127" i="2"/>
  <c r="V127" i="2"/>
  <c r="W127" i="2"/>
  <c r="G128" i="2"/>
  <c r="J128" i="2"/>
  <c r="X128" i="2"/>
  <c r="S128" i="2"/>
  <c r="V128" i="2"/>
  <c r="X125" i="2" l="1"/>
  <c r="Y123" i="2"/>
  <c r="Z123" i="2" s="1"/>
  <c r="Y125" i="2"/>
  <c r="Z125" i="2" s="1"/>
  <c r="Y122" i="2"/>
  <c r="Z122" i="2" s="1"/>
  <c r="W128" i="2"/>
  <c r="Y128" i="2" s="1"/>
  <c r="Z128" i="2" s="1"/>
  <c r="W124" i="2"/>
  <c r="Y124" i="2" s="1"/>
  <c r="Z124" i="2" s="1"/>
  <c r="Y127" i="2"/>
  <c r="Z127" i="2" s="1"/>
  <c r="Y126" i="2"/>
  <c r="Z126" i="2" s="1"/>
  <c r="J115" i="2" l="1"/>
  <c r="J114" i="2"/>
  <c r="J113" i="2"/>
  <c r="J112" i="2"/>
  <c r="J111" i="2"/>
  <c r="J110" i="2"/>
  <c r="J109" i="2"/>
  <c r="J108" i="2"/>
  <c r="J107" i="2"/>
  <c r="J106" i="2"/>
  <c r="J105" i="2"/>
  <c r="G115" i="2"/>
  <c r="G114" i="2"/>
  <c r="G113" i="2"/>
  <c r="G112" i="2"/>
  <c r="G111" i="2"/>
  <c r="G110" i="2"/>
  <c r="G109" i="2"/>
  <c r="G108" i="2"/>
  <c r="G107" i="2"/>
  <c r="G106" i="2"/>
  <c r="G105" i="2"/>
  <c r="M106" i="2"/>
  <c r="P106" i="2"/>
  <c r="S106" i="2"/>
  <c r="V106" i="2"/>
  <c r="X106" i="2"/>
  <c r="M107" i="2"/>
  <c r="P107" i="2"/>
  <c r="S107" i="2"/>
  <c r="W107" i="2" s="1"/>
  <c r="V107" i="2"/>
  <c r="M108" i="2"/>
  <c r="P108" i="2"/>
  <c r="S108" i="2"/>
  <c r="V108" i="2"/>
  <c r="M109" i="2"/>
  <c r="P109" i="2"/>
  <c r="S109" i="2"/>
  <c r="V109" i="2"/>
  <c r="M110" i="2"/>
  <c r="P110" i="2"/>
  <c r="S110" i="2"/>
  <c r="W110" i="2" s="1"/>
  <c r="V110" i="2"/>
  <c r="M111" i="2"/>
  <c r="P111" i="2"/>
  <c r="S111" i="2"/>
  <c r="W111" i="2" s="1"/>
  <c r="V111" i="2"/>
  <c r="M112" i="2"/>
  <c r="P112" i="2"/>
  <c r="S112" i="2"/>
  <c r="V112" i="2"/>
  <c r="M113" i="2"/>
  <c r="P113" i="2"/>
  <c r="S113" i="2"/>
  <c r="W113" i="2" s="1"/>
  <c r="V113" i="2"/>
  <c r="M114" i="2"/>
  <c r="P114" i="2"/>
  <c r="X114" i="2" s="1"/>
  <c r="S114" i="2"/>
  <c r="V114" i="2"/>
  <c r="M115" i="2"/>
  <c r="P115" i="2"/>
  <c r="S115" i="2"/>
  <c r="V115" i="2"/>
  <c r="J91" i="2"/>
  <c r="G91" i="2"/>
  <c r="X111" i="2" l="1"/>
  <c r="X109" i="2"/>
  <c r="W108" i="2"/>
  <c r="W115" i="2"/>
  <c r="X110" i="2"/>
  <c r="Y110" i="2" s="1"/>
  <c r="Z110" i="2" s="1"/>
  <c r="W112" i="2"/>
  <c r="X113" i="2"/>
  <c r="Y113" i="2" s="1"/>
  <c r="Z113" i="2" s="1"/>
  <c r="X108" i="2"/>
  <c r="W106" i="2"/>
  <c r="Y106" i="2" s="1"/>
  <c r="Z106" i="2" s="1"/>
  <c r="W114" i="2"/>
  <c r="Y114" i="2" s="1"/>
  <c r="Z114" i="2" s="1"/>
  <c r="X107" i="2"/>
  <c r="Y107" i="2" s="1"/>
  <c r="Z107" i="2" s="1"/>
  <c r="X115" i="2"/>
  <c r="Y111" i="2"/>
  <c r="Z111" i="2" s="1"/>
  <c r="X112" i="2"/>
  <c r="W109" i="2"/>
  <c r="Y109" i="2" s="1"/>
  <c r="Z109" i="2" s="1"/>
  <c r="Y115" i="2"/>
  <c r="Z115" i="2" s="1"/>
  <c r="J22" i="2"/>
  <c r="J15" i="2"/>
  <c r="J14" i="2"/>
  <c r="G22" i="2"/>
  <c r="G15" i="2"/>
  <c r="G14" i="2"/>
  <c r="J62" i="2"/>
  <c r="J61" i="2"/>
  <c r="J59" i="2"/>
  <c r="J58" i="2"/>
  <c r="J57" i="2"/>
  <c r="J56" i="2"/>
  <c r="J55" i="2"/>
  <c r="J54" i="2"/>
  <c r="J53" i="2"/>
  <c r="J52" i="2"/>
  <c r="J51" i="2"/>
  <c r="J50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M57" i="2"/>
  <c r="P57" i="2"/>
  <c r="S57" i="2"/>
  <c r="V57" i="2"/>
  <c r="M58" i="2"/>
  <c r="P58" i="2"/>
  <c r="S58" i="2"/>
  <c r="V58" i="2"/>
  <c r="M59" i="2"/>
  <c r="P59" i="2"/>
  <c r="S59" i="2"/>
  <c r="V59" i="2"/>
  <c r="M60" i="2"/>
  <c r="P60" i="2"/>
  <c r="S60" i="2"/>
  <c r="V60" i="2"/>
  <c r="M61" i="2"/>
  <c r="P61" i="2"/>
  <c r="S61" i="2"/>
  <c r="V61" i="2"/>
  <c r="M62" i="2"/>
  <c r="P62" i="2"/>
  <c r="S62" i="2"/>
  <c r="V62" i="2"/>
  <c r="M52" i="2"/>
  <c r="P52" i="2"/>
  <c r="S52" i="2"/>
  <c r="V52" i="2"/>
  <c r="M53" i="2"/>
  <c r="P53" i="2"/>
  <c r="S53" i="2"/>
  <c r="V53" i="2"/>
  <c r="M54" i="2"/>
  <c r="P54" i="2"/>
  <c r="S54" i="2"/>
  <c r="V54" i="2"/>
  <c r="M55" i="2"/>
  <c r="P55" i="2"/>
  <c r="S55" i="2"/>
  <c r="V55" i="2"/>
  <c r="M56" i="2"/>
  <c r="P56" i="2"/>
  <c r="S56" i="2"/>
  <c r="V56" i="2"/>
  <c r="K63" i="2"/>
  <c r="N63" i="2"/>
  <c r="Q63" i="2"/>
  <c r="T63" i="2"/>
  <c r="E68" i="2"/>
  <c r="G69" i="2"/>
  <c r="G70" i="2"/>
  <c r="E72" i="2"/>
  <c r="G73" i="2"/>
  <c r="G74" i="2"/>
  <c r="W55" i="2" l="1"/>
  <c r="X61" i="2"/>
  <c r="Y108" i="2"/>
  <c r="Z108" i="2" s="1"/>
  <c r="W58" i="2"/>
  <c r="X56" i="2"/>
  <c r="Y112" i="2"/>
  <c r="Z112" i="2" s="1"/>
  <c r="W53" i="2"/>
  <c r="W62" i="2"/>
  <c r="Y62" i="2" s="1"/>
  <c r="Z62" i="2" s="1"/>
  <c r="X58" i="2"/>
  <c r="X55" i="2"/>
  <c r="Y55" i="2" s="1"/>
  <c r="Z55" i="2" s="1"/>
  <c r="X62" i="2"/>
  <c r="X52" i="2"/>
  <c r="X54" i="2"/>
  <c r="X60" i="2"/>
  <c r="X59" i="2"/>
  <c r="W52" i="2"/>
  <c r="Y52" i="2" s="1"/>
  <c r="Z52" i="2" s="1"/>
  <c r="W54" i="2"/>
  <c r="W56" i="2"/>
  <c r="W60" i="2"/>
  <c r="X53" i="2"/>
  <c r="X57" i="2"/>
  <c r="W57" i="2"/>
  <c r="W59" i="2"/>
  <c r="W61" i="2"/>
  <c r="Y61" i="2" s="1"/>
  <c r="Z61" i="2" s="1"/>
  <c r="G68" i="2"/>
  <c r="Y56" i="2" l="1"/>
  <c r="Z56" i="2" s="1"/>
  <c r="Y53" i="2"/>
  <c r="Z53" i="2" s="1"/>
  <c r="Y58" i="2"/>
  <c r="Z58" i="2" s="1"/>
  <c r="Z60" i="2"/>
  <c r="Y54" i="2"/>
  <c r="Z54" i="2" s="1"/>
  <c r="Y59" i="2"/>
  <c r="Z59" i="2" s="1"/>
  <c r="Y57" i="2"/>
  <c r="Z57" i="2" s="1"/>
  <c r="V199" i="2"/>
  <c r="S199" i="2"/>
  <c r="J199" i="2"/>
  <c r="G199" i="2"/>
  <c r="V198" i="2"/>
  <c r="S198" i="2"/>
  <c r="V197" i="2"/>
  <c r="S197" i="2"/>
  <c r="J197" i="2"/>
  <c r="G197" i="2"/>
  <c r="V196" i="2"/>
  <c r="S196" i="2"/>
  <c r="P196" i="2"/>
  <c r="M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2" i="2"/>
  <c r="S192" i="2"/>
  <c r="T191" i="2"/>
  <c r="Q191" i="2"/>
  <c r="N191" i="2"/>
  <c r="K191" i="2"/>
  <c r="H191" i="2"/>
  <c r="E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V187" i="2" s="1"/>
  <c r="S188" i="2"/>
  <c r="P188" i="2"/>
  <c r="M188" i="2"/>
  <c r="J188" i="2"/>
  <c r="G188" i="2"/>
  <c r="T187" i="2"/>
  <c r="Q187" i="2"/>
  <c r="N187" i="2"/>
  <c r="K187" i="2"/>
  <c r="H187" i="2"/>
  <c r="E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T177" i="2"/>
  <c r="Q177" i="2"/>
  <c r="N177" i="2"/>
  <c r="K177" i="2"/>
  <c r="H177" i="2"/>
  <c r="E177" i="2"/>
  <c r="T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M157" i="2"/>
  <c r="V156" i="2"/>
  <c r="S156" i="2"/>
  <c r="P156" i="2"/>
  <c r="M156" i="2"/>
  <c r="J156" i="2"/>
  <c r="G156" i="2"/>
  <c r="V155" i="2"/>
  <c r="S155" i="2"/>
  <c r="P155" i="2"/>
  <c r="M155" i="2"/>
  <c r="V154" i="2"/>
  <c r="S154" i="2"/>
  <c r="P154" i="2"/>
  <c r="M154" i="2"/>
  <c r="J154" i="2"/>
  <c r="G154" i="2"/>
  <c r="V153" i="2"/>
  <c r="S153" i="2"/>
  <c r="P153" i="2"/>
  <c r="M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V133" i="2"/>
  <c r="S133" i="2"/>
  <c r="P133" i="2"/>
  <c r="M133" i="2"/>
  <c r="V132" i="2"/>
  <c r="S132" i="2"/>
  <c r="P132" i="2"/>
  <c r="M132" i="2"/>
  <c r="V131" i="2"/>
  <c r="S131" i="2"/>
  <c r="P131" i="2"/>
  <c r="M131" i="2"/>
  <c r="V121" i="2"/>
  <c r="S121" i="2"/>
  <c r="J121" i="2"/>
  <c r="G121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05" i="2"/>
  <c r="V104" i="2" s="1"/>
  <c r="S105" i="2"/>
  <c r="S104" i="2" s="1"/>
  <c r="P105" i="2"/>
  <c r="P104" i="2" s="1"/>
  <c r="M105" i="2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V73" i="2"/>
  <c r="S73" i="2"/>
  <c r="P73" i="2"/>
  <c r="M73" i="2"/>
  <c r="J73" i="2"/>
  <c r="T72" i="2"/>
  <c r="Q72" i="2"/>
  <c r="N72" i="2"/>
  <c r="K72" i="2"/>
  <c r="H72" i="2"/>
  <c r="V71" i="2"/>
  <c r="S71" i="2"/>
  <c r="P71" i="2"/>
  <c r="M71" i="2"/>
  <c r="V70" i="2"/>
  <c r="S70" i="2"/>
  <c r="P70" i="2"/>
  <c r="M70" i="2"/>
  <c r="J70" i="2"/>
  <c r="V69" i="2"/>
  <c r="S69" i="2"/>
  <c r="P69" i="2"/>
  <c r="M69" i="2"/>
  <c r="J69" i="2"/>
  <c r="T68" i="2"/>
  <c r="Q68" i="2"/>
  <c r="N68" i="2"/>
  <c r="K68" i="2"/>
  <c r="H68" i="2"/>
  <c r="V65" i="2"/>
  <c r="S65" i="2"/>
  <c r="P65" i="2"/>
  <c r="M65" i="2"/>
  <c r="V64" i="2"/>
  <c r="V63" i="2" s="1"/>
  <c r="S64" i="2"/>
  <c r="S63" i="2" s="1"/>
  <c r="P64" i="2"/>
  <c r="M64" i="2"/>
  <c r="V51" i="2"/>
  <c r="S51" i="2"/>
  <c r="P51" i="2"/>
  <c r="M51" i="2"/>
  <c r="V50" i="2"/>
  <c r="S50" i="2"/>
  <c r="P50" i="2"/>
  <c r="M50" i="2"/>
  <c r="T49" i="2"/>
  <c r="T66" i="2" s="1"/>
  <c r="Q49" i="2"/>
  <c r="N49" i="2"/>
  <c r="N66" i="2" s="1"/>
  <c r="K49" i="2"/>
  <c r="H49" i="2"/>
  <c r="H66" i="2" s="1"/>
  <c r="E49" i="2"/>
  <c r="E6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V14" i="2"/>
  <c r="S14" i="2"/>
  <c r="P14" i="2"/>
  <c r="M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M203" i="2" s="1"/>
  <c r="N29" i="1" l="1"/>
  <c r="I29" i="1" s="1"/>
  <c r="P17" i="2"/>
  <c r="N27" i="2" s="1"/>
  <c r="P27" i="2" s="1"/>
  <c r="X19" i="2"/>
  <c r="X24" i="2"/>
  <c r="J29" i="2"/>
  <c r="V29" i="2"/>
  <c r="V35" i="2"/>
  <c r="V43" i="2"/>
  <c r="W14" i="2"/>
  <c r="W15" i="2"/>
  <c r="M94" i="2"/>
  <c r="W96" i="2"/>
  <c r="X189" i="2"/>
  <c r="X193" i="2"/>
  <c r="X195" i="2"/>
  <c r="X197" i="2"/>
  <c r="X199" i="2"/>
  <c r="Y199" i="2" s="1"/>
  <c r="Z199" i="2" s="1"/>
  <c r="X73" i="2"/>
  <c r="W78" i="2"/>
  <c r="M80" i="2"/>
  <c r="W105" i="2"/>
  <c r="S142" i="2"/>
  <c r="W153" i="2"/>
  <c r="W157" i="2"/>
  <c r="W160" i="2"/>
  <c r="Y160" i="2" s="1"/>
  <c r="Z160" i="2" s="1"/>
  <c r="W162" i="2"/>
  <c r="M175" i="2"/>
  <c r="M177" i="2"/>
  <c r="G35" i="2"/>
  <c r="S35" i="2"/>
  <c r="W42" i="2"/>
  <c r="P43" i="2"/>
  <c r="X45" i="2"/>
  <c r="W70" i="2"/>
  <c r="J76" i="2"/>
  <c r="V76" i="2"/>
  <c r="X81" i="2"/>
  <c r="V80" i="2"/>
  <c r="V84" i="2"/>
  <c r="X92" i="2"/>
  <c r="Y92" i="2" s="1"/>
  <c r="Z92" i="2" s="1"/>
  <c r="P94" i="2"/>
  <c r="W20" i="2"/>
  <c r="G21" i="2"/>
  <c r="E28" i="2" s="1"/>
  <c r="G28" i="2" s="1"/>
  <c r="X50" i="2"/>
  <c r="X65" i="2"/>
  <c r="S182" i="2"/>
  <c r="W92" i="2"/>
  <c r="V98" i="2"/>
  <c r="X101" i="2"/>
  <c r="X118" i="2"/>
  <c r="X131" i="2"/>
  <c r="X135" i="2"/>
  <c r="X139" i="2"/>
  <c r="X144" i="2"/>
  <c r="X146" i="2"/>
  <c r="X148" i="2"/>
  <c r="X153" i="2"/>
  <c r="X160" i="2"/>
  <c r="X162" i="2"/>
  <c r="Y162" i="2" s="1"/>
  <c r="Z162" i="2" s="1"/>
  <c r="X164" i="2"/>
  <c r="V169" i="2"/>
  <c r="X174" i="2"/>
  <c r="X181" i="2"/>
  <c r="W195" i="2"/>
  <c r="Y195" i="2" s="1"/>
  <c r="Z195" i="2" s="1"/>
  <c r="W197" i="2"/>
  <c r="W199" i="2"/>
  <c r="W45" i="2"/>
  <c r="Y45" i="2" s="1"/>
  <c r="Z45" i="2" s="1"/>
  <c r="W185" i="2"/>
  <c r="X37" i="2"/>
  <c r="M63" i="2"/>
  <c r="M17" i="2"/>
  <c r="K27" i="2" s="1"/>
  <c r="M27" i="2" s="1"/>
  <c r="W19" i="2"/>
  <c r="Y19" i="2" s="1"/>
  <c r="Z19" i="2" s="1"/>
  <c r="S21" i="2"/>
  <c r="Q28" i="2" s="1"/>
  <c r="S28" i="2" s="1"/>
  <c r="W24" i="2"/>
  <c r="P29" i="2"/>
  <c r="X31" i="2"/>
  <c r="M35" i="2"/>
  <c r="W37" i="2"/>
  <c r="J43" i="2"/>
  <c r="W71" i="2"/>
  <c r="X75" i="2"/>
  <c r="G76" i="2"/>
  <c r="S76" i="2"/>
  <c r="S80" i="2"/>
  <c r="W83" i="2"/>
  <c r="P84" i="2"/>
  <c r="X86" i="2"/>
  <c r="X93" i="2"/>
  <c r="G94" i="2"/>
  <c r="S94" i="2"/>
  <c r="W97" i="2"/>
  <c r="W101" i="2"/>
  <c r="Y101" i="2" s="1"/>
  <c r="Z101" i="2" s="1"/>
  <c r="X117" i="2"/>
  <c r="X132" i="2"/>
  <c r="X134" i="2"/>
  <c r="Y134" i="2" s="1"/>
  <c r="Z134" i="2" s="1"/>
  <c r="X140" i="2"/>
  <c r="X145" i="2"/>
  <c r="X154" i="2"/>
  <c r="X156" i="2"/>
  <c r="X163" i="2"/>
  <c r="P169" i="2"/>
  <c r="X178" i="2"/>
  <c r="X180" i="2"/>
  <c r="X184" i="2"/>
  <c r="X186" i="2"/>
  <c r="S187" i="2"/>
  <c r="W190" i="2"/>
  <c r="J187" i="2"/>
  <c r="X194" i="2"/>
  <c r="X196" i="2"/>
  <c r="X198" i="2"/>
  <c r="J17" i="2"/>
  <c r="H27" i="2" s="1"/>
  <c r="J27" i="2" s="1"/>
  <c r="J35" i="2"/>
  <c r="X40" i="2"/>
  <c r="V39" i="2"/>
  <c r="X42" i="2"/>
  <c r="X70" i="2"/>
  <c r="P76" i="2"/>
  <c r="X78" i="2"/>
  <c r="Y78" i="2" s="1"/>
  <c r="Z78" i="2" s="1"/>
  <c r="X96" i="2"/>
  <c r="X100" i="2"/>
  <c r="W121" i="2"/>
  <c r="S120" i="2"/>
  <c r="W132" i="2"/>
  <c r="W134" i="2"/>
  <c r="W136" i="2"/>
  <c r="W138" i="2"/>
  <c r="W140" i="2"/>
  <c r="W147" i="2"/>
  <c r="W154" i="2"/>
  <c r="Y154" i="2" s="1"/>
  <c r="Z154" i="2" s="1"/>
  <c r="W163" i="2"/>
  <c r="S175" i="2"/>
  <c r="W173" i="2"/>
  <c r="S177" i="2"/>
  <c r="W180" i="2"/>
  <c r="Y180" i="2" s="1"/>
  <c r="Z180" i="2" s="1"/>
  <c r="M182" i="2"/>
  <c r="S13" i="2"/>
  <c r="M13" i="2"/>
  <c r="K26" i="2" s="1"/>
  <c r="V13" i="2"/>
  <c r="T26" i="2" s="1"/>
  <c r="V26" i="2" s="1"/>
  <c r="M90" i="2"/>
  <c r="B29" i="1"/>
  <c r="M116" i="2"/>
  <c r="J68" i="2"/>
  <c r="P68" i="2"/>
  <c r="V68" i="2"/>
  <c r="S72" i="2"/>
  <c r="P72" i="2"/>
  <c r="E88" i="2"/>
  <c r="Y83" i="2"/>
  <c r="Z83" i="2" s="1"/>
  <c r="S90" i="2"/>
  <c r="N129" i="2"/>
  <c r="E47" i="2"/>
  <c r="X16" i="2"/>
  <c r="K47" i="2"/>
  <c r="Q47" i="2"/>
  <c r="J94" i="2"/>
  <c r="V94" i="2"/>
  <c r="E129" i="2"/>
  <c r="G142" i="2"/>
  <c r="Y140" i="2"/>
  <c r="Z140" i="2" s="1"/>
  <c r="T88" i="2"/>
  <c r="J165" i="2"/>
  <c r="P177" i="2"/>
  <c r="V182" i="2"/>
  <c r="E200" i="2"/>
  <c r="X85" i="2"/>
  <c r="J84" i="2"/>
  <c r="W100" i="2"/>
  <c r="Y100" i="2" s="1"/>
  <c r="Z100" i="2" s="1"/>
  <c r="H129" i="2"/>
  <c r="W117" i="2"/>
  <c r="Y117" i="2" s="1"/>
  <c r="Z117" i="2" s="1"/>
  <c r="W133" i="2"/>
  <c r="M142" i="2"/>
  <c r="W137" i="2"/>
  <c r="W139" i="2"/>
  <c r="Y139" i="2" s="1"/>
  <c r="Z139" i="2" s="1"/>
  <c r="X141" i="2"/>
  <c r="W145" i="2"/>
  <c r="Y145" i="2" s="1"/>
  <c r="Z145" i="2" s="1"/>
  <c r="W146" i="2"/>
  <c r="X149" i="2"/>
  <c r="X161" i="2"/>
  <c r="W168" i="2"/>
  <c r="W184" i="2"/>
  <c r="Y184" i="2" s="1"/>
  <c r="Z184" i="2" s="1"/>
  <c r="W194" i="2"/>
  <c r="Y194" i="2" s="1"/>
  <c r="Z194" i="2" s="1"/>
  <c r="M191" i="2"/>
  <c r="X69" i="2"/>
  <c r="W79" i="2"/>
  <c r="W82" i="2"/>
  <c r="W86" i="2"/>
  <c r="Y86" i="2" s="1"/>
  <c r="Z86" i="2" s="1"/>
  <c r="W87" i="2"/>
  <c r="X97" i="2"/>
  <c r="J98" i="2"/>
  <c r="X99" i="2"/>
  <c r="X98" i="2" s="1"/>
  <c r="W119" i="2"/>
  <c r="Q129" i="2"/>
  <c r="M120" i="2"/>
  <c r="V142" i="2"/>
  <c r="X155" i="2"/>
  <c r="X157" i="2"/>
  <c r="P165" i="2"/>
  <c r="W164" i="2"/>
  <c r="W172" i="2"/>
  <c r="W181" i="2"/>
  <c r="J182" i="2"/>
  <c r="X190" i="2"/>
  <c r="H200" i="2"/>
  <c r="N200" i="2"/>
  <c r="T200" i="2"/>
  <c r="V191" i="2"/>
  <c r="P191" i="2"/>
  <c r="W198" i="2"/>
  <c r="S191" i="2"/>
  <c r="S200" i="2" s="1"/>
  <c r="Y24" i="2"/>
  <c r="Z24" i="2" s="1"/>
  <c r="H47" i="2"/>
  <c r="S49" i="2"/>
  <c r="S66" i="2" s="1"/>
  <c r="P49" i="2"/>
  <c r="X64" i="2"/>
  <c r="X63" i="2" s="1"/>
  <c r="P63" i="2"/>
  <c r="Y70" i="2"/>
  <c r="Z70" i="2" s="1"/>
  <c r="X71" i="2"/>
  <c r="V72" i="2"/>
  <c r="M72" i="2"/>
  <c r="W75" i="2"/>
  <c r="Y75" i="2" s="1"/>
  <c r="Z75" i="2" s="1"/>
  <c r="G72" i="2"/>
  <c r="X77" i="2"/>
  <c r="X79" i="2"/>
  <c r="P80" i="2"/>
  <c r="X87" i="2"/>
  <c r="V90" i="2"/>
  <c r="P90" i="2"/>
  <c r="W93" i="2"/>
  <c r="X95" i="2"/>
  <c r="M98" i="2"/>
  <c r="M102" i="2" s="1"/>
  <c r="P98" i="2"/>
  <c r="M104" i="2"/>
  <c r="T129" i="2"/>
  <c r="S116" i="2"/>
  <c r="W131" i="2"/>
  <c r="X133" i="2"/>
  <c r="X137" i="2"/>
  <c r="W141" i="2"/>
  <c r="S150" i="2"/>
  <c r="X147" i="2"/>
  <c r="W148" i="2"/>
  <c r="M150" i="2"/>
  <c r="M158" i="2"/>
  <c r="W155" i="2"/>
  <c r="W156" i="2"/>
  <c r="V165" i="2"/>
  <c r="W161" i="2"/>
  <c r="X167" i="2"/>
  <c r="V175" i="2"/>
  <c r="X173" i="2"/>
  <c r="W174" i="2"/>
  <c r="Y174" i="2" s="1"/>
  <c r="Z174" i="2" s="1"/>
  <c r="W179" i="2"/>
  <c r="V177" i="2"/>
  <c r="X185" i="2"/>
  <c r="W186" i="2"/>
  <c r="Y186" i="2" s="1"/>
  <c r="Z186" i="2" s="1"/>
  <c r="M187" i="2"/>
  <c r="W192" i="2"/>
  <c r="W196" i="2"/>
  <c r="Y197" i="2"/>
  <c r="Z197" i="2" s="1"/>
  <c r="W16" i="2"/>
  <c r="W22" i="2"/>
  <c r="W23" i="2"/>
  <c r="W31" i="2"/>
  <c r="W32" i="2"/>
  <c r="X36" i="2"/>
  <c r="X38" i="2"/>
  <c r="P39" i="2"/>
  <c r="W46" i="2"/>
  <c r="P13" i="2"/>
  <c r="N26" i="2" s="1"/>
  <c r="X18" i="2"/>
  <c r="V17" i="2"/>
  <c r="T27" i="2" s="1"/>
  <c r="X20" i="2"/>
  <c r="Y20" i="2" s="1"/>
  <c r="Z20" i="2" s="1"/>
  <c r="P21" i="2"/>
  <c r="N28" i="2" s="1"/>
  <c r="P28" i="2" s="1"/>
  <c r="X32" i="2"/>
  <c r="P35" i="2"/>
  <c r="Y37" i="2"/>
  <c r="Z37" i="2" s="1"/>
  <c r="W38" i="2"/>
  <c r="M39" i="2"/>
  <c r="Y42" i="2"/>
  <c r="Z42" i="2" s="1"/>
  <c r="X44" i="2"/>
  <c r="X46" i="2"/>
  <c r="V49" i="2"/>
  <c r="V66" i="2" s="1"/>
  <c r="M49" i="2"/>
  <c r="M66" i="2" s="1"/>
  <c r="Q26" i="2"/>
  <c r="P26" i="2"/>
  <c r="P25" i="2" s="1"/>
  <c r="X15" i="2"/>
  <c r="Y15" i="2" s="1"/>
  <c r="Z15" i="2" s="1"/>
  <c r="W135" i="2"/>
  <c r="G13" i="2"/>
  <c r="X14" i="2"/>
  <c r="J13" i="2"/>
  <c r="W18" i="2"/>
  <c r="G29" i="2"/>
  <c r="S29" i="2"/>
  <c r="G43" i="2"/>
  <c r="S43" i="2"/>
  <c r="W50" i="2"/>
  <c r="G49" i="2"/>
  <c r="G66" i="2" s="1"/>
  <c r="Q66" i="2"/>
  <c r="S68" i="2"/>
  <c r="W73" i="2"/>
  <c r="Q88" i="2"/>
  <c r="N88" i="2"/>
  <c r="W144" i="2"/>
  <c r="G150" i="2"/>
  <c r="X30" i="2"/>
  <c r="K88" i="2"/>
  <c r="M21" i="2"/>
  <c r="K28" i="2" s="1"/>
  <c r="M28" i="2" s="1"/>
  <c r="W28" i="2" s="1"/>
  <c r="X23" i="2"/>
  <c r="W36" i="2"/>
  <c r="W40" i="2"/>
  <c r="G39" i="2"/>
  <c r="S39" i="2"/>
  <c r="T47" i="2"/>
  <c r="W51" i="2"/>
  <c r="K66" i="2"/>
  <c r="W65" i="2"/>
  <c r="Y65" i="2" s="1"/>
  <c r="Z65" i="2" s="1"/>
  <c r="W74" i="2"/>
  <c r="M76" i="2"/>
  <c r="W77" i="2"/>
  <c r="H88" i="2"/>
  <c r="W81" i="2"/>
  <c r="G80" i="2"/>
  <c r="W91" i="2"/>
  <c r="G90" i="2"/>
  <c r="J104" i="2"/>
  <c r="X10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W44" i="2"/>
  <c r="M68" i="2"/>
  <c r="W69" i="2"/>
  <c r="X119" i="2"/>
  <c r="X116" i="2" s="1"/>
  <c r="Y131" i="2"/>
  <c r="Z131" i="2" s="1"/>
  <c r="P142" i="2"/>
  <c r="X41" i="2"/>
  <c r="X51" i="2"/>
  <c r="X74" i="2"/>
  <c r="X72" i="2" s="1"/>
  <c r="X82" i="2"/>
  <c r="G84" i="2"/>
  <c r="S84" i="2"/>
  <c r="X91" i="2"/>
  <c r="J90" i="2"/>
  <c r="W99" i="2"/>
  <c r="G98" i="2"/>
  <c r="S98" i="2"/>
  <c r="S102" i="2" s="1"/>
  <c r="P116" i="2"/>
  <c r="W118" i="2"/>
  <c r="Y118" i="2" s="1"/>
  <c r="Z118" i="2" s="1"/>
  <c r="G116" i="2"/>
  <c r="J120" i="2"/>
  <c r="X121" i="2"/>
  <c r="V120" i="2"/>
  <c r="W152" i="2"/>
  <c r="M169" i="2"/>
  <c r="W167" i="2"/>
  <c r="X183" i="2"/>
  <c r="P182" i="2"/>
  <c r="W64" i="2"/>
  <c r="K129" i="2"/>
  <c r="X138" i="2"/>
  <c r="Y138" i="2" s="1"/>
  <c r="Z138" i="2" s="1"/>
  <c r="J142" i="2"/>
  <c r="W149" i="2"/>
  <c r="Y149" i="2" s="1"/>
  <c r="Z149" i="2" s="1"/>
  <c r="Y153" i="2"/>
  <c r="Z153" i="2" s="1"/>
  <c r="W171" i="2"/>
  <c r="G175" i="2"/>
  <c r="X172" i="2"/>
  <c r="Y172" i="2" s="1"/>
  <c r="Z172" i="2" s="1"/>
  <c r="J175" i="2"/>
  <c r="W188" i="2"/>
  <c r="G187" i="2"/>
  <c r="X192" i="2"/>
  <c r="J191" i="2"/>
  <c r="J39" i="2"/>
  <c r="J47" i="2" s="1"/>
  <c r="J49" i="2"/>
  <c r="J66" i="2" s="1"/>
  <c r="J72" i="2"/>
  <c r="J80" i="2"/>
  <c r="M84" i="2"/>
  <c r="W85" i="2"/>
  <c r="W95" i="2"/>
  <c r="J116" i="2"/>
  <c r="V116" i="2"/>
  <c r="Y119" i="2"/>
  <c r="Z119" i="2" s="1"/>
  <c r="P120" i="2"/>
  <c r="X136" i="2"/>
  <c r="G158" i="2"/>
  <c r="S158" i="2"/>
  <c r="Y163" i="2"/>
  <c r="Z163" i="2" s="1"/>
  <c r="X179" i="2"/>
  <c r="J177" i="2"/>
  <c r="G104" i="2"/>
  <c r="G120" i="2"/>
  <c r="J150" i="2"/>
  <c r="V150" i="2"/>
  <c r="J158" i="2"/>
  <c r="X152" i="2"/>
  <c r="V158" i="2"/>
  <c r="M165" i="2"/>
  <c r="X168" i="2"/>
  <c r="J169" i="2"/>
  <c r="X171" i="2"/>
  <c r="P175" i="2"/>
  <c r="X188" i="2"/>
  <c r="P187" i="2"/>
  <c r="K200" i="2"/>
  <c r="W193" i="2"/>
  <c r="Y193" i="2" s="1"/>
  <c r="Z193" i="2" s="1"/>
  <c r="G191" i="2"/>
  <c r="P150" i="2"/>
  <c r="G165" i="2"/>
  <c r="S165" i="2"/>
  <c r="W183" i="2"/>
  <c r="G182" i="2"/>
  <c r="P158" i="2"/>
  <c r="G169" i="2"/>
  <c r="S169" i="2"/>
  <c r="W178" i="2"/>
  <c r="G177" i="2"/>
  <c r="W189" i="2"/>
  <c r="Q200" i="2"/>
  <c r="K29" i="1" l="1"/>
  <c r="X191" i="2"/>
  <c r="Y16" i="2"/>
  <c r="Z16" i="2" s="1"/>
  <c r="Y156" i="2"/>
  <c r="Z156" i="2" s="1"/>
  <c r="Y148" i="2"/>
  <c r="Z148" i="2" s="1"/>
  <c r="X90" i="2"/>
  <c r="X102" i="2" s="1"/>
  <c r="X49" i="2"/>
  <c r="X66" i="2" s="1"/>
  <c r="Y135" i="2"/>
  <c r="Z135" i="2" s="1"/>
  <c r="Y31" i="2"/>
  <c r="Z31" i="2" s="1"/>
  <c r="Y147" i="2"/>
  <c r="Z147" i="2" s="1"/>
  <c r="S129" i="2"/>
  <c r="V102" i="2"/>
  <c r="Y181" i="2"/>
  <c r="Z181" i="2" s="1"/>
  <c r="Y157" i="2"/>
  <c r="Z157" i="2" s="1"/>
  <c r="Y97" i="2"/>
  <c r="Z97" i="2" s="1"/>
  <c r="Y146" i="2"/>
  <c r="Z146" i="2" s="1"/>
  <c r="Y132" i="2"/>
  <c r="Z132" i="2" s="1"/>
  <c r="Y189" i="2"/>
  <c r="Z189" i="2" s="1"/>
  <c r="X177" i="2"/>
  <c r="Y136" i="2"/>
  <c r="Z136" i="2" s="1"/>
  <c r="X39" i="2"/>
  <c r="Y196" i="2"/>
  <c r="Z196" i="2" s="1"/>
  <c r="Y185" i="2"/>
  <c r="Z185" i="2" s="1"/>
  <c r="Y173" i="2"/>
  <c r="Z173" i="2" s="1"/>
  <c r="X94" i="2"/>
  <c r="Y96" i="2"/>
  <c r="Z96" i="2" s="1"/>
  <c r="W63" i="2"/>
  <c r="Y63" i="2" s="1"/>
  <c r="Z63" i="2" s="1"/>
  <c r="Y198" i="2"/>
  <c r="Z198" i="2" s="1"/>
  <c r="M129" i="2"/>
  <c r="Y93" i="2"/>
  <c r="Z93" i="2" s="1"/>
  <c r="Y71" i="2"/>
  <c r="Z71" i="2" s="1"/>
  <c r="Y190" i="2"/>
  <c r="Z190" i="2" s="1"/>
  <c r="Y164" i="2"/>
  <c r="Z164" i="2" s="1"/>
  <c r="X165" i="2"/>
  <c r="Y165" i="2" s="1"/>
  <c r="Z165" i="2" s="1"/>
  <c r="P129" i="2"/>
  <c r="G88" i="2"/>
  <c r="X13" i="2"/>
  <c r="V88" i="2"/>
  <c r="P88" i="2"/>
  <c r="P200" i="2"/>
  <c r="X187" i="2"/>
  <c r="X158" i="2"/>
  <c r="Y82" i="2"/>
  <c r="Z82" i="2" s="1"/>
  <c r="Y155" i="2"/>
  <c r="Z155" i="2" s="1"/>
  <c r="M200" i="2"/>
  <c r="P33" i="2"/>
  <c r="P102" i="2"/>
  <c r="W142" i="2"/>
  <c r="W165" i="2"/>
  <c r="X150" i="2"/>
  <c r="S88" i="2"/>
  <c r="Y161" i="2"/>
  <c r="Z161" i="2" s="1"/>
  <c r="X182" i="2"/>
  <c r="X200" i="2" s="1"/>
  <c r="X29" i="2"/>
  <c r="J88" i="2"/>
  <c r="X76" i="2"/>
  <c r="V200" i="2"/>
  <c r="Y168" i="2"/>
  <c r="Z168" i="2" s="1"/>
  <c r="X80" i="2"/>
  <c r="Y79" i="2"/>
  <c r="Z79" i="2" s="1"/>
  <c r="Y137" i="2"/>
  <c r="Z137" i="2" s="1"/>
  <c r="Y133" i="2"/>
  <c r="Z133" i="2" s="1"/>
  <c r="X84" i="2"/>
  <c r="X175" i="2"/>
  <c r="X169" i="2"/>
  <c r="J102" i="2"/>
  <c r="M47" i="2"/>
  <c r="Y23" i="2"/>
  <c r="Z23" i="2" s="1"/>
  <c r="W13" i="2"/>
  <c r="Y38" i="2"/>
  <c r="Z38" i="2" s="1"/>
  <c r="N25" i="2"/>
  <c r="P47" i="2"/>
  <c r="X35" i="2"/>
  <c r="W21" i="2"/>
  <c r="Y141" i="2"/>
  <c r="Z141" i="2" s="1"/>
  <c r="P66" i="2"/>
  <c r="Y87" i="2"/>
  <c r="Z87" i="2" s="1"/>
  <c r="X68" i="2"/>
  <c r="X28" i="2"/>
  <c r="Y28" i="2" s="1"/>
  <c r="Z28" i="2" s="1"/>
  <c r="G47" i="2"/>
  <c r="X43" i="2"/>
  <c r="X47" i="2" s="1"/>
  <c r="X17" i="2"/>
  <c r="Y46" i="2"/>
  <c r="Z46" i="2" s="1"/>
  <c r="Y32" i="2"/>
  <c r="Z32" i="2" s="1"/>
  <c r="Y178" i="2"/>
  <c r="Z178" i="2" s="1"/>
  <c r="W177" i="2"/>
  <c r="Y177" i="2" s="1"/>
  <c r="Z177" i="2" s="1"/>
  <c r="W80" i="2"/>
  <c r="Y81" i="2"/>
  <c r="Z81" i="2" s="1"/>
  <c r="Y73" i="2"/>
  <c r="Z73" i="2" s="1"/>
  <c r="W72" i="2"/>
  <c r="Y72" i="2" s="1"/>
  <c r="Z72" i="2" s="1"/>
  <c r="Y18" i="2"/>
  <c r="Z18" i="2" s="1"/>
  <c r="W17" i="2"/>
  <c r="W191" i="2"/>
  <c r="W94" i="2"/>
  <c r="Y94" i="2" s="1"/>
  <c r="Z94" i="2" s="1"/>
  <c r="Y95" i="2"/>
  <c r="Z95" i="2" s="1"/>
  <c r="Y64" i="2"/>
  <c r="Z64" i="2" s="1"/>
  <c r="W158" i="2"/>
  <c r="Y152" i="2"/>
  <c r="Z152" i="2" s="1"/>
  <c r="V129" i="2"/>
  <c r="Y99" i="2"/>
  <c r="Z99" i="2" s="1"/>
  <c r="W98" i="2"/>
  <c r="Y98" i="2" s="1"/>
  <c r="Z98" i="2" s="1"/>
  <c r="W29" i="2"/>
  <c r="Y30" i="2"/>
  <c r="Z30" i="2" s="1"/>
  <c r="X21" i="2"/>
  <c r="Y179" i="2"/>
  <c r="Z179" i="2" s="1"/>
  <c r="Y91" i="2"/>
  <c r="Z91" i="2" s="1"/>
  <c r="W90" i="2"/>
  <c r="Y51" i="2"/>
  <c r="Z51" i="2" s="1"/>
  <c r="W116" i="2"/>
  <c r="Y116" i="2" s="1"/>
  <c r="Z116" i="2" s="1"/>
  <c r="H26" i="2"/>
  <c r="T25" i="2"/>
  <c r="V27" i="2"/>
  <c r="Y74" i="2"/>
  <c r="Z74" i="2" s="1"/>
  <c r="Y144" i="2"/>
  <c r="Z144" i="2" s="1"/>
  <c r="W150" i="2"/>
  <c r="S26" i="2"/>
  <c r="S25" i="2" s="1"/>
  <c r="S33" i="2" s="1"/>
  <c r="Q25" i="2"/>
  <c r="Y192" i="2"/>
  <c r="Z192" i="2" s="1"/>
  <c r="W84" i="2"/>
  <c r="Y85" i="2"/>
  <c r="Z85" i="2" s="1"/>
  <c r="W187" i="2"/>
  <c r="Y188" i="2"/>
  <c r="Z188" i="2" s="1"/>
  <c r="W175" i="2"/>
  <c r="Y171" i="2"/>
  <c r="Z171" i="2" s="1"/>
  <c r="X120" i="2"/>
  <c r="Y121" i="2"/>
  <c r="Z121" i="2" s="1"/>
  <c r="X104" i="2"/>
  <c r="Y105" i="2"/>
  <c r="Z105" i="2" s="1"/>
  <c r="Y77" i="2"/>
  <c r="Z77" i="2" s="1"/>
  <c r="W76" i="2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W104" i="2"/>
  <c r="G102" i="2"/>
  <c r="G129" i="2"/>
  <c r="W182" i="2"/>
  <c r="Y183" i="2"/>
  <c r="Z183" i="2" s="1"/>
  <c r="G200" i="2"/>
  <c r="M88" i="2"/>
  <c r="J200" i="2"/>
  <c r="Y167" i="2"/>
  <c r="Z167" i="2" s="1"/>
  <c r="W169" i="2"/>
  <c r="W120" i="2"/>
  <c r="J129" i="2"/>
  <c r="Y69" i="2"/>
  <c r="Z69" i="2" s="1"/>
  <c r="W68" i="2"/>
  <c r="Y44" i="2"/>
  <c r="Z44" i="2" s="1"/>
  <c r="W43" i="2"/>
  <c r="Y41" i="2"/>
  <c r="Z41" i="2" s="1"/>
  <c r="W27" i="2"/>
  <c r="X142" i="2"/>
  <c r="Y142" i="2" s="1"/>
  <c r="Z142" i="2" s="1"/>
  <c r="Y36" i="2"/>
  <c r="Z36" i="2" s="1"/>
  <c r="W35" i="2"/>
  <c r="S47" i="2"/>
  <c r="E26" i="2"/>
  <c r="Y150" i="2" l="1"/>
  <c r="Z150" i="2" s="1"/>
  <c r="Y76" i="2"/>
  <c r="Z76" i="2" s="1"/>
  <c r="Y158" i="2"/>
  <c r="Z158" i="2" s="1"/>
  <c r="Y187" i="2"/>
  <c r="Z187" i="2" s="1"/>
  <c r="Y13" i="2"/>
  <c r="Z13" i="2" s="1"/>
  <c r="Y35" i="2"/>
  <c r="Z35" i="2" s="1"/>
  <c r="P201" i="2"/>
  <c r="P203" i="2" s="1"/>
  <c r="X88" i="2"/>
  <c r="Y68" i="2"/>
  <c r="Z68" i="2" s="1"/>
  <c r="Y169" i="2"/>
  <c r="Z169" i="2" s="1"/>
  <c r="Y182" i="2"/>
  <c r="Z182" i="2" s="1"/>
  <c r="Y21" i="2"/>
  <c r="Z21" i="2" s="1"/>
  <c r="Y29" i="2"/>
  <c r="Z29" i="2" s="1"/>
  <c r="Y17" i="2"/>
  <c r="Z17" i="2" s="1"/>
  <c r="Y104" i="2"/>
  <c r="Z104" i="2" s="1"/>
  <c r="Y80" i="2"/>
  <c r="Z80" i="2" s="1"/>
  <c r="Y175" i="2"/>
  <c r="Z175" i="2" s="1"/>
  <c r="S201" i="2"/>
  <c r="L27" i="1" s="1"/>
  <c r="S203" i="2" s="1"/>
  <c r="G26" i="2"/>
  <c r="E25" i="2"/>
  <c r="Y84" i="2"/>
  <c r="Z84" i="2" s="1"/>
  <c r="W88" i="2"/>
  <c r="W102" i="2"/>
  <c r="Y102" i="2" s="1"/>
  <c r="Z102" i="2" s="1"/>
  <c r="Y90" i="2"/>
  <c r="Z90" i="2" s="1"/>
  <c r="W200" i="2"/>
  <c r="Y200" i="2" s="1"/>
  <c r="Z200" i="2" s="1"/>
  <c r="Y191" i="2"/>
  <c r="Z191" i="2" s="1"/>
  <c r="W47" i="2"/>
  <c r="Y47" i="2" s="1"/>
  <c r="Z47" i="2" s="1"/>
  <c r="Y43" i="2"/>
  <c r="Z43" i="2" s="1"/>
  <c r="W129" i="2"/>
  <c r="Y120" i="2"/>
  <c r="Z120" i="2" s="1"/>
  <c r="J26" i="2"/>
  <c r="H25" i="2"/>
  <c r="W66" i="2"/>
  <c r="Y66" i="2" s="1"/>
  <c r="Z66" i="2" s="1"/>
  <c r="M201" i="2"/>
  <c r="X129" i="2"/>
  <c r="V25" i="2"/>
  <c r="V33" i="2" s="1"/>
  <c r="V201" i="2" s="1"/>
  <c r="L28" i="1" s="1"/>
  <c r="X27" i="2"/>
  <c r="Y27" i="2" s="1"/>
  <c r="Z27" i="2" s="1"/>
  <c r="Y88" i="2" l="1"/>
  <c r="Z88" i="2" s="1"/>
  <c r="Y129" i="2"/>
  <c r="Z129" i="2" s="1"/>
  <c r="X26" i="2"/>
  <c r="X25" i="2" s="1"/>
  <c r="X33" i="2" s="1"/>
  <c r="X201" i="2" s="1"/>
  <c r="J25" i="2"/>
  <c r="J33" i="2" s="1"/>
  <c r="J201" i="2" s="1"/>
  <c r="C28" i="1" s="1"/>
  <c r="G25" i="2"/>
  <c r="G33" i="2" s="1"/>
  <c r="G201" i="2" s="1"/>
  <c r="C27" i="1" s="1"/>
  <c r="W26" i="2"/>
  <c r="V203" i="2"/>
  <c r="L30" i="1"/>
  <c r="Y26" i="2" l="1"/>
  <c r="Z26" i="2" s="1"/>
  <c r="W25" i="2"/>
  <c r="G203" i="2"/>
  <c r="N27" i="1"/>
  <c r="B27" i="1" s="1"/>
  <c r="J203" i="2"/>
  <c r="N28" i="1"/>
  <c r="B28" i="1" s="1"/>
  <c r="B30" i="1" s="1"/>
  <c r="C30" i="1"/>
  <c r="Y25" i="2" l="1"/>
  <c r="Z25" i="2" s="1"/>
  <c r="W33" i="2"/>
  <c r="X203" i="2"/>
  <c r="N30" i="1"/>
  <c r="I28" i="1"/>
  <c r="I30" i="1" s="1"/>
  <c r="M29" i="1"/>
  <c r="M30" i="1" s="1"/>
  <c r="K28" i="1"/>
  <c r="K30" i="1" s="1"/>
  <c r="I27" i="1"/>
  <c r="K27" i="1"/>
  <c r="W201" i="2" l="1"/>
  <c r="W203" i="2" s="1"/>
  <c r="Y33" i="2"/>
  <c r="Y201" i="2" l="1"/>
  <c r="Z201" i="2" s="1"/>
  <c r="Z33" i="2"/>
</calcChain>
</file>

<file path=xl/sharedStrings.xml><?xml version="1.0" encoding="utf-8"?>
<sst xmlns="http://schemas.openxmlformats.org/spreadsheetml/2006/main" count="1101" uniqueCount="557">
  <si>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</si>
  <si>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</si>
  <si>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</si>
  <si>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</si>
  <si>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</si>
  <si>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</si>
  <si>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</si>
  <si>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</si>
  <si>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</si>
  <si>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</si>
  <si>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</si>
  <si>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</si>
  <si>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</si>
  <si>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</si>
  <si>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</si>
  <si>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</si>
  <si>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</si>
  <si>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</si>
  <si>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</si>
  <si>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</si>
  <si>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</si>
  <si>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</si>
  <si>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</si>
  <si>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</si>
  <si>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</si>
  <si>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</si>
  <si>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</si>
  <si>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</si>
  <si>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</si>
  <si>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</si>
  <si>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</si>
  <si>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</si>
  <si>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</si>
  <si>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</si>
  <si>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</si>
  <si>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</si>
  <si>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</si>
  <si>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</si>
  <si>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</si>
  <si>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</si>
  <si>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</si>
  <si>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</si>
  <si>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</si>
  <si>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</si>
  <si>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</si>
  <si>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</si>
  <si>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</si>
  <si>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</si>
  <si>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</si>
  <si>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</si>
  <si>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</si>
  <si>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</si>
  <si>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</si>
  <si>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</si>
  <si>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</si>
  <si>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</si>
  <si>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</si>
  <si>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</si>
  <si>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</si>
  <si>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</si>
  <si>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</si>
  <si>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</si>
  <si>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</si>
  <si>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</si>
  <si>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</si>
  <si>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</si>
  <si>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</si>
  <si>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</si>
  <si>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</si>
  <si>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</si>
  <si>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</si>
  <si>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</si>
  <si>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</si>
  <si>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</si>
  <si>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</si>
  <si>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</si>
  <si>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</si>
  <si>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</si>
  <si>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</si>
  <si>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</si>
  <si>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</si>
  <si>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</si>
  <si>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</si>
  <si>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</si>
  <si>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</si>
  <si>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</si>
  <si>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</si>
  <si>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</si>
  <si>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</si>
  <si>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</si>
  <si>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</si>
  <si>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</si>
  <si>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</si>
  <si>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</si>
  <si>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</si>
  <si>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</si>
  <si>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</si>
  <si>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</si>
  <si>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</si>
  <si>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</si>
  <si>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</si>
  <si>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</si>
  <si>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</si>
  <si>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</si>
  <si>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</si>
  <si>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</si>
  <si>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</si>
  <si>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</si>
  <si>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</si>
  <si>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</si>
  <si>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</si>
  <si>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</si>
  <si>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</si>
  <si>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</si>
  <si>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</si>
  <si>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</si>
  <si>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</si>
  <si>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</si>
  <si>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</si>
  <si>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</si>
  <si>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</si>
  <si>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</si>
  <si>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</si>
  <si>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</si>
  <si>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</si>
  <si>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</si>
  <si>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</si>
  <si>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</si>
  <si>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</si>
  <si>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</si>
  <si>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</si>
  <si>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</si>
  <si>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</si>
  <si>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</si>
  <si>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</si>
  <si>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</si>
  <si>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</si>
  <si>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</si>
  <si>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</si>
  <si>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</si>
  <si>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</si>
  <si>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</si>
  <si>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</si>
  <si>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</si>
  <si>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</si>
  <si>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</si>
  <si>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</si>
  <si>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</si>
  <si>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</si>
  <si>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</si>
  <si>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</si>
  <si>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</si>
  <si>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</si>
  <si>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</si>
  <si>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</si>
  <si>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</si>
  <si>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</si>
  <si>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</si>
  <si>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</si>
  <si>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</si>
  <si>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</si>
  <si>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</si>
  <si>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</si>
  <si>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</si>
  <si>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</si>
  <si>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</si>
  <si>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</si>
  <si>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</si>
  <si>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</si>
  <si>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</si>
  <si>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</si>
  <si>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</si>
  <si>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</si>
  <si>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</si>
  <si>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</si>
  <si>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</si>
  <si>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</si>
  <si>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</si>
  <si>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</si>
  <si>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</si>
  <si>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</si>
  <si>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</si>
  <si>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</si>
  <si>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</si>
  <si>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</si>
  <si>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</si>
  <si>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</si>
  <si>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</si>
  <si>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</si>
  <si>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</si>
  <si>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</si>
  <si>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</si>
  <si>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</si>
  <si>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</si>
  <si>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</si>
  <si>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</si>
  <si>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</si>
  <si>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</si>
  <si>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</si>
  <si>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</si>
  <si>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</si>
  <si>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</si>
  <si>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</si>
  <si>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</si>
  <si>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</si>
  <si>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</si>
  <si>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</si>
  <si>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</si>
  <si>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</si>
  <si>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</si>
  <si>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</si>
  <si>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</si>
  <si>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</si>
  <si>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</si>
  <si>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</si>
  <si>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</si>
  <si>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</si>
  <si>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</si>
  <si>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</si>
  <si>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</si>
  <si>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</si>
  <si>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</si>
  <si>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</si>
  <si>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</si>
  <si>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</si>
  <si>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</si>
  <si>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</si>
  <si>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</si>
  <si>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</si>
  <si>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</si>
  <si>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</si>
  <si>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</si>
  <si>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</si>
  <si>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</si>
  <si>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</si>
  <si>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</si>
  <si>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</si>
  <si>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</si>
  <si>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</si>
  <si>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</si>
  <si>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</si>
  <si>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</si>
  <si>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</si>
  <si>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</si>
  <si>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</si>
  <si>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</si>
  <si>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</si>
  <si>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</si>
  <si>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</si>
  <si>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</si>
  <si>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</si>
  <si>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</si>
  <si>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(зазначити конкретну назву рекламних послуг)</t>
  </si>
  <si>
    <t>SMM, SO (SEO)</t>
  </si>
  <si>
    <t>Інші послуги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</si>
  <si>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</si>
  <si>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</si>
  <si>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</si>
  <si>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</si>
  <si>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</si>
  <si>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</si>
  <si>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</si>
  <si>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</si>
  <si>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</si>
  <si>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</si>
  <si>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</si>
  <si>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</si>
  <si>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</si>
  <si>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</si>
  <si>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</si>
  <si>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</si>
  <si>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</si>
  <si>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</si>
  <si>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</si>
  <si>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</si>
  <si>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</si>
  <si>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</si>
  <si>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</si>
  <si>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</si>
  <si>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</si>
  <si>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</si>
  <si>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</si>
  <si>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</si>
  <si>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</si>
  <si>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</si>
  <si>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</si>
  <si>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</si>
  <si>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</si>
  <si>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</si>
  <si>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</si>
  <si>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</si>
  <si>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</si>
  <si>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</si>
  <si>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</si>
  <si>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</si>
  <si>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</si>
  <si>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</si>
  <si>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</si>
  <si>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</si>
  <si>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</si>
  <si>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</si>
  <si>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</si>
  <si>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</si>
  <si>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</si>
  <si>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</si>
  <si>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</si>
  <si>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</si>
  <si>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</si>
  <si>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</si>
  <si>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</si>
  <si>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</si>
  <si>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</si>
  <si>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</si>
  <si>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</si>
  <si>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</si>
  <si>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</si>
  <si>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</si>
  <si>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</si>
  <si>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</si>
  <si>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</si>
  <si>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</si>
  <si>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</si>
  <si>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</si>
  <si>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</si>
  <si>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</si>
  <si>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</si>
  <si>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</si>
  <si>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</si>
  <si>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</si>
  <si>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</si>
  <si>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</si>
  <si>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Скриня-куфер дерев'яна</t>
  </si>
  <si>
    <t>Лавки дерев'яні</t>
  </si>
  <si>
    <t>Стіл для проведення майстер-класів</t>
  </si>
  <si>
    <t>Вітрина-мисник</t>
  </si>
  <si>
    <t>Полиці</t>
  </si>
  <si>
    <t>Світильники повздовжні на три лампи</t>
  </si>
  <si>
    <t>Світильник круглий на п'ять ламп</t>
  </si>
  <si>
    <t>Прялка</t>
  </si>
  <si>
    <t>Ткацький верстат</t>
  </si>
  <si>
    <t xml:space="preserve">Карнизи для портьєр </t>
  </si>
  <si>
    <t>Манекени демонстраційні</t>
  </si>
  <si>
    <t>Кахлі та фриз для печі</t>
  </si>
  <si>
    <t xml:space="preserve">LCD екран, діагональ 43 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</si>
  <si>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</si>
  <si>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</si>
  <si>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</si>
  <si>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</si>
  <si>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</si>
  <si>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</si>
  <si>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</si>
  <si>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</si>
  <si>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</si>
  <si>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</si>
  <si>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Копер Надія Євгенівна, начальник відділу рекреації НПП "Гуцульщина" (координатор проєкту)</t>
  </si>
  <si>
    <t>Боринська Мар'яна Петрівна, в.о. головного бухгалтера НПП "Гуцульщина" (бухгалтер)</t>
  </si>
  <si>
    <t>Юрчишин Галина Миколаївна, послуга з розробки концепції та дизайну інтерактивного музею "Гуцульська світлиця"</t>
  </si>
  <si>
    <t>Оренда автобуса для підвозу учасників промотуру.  Маршрут Косів автостанція- автобусна екскурсія містом - Адмінбудівля НПП "Гуцульщина" - Науково-просвітницький центр НПП "Гуцульщина" - Косів автостанція. Загальна відстань маршруту 40 км</t>
  </si>
  <si>
    <t>км</t>
  </si>
  <si>
    <t>Послуги з харчування учасників промотуру та запрошених гостей на презентацію (сніданок/обід/кава-брейк)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</si>
  <si>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</si>
  <si>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</si>
  <si>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</si>
  <si>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</si>
  <si>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</si>
  <si>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</si>
  <si>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</si>
  <si>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</si>
  <si>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Дошка дерев'яна імітація бруса</t>
  </si>
  <si>
    <t>Рейка дерев'яна кріпильна</t>
  </si>
  <si>
    <t>Плінтус дерев'яний</t>
  </si>
  <si>
    <t>Сволоки дерев'яні</t>
  </si>
  <si>
    <t>Планка розшивна дерев'яна</t>
  </si>
  <si>
    <t>Кут зовнішній дерев'яний</t>
  </si>
  <si>
    <t>Дюбель</t>
  </si>
  <si>
    <t>Саморізи</t>
  </si>
  <si>
    <t>Цвяхи</t>
  </si>
  <si>
    <t>шт</t>
  </si>
  <si>
    <t>Папір наждачний</t>
  </si>
  <si>
    <t>Деревозахисне покриття</t>
  </si>
  <si>
    <t>6.3.4</t>
  </si>
  <si>
    <t>6.3.5</t>
  </si>
  <si>
    <t>6.3.6</t>
  </si>
  <si>
    <t>6.3.7</t>
  </si>
  <si>
    <t>6.3.8</t>
  </si>
  <si>
    <t xml:space="preserve">Килим тканий </t>
  </si>
  <si>
    <t>Портьєри</t>
  </si>
  <si>
    <t>Гобелени</t>
  </si>
  <si>
    <t>Верета</t>
  </si>
  <si>
    <t>Комплект жіночого та чоловічого гуцульського строю (одягу)</t>
  </si>
  <si>
    <t>Таріль керамічний діаметром 300 мм</t>
  </si>
  <si>
    <t>Таріль керамічний діаметром 250 мм</t>
  </si>
  <si>
    <t>Ліжник</t>
  </si>
  <si>
    <t>Виготовлення макету (дизайн) інформаційного буклету</t>
  </si>
  <si>
    <t>Виготовлення макету (дизайн) інформаційного банеру</t>
  </si>
  <si>
    <t>Друк інформаційних буклетів</t>
  </si>
  <si>
    <t>Друк інформаційного ролл-ап банера</t>
  </si>
  <si>
    <t>Відеофіксація та створення відеоролика про інтерактивний музей "Гуцульська світлиця"</t>
  </si>
  <si>
    <t xml:space="preserve">послуга </t>
  </si>
  <si>
    <t>Соціальні внески за договорами ЦПХ з підрядниками статті "Послуги з просування" (створення відеоролика)</t>
  </si>
  <si>
    <t>Створення доповненої реальності для експонатів музею</t>
  </si>
  <si>
    <t xml:space="preserve">Проведення майстер-класів з народних ремесл для учасників промотуру </t>
  </si>
  <si>
    <t xml:space="preserve">Монтаж кахельної печі </t>
  </si>
  <si>
    <t xml:space="preserve">Оформлення та оздоблення інтер'єру музею деревиною </t>
  </si>
  <si>
    <t>Соціальні внески за договорами ЦПХ з підрядниками  підстатті "Інші прямі витрати" (монтаж кахельної печі)</t>
  </si>
  <si>
    <t>Назва конкурсної програми: Культура. Регіони</t>
  </si>
  <si>
    <t>Назва ЛОТ-у: Локальна культура</t>
  </si>
  <si>
    <t>Назва Грантоотримувача: Національний природний парк "Гуцульщина"</t>
  </si>
  <si>
    <t>Назва проєкту: "Гуцульська світлиця - сучасна інтерпретація культурної спадщини"</t>
  </si>
  <si>
    <t>Дата початку проєкту: Липень 2023 р.</t>
  </si>
  <si>
    <t>Копер Надія Євгенівна</t>
  </si>
  <si>
    <t>Боринська Мар'яна Петрівна</t>
  </si>
  <si>
    <t>Юрчишин Галина Миколаївна</t>
  </si>
  <si>
    <t>без змін</t>
  </si>
  <si>
    <t>Збільшилася вартість манекенів</t>
  </si>
  <si>
    <t xml:space="preserve"> Через сильне подорожчання LCD екрану діагоналлю 43 дюйми, було вирішено придбати  телевізор, навть із кращими характеристиками ніж заявлений монітор. При цьому зміст, цільове призначення та економічна сутність зберігаються</t>
  </si>
  <si>
    <t xml:space="preserve"> </t>
  </si>
  <si>
    <t>Дата завершення проєкту: 07.11.2023 р.</t>
  </si>
  <si>
    <t>за період з липня 2023 року по 07.11.2023 року</t>
  </si>
  <si>
    <t>за проектом: "Гуцульська світлиця - сучасна інтерпретація культурної спадщини"</t>
  </si>
  <si>
    <t>у період з липня 2023 року по 07 листопада 2023 року</t>
  </si>
  <si>
    <t>Стаття 1
Підстаття 1.1</t>
  </si>
  <si>
    <t>Колективний договір на 2021-2023 роки від 15.03.2021р.; Штатний розпис на 2023 рік від 23.01.2023р.;
Гарантійний лист №577/7 від 29.09.2023;
Табелі обліку робочого часу з липня по жовтень 2023 р.</t>
  </si>
  <si>
    <t>Розрахунково-платіжна відомість № 1 за липень 2023 р.</t>
  </si>
  <si>
    <t>Розрахунково-платіжна відомість № 2 за серпень 2023 р.</t>
  </si>
  <si>
    <t>Розрахунково-платіжна відомість № 3 за вересень 2023 р.</t>
  </si>
  <si>
    <t>Розрахунково-платіжна відомість № 4 за жовтень 2023 р.</t>
  </si>
  <si>
    <t>на гарант.лист</t>
  </si>
  <si>
    <t>Колективний договір на 2021-2023 роки від 15.03.2021р.; Штатний розпис на 2023 рік від 23.01.2023р.;
Гарантійний лист №578/7 від 29.09.2023;
Табелі обліку робочого часу з липня по жовтень 2023 р.</t>
  </si>
  <si>
    <t>Стаття 1
Підстаття 1.3</t>
  </si>
  <si>
    <t>Цивільно-правовий договір № 124/23/1 від 03.07.2023; Розрахунково-платіжні відомості №1,2,3,4.</t>
  </si>
  <si>
    <t>Акт виконаних робіт №1 від 31.07.2023; Гарантійний лист №579/7 від 29.09.2023</t>
  </si>
  <si>
    <t>Стаття 1
Підстаття 1.4</t>
  </si>
  <si>
    <t>Копер Надія Євгенівна; Боринська Мар'яна Петрівна</t>
  </si>
  <si>
    <t>Розрахунково-платіжні відомості №1,2,3,4.</t>
  </si>
  <si>
    <t>Стаття 3
Підстаття 3.1</t>
  </si>
  <si>
    <t>ФОП Пасайлюк Степан Романович (РНОКПП 3253506339)</t>
  </si>
  <si>
    <t>Договір поставки товару № 163/23 від 25.09.2023</t>
  </si>
  <si>
    <t>Видаткова накладна № 163/23 від 25.09.2023</t>
  </si>
  <si>
    <t>№ 582 від 30.10.2023</t>
  </si>
  <si>
    <t>ФОП Ділета Богдан Михайлович (РНОКПП 2110804550)</t>
  </si>
  <si>
    <t>Договір поставки товару № 164/23 від 25.09.2023</t>
  </si>
  <si>
    <t>Видаткова накладна № 1 від 25.09.2023</t>
  </si>
  <si>
    <t>№ 583 від 30.10.2023</t>
  </si>
  <si>
    <t>ФОП Веретенніков Сергій Анатолійович (РНОКПП 2900516435)</t>
  </si>
  <si>
    <t>Договір поставки товару № 162/23 від 25.09.2023</t>
  </si>
  <si>
    <t>Видаткова накладна № АБ000001083 від 25.09.2023</t>
  </si>
  <si>
    <t>№ 581 від 30.10.2023</t>
  </si>
  <si>
    <t>3.1.14</t>
  </si>
  <si>
    <t>ФОП Дутка Сергій Ярославович (РНОКПП 3152107318)</t>
  </si>
  <si>
    <t>Договір поставки товару № 168/23 від 26.09.2023</t>
  </si>
  <si>
    <t>Видаткова накладна № 1 від 26.09.2023</t>
  </si>
  <si>
    <t>№ 587 від 27.09.2023</t>
  </si>
  <si>
    <t>3.1.15</t>
  </si>
  <si>
    <t>Телевізор 43 Sumsung 4K/Smart/Т2</t>
  </si>
  <si>
    <t>ТЗОВ " Євро Клік" (код ЄДРПОУ 39000921)</t>
  </si>
  <si>
    <t>Договір поставки товару № 170/23 від 26.09.2023</t>
  </si>
  <si>
    <t>Видаткова накладна № Y100000960 від 26.09.2023</t>
  </si>
  <si>
    <t>№ 617 від 30.10.2023</t>
  </si>
  <si>
    <t>Стаття 4
Підстаття 4.3</t>
  </si>
  <si>
    <t>ФОП Павлик Тарас Романович (РНОКПП 2383209153)</t>
  </si>
  <si>
    <t>Договір перевезення № 172/23 від 29.29.2023</t>
  </si>
  <si>
    <t>Акт виконаних робіт № 1 від 02.11.2023</t>
  </si>
  <si>
    <t>№ 719 від 03.11.2023</t>
  </si>
  <si>
    <t>Стаття 5
Підстаття 5.1</t>
  </si>
  <si>
    <t>ФОП Пасайлюк Павло Тарасович (РНОКПП 3450913336 )</t>
  </si>
  <si>
    <t>Договір б/н; Списки учасників додано до Змістового звіту.</t>
  </si>
  <si>
    <t>Акт б/н;
Гарантійний лист №685/7 від 06.11.2023</t>
  </si>
  <si>
    <t>Стаття 6
Підстаття 6.1</t>
  </si>
  <si>
    <t>ФОП Мойсюк Василь Васильович (РНОКПП 2869122799)</t>
  </si>
  <si>
    <t>Договір поставки товару № 138/23 від 20.07.2023</t>
  </si>
  <si>
    <t>Видаткова накладна № 4 від 20.07.2023, Оборотна відомість за липень 2023; Акт списання запасів № 1 від 14.09.2023, службова записка</t>
  </si>
  <si>
    <t>№ 435 від 26.07.2023</t>
  </si>
  <si>
    <t>ФОП Кашинський Андрій Вікторович (РНОКПП 3021407855)</t>
  </si>
  <si>
    <t>Договір поставки товару № 139/23 від 20.07.2023</t>
  </si>
  <si>
    <t>Видаткова накладна № К-00001318 від 20.07.2023, Оборотна відомість за липень 2023; Акт списання запасів № 1 від 14.09.2023, службова записка</t>
  </si>
  <si>
    <t>№ 434 від 26.07.2023</t>
  </si>
  <si>
    <t>Стаття 7</t>
  </si>
  <si>
    <t>ФОП Петрина Ірина Олексіївна (РНОКПП 2864409668)</t>
  </si>
  <si>
    <t>Договір поставки товару № 165/23 від 25.09.2023</t>
  </si>
  <si>
    <t>Видаткова накладна № 8 від 25.09.2023</t>
  </si>
  <si>
    <t>№ 586 від 30.10.2023</t>
  </si>
  <si>
    <t>Друк інформаційного ролл-ап банера 100х200 см</t>
  </si>
  <si>
    <t>Стаття 9</t>
  </si>
  <si>
    <t>9.2</t>
  </si>
  <si>
    <t>Стеф'юк Володимир Ярославович (РНОКПП 3097618557)</t>
  </si>
  <si>
    <t>Цивільно-правовий договір № 167/23 від 25.09.2023</t>
  </si>
  <si>
    <t>Акт виконаних робіт № 107 від 25.09.2023</t>
  </si>
  <si>
    <t>№ 600 від 28.09.2023</t>
  </si>
  <si>
    <t>зп - в Акті не вписано на основі якого дог.</t>
  </si>
  <si>
    <t>№ 602 від 28.09.2023</t>
  </si>
  <si>
    <t>№ 603 від 28.09.2023</t>
  </si>
  <si>
    <t>9.3</t>
  </si>
  <si>
    <t>SMM, SO (SEO). Послуги з просування та промоції у соціальній мережі Фейсбук</t>
  </si>
  <si>
    <t>ФОП Михайлюк Станіслав Валерійович (РНОКПП 2894303535)</t>
  </si>
  <si>
    <t>Договір № 140/23 від 20.07.2023</t>
  </si>
  <si>
    <t>Акт виконаних робіт № 2 від 11.08.2023</t>
  </si>
  <si>
    <t>№ 494 від 18.08.2023</t>
  </si>
  <si>
    <t>Акт виконаних робіт № 3 від 19.10.2023</t>
  </si>
  <si>
    <t>№ 677 від 30.10.2023</t>
  </si>
  <si>
    <t>9.4</t>
  </si>
  <si>
    <t>Стеф'юк Володимир Ярославович</t>
  </si>
  <si>
    <t>№ 601 від 28.09.2023</t>
  </si>
  <si>
    <t>Стаття 13
Підстаття 13.4</t>
  </si>
  <si>
    <t>ФОП Чигиринський Артем Михайлович (РНОКПП 3580310716)</t>
  </si>
  <si>
    <t>Договір № 166/23 від 25.09.2023</t>
  </si>
  <si>
    <t>Акт здачі-прийняття робіт (надання послуг) № 166 від 25.09.2023</t>
  </si>
  <si>
    <t>№ 585 від 30.10.2023</t>
  </si>
  <si>
    <t>Акт здачі-прийняття робіт (надання послуг) № 166/2 від 28.09.2023</t>
  </si>
  <si>
    <t>№ 616 від 30.10.2023</t>
  </si>
  <si>
    <t>ФОП Гаркус Олег Зіновійович (РНОКПП 2683520672)</t>
  </si>
  <si>
    <t>Договір № 217/23 від 10.10.2023</t>
  </si>
  <si>
    <t>Акт № 1 виконаних робіт (наданих послуг) від 10.10.2023</t>
  </si>
  <si>
    <t>№ 651 від 30.10.2023</t>
  </si>
  <si>
    <t>на друці погано видно підписи</t>
  </si>
  <si>
    <t>ФОП Мицканюк Сергій Васильович (РНОКПП 3237007094)</t>
  </si>
  <si>
    <t>Договір № 144/23 від 03.08.2023</t>
  </si>
  <si>
    <t>Акт виконаних робіт № 3 від 14.08.2023</t>
  </si>
  <si>
    <t>№ 490 від 18.08.2023</t>
  </si>
  <si>
    <t>3 транш по графіку</t>
  </si>
  <si>
    <t>на рахунку</t>
  </si>
  <si>
    <t>звірено</t>
  </si>
  <si>
    <t>зміна</t>
  </si>
  <si>
    <t>Стаття 6
Підстаття 6.3</t>
  </si>
  <si>
    <t>ФОП Луканюк Володимир Володимирович (РНОКПП 2250204195)</t>
  </si>
  <si>
    <t>Договір поставки товару № 157/23 від 04.09.2023</t>
  </si>
  <si>
    <t>Видаткова накладна б/н від 04.09.2023</t>
  </si>
  <si>
    <t>№ 542 від 25.09.2023</t>
  </si>
  <si>
    <t>Договір поставки товару № 215/23 від 09.10.2023</t>
  </si>
  <si>
    <t>Видаткова накладна № 09/10 від 09.10.2023</t>
  </si>
  <si>
    <t>№ 652 від 30.10.2023</t>
  </si>
  <si>
    <t>Договір поставки товару № 216/23 від 09.10.2023</t>
  </si>
  <si>
    <t>Видаткова накладна № 1 від 09.10.2023</t>
  </si>
  <si>
    <t>№ 653 від 30.10.2023</t>
  </si>
  <si>
    <t>Стаття 13
Підстаття 13.1</t>
  </si>
  <si>
    <t>ТОВ "ОРВІ-АУДИТ" (код ЄДРПОУ 34623723)</t>
  </si>
  <si>
    <t>Договір № Г-23/10 від 16.10.2023</t>
  </si>
  <si>
    <t xml:space="preserve">Акт надання послуг № Г-23/10 від 07.11.2023. </t>
  </si>
  <si>
    <t>Документи на проплату зареєстровано казначейством.</t>
  </si>
  <si>
    <t>Акт здачі-прийняття робіт (надання послуг) № 166/1 від 25.09.2023</t>
  </si>
  <si>
    <t>№ 584 від 30.10.2023</t>
  </si>
  <si>
    <t>Кабан Петро Петрович (РНОКПП 3083904475)</t>
  </si>
  <si>
    <t>Цивільно-правовий договір № 218/23 від 10.10.2023</t>
  </si>
  <si>
    <t>Акт № 1 виконаних робіт від 10.10.2023</t>
  </si>
  <si>
    <t>№ 658 від 11.10.2023</t>
  </si>
  <si>
    <t>№ 656 від 11.10.2023</t>
  </si>
  <si>
    <t>№ 655 від 11.10.2023</t>
  </si>
  <si>
    <t>ФОП Мицканюк Сергій Васильович (ІПН 3237007094)</t>
  </si>
  <si>
    <t>Акт виконаних робіт №2 від 14.08.2023</t>
  </si>
  <si>
    <t>№ 491 від 18.08.2023</t>
  </si>
  <si>
    <t>Кабан Петро Петрович</t>
  </si>
  <si>
    <t>№ 657 від 11.10.2023</t>
  </si>
  <si>
    <t>Сума фінансування від УКФ зменшилася на 2446,83 грн, у зв'язку із меншою вартістю придбаного телевізора ніж було заплановано</t>
  </si>
  <si>
    <t>до Договору про надання гранту №6REG11-29961</t>
  </si>
  <si>
    <t>від 30 червня 2023 року</t>
  </si>
  <si>
    <t>Директор НПП "Гуцульщина"</t>
  </si>
  <si>
    <t>Стефурак Юрій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</si>
</sst>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vertAlign val="superscript"/>
      <sz val="14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00"/>
      </patternFill>
    </fill>
  </fills>
  <borders count="1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1" fillId="0" borderId="42"/>
  </cellStyleXfs>
  <cellXfs count="57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horizontal="center" vertical="center"/>
    </xf>
    <xf numFmtId="4" fontId="5" fillId="4" borderId="45" xfId="0" applyNumberFormat="1" applyFont="1" applyFill="1" applyBorder="1" applyAlignment="1">
      <alignment horizontal="right" vertical="center"/>
    </xf>
    <xf numFmtId="4" fontId="20" fillId="4" borderId="45" xfId="0" applyNumberFormat="1" applyFont="1" applyFill="1" applyBorder="1" applyAlignment="1">
      <alignment horizontal="right" vertical="center"/>
    </xf>
    <xf numFmtId="0" fontId="5" fillId="4" borderId="4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4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4" fontId="2" fillId="5" borderId="44" xfId="0" applyNumberFormat="1" applyFont="1" applyFill="1" applyBorder="1" applyAlignment="1">
      <alignment horizontal="right" vertical="center"/>
    </xf>
    <xf numFmtId="4" fontId="16" fillId="5" borderId="44" xfId="0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165" fontId="3" fillId="6" borderId="48" xfId="0" applyNumberFormat="1" applyFont="1" applyFill="1" applyBorder="1" applyAlignment="1">
      <alignment vertical="top"/>
    </xf>
    <xf numFmtId="49" fontId="3" fillId="6" borderId="49" xfId="0" applyNumberFormat="1" applyFont="1" applyFill="1" applyBorder="1" applyAlignment="1">
      <alignment horizontal="center" vertical="top"/>
    </xf>
    <xf numFmtId="0" fontId="21" fillId="6" borderId="50" xfId="0" applyFont="1" applyFill="1" applyBorder="1" applyAlignment="1">
      <alignment vertical="top" wrapText="1"/>
    </xf>
    <xf numFmtId="0" fontId="3" fillId="6" borderId="51" xfId="0" applyFont="1" applyFill="1" applyBorder="1" applyAlignment="1">
      <alignment horizontal="center" vertical="top"/>
    </xf>
    <xf numFmtId="4" fontId="3" fillId="6" borderId="52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4" fontId="3" fillId="6" borderId="54" xfId="0" applyNumberFormat="1" applyFont="1" applyFill="1" applyBorder="1" applyAlignment="1">
      <alignment horizontal="right" vertical="top"/>
    </xf>
    <xf numFmtId="4" fontId="16" fillId="6" borderId="55" xfId="0" applyNumberFormat="1" applyFont="1" applyFill="1" applyBorder="1" applyAlignment="1">
      <alignment horizontal="right" vertical="top"/>
    </xf>
    <xf numFmtId="10" fontId="16" fillId="6" borderId="55" xfId="0" applyNumberFormat="1" applyFont="1" applyFill="1" applyBorder="1" applyAlignment="1">
      <alignment horizontal="right" vertical="top"/>
    </xf>
    <xf numFmtId="0" fontId="3" fillId="6" borderId="54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6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57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58" xfId="0" applyNumberFormat="1" applyFont="1" applyBorder="1" applyAlignment="1">
      <alignment horizontal="right" vertical="top"/>
    </xf>
    <xf numFmtId="4" fontId="16" fillId="0" borderId="59" xfId="0" applyNumberFormat="1" applyFont="1" applyBorder="1" applyAlignment="1">
      <alignment horizontal="right" vertical="top"/>
    </xf>
    <xf numFmtId="10" fontId="16" fillId="0" borderId="59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63" xfId="0" applyNumberFormat="1" applyFont="1" applyBorder="1" applyAlignment="1">
      <alignment horizontal="right" vertical="top"/>
    </xf>
    <xf numFmtId="4" fontId="16" fillId="0" borderId="64" xfId="0" applyNumberFormat="1" applyFont="1" applyBorder="1" applyAlignment="1">
      <alignment horizontal="right" vertical="top"/>
    </xf>
    <xf numFmtId="0" fontId="2" fillId="0" borderId="63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0" fontId="3" fillId="6" borderId="48" xfId="0" applyFont="1" applyFill="1" applyBorder="1" applyAlignment="1">
      <alignment horizontal="center" vertical="top"/>
    </xf>
    <xf numFmtId="4" fontId="3" fillId="6" borderId="66" xfId="0" applyNumberFormat="1" applyFont="1" applyFill="1" applyBorder="1" applyAlignment="1">
      <alignment horizontal="right" vertical="top"/>
    </xf>
    <xf numFmtId="4" fontId="3" fillId="6" borderId="67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0" fontId="3" fillId="6" borderId="68" xfId="0" applyFont="1" applyFill="1" applyBorder="1" applyAlignment="1">
      <alignment vertical="top" wrapText="1"/>
    </xf>
    <xf numFmtId="165" fontId="3" fillId="0" borderId="69" xfId="0" applyNumberFormat="1" applyFont="1" applyBorder="1" applyAlignment="1">
      <alignment vertical="top"/>
    </xf>
    <xf numFmtId="0" fontId="2" fillId="0" borderId="69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49" fontId="4" fillId="0" borderId="70" xfId="0" applyNumberFormat="1" applyFont="1" applyBorder="1" applyAlignment="1">
      <alignment horizontal="center" vertical="top"/>
    </xf>
    <xf numFmtId="49" fontId="4" fillId="6" borderId="49" xfId="0" applyNumberFormat="1" applyFont="1" applyFill="1" applyBorder="1" applyAlignment="1">
      <alignment horizontal="center" vertical="top"/>
    </xf>
    <xf numFmtId="165" fontId="3" fillId="0" borderId="71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4" fontId="16" fillId="0" borderId="73" xfId="0" applyNumberFormat="1" applyFont="1" applyBorder="1" applyAlignment="1">
      <alignment horizontal="right" vertical="top"/>
    </xf>
    <xf numFmtId="165" fontId="21" fillId="7" borderId="43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7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0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vertical="center" wrapText="1"/>
    </xf>
    <xf numFmtId="0" fontId="3" fillId="5" borderId="77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vertical="center"/>
    </xf>
    <xf numFmtId="0" fontId="2" fillId="5" borderId="79" xfId="0" applyFont="1" applyFill="1" applyBorder="1" applyAlignment="1">
      <alignment horizontal="center" vertical="center"/>
    </xf>
    <xf numFmtId="4" fontId="16" fillId="5" borderId="80" xfId="0" applyNumberFormat="1" applyFont="1" applyFill="1" applyBorder="1" applyAlignment="1">
      <alignment horizontal="right" vertical="top"/>
    </xf>
    <xf numFmtId="4" fontId="3" fillId="6" borderId="81" xfId="0" applyNumberFormat="1" applyFont="1" applyFill="1" applyBorder="1" applyAlignment="1">
      <alignment horizontal="right" vertical="top"/>
    </xf>
    <xf numFmtId="4" fontId="3" fillId="6" borderId="8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67" xfId="0" applyNumberFormat="1" applyFont="1" applyFill="1" applyBorder="1" applyAlignment="1">
      <alignment horizontal="right" vertical="top"/>
    </xf>
    <xf numFmtId="0" fontId="2" fillId="0" borderId="57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4" fontId="3" fillId="7" borderId="84" xfId="0" applyNumberFormat="1" applyFont="1" applyFill="1" applyBorder="1" applyAlignment="1">
      <alignment horizontal="right" vertical="center"/>
    </xf>
    <xf numFmtId="4" fontId="3" fillId="7" borderId="85" xfId="0" applyNumberFormat="1" applyFont="1" applyFill="1" applyBorder="1" applyAlignment="1">
      <alignment horizontal="right" vertical="center"/>
    </xf>
    <xf numFmtId="4" fontId="16" fillId="7" borderId="40" xfId="0" applyNumberFormat="1" applyFont="1" applyFill="1" applyBorder="1" applyAlignment="1">
      <alignment horizontal="right" vertical="center"/>
    </xf>
    <xf numFmtId="0" fontId="22" fillId="6" borderId="50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6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2" xfId="0" applyNumberFormat="1" applyFont="1" applyBorder="1" applyAlignment="1">
      <alignment horizontal="right" vertical="top" wrapText="1"/>
    </xf>
    <xf numFmtId="0" fontId="2" fillId="0" borderId="57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center" vertical="top"/>
    </xf>
    <xf numFmtId="0" fontId="2" fillId="0" borderId="72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4" fontId="16" fillId="7" borderId="45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4" fontId="16" fillId="5" borderId="55" xfId="0" applyNumberFormat="1" applyFont="1" applyFill="1" applyBorder="1" applyAlignment="1">
      <alignment horizontal="right" vertical="top"/>
    </xf>
    <xf numFmtId="4" fontId="16" fillId="6" borderId="88" xfId="0" applyNumberFormat="1" applyFont="1" applyFill="1" applyBorder="1" applyAlignment="1">
      <alignment horizontal="right" vertical="top"/>
    </xf>
    <xf numFmtId="0" fontId="6" fillId="0" borderId="89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88" xfId="0" applyNumberFormat="1" applyFont="1" applyFill="1" applyBorder="1" applyAlignment="1">
      <alignment horizontal="right" vertical="top"/>
    </xf>
    <xf numFmtId="0" fontId="6" fillId="0" borderId="71" xfId="0" applyFont="1" applyBorder="1" applyAlignment="1">
      <alignment horizontal="center" vertical="top"/>
    </xf>
    <xf numFmtId="0" fontId="21" fillId="6" borderId="49" xfId="0" applyFont="1" applyFill="1" applyBorder="1" applyAlignment="1">
      <alignment vertical="top" wrapText="1"/>
    </xf>
    <xf numFmtId="0" fontId="3" fillId="6" borderId="65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0" xfId="0" applyFont="1" applyFill="1" applyBorder="1" applyAlignment="1">
      <alignment horizontal="left" vertical="top" wrapText="1"/>
    </xf>
    <xf numFmtId="0" fontId="22" fillId="6" borderId="65" xfId="0" applyFont="1" applyFill="1" applyBorder="1" applyAlignment="1">
      <alignment horizontal="left" vertical="top" wrapText="1"/>
    </xf>
    <xf numFmtId="10" fontId="16" fillId="0" borderId="73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7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2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vertical="center"/>
    </xf>
    <xf numFmtId="4" fontId="2" fillId="0" borderId="89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4" fontId="16" fillId="0" borderId="90" xfId="0" applyNumberFormat="1" applyFont="1" applyBorder="1" applyAlignment="1">
      <alignment horizontal="right" vertical="top"/>
    </xf>
    <xf numFmtId="10" fontId="16" fillId="0" borderId="90" xfId="0" applyNumberFormat="1" applyFont="1" applyBorder="1" applyAlignment="1">
      <alignment horizontal="right" vertical="top"/>
    </xf>
    <xf numFmtId="0" fontId="2" fillId="0" borderId="68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4" fontId="2" fillId="0" borderId="92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3" xfId="0" applyNumberFormat="1" applyFont="1" applyBorder="1" applyAlignment="1">
      <alignment horizontal="right" vertical="top"/>
    </xf>
    <xf numFmtId="10" fontId="16" fillId="0" borderId="93" xfId="0" applyNumberFormat="1" applyFont="1" applyBorder="1" applyAlignment="1">
      <alignment horizontal="right" vertical="top"/>
    </xf>
    <xf numFmtId="165" fontId="3" fillId="7" borderId="94" xfId="0" applyNumberFormat="1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vertical="center"/>
    </xf>
    <xf numFmtId="0" fontId="4" fillId="5" borderId="96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65" fontId="3" fillId="7" borderId="97" xfId="0" applyNumberFormat="1" applyFont="1" applyFill="1" applyBorder="1" applyAlignment="1">
      <alignment horizontal="center" vertical="center"/>
    </xf>
    <xf numFmtId="4" fontId="3" fillId="7" borderId="45" xfId="0" applyNumberFormat="1" applyFont="1" applyFill="1" applyBorder="1" applyAlignment="1">
      <alignment horizontal="right" vertical="center"/>
    </xf>
    <xf numFmtId="4" fontId="16" fillId="5" borderId="79" xfId="0" applyNumberFormat="1" applyFont="1" applyFill="1" applyBorder="1" applyAlignment="1">
      <alignment horizontal="right" vertical="center"/>
    </xf>
    <xf numFmtId="0" fontId="2" fillId="5" borderId="98" xfId="0" applyFont="1" applyFill="1" applyBorder="1" applyAlignment="1">
      <alignment vertical="center"/>
    </xf>
    <xf numFmtId="165" fontId="3" fillId="0" borderId="99" xfId="0" applyNumberFormat="1" applyFont="1" applyBorder="1" applyAlignment="1">
      <alignment vertical="top"/>
    </xf>
    <xf numFmtId="166" fontId="4" fillId="0" borderId="49" xfId="0" applyNumberFormat="1" applyFont="1" applyBorder="1" applyAlignment="1">
      <alignment horizontal="center" vertical="top"/>
    </xf>
    <xf numFmtId="0" fontId="2" fillId="0" borderId="100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/>
    </xf>
    <xf numFmtId="4" fontId="2" fillId="0" borderId="90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58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4" xfId="0" applyNumberFormat="1" applyFont="1" applyBorder="1" applyAlignment="1">
      <alignment horizontal="right" vertical="top"/>
    </xf>
    <xf numFmtId="0" fontId="4" fillId="5" borderId="79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59" xfId="0" applyNumberFormat="1" applyFont="1" applyBorder="1" applyAlignment="1">
      <alignment horizontal="right" vertical="top"/>
    </xf>
    <xf numFmtId="4" fontId="2" fillId="0" borderId="101" xfId="0" applyNumberFormat="1" applyFont="1" applyBorder="1" applyAlignment="1">
      <alignment horizontal="right" vertical="top"/>
    </xf>
    <xf numFmtId="4" fontId="16" fillId="0" borderId="49" xfId="0" applyNumberFormat="1" applyFont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0" xfId="0" applyNumberFormat="1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70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0" xfId="0" applyNumberFormat="1" applyFont="1" applyBorder="1" applyAlignment="1">
      <alignment horizontal="right" vertical="top"/>
    </xf>
    <xf numFmtId="0" fontId="2" fillId="5" borderId="45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9" xfId="0" applyFont="1" applyBorder="1" applyAlignment="1">
      <alignment vertical="top" wrapText="1"/>
    </xf>
    <xf numFmtId="0" fontId="2" fillId="0" borderId="105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06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0" fontId="3" fillId="7" borderId="9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top" wrapText="1"/>
    </xf>
    <xf numFmtId="4" fontId="3" fillId="6" borderId="108" xfId="0" applyNumberFormat="1" applyFont="1" applyFill="1" applyBorder="1" applyAlignment="1">
      <alignment horizontal="right" vertical="top"/>
    </xf>
    <xf numFmtId="4" fontId="3" fillId="6" borderId="49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4" fontId="2" fillId="0" borderId="91" xfId="0" applyNumberFormat="1" applyFont="1" applyBorder="1" applyAlignment="1">
      <alignment horizontal="right" vertical="top"/>
    </xf>
    <xf numFmtId="165" fontId="3" fillId="6" borderId="51" xfId="0" applyNumberFormat="1" applyFont="1" applyFill="1" applyBorder="1" applyAlignment="1">
      <alignment vertical="top"/>
    </xf>
    <xf numFmtId="49" fontId="4" fillId="6" borderId="109" xfId="0" applyNumberFormat="1" applyFont="1" applyFill="1" applyBorder="1" applyAlignment="1">
      <alignment horizontal="center" vertical="top"/>
    </xf>
    <xf numFmtId="0" fontId="3" fillId="6" borderId="107" xfId="0" applyFont="1" applyFill="1" applyBorder="1" applyAlignment="1">
      <alignment vertical="top" wrapText="1"/>
    </xf>
    <xf numFmtId="0" fontId="21" fillId="6" borderId="65" xfId="0" applyFont="1" applyFill="1" applyBorder="1" applyAlignment="1">
      <alignment horizontal="left" vertical="top" wrapText="1"/>
    </xf>
    <xf numFmtId="165" fontId="21" fillId="7" borderId="38" xfId="0" applyNumberFormat="1" applyFont="1" applyFill="1" applyBorder="1" applyAlignment="1">
      <alignment vertical="center"/>
    </xf>
    <xf numFmtId="165" fontId="3" fillId="7" borderId="42" xfId="0" applyNumberFormat="1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 wrapText="1"/>
    </xf>
    <xf numFmtId="0" fontId="3" fillId="7" borderId="40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3" xfId="0" applyNumberFormat="1" applyFont="1" applyFill="1" applyBorder="1" applyAlignment="1">
      <alignment vertical="center"/>
    </xf>
    <xf numFmtId="165" fontId="3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right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98" xfId="0" applyNumberFormat="1" applyFont="1" applyFill="1" applyBorder="1" applyAlignment="1">
      <alignment horizontal="right" vertical="center"/>
    </xf>
    <xf numFmtId="10" fontId="16" fillId="4" borderId="55" xfId="0" applyNumberFormat="1" applyFont="1" applyFill="1" applyBorder="1" applyAlignment="1">
      <alignment horizontal="right" vertical="top"/>
    </xf>
    <xf numFmtId="0" fontId="3" fillId="4" borderId="78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47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34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0" fillId="0" borderId="0" xfId="0"/>
    <xf numFmtId="0" fontId="37" fillId="0" borderId="57" xfId="0" applyFont="1" applyBorder="1" applyAlignment="1">
      <alignment vertical="top" wrapText="1"/>
    </xf>
    <xf numFmtId="0" fontId="37" fillId="0" borderId="110" xfId="0" applyFont="1" applyBorder="1" applyAlignment="1">
      <alignment horizontal="center" vertical="top"/>
    </xf>
    <xf numFmtId="4" fontId="37" fillId="0" borderId="111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112" xfId="0" applyNumberFormat="1" applyFont="1" applyBorder="1" applyAlignment="1">
      <alignment horizontal="right" vertical="top"/>
    </xf>
    <xf numFmtId="4" fontId="37" fillId="0" borderId="113" xfId="0" applyNumberFormat="1" applyFont="1" applyBorder="1" applyAlignment="1">
      <alignment horizontal="right" vertical="top"/>
    </xf>
    <xf numFmtId="4" fontId="37" fillId="0" borderId="113" xfId="0" applyNumberFormat="1" applyFont="1" applyFill="1" applyBorder="1" applyAlignment="1">
      <alignment horizontal="right" vertical="top"/>
    </xf>
    <xf numFmtId="0" fontId="37" fillId="0" borderId="114" xfId="0" applyFont="1" applyBorder="1" applyAlignment="1">
      <alignment vertical="top" wrapText="1"/>
    </xf>
    <xf numFmtId="0" fontId="37" fillId="0" borderId="115" xfId="0" applyFont="1" applyBorder="1" applyAlignment="1">
      <alignment horizontal="center" vertical="top"/>
    </xf>
    <xf numFmtId="4" fontId="37" fillId="0" borderId="116" xfId="0" applyNumberFormat="1" applyFont="1" applyBorder="1" applyAlignment="1">
      <alignment horizontal="right" vertical="top"/>
    </xf>
    <xf numFmtId="4" fontId="37" fillId="0" borderId="117" xfId="0" applyNumberFormat="1" applyFont="1" applyBorder="1" applyAlignment="1">
      <alignment horizontal="right" vertical="top"/>
    </xf>
    <xf numFmtId="4" fontId="37" fillId="0" borderId="118" xfId="0" applyNumberFormat="1" applyFont="1" applyBorder="1" applyAlignment="1">
      <alignment horizontal="right" vertical="top"/>
    </xf>
    <xf numFmtId="0" fontId="39" fillId="0" borderId="57" xfId="0" applyFont="1" applyBorder="1" applyAlignment="1">
      <alignment vertical="top" wrapText="1"/>
    </xf>
    <xf numFmtId="0" fontId="37" fillId="0" borderId="56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0" fontId="37" fillId="0" borderId="72" xfId="0" applyFont="1" applyBorder="1" applyAlignment="1">
      <alignment horizontal="left" vertical="top" wrapText="1"/>
    </xf>
    <xf numFmtId="0" fontId="39" fillId="0" borderId="60" xfId="0" applyFont="1" applyBorder="1" applyAlignment="1">
      <alignment horizontal="center" vertical="top"/>
    </xf>
    <xf numFmtId="4" fontId="37" fillId="0" borderId="61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4" fontId="37" fillId="0" borderId="63" xfId="0" applyNumberFormat="1" applyFont="1" applyBorder="1" applyAlignment="1">
      <alignment horizontal="right" vertical="top"/>
    </xf>
    <xf numFmtId="0" fontId="39" fillId="0" borderId="89" xfId="0" applyFont="1" applyBorder="1" applyAlignment="1">
      <alignment vertical="top" wrapText="1"/>
    </xf>
    <xf numFmtId="0" fontId="39" fillId="0" borderId="56" xfId="0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0" fontId="38" fillId="0" borderId="56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" fontId="38" fillId="0" borderId="25" xfId="0" applyNumberFormat="1" applyFont="1" applyBorder="1" applyAlignment="1">
      <alignment horizontal="right" vertical="top"/>
    </xf>
    <xf numFmtId="0" fontId="37" fillId="0" borderId="72" xfId="0" applyFont="1" applyBorder="1" applyAlignment="1">
      <alignment vertical="top" wrapText="1"/>
    </xf>
    <xf numFmtId="0" fontId="37" fillId="0" borderId="60" xfId="0" applyFont="1" applyBorder="1" applyAlignment="1">
      <alignment horizontal="center" vertical="top"/>
    </xf>
    <xf numFmtId="4" fontId="37" fillId="0" borderId="28" xfId="0" applyNumberFormat="1" applyFont="1" applyBorder="1" applyAlignment="1">
      <alignment horizontal="right" vertical="top"/>
    </xf>
    <xf numFmtId="4" fontId="37" fillId="0" borderId="30" xfId="0" applyNumberFormat="1" applyFont="1" applyBorder="1" applyAlignment="1">
      <alignment horizontal="right" vertical="top"/>
    </xf>
    <xf numFmtId="4" fontId="37" fillId="0" borderId="29" xfId="0" applyNumberFormat="1" applyFont="1" applyBorder="1" applyAlignment="1">
      <alignment horizontal="right" vertical="top"/>
    </xf>
    <xf numFmtId="0" fontId="37" fillId="0" borderId="23" xfId="0" applyFont="1" applyBorder="1" applyAlignment="1">
      <alignment horizontal="center" vertical="top"/>
    </xf>
    <xf numFmtId="4" fontId="37" fillId="0" borderId="58" xfId="0" applyNumberFormat="1" applyFont="1" applyBorder="1" applyAlignment="1">
      <alignment horizontal="right" vertical="top"/>
    </xf>
    <xf numFmtId="0" fontId="39" fillId="0" borderId="91" xfId="0" applyFont="1" applyBorder="1" applyAlignment="1">
      <alignment vertical="top" wrapText="1"/>
    </xf>
    <xf numFmtId="0" fontId="37" fillId="0" borderId="69" xfId="0" applyFont="1" applyBorder="1" applyAlignment="1">
      <alignment horizontal="center" vertical="top"/>
    </xf>
    <xf numFmtId="0" fontId="37" fillId="0" borderId="59" xfId="0" applyFont="1" applyBorder="1" applyAlignment="1">
      <alignment vertical="top" wrapText="1"/>
    </xf>
    <xf numFmtId="0" fontId="39" fillId="0" borderId="83" xfId="0" applyFont="1" applyBorder="1" applyAlignment="1">
      <alignment vertical="top" wrapText="1"/>
    </xf>
    <xf numFmtId="0" fontId="43" fillId="5" borderId="44" xfId="0" applyFont="1" applyFill="1" applyBorder="1" applyAlignment="1">
      <alignment vertical="center"/>
    </xf>
    <xf numFmtId="4" fontId="37" fillId="8" borderId="111" xfId="0" applyNumberFormat="1" applyFont="1" applyFill="1" applyBorder="1" applyAlignment="1">
      <alignment horizontal="right" vertical="top"/>
    </xf>
    <xf numFmtId="4" fontId="37" fillId="8" borderId="26" xfId="0" applyNumberFormat="1" applyFont="1" applyFill="1" applyBorder="1" applyAlignment="1">
      <alignment horizontal="right" vertical="top"/>
    </xf>
    <xf numFmtId="4" fontId="37" fillId="8" borderId="113" xfId="0" applyNumberFormat="1" applyFont="1" applyFill="1" applyBorder="1" applyAlignment="1">
      <alignment horizontal="right" vertical="top"/>
    </xf>
    <xf numFmtId="4" fontId="38" fillId="8" borderId="116" xfId="0" applyNumberFormat="1" applyFont="1" applyFill="1" applyBorder="1" applyAlignment="1">
      <alignment horizontal="right" vertical="top"/>
    </xf>
    <xf numFmtId="4" fontId="38" fillId="8" borderId="117" xfId="0" applyNumberFormat="1" applyFont="1" applyFill="1" applyBorder="1" applyAlignment="1">
      <alignment horizontal="right" vertical="top"/>
    </xf>
    <xf numFmtId="4" fontId="38" fillId="8" borderId="118" xfId="0" applyNumberFormat="1" applyFont="1" applyFill="1" applyBorder="1" applyAlignment="1">
      <alignment horizontal="right" vertical="top"/>
    </xf>
    <xf numFmtId="0" fontId="44" fillId="0" borderId="42" xfId="1" applyFont="1"/>
    <xf numFmtId="0" fontId="10" fillId="0" borderId="122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4" fontId="10" fillId="0" borderId="123" xfId="0" applyNumberFormat="1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4" fontId="10" fillId="0" borderId="0" xfId="0" applyNumberFormat="1" applyFont="1" applyAlignment="1">
      <alignment horizontal="center" wrapText="1"/>
    </xf>
    <xf numFmtId="49" fontId="48" fillId="9" borderId="122" xfId="1" applyNumberFormat="1" applyFont="1" applyFill="1" applyBorder="1" applyAlignment="1">
      <alignment horizontal="right" vertical="center" wrapText="1"/>
    </xf>
    <xf numFmtId="0" fontId="48" fillId="9" borderId="123" xfId="1" applyFont="1" applyFill="1" applyBorder="1" applyAlignment="1">
      <alignment vertical="center" wrapText="1"/>
    </xf>
    <xf numFmtId="4" fontId="48" fillId="9" borderId="123" xfId="1" applyNumberFormat="1" applyFont="1" applyFill="1" applyBorder="1" applyAlignment="1">
      <alignment vertical="center"/>
    </xf>
    <xf numFmtId="0" fontId="48" fillId="9" borderId="124" xfId="1" applyFont="1" applyFill="1" applyBorder="1" applyAlignment="1">
      <alignment vertical="center" wrapText="1"/>
    </xf>
    <xf numFmtId="0" fontId="1" fillId="0" borderId="42" xfId="1" applyFont="1" applyAlignment="1">
      <alignment vertical="center" wrapText="1"/>
    </xf>
    <xf numFmtId="0" fontId="1" fillId="0" borderId="42" xfId="1" applyFont="1" applyAlignment="1">
      <alignment horizontal="center" vertical="center"/>
    </xf>
    <xf numFmtId="0" fontId="0" fillId="0" borderId="42" xfId="1" applyFont="1" applyAlignment="1">
      <alignment vertical="center"/>
    </xf>
    <xf numFmtId="4" fontId="48" fillId="0" borderId="123" xfId="1" applyNumberFormat="1" applyFont="1" applyBorder="1" applyAlignment="1">
      <alignment vertical="center"/>
    </xf>
    <xf numFmtId="0" fontId="48" fillId="0" borderId="124" xfId="1" applyFont="1" applyBorder="1" applyAlignment="1">
      <alignment vertical="center" wrapText="1"/>
    </xf>
    <xf numFmtId="0" fontId="0" fillId="0" borderId="42" xfId="1" applyFont="1" applyAlignment="1">
      <alignment horizontal="right" vertical="center"/>
    </xf>
    <xf numFmtId="4" fontId="1" fillId="0" borderId="42" xfId="1" applyNumberFormat="1" applyFont="1" applyAlignment="1">
      <alignment vertical="center"/>
    </xf>
    <xf numFmtId="4" fontId="0" fillId="0" borderId="42" xfId="1" applyNumberFormat="1" applyFont="1" applyAlignment="1">
      <alignment vertical="center"/>
    </xf>
    <xf numFmtId="4" fontId="48" fillId="10" borderId="123" xfId="1" applyNumberFormat="1" applyFont="1" applyFill="1" applyBorder="1" applyAlignment="1">
      <alignment vertical="center"/>
    </xf>
    <xf numFmtId="49" fontId="48" fillId="0" borderId="122" xfId="1" applyNumberFormat="1" applyFont="1" applyBorder="1" applyAlignment="1">
      <alignment horizontal="right" vertical="center" wrapText="1"/>
    </xf>
    <xf numFmtId="0" fontId="48" fillId="10" borderId="123" xfId="1" applyFont="1" applyFill="1" applyBorder="1" applyAlignment="1">
      <alignment vertical="center" wrapText="1"/>
    </xf>
    <xf numFmtId="0" fontId="48" fillId="0" borderId="123" xfId="1" applyFont="1" applyBorder="1" applyAlignment="1">
      <alignment vertical="center" wrapText="1"/>
    </xf>
    <xf numFmtId="0" fontId="48" fillId="10" borderId="123" xfId="1" applyFont="1" applyFill="1" applyBorder="1" applyAlignment="1">
      <alignment vertical="top" wrapText="1"/>
    </xf>
    <xf numFmtId="0" fontId="48" fillId="11" borderId="124" xfId="1" applyFont="1" applyFill="1" applyBorder="1" applyAlignment="1">
      <alignment vertical="center" wrapText="1"/>
    </xf>
    <xf numFmtId="0" fontId="49" fillId="0" borderId="42" xfId="1" applyFont="1" applyAlignment="1">
      <alignment vertical="center"/>
    </xf>
    <xf numFmtId="4" fontId="48" fillId="11" borderId="124" xfId="1" applyNumberFormat="1" applyFont="1" applyFill="1" applyBorder="1" applyAlignment="1">
      <alignment vertical="center"/>
    </xf>
    <xf numFmtId="0" fontId="0" fillId="0" borderId="42" xfId="1" applyFont="1" applyAlignment="1">
      <alignment vertical="center" wrapText="1"/>
    </xf>
    <xf numFmtId="4" fontId="10" fillId="12" borderId="135" xfId="0" applyNumberFormat="1" applyFont="1" applyFill="1" applyBorder="1" applyAlignment="1">
      <alignment wrapText="1"/>
    </xf>
    <xf numFmtId="0" fontId="10" fillId="12" borderId="135" xfId="0" applyFont="1" applyFill="1" applyBorder="1" applyAlignment="1">
      <alignment wrapText="1"/>
    </xf>
    <xf numFmtId="0" fontId="10" fillId="12" borderId="136" xfId="0" applyFont="1" applyFill="1" applyBorder="1" applyAlignment="1">
      <alignment wrapText="1"/>
    </xf>
    <xf numFmtId="4" fontId="50" fillId="0" borderId="0" xfId="0" applyNumberFormat="1" applyFont="1" applyAlignment="1">
      <alignment horizontal="left"/>
    </xf>
    <xf numFmtId="4" fontId="50" fillId="0" borderId="0" xfId="0" applyNumberFormat="1" applyFont="1"/>
    <xf numFmtId="0" fontId="50" fillId="0" borderId="0" xfId="0" applyFont="1"/>
    <xf numFmtId="0" fontId="37" fillId="0" borderId="0" xfId="0" applyFont="1" applyAlignment="1">
      <alignment horizontal="left"/>
    </xf>
    <xf numFmtId="4" fontId="37" fillId="0" borderId="0" xfId="0" applyNumberFormat="1" applyFont="1"/>
    <xf numFmtId="0" fontId="37" fillId="0" borderId="0" xfId="0" applyFont="1"/>
    <xf numFmtId="0" fontId="41" fillId="0" borderId="0" xfId="0" applyFont="1"/>
    <xf numFmtId="0" fontId="50" fillId="0" borderId="0" xfId="0" applyFont="1" applyAlignment="1">
      <alignment horizontal="left" vertical="center" wrapText="1"/>
    </xf>
    <xf numFmtId="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49" fontId="48" fillId="9" borderId="111" xfId="1" applyNumberFormat="1" applyFont="1" applyFill="1" applyBorder="1" applyAlignment="1">
      <alignment horizontal="right" vertical="center" wrapText="1"/>
    </xf>
    <xf numFmtId="0" fontId="48" fillId="9" borderId="26" xfId="1" applyFont="1" applyFill="1" applyBorder="1" applyAlignment="1">
      <alignment vertical="center" wrapText="1"/>
    </xf>
    <xf numFmtId="4" fontId="48" fillId="9" borderId="26" xfId="1" applyNumberFormat="1" applyFont="1" applyFill="1" applyBorder="1" applyAlignment="1">
      <alignment vertical="center"/>
    </xf>
    <xf numFmtId="0" fontId="48" fillId="9" borderId="142" xfId="1" applyFont="1" applyFill="1" applyBorder="1" applyAlignment="1">
      <alignment vertical="center" wrapText="1"/>
    </xf>
    <xf numFmtId="4" fontId="48" fillId="9" borderId="62" xfId="1" applyNumberFormat="1" applyFont="1" applyFill="1" applyBorder="1" applyAlignment="1">
      <alignment vertical="center"/>
    </xf>
    <xf numFmtId="0" fontId="48" fillId="9" borderId="62" xfId="1" applyFont="1" applyFill="1" applyBorder="1" applyAlignment="1">
      <alignment vertical="center" wrapText="1"/>
    </xf>
    <xf numFmtId="4" fontId="48" fillId="9" borderId="143" xfId="1" applyNumberFormat="1" applyFont="1" applyFill="1" applyBorder="1" applyAlignment="1">
      <alignment vertical="center"/>
    </xf>
    <xf numFmtId="49" fontId="48" fillId="0" borderId="111" xfId="1" applyNumberFormat="1" applyFont="1" applyBorder="1" applyAlignment="1">
      <alignment horizontal="right" vertical="center" wrapText="1"/>
    </xf>
    <xf numFmtId="0" fontId="48" fillId="10" borderId="26" xfId="1" applyFont="1" applyFill="1" applyBorder="1" applyAlignment="1">
      <alignment vertical="center" wrapText="1"/>
    </xf>
    <xf numFmtId="4" fontId="48" fillId="10" borderId="89" xfId="1" applyNumberFormat="1" applyFont="1" applyFill="1" applyBorder="1" applyAlignment="1">
      <alignment vertical="center"/>
    </xf>
    <xf numFmtId="4" fontId="51" fillId="11" borderId="124" xfId="1" applyNumberFormat="1" applyFont="1" applyFill="1" applyBorder="1" applyAlignment="1">
      <alignment vertical="center"/>
    </xf>
    <xf numFmtId="49" fontId="48" fillId="9" borderId="144" xfId="1" applyNumberFormat="1" applyFont="1" applyFill="1" applyBorder="1" applyAlignment="1">
      <alignment horizontal="right" vertical="center" wrapText="1"/>
    </xf>
    <xf numFmtId="0" fontId="48" fillId="9" borderId="53" xfId="1" applyFont="1" applyFill="1" applyBorder="1" applyAlignment="1">
      <alignment vertical="center" wrapText="1"/>
    </xf>
    <xf numFmtId="4" fontId="48" fillId="9" borderId="53" xfId="1" applyNumberFormat="1" applyFont="1" applyFill="1" applyBorder="1" applyAlignment="1">
      <alignment vertical="center"/>
    </xf>
    <xf numFmtId="4" fontId="48" fillId="9" borderId="53" xfId="1" applyNumberFormat="1" applyFont="1" applyFill="1" applyBorder="1" applyAlignment="1">
      <alignment vertical="center" wrapText="1"/>
    </xf>
    <xf numFmtId="4" fontId="48" fillId="9" borderId="101" xfId="1" applyNumberFormat="1" applyFont="1" applyFill="1" applyBorder="1" applyAlignment="1">
      <alignment vertical="center"/>
    </xf>
    <xf numFmtId="0" fontId="48" fillId="9" borderId="130" xfId="1" applyFont="1" applyFill="1" applyBorder="1" applyAlignment="1">
      <alignment vertical="center" wrapText="1"/>
    </xf>
    <xf numFmtId="4" fontId="48" fillId="10" borderId="26" xfId="1" applyNumberFormat="1" applyFont="1" applyFill="1" applyBorder="1" applyAlignment="1">
      <alignment vertical="center"/>
    </xf>
    <xf numFmtId="0" fontId="48" fillId="10" borderId="124" xfId="1" applyFont="1" applyFill="1" applyBorder="1" applyAlignment="1">
      <alignment vertical="center" wrapText="1"/>
    </xf>
    <xf numFmtId="49" fontId="48" fillId="9" borderId="145" xfId="1" applyNumberFormat="1" applyFont="1" applyFill="1" applyBorder="1" applyAlignment="1">
      <alignment horizontal="right" vertical="center" wrapText="1"/>
    </xf>
    <xf numFmtId="4" fontId="48" fillId="9" borderId="89" xfId="1" applyNumberFormat="1" applyFont="1" applyFill="1" applyBorder="1" applyAlignment="1">
      <alignment vertical="center"/>
    </xf>
    <xf numFmtId="0" fontId="48" fillId="10" borderId="58" xfId="1" applyFont="1" applyFill="1" applyBorder="1" applyAlignment="1">
      <alignment vertical="center" wrapText="1"/>
    </xf>
    <xf numFmtId="0" fontId="45" fillId="0" borderId="42" xfId="1" applyFont="1" applyAlignment="1">
      <alignment vertical="center"/>
    </xf>
    <xf numFmtId="0" fontId="1" fillId="0" borderId="42" xfId="1" applyFont="1" applyAlignment="1">
      <alignment vertical="center"/>
    </xf>
    <xf numFmtId="4" fontId="50" fillId="12" borderId="151" xfId="1" applyNumberFormat="1" applyFont="1" applyFill="1" applyBorder="1" applyAlignment="1">
      <alignment vertical="center" wrapText="1"/>
    </xf>
    <xf numFmtId="0" fontId="50" fillId="12" borderId="151" xfId="1" applyFont="1" applyFill="1" applyBorder="1" applyAlignment="1">
      <alignment vertical="center" wrapText="1"/>
    </xf>
    <xf numFmtId="4" fontId="50" fillId="12" borderId="152" xfId="1" applyNumberFormat="1" applyFont="1" applyFill="1" applyBorder="1" applyAlignment="1">
      <alignment vertical="center" wrapText="1"/>
    </xf>
    <xf numFmtId="0" fontId="50" fillId="12" borderId="136" xfId="1" applyFont="1" applyFill="1" applyBorder="1" applyAlignment="1">
      <alignment vertical="center" wrapText="1"/>
    </xf>
    <xf numFmtId="4" fontId="42" fillId="0" borderId="42" xfId="1" applyNumberFormat="1" applyFont="1" applyAlignment="1">
      <alignment vertical="center"/>
    </xf>
    <xf numFmtId="0" fontId="42" fillId="0" borderId="42" xfId="1" applyFont="1" applyAlignment="1">
      <alignment vertical="center"/>
    </xf>
    <xf numFmtId="0" fontId="37" fillId="13" borderId="78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21" fillId="7" borderId="102" xfId="0" applyNumberFormat="1" applyFont="1" applyFill="1" applyBorder="1" applyAlignment="1">
      <alignment horizontal="left" vertical="center" wrapText="1"/>
    </xf>
    <xf numFmtId="0" fontId="12" fillId="0" borderId="103" xfId="0" applyFont="1" applyBorder="1"/>
    <xf numFmtId="0" fontId="12" fillId="0" borderId="104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4" fontId="6" fillId="0" borderId="60" xfId="0" applyNumberFormat="1" applyFont="1" applyBorder="1" applyAlignment="1">
      <alignment horizontal="right" vertical="center"/>
    </xf>
    <xf numFmtId="4" fontId="6" fillId="0" borderId="72" xfId="0" applyNumberFormat="1" applyFont="1" applyBorder="1" applyAlignment="1">
      <alignment horizontal="right" vertical="center"/>
    </xf>
    <xf numFmtId="4" fontId="6" fillId="0" borderId="86" xfId="0" applyNumberFormat="1" applyFont="1" applyBorder="1" applyAlignment="1">
      <alignment horizontal="right" vertical="center"/>
    </xf>
    <xf numFmtId="4" fontId="6" fillId="0" borderId="95" xfId="0" applyNumberFormat="1" applyFont="1" applyBorder="1" applyAlignment="1">
      <alignment horizontal="right" vertical="center"/>
    </xf>
    <xf numFmtId="4" fontId="6" fillId="0" borderId="97" xfId="0" applyNumberFormat="1" applyFont="1" applyBorder="1" applyAlignment="1">
      <alignment horizontal="right" vertical="center"/>
    </xf>
    <xf numFmtId="4" fontId="6" fillId="0" borderId="98" xfId="0" applyNumberFormat="1" applyFont="1" applyBorder="1" applyAlignment="1">
      <alignment horizontal="right" vertical="center"/>
    </xf>
    <xf numFmtId="0" fontId="12" fillId="0" borderId="72" xfId="0" applyFont="1" applyBorder="1"/>
    <xf numFmtId="0" fontId="12" fillId="0" borderId="86" xfId="0" applyFont="1" applyBorder="1"/>
    <xf numFmtId="0" fontId="12" fillId="0" borderId="87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46" fillId="0" borderId="42" xfId="1" applyFont="1" applyAlignment="1">
      <alignment horizontal="center" wrapText="1"/>
    </xf>
    <xf numFmtId="0" fontId="44" fillId="0" borderId="42" xfId="1" applyFont="1"/>
    <xf numFmtId="0" fontId="10" fillId="5" borderId="119" xfId="0" applyFont="1" applyFill="1" applyBorder="1" applyAlignment="1">
      <alignment horizontal="center" vertical="center" wrapText="1"/>
    </xf>
    <xf numFmtId="0" fontId="12" fillId="0" borderId="120" xfId="0" applyFont="1" applyBorder="1"/>
    <xf numFmtId="4" fontId="10" fillId="5" borderId="120" xfId="0" applyNumberFormat="1" applyFont="1" applyFill="1" applyBorder="1" applyAlignment="1">
      <alignment horizontal="center" vertical="center" wrapText="1"/>
    </xf>
    <xf numFmtId="0" fontId="12" fillId="0" borderId="121" xfId="0" applyFont="1" applyBorder="1"/>
    <xf numFmtId="49" fontId="48" fillId="10" borderId="122" xfId="1" applyNumberFormat="1" applyFont="1" applyFill="1" applyBorder="1" applyAlignment="1">
      <alignment horizontal="right" vertical="center" wrapText="1"/>
    </xf>
    <xf numFmtId="0" fontId="48" fillId="10" borderId="123" xfId="1" applyFont="1" applyFill="1" applyBorder="1" applyAlignment="1">
      <alignment vertical="center" wrapText="1"/>
    </xf>
    <xf numFmtId="4" fontId="48" fillId="10" borderId="123" xfId="1" applyNumberFormat="1" applyFont="1" applyFill="1" applyBorder="1" applyAlignment="1">
      <alignment vertical="center"/>
    </xf>
    <xf numFmtId="49" fontId="48" fillId="0" borderId="122" xfId="1" applyNumberFormat="1" applyFont="1" applyBorder="1" applyAlignment="1">
      <alignment horizontal="right" vertical="center" wrapText="1"/>
    </xf>
    <xf numFmtId="0" fontId="48" fillId="10" borderId="125" xfId="1" applyFont="1" applyFill="1" applyBorder="1" applyAlignment="1">
      <alignment horizontal="center" vertical="center" wrapText="1"/>
    </xf>
    <xf numFmtId="0" fontId="48" fillId="10" borderId="127" xfId="1" applyFont="1" applyFill="1" applyBorder="1" applyAlignment="1">
      <alignment horizontal="center" vertical="center" wrapText="1"/>
    </xf>
    <xf numFmtId="0" fontId="48" fillId="10" borderId="129" xfId="1" applyFont="1" applyFill="1" applyBorder="1" applyAlignment="1">
      <alignment horizontal="center" vertical="center" wrapText="1"/>
    </xf>
    <xf numFmtId="0" fontId="48" fillId="0" borderId="125" xfId="1" applyFont="1" applyBorder="1" applyAlignment="1">
      <alignment horizontal="center" vertical="center" wrapText="1"/>
    </xf>
    <xf numFmtId="0" fontId="48" fillId="0" borderId="127" xfId="1" applyFont="1" applyBorder="1" applyAlignment="1">
      <alignment horizontal="center" vertical="center" wrapText="1"/>
    </xf>
    <xf numFmtId="0" fontId="48" fillId="0" borderId="129" xfId="1" applyFont="1" applyBorder="1" applyAlignment="1">
      <alignment horizontal="center" vertical="center" wrapText="1"/>
    </xf>
    <xf numFmtId="49" fontId="48" fillId="10" borderId="123" xfId="1" applyNumberFormat="1" applyFont="1" applyFill="1" applyBorder="1" applyAlignment="1">
      <alignment vertical="center" wrapText="1"/>
    </xf>
    <xf numFmtId="4" fontId="48" fillId="10" borderId="123" xfId="1" applyNumberFormat="1" applyFont="1" applyFill="1" applyBorder="1" applyAlignment="1">
      <alignment horizontal="right" vertical="center" wrapText="1"/>
    </xf>
    <xf numFmtId="4" fontId="48" fillId="10" borderId="123" xfId="1" applyNumberFormat="1" applyFont="1" applyFill="1" applyBorder="1" applyAlignment="1">
      <alignment vertical="center" wrapText="1"/>
    </xf>
    <xf numFmtId="4" fontId="48" fillId="0" borderId="125" xfId="1" applyNumberFormat="1" applyFont="1" applyBorder="1" applyAlignment="1">
      <alignment horizontal="center" vertical="center"/>
    </xf>
    <xf numFmtId="4" fontId="48" fillId="0" borderId="127" xfId="1" applyNumberFormat="1" applyFont="1" applyBorder="1" applyAlignment="1">
      <alignment horizontal="center" vertical="center"/>
    </xf>
    <xf numFmtId="4" fontId="48" fillId="0" borderId="129" xfId="1" applyNumberFormat="1" applyFont="1" applyBorder="1" applyAlignment="1">
      <alignment horizontal="center" vertical="center"/>
    </xf>
    <xf numFmtId="0" fontId="48" fillId="0" borderId="126" xfId="1" applyFont="1" applyBorder="1" applyAlignment="1">
      <alignment horizontal="center" vertical="center" wrapText="1"/>
    </xf>
    <xf numFmtId="0" fontId="48" fillId="0" borderId="128" xfId="1" applyFont="1" applyBorder="1" applyAlignment="1">
      <alignment horizontal="center" vertical="center" wrapText="1"/>
    </xf>
    <xf numFmtId="0" fontId="48" fillId="0" borderId="130" xfId="1" applyFont="1" applyBorder="1" applyAlignment="1">
      <alignment horizontal="center" vertical="center" wrapText="1"/>
    </xf>
    <xf numFmtId="0" fontId="48" fillId="10" borderId="125" xfId="1" applyFont="1" applyFill="1" applyBorder="1" applyAlignment="1">
      <alignment vertical="center" wrapText="1"/>
    </xf>
    <xf numFmtId="0" fontId="48" fillId="10" borderId="127" xfId="1" applyFont="1" applyFill="1" applyBorder="1" applyAlignment="1">
      <alignment vertical="center" wrapText="1"/>
    </xf>
    <xf numFmtId="0" fontId="48" fillId="10" borderId="129" xfId="1" applyFont="1" applyFill="1" applyBorder="1" applyAlignment="1">
      <alignment vertical="center" wrapText="1"/>
    </xf>
    <xf numFmtId="4" fontId="48" fillId="10" borderId="125" xfId="1" applyNumberFormat="1" applyFont="1" applyFill="1" applyBorder="1" applyAlignment="1">
      <alignment vertical="center"/>
    </xf>
    <xf numFmtId="4" fontId="48" fillId="10" borderId="127" xfId="1" applyNumberFormat="1" applyFont="1" applyFill="1" applyBorder="1" applyAlignment="1">
      <alignment vertical="center"/>
    </xf>
    <xf numFmtId="4" fontId="48" fillId="10" borderId="129" xfId="1" applyNumberFormat="1" applyFont="1" applyFill="1" applyBorder="1" applyAlignment="1">
      <alignment vertical="center"/>
    </xf>
    <xf numFmtId="0" fontId="48" fillId="11" borderId="126" xfId="1" applyFont="1" applyFill="1" applyBorder="1" applyAlignment="1">
      <alignment vertical="center" wrapText="1"/>
    </xf>
    <xf numFmtId="0" fontId="48" fillId="11" borderId="128" xfId="1" applyFont="1" applyFill="1" applyBorder="1" applyAlignment="1">
      <alignment vertical="center" wrapText="1"/>
    </xf>
    <xf numFmtId="0" fontId="48" fillId="11" borderId="130" xfId="1" applyFont="1" applyFill="1" applyBorder="1" applyAlignment="1">
      <alignment vertical="center" wrapText="1"/>
    </xf>
    <xf numFmtId="0" fontId="48" fillId="11" borderId="124" xfId="1" applyFont="1" applyFill="1" applyBorder="1" applyAlignment="1">
      <alignment vertical="center" wrapText="1"/>
    </xf>
    <xf numFmtId="4" fontId="48" fillId="11" borderId="124" xfId="1" applyNumberFormat="1" applyFont="1" applyFill="1" applyBorder="1" applyAlignment="1">
      <alignment vertical="center" wrapText="1"/>
    </xf>
    <xf numFmtId="4" fontId="48" fillId="11" borderId="124" xfId="1" applyNumberFormat="1" applyFont="1" applyFill="1" applyBorder="1" applyAlignment="1">
      <alignment vertical="center"/>
    </xf>
    <xf numFmtId="49" fontId="48" fillId="0" borderId="131" xfId="1" applyNumberFormat="1" applyFont="1" applyBorder="1" applyAlignment="1">
      <alignment horizontal="right" vertical="center" wrapText="1"/>
    </xf>
    <xf numFmtId="49" fontId="48" fillId="0" borderId="132" xfId="1" applyNumberFormat="1" applyFont="1" applyBorder="1" applyAlignment="1">
      <alignment horizontal="right" vertical="center" wrapText="1"/>
    </xf>
    <xf numFmtId="49" fontId="48" fillId="0" borderId="133" xfId="1" applyNumberFormat="1" applyFont="1" applyBorder="1" applyAlignment="1">
      <alignment horizontal="right" vertical="center" wrapText="1"/>
    </xf>
    <xf numFmtId="4" fontId="51" fillId="11" borderId="126" xfId="1" applyNumberFormat="1" applyFont="1" applyFill="1" applyBorder="1" applyAlignment="1">
      <alignment vertical="center"/>
    </xf>
    <xf numFmtId="4" fontId="51" fillId="11" borderId="130" xfId="1" applyNumberFormat="1" applyFont="1" applyFill="1" applyBorder="1" applyAlignment="1">
      <alignment vertical="center"/>
    </xf>
    <xf numFmtId="0" fontId="10" fillId="12" borderId="134" xfId="0" applyFont="1" applyFill="1" applyBorder="1" applyAlignment="1">
      <alignment horizontal="right" wrapText="1"/>
    </xf>
    <xf numFmtId="0" fontId="10" fillId="12" borderId="135" xfId="0" applyFont="1" applyFill="1" applyBorder="1" applyAlignment="1">
      <alignment horizontal="right" wrapText="1"/>
    </xf>
    <xf numFmtId="0" fontId="10" fillId="5" borderId="137" xfId="0" applyFont="1" applyFill="1" applyBorder="1" applyAlignment="1">
      <alignment horizontal="center" vertical="center" wrapText="1"/>
    </xf>
    <xf numFmtId="0" fontId="10" fillId="5" borderId="138" xfId="0" applyFont="1" applyFill="1" applyBorder="1" applyAlignment="1">
      <alignment horizontal="center" vertical="center" wrapText="1"/>
    </xf>
    <xf numFmtId="0" fontId="10" fillId="5" borderId="139" xfId="0" applyFont="1" applyFill="1" applyBorder="1" applyAlignment="1">
      <alignment horizontal="center" vertical="center" wrapText="1"/>
    </xf>
    <xf numFmtId="4" fontId="10" fillId="5" borderId="140" xfId="0" applyNumberFormat="1" applyFont="1" applyFill="1" applyBorder="1" applyAlignment="1">
      <alignment horizontal="center" vertical="center" wrapText="1"/>
    </xf>
    <xf numFmtId="4" fontId="10" fillId="5" borderId="138" xfId="0" applyNumberFormat="1" applyFont="1" applyFill="1" applyBorder="1" applyAlignment="1">
      <alignment horizontal="center" vertical="center" wrapText="1"/>
    </xf>
    <xf numFmtId="4" fontId="10" fillId="5" borderId="141" xfId="0" applyNumberFormat="1" applyFont="1" applyFill="1" applyBorder="1" applyAlignment="1">
      <alignment horizontal="center" vertical="center" wrapText="1"/>
    </xf>
    <xf numFmtId="4" fontId="51" fillId="11" borderId="128" xfId="1" applyNumberFormat="1" applyFont="1" applyFill="1" applyBorder="1" applyAlignment="1">
      <alignment vertical="center"/>
    </xf>
    <xf numFmtId="0" fontId="48" fillId="10" borderId="62" xfId="1" applyFont="1" applyFill="1" applyBorder="1" applyAlignment="1">
      <alignment vertical="center" wrapText="1"/>
    </xf>
    <xf numFmtId="0" fontId="48" fillId="10" borderId="142" xfId="1" applyFont="1" applyFill="1" applyBorder="1" applyAlignment="1">
      <alignment vertical="center" wrapText="1"/>
    </xf>
    <xf numFmtId="0" fontId="48" fillId="10" borderId="53" xfId="1" applyFont="1" applyFill="1" applyBorder="1" applyAlignment="1">
      <alignment vertical="center" wrapText="1"/>
    </xf>
    <xf numFmtId="0" fontId="50" fillId="12" borderId="149" xfId="1" applyFont="1" applyFill="1" applyBorder="1" applyAlignment="1">
      <alignment horizontal="right" vertical="center" wrapText="1"/>
    </xf>
    <xf numFmtId="0" fontId="51" fillId="12" borderId="150" xfId="1" applyFont="1" applyFill="1" applyBorder="1" applyAlignment="1">
      <alignment vertical="center"/>
    </xf>
    <xf numFmtId="0" fontId="48" fillId="10" borderId="146" xfId="1" applyFont="1" applyFill="1" applyBorder="1" applyAlignment="1">
      <alignment vertical="center" wrapText="1"/>
    </xf>
    <xf numFmtId="0" fontId="48" fillId="10" borderId="147" xfId="1" applyFont="1" applyFill="1" applyBorder="1" applyAlignment="1">
      <alignment vertical="center" wrapText="1"/>
    </xf>
    <xf numFmtId="0" fontId="48" fillId="10" borderId="148" xfId="1" applyFont="1" applyFill="1" applyBorder="1" applyAlignment="1">
      <alignment vertical="center" wrapText="1"/>
    </xf>
    <xf numFmtId="4" fontId="48" fillId="10" borderId="62" xfId="1" applyNumberFormat="1" applyFont="1" applyFill="1" applyBorder="1" applyAlignment="1">
      <alignment vertical="center"/>
    </xf>
    <xf numFmtId="4" fontId="48" fillId="10" borderId="142" xfId="1" applyNumberFormat="1" applyFont="1" applyFill="1" applyBorder="1" applyAlignment="1">
      <alignment vertical="center"/>
    </xf>
    <xf numFmtId="4" fontId="48" fillId="10" borderId="53" xfId="1" applyNumberFormat="1" applyFont="1" applyFill="1" applyBorder="1" applyAlignment="1">
      <alignment vertical="center"/>
    </xf>
    <xf numFmtId="0" fontId="48" fillId="10" borderId="125" xfId="1" applyFont="1" applyFill="1" applyBorder="1" applyAlignment="1">
      <alignment vertical="top" wrapText="1"/>
    </xf>
    <xf numFmtId="0" fontId="48" fillId="10" borderId="129" xfId="1" applyFont="1" applyFill="1" applyBorder="1" applyAlignment="1">
      <alignment vertical="top" wrapText="1"/>
    </xf>
    <xf numFmtId="0" fontId="2" fillId="0" borderId="32" xfId="0" applyFont="1" applyBorder="1" applyAlignment="1"/>
  </cellXfs>
  <cellStyles count="2">
    <cellStyle name="Звичайний 2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8" zoomScale="75" zoomScaleNormal="75" workbookViewId="0">
      <selection activeCell="K34" sqref="K34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71" t="s">
        <v>0</v>
      </c>
      <c r="B1" s="46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71" t="s">
        <v>553</v>
      </c>
      <c r="I2" s="466"/>
      <c r="J2" s="4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71" t="s">
        <v>554</v>
      </c>
      <c r="I3" s="466"/>
      <c r="J3" s="4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405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406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407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409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417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72" t="s">
        <v>2</v>
      </c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72" t="s">
        <v>3</v>
      </c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73" t="s">
        <v>418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74"/>
      <c r="B23" s="467" t="s">
        <v>4</v>
      </c>
      <c r="C23" s="468"/>
      <c r="D23" s="477" t="s">
        <v>5</v>
      </c>
      <c r="E23" s="478"/>
      <c r="F23" s="478"/>
      <c r="G23" s="478"/>
      <c r="H23" s="478"/>
      <c r="I23" s="478"/>
      <c r="J23" s="479"/>
      <c r="K23" s="467" t="s">
        <v>6</v>
      </c>
      <c r="L23" s="468"/>
      <c r="M23" s="467" t="s">
        <v>7</v>
      </c>
      <c r="N23" s="46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75"/>
      <c r="B24" s="469"/>
      <c r="C24" s="470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480" t="s">
        <v>13</v>
      </c>
      <c r="J24" s="470"/>
      <c r="K24" s="469"/>
      <c r="L24" s="470"/>
      <c r="M24" s="469"/>
      <c r="N24" s="470"/>
      <c r="O24" s="5" t="s">
        <v>416</v>
      </c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76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3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0.78989704200952382</v>
      </c>
      <c r="C27" s="34">
        <f>'Кошторис  витрат'!G201</f>
        <v>421079.5</v>
      </c>
      <c r="D27" s="35">
        <v>0</v>
      </c>
      <c r="E27" s="36">
        <v>0</v>
      </c>
      <c r="F27" s="36">
        <v>0</v>
      </c>
      <c r="G27" s="36">
        <v>0</v>
      </c>
      <c r="H27" s="35">
        <v>112002</v>
      </c>
      <c r="I27" s="37">
        <f t="shared" ref="I27:I29" si="1">J27/N27</f>
        <v>0.21010295799047612</v>
      </c>
      <c r="J27" s="34">
        <f t="shared" ref="J27:J29" si="2">D27+E27+F27+G27+H27</f>
        <v>112002</v>
      </c>
      <c r="K27" s="33">
        <f t="shared" ref="K27:K29" si="3">L27/N27</f>
        <v>0</v>
      </c>
      <c r="L27" s="34">
        <f>'Кошторис  витрат'!S201</f>
        <v>0</v>
      </c>
      <c r="M27" s="38">
        <v>1</v>
      </c>
      <c r="N27" s="39">
        <f t="shared" ref="N27:N28" si="4">C27+J27+L27</f>
        <v>533081.5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0.78892822815365604</v>
      </c>
      <c r="C28" s="42">
        <f>'Кошторис  витрат'!J201</f>
        <v>418632.67000000004</v>
      </c>
      <c r="D28" s="43">
        <v>0</v>
      </c>
      <c r="E28" s="44">
        <v>0</v>
      </c>
      <c r="F28" s="44">
        <v>0</v>
      </c>
      <c r="G28" s="44">
        <v>0</v>
      </c>
      <c r="H28" s="43">
        <v>112002</v>
      </c>
      <c r="I28" s="45">
        <f t="shared" si="1"/>
        <v>0.2110717718463439</v>
      </c>
      <c r="J28" s="42">
        <f t="shared" si="2"/>
        <v>112002</v>
      </c>
      <c r="K28" s="41">
        <f t="shared" si="3"/>
        <v>0</v>
      </c>
      <c r="L28" s="42">
        <f>'Кошторис  витрат'!V201</f>
        <v>0</v>
      </c>
      <c r="M28" s="46">
        <v>1</v>
      </c>
      <c r="N28" s="47">
        <f t="shared" si="4"/>
        <v>530634.67000000004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0.82389812202347179</v>
      </c>
      <c r="C29" s="50">
        <v>336863.6</v>
      </c>
      <c r="D29" s="51">
        <v>0</v>
      </c>
      <c r="E29" s="52">
        <v>0</v>
      </c>
      <c r="F29" s="52">
        <v>0</v>
      </c>
      <c r="G29" s="52">
        <v>0</v>
      </c>
      <c r="H29" s="51">
        <v>72002</v>
      </c>
      <c r="I29" s="53">
        <f t="shared" si="1"/>
        <v>0.17610187797652824</v>
      </c>
      <c r="J29" s="50">
        <f t="shared" si="2"/>
        <v>72002</v>
      </c>
      <c r="K29" s="49">
        <f t="shared" si="3"/>
        <v>0</v>
      </c>
      <c r="L29" s="50">
        <v>0</v>
      </c>
      <c r="M29" s="54">
        <f>(N29*M28)/N28</f>
        <v>0.77052183567274246</v>
      </c>
      <c r="N29" s="55">
        <f>C29+J29+L29</f>
        <v>408865.6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-3.4969893869815749E-2</v>
      </c>
      <c r="C30" s="58">
        <f t="shared" si="5"/>
        <v>81769.070000000065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40000</v>
      </c>
      <c r="I30" s="61">
        <f t="shared" si="5"/>
        <v>3.4969893869815666E-2</v>
      </c>
      <c r="J30" s="58">
        <f t="shared" si="5"/>
        <v>40000</v>
      </c>
      <c r="K30" s="62">
        <f t="shared" si="5"/>
        <v>0</v>
      </c>
      <c r="L30" s="58">
        <f t="shared" si="5"/>
        <v>0</v>
      </c>
      <c r="M30" s="63">
        <f t="shared" si="5"/>
        <v>0.22947816432725754</v>
      </c>
      <c r="N30" s="64">
        <f t="shared" si="5"/>
        <v>121769.07000000007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481" t="s">
        <v>555</v>
      </c>
      <c r="D32" s="482"/>
      <c r="E32" s="482"/>
      <c r="F32" s="65"/>
      <c r="G32" s="66"/>
      <c r="H32" s="66"/>
      <c r="I32" s="67"/>
      <c r="J32" s="481" t="s">
        <v>556</v>
      </c>
      <c r="K32" s="482"/>
      <c r="L32" s="482"/>
      <c r="M32" s="482"/>
      <c r="N32" s="48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465" t="s">
        <v>37</v>
      </c>
      <c r="H33" s="466"/>
      <c r="I33" s="13"/>
      <c r="J33" s="465" t="s">
        <v>38</v>
      </c>
      <c r="K33" s="466"/>
      <c r="L33" s="466"/>
      <c r="M33" s="466"/>
      <c r="N33" s="46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3"/>
  <sheetViews>
    <sheetView topLeftCell="A195" zoomScale="75" zoomScaleNormal="75" workbookViewId="0">
      <selection activeCell="L208" sqref="L208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28.85546875" customWidth="1"/>
    <col min="28" max="28" width="14" customWidth="1"/>
    <col min="29" max="33" width="5.140625" customWidth="1"/>
  </cols>
  <sheetData>
    <row r="1" spans="1:33" ht="18" customHeight="1" x14ac:dyDescent="0.25">
      <c r="A1" s="502" t="s">
        <v>39</v>
      </c>
      <c r="B1" s="466"/>
      <c r="C1" s="466"/>
      <c r="D1" s="466"/>
      <c r="E1" s="46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Національний природний парк "Гуцульщина"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"Гуцульська світлиця - сучасна інтерпретація культурної спадщини"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Липень 2023 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07.11.2023 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503" t="s">
        <v>40</v>
      </c>
      <c r="B7" s="504" t="s">
        <v>41</v>
      </c>
      <c r="C7" s="506" t="s">
        <v>42</v>
      </c>
      <c r="D7" s="508" t="s">
        <v>43</v>
      </c>
      <c r="E7" s="483" t="s">
        <v>44</v>
      </c>
      <c r="F7" s="478"/>
      <c r="G7" s="478"/>
      <c r="H7" s="478"/>
      <c r="I7" s="478"/>
      <c r="J7" s="479"/>
      <c r="K7" s="483" t="s">
        <v>45</v>
      </c>
      <c r="L7" s="478"/>
      <c r="M7" s="478"/>
      <c r="N7" s="478"/>
      <c r="O7" s="478"/>
      <c r="P7" s="479"/>
      <c r="Q7" s="483" t="s">
        <v>46</v>
      </c>
      <c r="R7" s="478"/>
      <c r="S7" s="478"/>
      <c r="T7" s="478"/>
      <c r="U7" s="478"/>
      <c r="V7" s="479"/>
      <c r="W7" s="484" t="s">
        <v>47</v>
      </c>
      <c r="X7" s="478"/>
      <c r="Y7" s="478"/>
      <c r="Z7" s="479"/>
      <c r="AA7" s="485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475"/>
      <c r="B8" s="505"/>
      <c r="C8" s="507"/>
      <c r="D8" s="509"/>
      <c r="E8" s="486" t="s">
        <v>49</v>
      </c>
      <c r="F8" s="478"/>
      <c r="G8" s="479"/>
      <c r="H8" s="486" t="s">
        <v>50</v>
      </c>
      <c r="I8" s="478"/>
      <c r="J8" s="479"/>
      <c r="K8" s="486" t="s">
        <v>49</v>
      </c>
      <c r="L8" s="478"/>
      <c r="M8" s="479"/>
      <c r="N8" s="486" t="s">
        <v>50</v>
      </c>
      <c r="O8" s="478"/>
      <c r="P8" s="479"/>
      <c r="Q8" s="486" t="s">
        <v>49</v>
      </c>
      <c r="R8" s="478"/>
      <c r="S8" s="479"/>
      <c r="T8" s="486" t="s">
        <v>50</v>
      </c>
      <c r="U8" s="478"/>
      <c r="V8" s="479"/>
      <c r="W8" s="485" t="s">
        <v>51</v>
      </c>
      <c r="X8" s="485" t="s">
        <v>52</v>
      </c>
      <c r="Y8" s="484" t="s">
        <v>53</v>
      </c>
      <c r="Z8" s="479"/>
      <c r="AA8" s="475"/>
      <c r="AB8" s="1"/>
      <c r="AC8" s="1"/>
      <c r="AD8" s="1"/>
      <c r="AE8" s="1"/>
      <c r="AF8" s="1"/>
      <c r="AG8" s="1"/>
    </row>
    <row r="9" spans="1:33" ht="30" customHeight="1" x14ac:dyDescent="0.25">
      <c r="A9" s="475"/>
      <c r="B9" s="505"/>
      <c r="C9" s="507"/>
      <c r="D9" s="509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476"/>
      <c r="X9" s="476"/>
      <c r="Y9" s="87" t="s">
        <v>63</v>
      </c>
      <c r="Z9" s="88" t="s">
        <v>14</v>
      </c>
      <c r="AA9" s="476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SUM(E14:E16)</f>
        <v>8</v>
      </c>
      <c r="F13" s="113"/>
      <c r="G13" s="114">
        <f t="shared" ref="G13:H13" si="0">SUM(G14:G16)</f>
        <v>45840</v>
      </c>
      <c r="H13" s="112">
        <f t="shared" si="0"/>
        <v>8</v>
      </c>
      <c r="I13" s="113"/>
      <c r="J13" s="114">
        <f t="shared" ref="J13:K13" si="1">SUM(J14:J16)</f>
        <v>45840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45840</v>
      </c>
      <c r="X13" s="114">
        <f t="shared" si="5"/>
        <v>45840</v>
      </c>
      <c r="Y13" s="115">
        <f t="shared" ref="Y13:Y33" si="6">W13-X13</f>
        <v>0</v>
      </c>
      <c r="Z13" s="116">
        <f t="shared" ref="Z13:Z33" si="7">Y13/W13</f>
        <v>0</v>
      </c>
      <c r="AA13" s="117" t="s">
        <v>413</v>
      </c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357" t="s">
        <v>354</v>
      </c>
      <c r="D14" s="358" t="s">
        <v>74</v>
      </c>
      <c r="E14" s="359">
        <v>4</v>
      </c>
      <c r="F14" s="348">
        <v>5540</v>
      </c>
      <c r="G14" s="360">
        <f t="shared" ref="G14:G15" si="8">E14*F14</f>
        <v>22160</v>
      </c>
      <c r="H14" s="359">
        <v>4</v>
      </c>
      <c r="I14" s="348">
        <v>5540</v>
      </c>
      <c r="J14" s="360">
        <f t="shared" ref="J14:J15" si="9">H14*I14</f>
        <v>22160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22160</v>
      </c>
      <c r="X14" s="127">
        <f t="shared" ref="X14:X16" si="15">J14+P14+V14</f>
        <v>22160</v>
      </c>
      <c r="Y14" s="127">
        <f t="shared" si="6"/>
        <v>0</v>
      </c>
      <c r="Z14" s="128">
        <f t="shared" si="7"/>
        <v>0</v>
      </c>
      <c r="AA14" s="129" t="s">
        <v>413</v>
      </c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357" t="s">
        <v>355</v>
      </c>
      <c r="D15" s="358" t="s">
        <v>74</v>
      </c>
      <c r="E15" s="359">
        <v>4</v>
      </c>
      <c r="F15" s="348">
        <v>5920</v>
      </c>
      <c r="G15" s="360">
        <f t="shared" si="8"/>
        <v>23680</v>
      </c>
      <c r="H15" s="359">
        <v>4</v>
      </c>
      <c r="I15" s="348">
        <v>5920</v>
      </c>
      <c r="J15" s="360">
        <f t="shared" si="9"/>
        <v>23680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23680</v>
      </c>
      <c r="X15" s="127">
        <f t="shared" si="15"/>
        <v>23680</v>
      </c>
      <c r="Y15" s="127">
        <f t="shared" si="6"/>
        <v>0</v>
      </c>
      <c r="Z15" s="128">
        <f t="shared" si="7"/>
        <v>0</v>
      </c>
      <c r="AA15" s="129" t="s">
        <v>413</v>
      </c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ref="G16" si="16">E16*F16</f>
        <v>0</v>
      </c>
      <c r="H16" s="135"/>
      <c r="I16" s="136"/>
      <c r="J16" s="137">
        <f t="shared" ref="J16" si="17">H16*I16</f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8">SUM(G18:G20)</f>
        <v>0</v>
      </c>
      <c r="H17" s="142">
        <f t="shared" si="18"/>
        <v>0</v>
      </c>
      <c r="I17" s="143"/>
      <c r="J17" s="144">
        <f t="shared" ref="J17:K17" si="19">SUM(J18:J20)</f>
        <v>0</v>
      </c>
      <c r="K17" s="142">
        <f t="shared" si="19"/>
        <v>0</v>
      </c>
      <c r="L17" s="143"/>
      <c r="M17" s="144">
        <f t="shared" ref="M17:N17" si="20">SUM(M18:M20)</f>
        <v>0</v>
      </c>
      <c r="N17" s="142">
        <f t="shared" si="20"/>
        <v>0</v>
      </c>
      <c r="O17" s="143"/>
      <c r="P17" s="144">
        <f t="shared" ref="P17:Q17" si="21">SUM(P18:P20)</f>
        <v>0</v>
      </c>
      <c r="Q17" s="142">
        <f t="shared" si="21"/>
        <v>0</v>
      </c>
      <c r="R17" s="143"/>
      <c r="S17" s="144">
        <f t="shared" ref="S17:T17" si="22">SUM(S18:S20)</f>
        <v>0</v>
      </c>
      <c r="T17" s="142">
        <f t="shared" si="22"/>
        <v>0</v>
      </c>
      <c r="U17" s="143"/>
      <c r="V17" s="144">
        <f t="shared" ref="V17:X17" si="23">SUM(V18:V20)</f>
        <v>0</v>
      </c>
      <c r="W17" s="144">
        <f t="shared" si="23"/>
        <v>0</v>
      </c>
      <c r="X17" s="145">
        <f t="shared" si="23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4">E18*F18</f>
        <v>0</v>
      </c>
      <c r="H18" s="123"/>
      <c r="I18" s="124"/>
      <c r="J18" s="125">
        <f t="shared" ref="J18:J20" si="25">H18*I18</f>
        <v>0</v>
      </c>
      <c r="K18" s="123"/>
      <c r="L18" s="124"/>
      <c r="M18" s="125">
        <f t="shared" ref="M18:M20" si="26">K18*L18</f>
        <v>0</v>
      </c>
      <c r="N18" s="123"/>
      <c r="O18" s="124"/>
      <c r="P18" s="125">
        <f t="shared" ref="P18:P20" si="27">N18*O18</f>
        <v>0</v>
      </c>
      <c r="Q18" s="123"/>
      <c r="R18" s="124"/>
      <c r="S18" s="125">
        <f t="shared" ref="S18:S20" si="28">Q18*R18</f>
        <v>0</v>
      </c>
      <c r="T18" s="123"/>
      <c r="U18" s="124"/>
      <c r="V18" s="125">
        <f t="shared" ref="V18:V20" si="29">T18*U18</f>
        <v>0</v>
      </c>
      <c r="W18" s="126">
        <f t="shared" ref="W18:W20" si="30">G18+M18+S18</f>
        <v>0</v>
      </c>
      <c r="X18" s="127">
        <f t="shared" ref="X18:X20" si="31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4"/>
        <v>0</v>
      </c>
      <c r="H19" s="123"/>
      <c r="I19" s="124"/>
      <c r="J19" s="125">
        <f t="shared" si="25"/>
        <v>0</v>
      </c>
      <c r="K19" s="123"/>
      <c r="L19" s="124"/>
      <c r="M19" s="125">
        <f t="shared" si="26"/>
        <v>0</v>
      </c>
      <c r="N19" s="123"/>
      <c r="O19" s="124"/>
      <c r="P19" s="125">
        <f t="shared" si="27"/>
        <v>0</v>
      </c>
      <c r="Q19" s="123"/>
      <c r="R19" s="124"/>
      <c r="S19" s="125">
        <f t="shared" si="28"/>
        <v>0</v>
      </c>
      <c r="T19" s="123"/>
      <c r="U19" s="124"/>
      <c r="V19" s="125">
        <f t="shared" si="29"/>
        <v>0</v>
      </c>
      <c r="W19" s="126">
        <f t="shared" si="30"/>
        <v>0</v>
      </c>
      <c r="X19" s="127">
        <f t="shared" si="31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4"/>
        <v>0</v>
      </c>
      <c r="H20" s="149"/>
      <c r="I20" s="150"/>
      <c r="J20" s="151">
        <f t="shared" si="25"/>
        <v>0</v>
      </c>
      <c r="K20" s="149"/>
      <c r="L20" s="150"/>
      <c r="M20" s="151">
        <f t="shared" si="26"/>
        <v>0</v>
      </c>
      <c r="N20" s="149"/>
      <c r="O20" s="150"/>
      <c r="P20" s="151">
        <f t="shared" si="27"/>
        <v>0</v>
      </c>
      <c r="Q20" s="149"/>
      <c r="R20" s="150"/>
      <c r="S20" s="151">
        <f t="shared" si="28"/>
        <v>0</v>
      </c>
      <c r="T20" s="149"/>
      <c r="U20" s="150"/>
      <c r="V20" s="151">
        <f t="shared" si="29"/>
        <v>0</v>
      </c>
      <c r="W20" s="138">
        <f t="shared" si="30"/>
        <v>0</v>
      </c>
      <c r="X20" s="127">
        <f t="shared" si="31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68</v>
      </c>
      <c r="B21" s="109" t="s">
        <v>82</v>
      </c>
      <c r="C21" s="153" t="s">
        <v>83</v>
      </c>
      <c r="D21" s="141"/>
      <c r="E21" s="142">
        <f>SUM(E22:E24)</f>
        <v>1</v>
      </c>
      <c r="F21" s="143"/>
      <c r="G21" s="144">
        <f t="shared" ref="G21:H21" si="32">SUM(G22:G24)</f>
        <v>24340</v>
      </c>
      <c r="H21" s="142">
        <f t="shared" si="32"/>
        <v>1</v>
      </c>
      <c r="I21" s="143"/>
      <c r="J21" s="144">
        <f t="shared" ref="J21:K21" si="33">SUM(J22:J24)</f>
        <v>24340</v>
      </c>
      <c r="K21" s="142">
        <f t="shared" si="33"/>
        <v>0</v>
      </c>
      <c r="L21" s="143"/>
      <c r="M21" s="144">
        <f t="shared" ref="M21:N21" si="34">SUM(M22:M24)</f>
        <v>0</v>
      </c>
      <c r="N21" s="142">
        <f t="shared" si="34"/>
        <v>0</v>
      </c>
      <c r="O21" s="143"/>
      <c r="P21" s="144">
        <f t="shared" ref="P21:Q21" si="35">SUM(P22:P24)</f>
        <v>0</v>
      </c>
      <c r="Q21" s="142">
        <f t="shared" si="35"/>
        <v>0</v>
      </c>
      <c r="R21" s="143"/>
      <c r="S21" s="144">
        <f t="shared" ref="S21:T21" si="36">SUM(S22:S24)</f>
        <v>0</v>
      </c>
      <c r="T21" s="142">
        <f t="shared" si="36"/>
        <v>0</v>
      </c>
      <c r="U21" s="143"/>
      <c r="V21" s="144">
        <f t="shared" ref="V21:X21" si="37">SUM(V22:V24)</f>
        <v>0</v>
      </c>
      <c r="W21" s="144">
        <f t="shared" si="37"/>
        <v>24340</v>
      </c>
      <c r="X21" s="144">
        <f t="shared" si="37"/>
        <v>24340</v>
      </c>
      <c r="Y21" s="115">
        <f t="shared" si="6"/>
        <v>0</v>
      </c>
      <c r="Z21" s="116">
        <f t="shared" si="7"/>
        <v>0</v>
      </c>
      <c r="AA21" s="146" t="s">
        <v>413</v>
      </c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71</v>
      </c>
      <c r="B22" s="120" t="s">
        <v>84</v>
      </c>
      <c r="C22" s="357" t="s">
        <v>356</v>
      </c>
      <c r="D22" s="358" t="s">
        <v>74</v>
      </c>
      <c r="E22" s="359">
        <v>1</v>
      </c>
      <c r="F22" s="348">
        <v>24340</v>
      </c>
      <c r="G22" s="360">
        <f t="shared" ref="G22" si="38">E22*F22</f>
        <v>24340</v>
      </c>
      <c r="H22" s="359">
        <v>1</v>
      </c>
      <c r="I22" s="348">
        <v>24340</v>
      </c>
      <c r="J22" s="360">
        <f t="shared" ref="J22" si="39">H22*I22</f>
        <v>24340</v>
      </c>
      <c r="K22" s="123"/>
      <c r="L22" s="124"/>
      <c r="M22" s="125">
        <f t="shared" ref="M22:M24" si="40">K22*L22</f>
        <v>0</v>
      </c>
      <c r="N22" s="123"/>
      <c r="O22" s="124"/>
      <c r="P22" s="125">
        <f t="shared" ref="P22:P24" si="41">N22*O22</f>
        <v>0</v>
      </c>
      <c r="Q22" s="123"/>
      <c r="R22" s="124"/>
      <c r="S22" s="125">
        <f t="shared" ref="S22:S24" si="42">Q22*R22</f>
        <v>0</v>
      </c>
      <c r="T22" s="123"/>
      <c r="U22" s="124"/>
      <c r="V22" s="125">
        <f t="shared" ref="V22:V24" si="43">T22*U22</f>
        <v>0</v>
      </c>
      <c r="W22" s="126">
        <f t="shared" ref="W22:W24" si="44">G22+M22+S22</f>
        <v>24340</v>
      </c>
      <c r="X22" s="127">
        <f t="shared" ref="X22:X24" si="45">J22+P22+V22</f>
        <v>24340</v>
      </c>
      <c r="Y22" s="127">
        <f t="shared" si="6"/>
        <v>0</v>
      </c>
      <c r="Z22" s="128">
        <f t="shared" si="7"/>
        <v>0</v>
      </c>
      <c r="AA22" s="129" t="s">
        <v>413</v>
      </c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71</v>
      </c>
      <c r="B23" s="120" t="s">
        <v>86</v>
      </c>
      <c r="C23" s="121" t="s">
        <v>85</v>
      </c>
      <c r="D23" s="122" t="s">
        <v>74</v>
      </c>
      <c r="E23" s="123"/>
      <c r="F23" s="124"/>
      <c r="G23" s="125">
        <f t="shared" ref="G23:G24" si="46">E23*F23</f>
        <v>0</v>
      </c>
      <c r="H23" s="123"/>
      <c r="I23" s="124"/>
      <c r="J23" s="125">
        <f t="shared" ref="J23:J24" si="47">H23*I23</f>
        <v>0</v>
      </c>
      <c r="K23" s="123"/>
      <c r="L23" s="124"/>
      <c r="M23" s="125">
        <f t="shared" si="40"/>
        <v>0</v>
      </c>
      <c r="N23" s="123"/>
      <c r="O23" s="124"/>
      <c r="P23" s="125">
        <f t="shared" si="41"/>
        <v>0</v>
      </c>
      <c r="Q23" s="123"/>
      <c r="R23" s="124"/>
      <c r="S23" s="125">
        <f t="shared" si="42"/>
        <v>0</v>
      </c>
      <c r="T23" s="123"/>
      <c r="U23" s="124"/>
      <c r="V23" s="125">
        <f t="shared" si="43"/>
        <v>0</v>
      </c>
      <c r="W23" s="126">
        <f t="shared" si="44"/>
        <v>0</v>
      </c>
      <c r="X23" s="127">
        <f t="shared" si="45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71</v>
      </c>
      <c r="B24" s="154" t="s">
        <v>87</v>
      </c>
      <c r="C24" s="121" t="s">
        <v>85</v>
      </c>
      <c r="D24" s="134" t="s">
        <v>74</v>
      </c>
      <c r="E24" s="135"/>
      <c r="F24" s="136"/>
      <c r="G24" s="137">
        <f t="shared" si="46"/>
        <v>0</v>
      </c>
      <c r="H24" s="135"/>
      <c r="I24" s="136"/>
      <c r="J24" s="137">
        <f t="shared" si="47"/>
        <v>0</v>
      </c>
      <c r="K24" s="149"/>
      <c r="L24" s="150"/>
      <c r="M24" s="151">
        <f t="shared" si="40"/>
        <v>0</v>
      </c>
      <c r="N24" s="149"/>
      <c r="O24" s="150"/>
      <c r="P24" s="151">
        <f t="shared" si="41"/>
        <v>0</v>
      </c>
      <c r="Q24" s="149"/>
      <c r="R24" s="150"/>
      <c r="S24" s="151">
        <f t="shared" si="42"/>
        <v>0</v>
      </c>
      <c r="T24" s="149"/>
      <c r="U24" s="150"/>
      <c r="V24" s="151">
        <f t="shared" si="43"/>
        <v>0</v>
      </c>
      <c r="W24" s="138">
        <f t="shared" si="44"/>
        <v>0</v>
      </c>
      <c r="X24" s="127">
        <f t="shared" si="45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66</v>
      </c>
      <c r="B25" s="155" t="s">
        <v>88</v>
      </c>
      <c r="C25" s="140" t="s">
        <v>89</v>
      </c>
      <c r="D25" s="141"/>
      <c r="E25" s="142">
        <f>SUM(E26:E28)</f>
        <v>70180</v>
      </c>
      <c r="F25" s="143"/>
      <c r="G25" s="144">
        <f t="shared" ref="G25:H25" si="48">SUM(G26:G28)</f>
        <v>15439.599999999999</v>
      </c>
      <c r="H25" s="142">
        <f t="shared" si="48"/>
        <v>70180</v>
      </c>
      <c r="I25" s="143"/>
      <c r="J25" s="144">
        <f t="shared" ref="J25:K25" si="49">SUM(J26:J28)</f>
        <v>15439.599999999999</v>
      </c>
      <c r="K25" s="142">
        <f t="shared" si="49"/>
        <v>0</v>
      </c>
      <c r="L25" s="143"/>
      <c r="M25" s="144">
        <f t="shared" ref="M25:N25" si="50">SUM(M26:M28)</f>
        <v>0</v>
      </c>
      <c r="N25" s="142">
        <f t="shared" si="50"/>
        <v>0</v>
      </c>
      <c r="O25" s="143"/>
      <c r="P25" s="144">
        <f t="shared" ref="P25:Q25" si="51">SUM(P26:P28)</f>
        <v>0</v>
      </c>
      <c r="Q25" s="142">
        <f t="shared" si="51"/>
        <v>0</v>
      </c>
      <c r="R25" s="143"/>
      <c r="S25" s="144">
        <f t="shared" ref="S25:T25" si="52">SUM(S26:S28)</f>
        <v>0</v>
      </c>
      <c r="T25" s="142">
        <f t="shared" si="52"/>
        <v>0</v>
      </c>
      <c r="U25" s="143"/>
      <c r="V25" s="144">
        <f t="shared" ref="V25:X25" si="53">SUM(V26:V28)</f>
        <v>0</v>
      </c>
      <c r="W25" s="144">
        <f t="shared" si="53"/>
        <v>15439.599999999999</v>
      </c>
      <c r="X25" s="144">
        <f t="shared" si="53"/>
        <v>15439.599999999999</v>
      </c>
      <c r="Y25" s="115">
        <f t="shared" si="6"/>
        <v>0</v>
      </c>
      <c r="Z25" s="116">
        <f t="shared" si="7"/>
        <v>0</v>
      </c>
      <c r="AA25" s="146" t="s">
        <v>413</v>
      </c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71</v>
      </c>
      <c r="B26" s="157" t="s">
        <v>90</v>
      </c>
      <c r="C26" s="121" t="s">
        <v>91</v>
      </c>
      <c r="D26" s="158"/>
      <c r="E26" s="159">
        <f>G13</f>
        <v>45840</v>
      </c>
      <c r="F26" s="160">
        <v>0.22</v>
      </c>
      <c r="G26" s="161">
        <f t="shared" ref="G26:G28" si="54">E26*F26</f>
        <v>10084.799999999999</v>
      </c>
      <c r="H26" s="159">
        <f>J13</f>
        <v>45840</v>
      </c>
      <c r="I26" s="160">
        <v>0.22</v>
      </c>
      <c r="J26" s="161">
        <f t="shared" ref="J26:J28" si="55">H26*I26</f>
        <v>10084.799999999999</v>
      </c>
      <c r="K26" s="159">
        <f>M13</f>
        <v>0</v>
      </c>
      <c r="L26" s="160">
        <v>0.22</v>
      </c>
      <c r="M26" s="161">
        <f t="shared" ref="M26:M28" si="56">K26*L26</f>
        <v>0</v>
      </c>
      <c r="N26" s="159">
        <f>P13</f>
        <v>0</v>
      </c>
      <c r="O26" s="160">
        <v>0.22</v>
      </c>
      <c r="P26" s="161">
        <f t="shared" ref="P26:P28" si="57">N26*O26</f>
        <v>0</v>
      </c>
      <c r="Q26" s="159">
        <f>S13</f>
        <v>0</v>
      </c>
      <c r="R26" s="160">
        <v>0.22</v>
      </c>
      <c r="S26" s="161">
        <f t="shared" ref="S26:S28" si="58">Q26*R26</f>
        <v>0</v>
      </c>
      <c r="T26" s="159">
        <f>V13</f>
        <v>0</v>
      </c>
      <c r="U26" s="160">
        <v>0.22</v>
      </c>
      <c r="V26" s="161">
        <f t="shared" ref="V26:V28" si="59">T26*U26</f>
        <v>0</v>
      </c>
      <c r="W26" s="127">
        <f t="shared" ref="W26:W28" si="60">G26+M26+S26</f>
        <v>10084.799999999999</v>
      </c>
      <c r="X26" s="127">
        <f t="shared" ref="X26:X28" si="61">J26+P26+V26</f>
        <v>10084.799999999999</v>
      </c>
      <c r="Y26" s="127">
        <f t="shared" si="6"/>
        <v>0</v>
      </c>
      <c r="Z26" s="128">
        <f t="shared" si="7"/>
        <v>0</v>
      </c>
      <c r="AA26" s="162" t="s">
        <v>413</v>
      </c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71</v>
      </c>
      <c r="B27" s="120" t="s">
        <v>92</v>
      </c>
      <c r="C27" s="121" t="s">
        <v>93</v>
      </c>
      <c r="D27" s="122"/>
      <c r="E27" s="123">
        <f>G17</f>
        <v>0</v>
      </c>
      <c r="F27" s="124">
        <v>0.22</v>
      </c>
      <c r="G27" s="125">
        <f t="shared" si="54"/>
        <v>0</v>
      </c>
      <c r="H27" s="123">
        <f>J17</f>
        <v>0</v>
      </c>
      <c r="I27" s="124">
        <v>0.22</v>
      </c>
      <c r="J27" s="125">
        <f t="shared" si="55"/>
        <v>0</v>
      </c>
      <c r="K27" s="123">
        <f>M17</f>
        <v>0</v>
      </c>
      <c r="L27" s="124">
        <v>0.22</v>
      </c>
      <c r="M27" s="125">
        <f t="shared" si="56"/>
        <v>0</v>
      </c>
      <c r="N27" s="123">
        <f>P17</f>
        <v>0</v>
      </c>
      <c r="O27" s="124">
        <v>0.22</v>
      </c>
      <c r="P27" s="125">
        <f t="shared" si="57"/>
        <v>0</v>
      </c>
      <c r="Q27" s="123">
        <f>S17</f>
        <v>0</v>
      </c>
      <c r="R27" s="124">
        <v>0.22</v>
      </c>
      <c r="S27" s="125">
        <f t="shared" si="58"/>
        <v>0</v>
      </c>
      <c r="T27" s="123">
        <f>V17</f>
        <v>0</v>
      </c>
      <c r="U27" s="124">
        <v>0.22</v>
      </c>
      <c r="V27" s="125">
        <f t="shared" si="59"/>
        <v>0</v>
      </c>
      <c r="W27" s="126">
        <f t="shared" si="60"/>
        <v>0</v>
      </c>
      <c r="X27" s="127">
        <f t="shared" si="61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71</v>
      </c>
      <c r="B28" s="154" t="s">
        <v>94</v>
      </c>
      <c r="C28" s="163" t="s">
        <v>83</v>
      </c>
      <c r="D28" s="134"/>
      <c r="E28" s="135">
        <f>G21</f>
        <v>24340</v>
      </c>
      <c r="F28" s="136">
        <v>0.22</v>
      </c>
      <c r="G28" s="137">
        <f t="shared" si="54"/>
        <v>5354.8</v>
      </c>
      <c r="H28" s="135">
        <f>J21</f>
        <v>24340</v>
      </c>
      <c r="I28" s="136">
        <v>0.22</v>
      </c>
      <c r="J28" s="137">
        <f t="shared" si="55"/>
        <v>5354.8</v>
      </c>
      <c r="K28" s="135">
        <f>M21</f>
        <v>0</v>
      </c>
      <c r="L28" s="136">
        <v>0.22</v>
      </c>
      <c r="M28" s="137">
        <f t="shared" si="56"/>
        <v>0</v>
      </c>
      <c r="N28" s="135">
        <f>P21</f>
        <v>0</v>
      </c>
      <c r="O28" s="136">
        <v>0.22</v>
      </c>
      <c r="P28" s="137">
        <f t="shared" si="57"/>
        <v>0</v>
      </c>
      <c r="Q28" s="135">
        <f>S21</f>
        <v>0</v>
      </c>
      <c r="R28" s="136">
        <v>0.22</v>
      </c>
      <c r="S28" s="137">
        <f t="shared" si="58"/>
        <v>0</v>
      </c>
      <c r="T28" s="135">
        <f>V21</f>
        <v>0</v>
      </c>
      <c r="U28" s="136">
        <v>0.22</v>
      </c>
      <c r="V28" s="137">
        <f t="shared" si="59"/>
        <v>0</v>
      </c>
      <c r="W28" s="138">
        <f t="shared" si="60"/>
        <v>5354.8</v>
      </c>
      <c r="X28" s="127">
        <f t="shared" si="61"/>
        <v>5354.8</v>
      </c>
      <c r="Y28" s="127">
        <f t="shared" si="6"/>
        <v>0</v>
      </c>
      <c r="Z28" s="128">
        <f t="shared" si="7"/>
        <v>0</v>
      </c>
      <c r="AA28" s="139" t="s">
        <v>413</v>
      </c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68</v>
      </c>
      <c r="B29" s="155" t="s">
        <v>95</v>
      </c>
      <c r="C29" s="140" t="s">
        <v>96</v>
      </c>
      <c r="D29" s="141"/>
      <c r="E29" s="142">
        <f>SUM(E30:E32)</f>
        <v>0</v>
      </c>
      <c r="F29" s="143"/>
      <c r="G29" s="144">
        <f t="shared" ref="G29:H29" si="62">SUM(G30:G32)</f>
        <v>0</v>
      </c>
      <c r="H29" s="142">
        <f t="shared" si="62"/>
        <v>0</v>
      </c>
      <c r="I29" s="143"/>
      <c r="J29" s="144">
        <f t="shared" ref="J29:K29" si="63">SUM(J30:J32)</f>
        <v>0</v>
      </c>
      <c r="K29" s="142">
        <f t="shared" si="63"/>
        <v>0</v>
      </c>
      <c r="L29" s="143"/>
      <c r="M29" s="144">
        <f t="shared" ref="M29:N29" si="64">SUM(M30:M32)</f>
        <v>0</v>
      </c>
      <c r="N29" s="142">
        <f t="shared" si="64"/>
        <v>0</v>
      </c>
      <c r="O29" s="143"/>
      <c r="P29" s="144">
        <f t="shared" ref="P29:Q29" si="65">SUM(P30:P32)</f>
        <v>0</v>
      </c>
      <c r="Q29" s="142">
        <f t="shared" si="65"/>
        <v>0</v>
      </c>
      <c r="R29" s="143"/>
      <c r="S29" s="144">
        <f t="shared" ref="S29:T29" si="66">SUM(S30:S32)</f>
        <v>0</v>
      </c>
      <c r="T29" s="142">
        <f t="shared" si="66"/>
        <v>0</v>
      </c>
      <c r="U29" s="143"/>
      <c r="V29" s="144">
        <f t="shared" ref="V29:X29" si="67">SUM(V30:V32)</f>
        <v>0</v>
      </c>
      <c r="W29" s="144">
        <f t="shared" si="67"/>
        <v>0</v>
      </c>
      <c r="X29" s="144">
        <f t="shared" si="67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71</v>
      </c>
      <c r="B30" s="157" t="s">
        <v>97</v>
      </c>
      <c r="C30" s="121" t="s">
        <v>85</v>
      </c>
      <c r="D30" s="122" t="s">
        <v>74</v>
      </c>
      <c r="E30" s="123"/>
      <c r="F30" s="124"/>
      <c r="G30" s="125">
        <f t="shared" ref="G30:G32" si="68">E30*F30</f>
        <v>0</v>
      </c>
      <c r="H30" s="123"/>
      <c r="I30" s="124"/>
      <c r="J30" s="125">
        <f t="shared" ref="J30:J32" si="69">H30*I30</f>
        <v>0</v>
      </c>
      <c r="K30" s="123"/>
      <c r="L30" s="124"/>
      <c r="M30" s="125">
        <f t="shared" ref="M30:M32" si="70">K30*L30</f>
        <v>0</v>
      </c>
      <c r="N30" s="123"/>
      <c r="O30" s="124"/>
      <c r="P30" s="125">
        <f t="shared" ref="P30:P32" si="71">N30*O30</f>
        <v>0</v>
      </c>
      <c r="Q30" s="123"/>
      <c r="R30" s="124"/>
      <c r="S30" s="125">
        <f t="shared" ref="S30:S32" si="72">Q30*R30</f>
        <v>0</v>
      </c>
      <c r="T30" s="123"/>
      <c r="U30" s="124"/>
      <c r="V30" s="125">
        <f t="shared" ref="V30:V32" si="73">T30*U30</f>
        <v>0</v>
      </c>
      <c r="W30" s="126">
        <f t="shared" ref="W30:W32" si="74">G30+M30+S30</f>
        <v>0</v>
      </c>
      <c r="X30" s="127">
        <f t="shared" ref="X30:X32" si="75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71</v>
      </c>
      <c r="B31" s="120" t="s">
        <v>98</v>
      </c>
      <c r="C31" s="121" t="s">
        <v>85</v>
      </c>
      <c r="D31" s="122" t="s">
        <v>74</v>
      </c>
      <c r="E31" s="123"/>
      <c r="F31" s="124"/>
      <c r="G31" s="125">
        <f t="shared" si="68"/>
        <v>0</v>
      </c>
      <c r="H31" s="123"/>
      <c r="I31" s="124"/>
      <c r="J31" s="125">
        <f t="shared" si="69"/>
        <v>0</v>
      </c>
      <c r="K31" s="123"/>
      <c r="L31" s="124"/>
      <c r="M31" s="125">
        <f t="shared" si="70"/>
        <v>0</v>
      </c>
      <c r="N31" s="123"/>
      <c r="O31" s="124"/>
      <c r="P31" s="125">
        <f t="shared" si="71"/>
        <v>0</v>
      </c>
      <c r="Q31" s="123"/>
      <c r="R31" s="124"/>
      <c r="S31" s="125">
        <f t="shared" si="72"/>
        <v>0</v>
      </c>
      <c r="T31" s="123"/>
      <c r="U31" s="124"/>
      <c r="V31" s="125">
        <f t="shared" si="73"/>
        <v>0</v>
      </c>
      <c r="W31" s="126">
        <f t="shared" si="74"/>
        <v>0</v>
      </c>
      <c r="X31" s="127">
        <f t="shared" si="75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71</v>
      </c>
      <c r="B32" s="133" t="s">
        <v>99</v>
      </c>
      <c r="C32" s="164" t="s">
        <v>85</v>
      </c>
      <c r="D32" s="134" t="s">
        <v>74</v>
      </c>
      <c r="E32" s="135"/>
      <c r="F32" s="136"/>
      <c r="G32" s="137">
        <f t="shared" si="68"/>
        <v>0</v>
      </c>
      <c r="H32" s="123"/>
      <c r="I32" s="136"/>
      <c r="J32" s="137">
        <f t="shared" si="69"/>
        <v>0</v>
      </c>
      <c r="K32" s="149"/>
      <c r="L32" s="150"/>
      <c r="M32" s="151">
        <f t="shared" si="70"/>
        <v>0</v>
      </c>
      <c r="N32" s="149"/>
      <c r="O32" s="150"/>
      <c r="P32" s="151">
        <f t="shared" si="71"/>
        <v>0</v>
      </c>
      <c r="Q32" s="149"/>
      <c r="R32" s="150"/>
      <c r="S32" s="151">
        <f t="shared" si="72"/>
        <v>0</v>
      </c>
      <c r="T32" s="149"/>
      <c r="U32" s="150"/>
      <c r="V32" s="151">
        <f t="shared" si="73"/>
        <v>0</v>
      </c>
      <c r="W32" s="138">
        <f t="shared" si="74"/>
        <v>0</v>
      </c>
      <c r="X32" s="127">
        <f t="shared" si="75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100</v>
      </c>
      <c r="B33" s="167"/>
      <c r="C33" s="168"/>
      <c r="D33" s="169"/>
      <c r="E33" s="170"/>
      <c r="F33" s="171"/>
      <c r="G33" s="172">
        <f>G13+G17+G21+G25+G29</f>
        <v>85619.6</v>
      </c>
      <c r="H33" s="123"/>
      <c r="I33" s="171"/>
      <c r="J33" s="172">
        <f>J13+J17+J21+J25+J29</f>
        <v>85619.6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6">V13+V17+V21+V25+V29</f>
        <v>0</v>
      </c>
      <c r="W33" s="172">
        <f t="shared" si="76"/>
        <v>85619.6</v>
      </c>
      <c r="X33" s="174">
        <f t="shared" si="76"/>
        <v>85619.6</v>
      </c>
      <c r="Y33" s="175">
        <f t="shared" si="6"/>
        <v>0</v>
      </c>
      <c r="Z33" s="176">
        <f t="shared" si="7"/>
        <v>0</v>
      </c>
      <c r="AA33" s="177" t="s">
        <v>413</v>
      </c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66</v>
      </c>
      <c r="B34" s="179">
        <v>2</v>
      </c>
      <c r="C34" s="180" t="s">
        <v>101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68</v>
      </c>
      <c r="B35" s="155" t="s">
        <v>102</v>
      </c>
      <c r="C35" s="110" t="s">
        <v>103</v>
      </c>
      <c r="D35" s="111"/>
      <c r="E35" s="112">
        <f>SUM(E36:E38)</f>
        <v>0</v>
      </c>
      <c r="F35" s="113"/>
      <c r="G35" s="114">
        <f t="shared" ref="G35:H35" si="77">SUM(G36:G38)</f>
        <v>0</v>
      </c>
      <c r="H35" s="112">
        <f t="shared" si="77"/>
        <v>0</v>
      </c>
      <c r="I35" s="113"/>
      <c r="J35" s="114">
        <f t="shared" ref="J35:K35" si="78">SUM(J36:J38)</f>
        <v>0</v>
      </c>
      <c r="K35" s="112">
        <f t="shared" si="78"/>
        <v>0</v>
      </c>
      <c r="L35" s="113"/>
      <c r="M35" s="114">
        <f t="shared" ref="M35:N35" si="79">SUM(M36:M38)</f>
        <v>0</v>
      </c>
      <c r="N35" s="112">
        <f t="shared" si="79"/>
        <v>0</v>
      </c>
      <c r="O35" s="113"/>
      <c r="P35" s="114">
        <f t="shared" ref="P35:Q35" si="80">SUM(P36:P38)</f>
        <v>0</v>
      </c>
      <c r="Q35" s="112">
        <f t="shared" si="80"/>
        <v>0</v>
      </c>
      <c r="R35" s="113"/>
      <c r="S35" s="114">
        <f t="shared" ref="S35:T35" si="81">SUM(S36:S38)</f>
        <v>0</v>
      </c>
      <c r="T35" s="112">
        <f t="shared" si="81"/>
        <v>0</v>
      </c>
      <c r="U35" s="113"/>
      <c r="V35" s="114">
        <f t="shared" ref="V35:X35" si="82">SUM(V36:V38)</f>
        <v>0</v>
      </c>
      <c r="W35" s="114">
        <f t="shared" si="82"/>
        <v>0</v>
      </c>
      <c r="X35" s="183">
        <f t="shared" si="82"/>
        <v>0</v>
      </c>
      <c r="Y35" s="143">
        <f t="shared" ref="Y35:Y47" si="83">W35-X35</f>
        <v>0</v>
      </c>
      <c r="Z35" s="184" t="e">
        <f t="shared" ref="Z35:Z47" si="84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71</v>
      </c>
      <c r="B36" s="120" t="s">
        <v>104</v>
      </c>
      <c r="C36" s="121" t="s">
        <v>105</v>
      </c>
      <c r="D36" s="122" t="s">
        <v>106</v>
      </c>
      <c r="E36" s="123"/>
      <c r="F36" s="124"/>
      <c r="G36" s="125">
        <f t="shared" ref="G36:G38" si="85">E36*F36</f>
        <v>0</v>
      </c>
      <c r="H36" s="123"/>
      <c r="I36" s="124"/>
      <c r="J36" s="125">
        <f t="shared" ref="J36:J38" si="86">H36*I36</f>
        <v>0</v>
      </c>
      <c r="K36" s="123"/>
      <c r="L36" s="124"/>
      <c r="M36" s="125">
        <f t="shared" ref="M36:M38" si="87">K36*L36</f>
        <v>0</v>
      </c>
      <c r="N36" s="123"/>
      <c r="O36" s="124"/>
      <c r="P36" s="125">
        <f t="shared" ref="P36:P38" si="88">N36*O36</f>
        <v>0</v>
      </c>
      <c r="Q36" s="123"/>
      <c r="R36" s="124"/>
      <c r="S36" s="125">
        <f t="shared" ref="S36:S38" si="89">Q36*R36</f>
        <v>0</v>
      </c>
      <c r="T36" s="123"/>
      <c r="U36" s="124"/>
      <c r="V36" s="125">
        <f t="shared" ref="V36:V38" si="90">T36*U36</f>
        <v>0</v>
      </c>
      <c r="W36" s="126">
        <f t="shared" ref="W36:W38" si="91">G36+M36+S36</f>
        <v>0</v>
      </c>
      <c r="X36" s="127">
        <f t="shared" ref="X36:X38" si="92">J36+P36+V36</f>
        <v>0</v>
      </c>
      <c r="Y36" s="127">
        <f t="shared" si="83"/>
        <v>0</v>
      </c>
      <c r="Z36" s="128" t="e">
        <f t="shared" si="84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71</v>
      </c>
      <c r="B37" s="120" t="s">
        <v>107</v>
      </c>
      <c r="C37" s="121" t="s">
        <v>105</v>
      </c>
      <c r="D37" s="122" t="s">
        <v>106</v>
      </c>
      <c r="E37" s="123"/>
      <c r="F37" s="124"/>
      <c r="G37" s="125">
        <f t="shared" si="85"/>
        <v>0</v>
      </c>
      <c r="H37" s="123"/>
      <c r="I37" s="124"/>
      <c r="J37" s="125">
        <f t="shared" si="86"/>
        <v>0</v>
      </c>
      <c r="K37" s="123"/>
      <c r="L37" s="124"/>
      <c r="M37" s="125">
        <f t="shared" si="87"/>
        <v>0</v>
      </c>
      <c r="N37" s="123"/>
      <c r="O37" s="124"/>
      <c r="P37" s="125">
        <f t="shared" si="88"/>
        <v>0</v>
      </c>
      <c r="Q37" s="123"/>
      <c r="R37" s="124"/>
      <c r="S37" s="125">
        <f t="shared" si="89"/>
        <v>0</v>
      </c>
      <c r="T37" s="123"/>
      <c r="U37" s="124"/>
      <c r="V37" s="125">
        <f t="shared" si="90"/>
        <v>0</v>
      </c>
      <c r="W37" s="126">
        <f t="shared" si="91"/>
        <v>0</v>
      </c>
      <c r="X37" s="127">
        <f t="shared" si="92"/>
        <v>0</v>
      </c>
      <c r="Y37" s="127">
        <f t="shared" si="83"/>
        <v>0</v>
      </c>
      <c r="Z37" s="128" t="e">
        <f t="shared" si="84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71</v>
      </c>
      <c r="B38" s="154" t="s">
        <v>108</v>
      </c>
      <c r="C38" s="121" t="s">
        <v>105</v>
      </c>
      <c r="D38" s="148" t="s">
        <v>106</v>
      </c>
      <c r="E38" s="149"/>
      <c r="F38" s="150"/>
      <c r="G38" s="151">
        <f t="shared" si="85"/>
        <v>0</v>
      </c>
      <c r="H38" s="149"/>
      <c r="I38" s="150"/>
      <c r="J38" s="151">
        <f t="shared" si="86"/>
        <v>0</v>
      </c>
      <c r="K38" s="149"/>
      <c r="L38" s="150"/>
      <c r="M38" s="151">
        <f t="shared" si="87"/>
        <v>0</v>
      </c>
      <c r="N38" s="149"/>
      <c r="O38" s="150"/>
      <c r="P38" s="151">
        <f t="shared" si="88"/>
        <v>0</v>
      </c>
      <c r="Q38" s="149"/>
      <c r="R38" s="150"/>
      <c r="S38" s="151">
        <f t="shared" si="89"/>
        <v>0</v>
      </c>
      <c r="T38" s="149"/>
      <c r="U38" s="150"/>
      <c r="V38" s="151">
        <f t="shared" si="90"/>
        <v>0</v>
      </c>
      <c r="W38" s="138">
        <f t="shared" si="91"/>
        <v>0</v>
      </c>
      <c r="X38" s="127">
        <f t="shared" si="92"/>
        <v>0</v>
      </c>
      <c r="Y38" s="127">
        <f t="shared" si="83"/>
        <v>0</v>
      </c>
      <c r="Z38" s="128" t="e">
        <f t="shared" si="84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68</v>
      </c>
      <c r="B39" s="155" t="s">
        <v>109</v>
      </c>
      <c r="C39" s="153" t="s">
        <v>110</v>
      </c>
      <c r="D39" s="141"/>
      <c r="E39" s="142">
        <f>SUM(E40:E42)</f>
        <v>0</v>
      </c>
      <c r="F39" s="143"/>
      <c r="G39" s="144">
        <f t="shared" ref="G39:H39" si="93">SUM(G40:G42)</f>
        <v>0</v>
      </c>
      <c r="H39" s="142">
        <f t="shared" si="93"/>
        <v>0</v>
      </c>
      <c r="I39" s="143"/>
      <c r="J39" s="144">
        <f t="shared" ref="J39:K39" si="94">SUM(J40:J42)</f>
        <v>0</v>
      </c>
      <c r="K39" s="142">
        <f t="shared" si="94"/>
        <v>0</v>
      </c>
      <c r="L39" s="143"/>
      <c r="M39" s="144">
        <f t="shared" ref="M39:N39" si="95">SUM(M40:M42)</f>
        <v>0</v>
      </c>
      <c r="N39" s="142">
        <f t="shared" si="95"/>
        <v>0</v>
      </c>
      <c r="O39" s="143"/>
      <c r="P39" s="144">
        <f t="shared" ref="P39:Q39" si="96">SUM(P40:P42)</f>
        <v>0</v>
      </c>
      <c r="Q39" s="142">
        <f t="shared" si="96"/>
        <v>0</v>
      </c>
      <c r="R39" s="143"/>
      <c r="S39" s="144">
        <f t="shared" ref="S39:T39" si="97">SUM(S40:S42)</f>
        <v>0</v>
      </c>
      <c r="T39" s="142">
        <f t="shared" si="97"/>
        <v>0</v>
      </c>
      <c r="U39" s="143"/>
      <c r="V39" s="144">
        <f t="shared" ref="V39:X39" si="98">SUM(V40:V42)</f>
        <v>0</v>
      </c>
      <c r="W39" s="144">
        <f t="shared" si="98"/>
        <v>0</v>
      </c>
      <c r="X39" s="144">
        <f t="shared" si="98"/>
        <v>0</v>
      </c>
      <c r="Y39" s="186">
        <f t="shared" si="83"/>
        <v>0</v>
      </c>
      <c r="Z39" s="186" t="e">
        <f t="shared" si="84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71</v>
      </c>
      <c r="B40" s="120" t="s">
        <v>111</v>
      </c>
      <c r="C40" s="121" t="s">
        <v>112</v>
      </c>
      <c r="D40" s="122" t="s">
        <v>113</v>
      </c>
      <c r="E40" s="123"/>
      <c r="F40" s="124"/>
      <c r="G40" s="125">
        <f t="shared" ref="G40:G42" si="99">E40*F40</f>
        <v>0</v>
      </c>
      <c r="H40" s="123"/>
      <c r="I40" s="124"/>
      <c r="J40" s="125">
        <f t="shared" ref="J40:J42" si="100">H40*I40</f>
        <v>0</v>
      </c>
      <c r="K40" s="123"/>
      <c r="L40" s="124"/>
      <c r="M40" s="125">
        <f t="shared" ref="M40:M42" si="101">K40*L40</f>
        <v>0</v>
      </c>
      <c r="N40" s="123"/>
      <c r="O40" s="124"/>
      <c r="P40" s="125">
        <f t="shared" ref="P40:P42" si="102">N40*O40</f>
        <v>0</v>
      </c>
      <c r="Q40" s="123"/>
      <c r="R40" s="124"/>
      <c r="S40" s="125">
        <f t="shared" ref="S40:S42" si="103">Q40*R40</f>
        <v>0</v>
      </c>
      <c r="T40" s="123"/>
      <c r="U40" s="124"/>
      <c r="V40" s="125">
        <f t="shared" ref="V40:V42" si="104">T40*U40</f>
        <v>0</v>
      </c>
      <c r="W40" s="126">
        <f t="shared" ref="W40:W42" si="105">G40+M40+S40</f>
        <v>0</v>
      </c>
      <c r="X40" s="127">
        <f t="shared" ref="X40:X42" si="106">J40+P40+V40</f>
        <v>0</v>
      </c>
      <c r="Y40" s="127">
        <f t="shared" si="83"/>
        <v>0</v>
      </c>
      <c r="Z40" s="128" t="e">
        <f t="shared" si="84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71</v>
      </c>
      <c r="B41" s="120" t="s">
        <v>114</v>
      </c>
      <c r="C41" s="187" t="s">
        <v>112</v>
      </c>
      <c r="D41" s="122" t="s">
        <v>113</v>
      </c>
      <c r="E41" s="123"/>
      <c r="F41" s="124"/>
      <c r="G41" s="125">
        <f t="shared" si="99"/>
        <v>0</v>
      </c>
      <c r="H41" s="123"/>
      <c r="I41" s="124"/>
      <c r="J41" s="125">
        <f t="shared" si="100"/>
        <v>0</v>
      </c>
      <c r="K41" s="123"/>
      <c r="L41" s="124"/>
      <c r="M41" s="125">
        <f t="shared" si="101"/>
        <v>0</v>
      </c>
      <c r="N41" s="123"/>
      <c r="O41" s="124"/>
      <c r="P41" s="125">
        <f t="shared" si="102"/>
        <v>0</v>
      </c>
      <c r="Q41" s="123"/>
      <c r="R41" s="124"/>
      <c r="S41" s="125">
        <f t="shared" si="103"/>
        <v>0</v>
      </c>
      <c r="T41" s="123"/>
      <c r="U41" s="124"/>
      <c r="V41" s="125">
        <f t="shared" si="104"/>
        <v>0</v>
      </c>
      <c r="W41" s="126">
        <f t="shared" si="105"/>
        <v>0</v>
      </c>
      <c r="X41" s="127">
        <f t="shared" si="106"/>
        <v>0</v>
      </c>
      <c r="Y41" s="127">
        <f t="shared" si="83"/>
        <v>0</v>
      </c>
      <c r="Z41" s="128" t="e">
        <f t="shared" si="84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71</v>
      </c>
      <c r="B42" s="154" t="s">
        <v>115</v>
      </c>
      <c r="C42" s="188" t="s">
        <v>112</v>
      </c>
      <c r="D42" s="148" t="s">
        <v>113</v>
      </c>
      <c r="E42" s="149"/>
      <c r="F42" s="150"/>
      <c r="G42" s="151">
        <f t="shared" si="99"/>
        <v>0</v>
      </c>
      <c r="H42" s="149"/>
      <c r="I42" s="150"/>
      <c r="J42" s="151">
        <f t="shared" si="100"/>
        <v>0</v>
      </c>
      <c r="K42" s="149"/>
      <c r="L42" s="150"/>
      <c r="M42" s="151">
        <f t="shared" si="101"/>
        <v>0</v>
      </c>
      <c r="N42" s="149"/>
      <c r="O42" s="150"/>
      <c r="P42" s="151">
        <f t="shared" si="102"/>
        <v>0</v>
      </c>
      <c r="Q42" s="149"/>
      <c r="R42" s="150"/>
      <c r="S42" s="151">
        <f t="shared" si="103"/>
        <v>0</v>
      </c>
      <c r="T42" s="149"/>
      <c r="U42" s="150"/>
      <c r="V42" s="151">
        <f t="shared" si="104"/>
        <v>0</v>
      </c>
      <c r="W42" s="138">
        <f t="shared" si="105"/>
        <v>0</v>
      </c>
      <c r="X42" s="127">
        <f t="shared" si="106"/>
        <v>0</v>
      </c>
      <c r="Y42" s="127">
        <f t="shared" si="83"/>
        <v>0</v>
      </c>
      <c r="Z42" s="128" t="e">
        <f t="shared" si="84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68</v>
      </c>
      <c r="B43" s="155" t="s">
        <v>116</v>
      </c>
      <c r="C43" s="153" t="s">
        <v>117</v>
      </c>
      <c r="D43" s="141"/>
      <c r="E43" s="142">
        <f>SUM(E44:E46)</f>
        <v>0</v>
      </c>
      <c r="F43" s="143"/>
      <c r="G43" s="144">
        <f t="shared" ref="G43:H43" si="107">SUM(G44:G46)</f>
        <v>0</v>
      </c>
      <c r="H43" s="142">
        <f t="shared" si="107"/>
        <v>0</v>
      </c>
      <c r="I43" s="143"/>
      <c r="J43" s="144">
        <f t="shared" ref="J43:K43" si="108">SUM(J44:J46)</f>
        <v>0</v>
      </c>
      <c r="K43" s="142">
        <f t="shared" si="108"/>
        <v>0</v>
      </c>
      <c r="L43" s="143"/>
      <c r="M43" s="144">
        <f t="shared" ref="M43:N43" si="109">SUM(M44:M46)</f>
        <v>0</v>
      </c>
      <c r="N43" s="142">
        <f t="shared" si="109"/>
        <v>0</v>
      </c>
      <c r="O43" s="143"/>
      <c r="P43" s="144">
        <f t="shared" ref="P43:Q43" si="110">SUM(P44:P46)</f>
        <v>0</v>
      </c>
      <c r="Q43" s="142">
        <f t="shared" si="110"/>
        <v>0</v>
      </c>
      <c r="R43" s="143"/>
      <c r="S43" s="144">
        <f t="shared" ref="S43:T43" si="111">SUM(S44:S46)</f>
        <v>0</v>
      </c>
      <c r="T43" s="142">
        <f t="shared" si="111"/>
        <v>0</v>
      </c>
      <c r="U43" s="143"/>
      <c r="V43" s="144">
        <f t="shared" ref="V43:X43" si="112">SUM(V44:V46)</f>
        <v>0</v>
      </c>
      <c r="W43" s="144">
        <f t="shared" si="112"/>
        <v>0</v>
      </c>
      <c r="X43" s="144">
        <f t="shared" si="112"/>
        <v>0</v>
      </c>
      <c r="Y43" s="143">
        <f t="shared" si="83"/>
        <v>0</v>
      </c>
      <c r="Z43" s="143" t="e">
        <f t="shared" si="84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71</v>
      </c>
      <c r="B44" s="120" t="s">
        <v>118</v>
      </c>
      <c r="C44" s="121" t="s">
        <v>119</v>
      </c>
      <c r="D44" s="122" t="s">
        <v>113</v>
      </c>
      <c r="E44" s="123"/>
      <c r="F44" s="124"/>
      <c r="G44" s="125">
        <f t="shared" ref="G44:G46" si="113">E44*F44</f>
        <v>0</v>
      </c>
      <c r="H44" s="123"/>
      <c r="I44" s="124"/>
      <c r="J44" s="125">
        <f t="shared" ref="J44:J46" si="114">H44*I44</f>
        <v>0</v>
      </c>
      <c r="K44" s="123"/>
      <c r="L44" s="124"/>
      <c r="M44" s="125">
        <f t="shared" ref="M44:M46" si="115">K44*L44</f>
        <v>0</v>
      </c>
      <c r="N44" s="123"/>
      <c r="O44" s="124"/>
      <c r="P44" s="125">
        <f t="shared" ref="P44:P46" si="116">N44*O44</f>
        <v>0</v>
      </c>
      <c r="Q44" s="123"/>
      <c r="R44" s="124"/>
      <c r="S44" s="125">
        <f t="shared" ref="S44:S46" si="117">Q44*R44</f>
        <v>0</v>
      </c>
      <c r="T44" s="123"/>
      <c r="U44" s="124"/>
      <c r="V44" s="125">
        <f t="shared" ref="V44:V46" si="118">T44*U44</f>
        <v>0</v>
      </c>
      <c r="W44" s="126">
        <f t="shared" ref="W44:W46" si="119">G44+M44+S44</f>
        <v>0</v>
      </c>
      <c r="X44" s="127">
        <f t="shared" ref="X44:X46" si="120">J44+P44+V44</f>
        <v>0</v>
      </c>
      <c r="Y44" s="127">
        <f t="shared" si="83"/>
        <v>0</v>
      </c>
      <c r="Z44" s="128" t="e">
        <f t="shared" si="84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71</v>
      </c>
      <c r="B45" s="120" t="s">
        <v>120</v>
      </c>
      <c r="C45" s="121" t="s">
        <v>121</v>
      </c>
      <c r="D45" s="122" t="s">
        <v>113</v>
      </c>
      <c r="E45" s="123"/>
      <c r="F45" s="124"/>
      <c r="G45" s="125">
        <f t="shared" si="113"/>
        <v>0</v>
      </c>
      <c r="H45" s="123"/>
      <c r="I45" s="124"/>
      <c r="J45" s="125">
        <f t="shared" si="114"/>
        <v>0</v>
      </c>
      <c r="K45" s="123"/>
      <c r="L45" s="124"/>
      <c r="M45" s="125">
        <f t="shared" si="115"/>
        <v>0</v>
      </c>
      <c r="N45" s="123"/>
      <c r="O45" s="124"/>
      <c r="P45" s="125">
        <f t="shared" si="116"/>
        <v>0</v>
      </c>
      <c r="Q45" s="123"/>
      <c r="R45" s="124"/>
      <c r="S45" s="125">
        <f t="shared" si="117"/>
        <v>0</v>
      </c>
      <c r="T45" s="123"/>
      <c r="U45" s="124"/>
      <c r="V45" s="125">
        <f t="shared" si="118"/>
        <v>0</v>
      </c>
      <c r="W45" s="126">
        <f t="shared" si="119"/>
        <v>0</v>
      </c>
      <c r="X45" s="127">
        <f t="shared" si="120"/>
        <v>0</v>
      </c>
      <c r="Y45" s="127">
        <f t="shared" si="83"/>
        <v>0</v>
      </c>
      <c r="Z45" s="128" t="e">
        <f t="shared" si="84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71</v>
      </c>
      <c r="B46" s="133" t="s">
        <v>122</v>
      </c>
      <c r="C46" s="164" t="s">
        <v>119</v>
      </c>
      <c r="D46" s="134" t="s">
        <v>113</v>
      </c>
      <c r="E46" s="149"/>
      <c r="F46" s="150"/>
      <c r="G46" s="151">
        <f t="shared" si="113"/>
        <v>0</v>
      </c>
      <c r="H46" s="149"/>
      <c r="I46" s="150"/>
      <c r="J46" s="151">
        <f t="shared" si="114"/>
        <v>0</v>
      </c>
      <c r="K46" s="149"/>
      <c r="L46" s="150"/>
      <c r="M46" s="151">
        <f t="shared" si="115"/>
        <v>0</v>
      </c>
      <c r="N46" s="149"/>
      <c r="O46" s="150"/>
      <c r="P46" s="151">
        <f t="shared" si="116"/>
        <v>0</v>
      </c>
      <c r="Q46" s="149"/>
      <c r="R46" s="150"/>
      <c r="S46" s="151">
        <f t="shared" si="117"/>
        <v>0</v>
      </c>
      <c r="T46" s="149"/>
      <c r="U46" s="150"/>
      <c r="V46" s="151">
        <f t="shared" si="118"/>
        <v>0</v>
      </c>
      <c r="W46" s="138">
        <f t="shared" si="119"/>
        <v>0</v>
      </c>
      <c r="X46" s="127">
        <f t="shared" si="120"/>
        <v>0</v>
      </c>
      <c r="Y46" s="127">
        <f t="shared" si="83"/>
        <v>0</v>
      </c>
      <c r="Z46" s="128" t="e">
        <f t="shared" si="84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123</v>
      </c>
      <c r="B47" s="167"/>
      <c r="C47" s="168"/>
      <c r="D47" s="169"/>
      <c r="E47" s="173">
        <f>E43+E39+E35</f>
        <v>0</v>
      </c>
      <c r="F47" s="189"/>
      <c r="G47" s="172">
        <f t="shared" ref="G47:H47" si="121">G43+G39+G35</f>
        <v>0</v>
      </c>
      <c r="H47" s="173">
        <f t="shared" si="121"/>
        <v>0</v>
      </c>
      <c r="I47" s="189"/>
      <c r="J47" s="172">
        <f t="shared" ref="J47:K47" si="122">J43+J39+J35</f>
        <v>0</v>
      </c>
      <c r="K47" s="190">
        <f t="shared" si="122"/>
        <v>0</v>
      </c>
      <c r="L47" s="189"/>
      <c r="M47" s="172">
        <f t="shared" ref="M47:N47" si="123">M43+M39+M35</f>
        <v>0</v>
      </c>
      <c r="N47" s="190">
        <f t="shared" si="123"/>
        <v>0</v>
      </c>
      <c r="O47" s="189"/>
      <c r="P47" s="172">
        <f t="shared" ref="P47:Q47" si="124">P43+P39+P35</f>
        <v>0</v>
      </c>
      <c r="Q47" s="190">
        <f t="shared" si="124"/>
        <v>0</v>
      </c>
      <c r="R47" s="189"/>
      <c r="S47" s="172">
        <f t="shared" ref="S47:T47" si="125">S43+S39+S35</f>
        <v>0</v>
      </c>
      <c r="T47" s="190">
        <f t="shared" si="125"/>
        <v>0</v>
      </c>
      <c r="U47" s="189"/>
      <c r="V47" s="172">
        <f t="shared" ref="V47:X47" si="126">V43+V39+V35</f>
        <v>0</v>
      </c>
      <c r="W47" s="191">
        <f t="shared" si="126"/>
        <v>0</v>
      </c>
      <c r="X47" s="191">
        <f t="shared" si="126"/>
        <v>0</v>
      </c>
      <c r="Y47" s="191">
        <f t="shared" si="83"/>
        <v>0</v>
      </c>
      <c r="Z47" s="191" t="e">
        <f t="shared" si="84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thickBot="1" x14ac:dyDescent="0.3">
      <c r="A48" s="178" t="s">
        <v>66</v>
      </c>
      <c r="B48" s="179">
        <v>3</v>
      </c>
      <c r="C48" s="180" t="s">
        <v>124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93" customHeight="1" thickBot="1" x14ac:dyDescent="0.3">
      <c r="A49" s="108" t="s">
        <v>68</v>
      </c>
      <c r="B49" s="155" t="s">
        <v>125</v>
      </c>
      <c r="C49" s="110" t="s">
        <v>126</v>
      </c>
      <c r="D49" s="111"/>
      <c r="E49" s="112">
        <f>SUM(E50:E62)</f>
        <v>56</v>
      </c>
      <c r="F49" s="113"/>
      <c r="G49" s="114">
        <f>SUM(G50:G62)</f>
        <v>128760</v>
      </c>
      <c r="H49" s="112">
        <f>SUM(H50:H62)</f>
        <v>56</v>
      </c>
      <c r="I49" s="113"/>
      <c r="J49" s="114">
        <f>SUM(J50:J62)</f>
        <v>126313.17</v>
      </c>
      <c r="K49" s="112">
        <f>SUM(K50:K62)</f>
        <v>0</v>
      </c>
      <c r="L49" s="113"/>
      <c r="M49" s="114">
        <f>SUM(M50:M62)</f>
        <v>0</v>
      </c>
      <c r="N49" s="112">
        <f>SUM(N50:N62)</f>
        <v>0</v>
      </c>
      <c r="O49" s="113"/>
      <c r="P49" s="114">
        <f>SUM(P50:P62)</f>
        <v>0</v>
      </c>
      <c r="Q49" s="112">
        <f>SUM(Q50:Q62)</f>
        <v>0</v>
      </c>
      <c r="R49" s="113"/>
      <c r="S49" s="114">
        <f>SUM(S50:S62)</f>
        <v>0</v>
      </c>
      <c r="T49" s="112">
        <f>SUM(T50:T62)</f>
        <v>0</v>
      </c>
      <c r="U49" s="113"/>
      <c r="V49" s="114">
        <f>SUM(V50:V62)</f>
        <v>0</v>
      </c>
      <c r="W49" s="114">
        <f>SUM(W50:W62)</f>
        <v>128760</v>
      </c>
      <c r="X49" s="114">
        <f>SUM(X50:X62)</f>
        <v>126313.17</v>
      </c>
      <c r="Y49" s="115">
        <f t="shared" ref="Y49:Y66" si="127">W49-X49</f>
        <v>2446.8300000000017</v>
      </c>
      <c r="Z49" s="116">
        <f t="shared" ref="Z49:Z66" si="128">Y49/W49</f>
        <v>1.9003028890959939E-2</v>
      </c>
      <c r="AA49" s="464" t="s">
        <v>552</v>
      </c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71</v>
      </c>
      <c r="B50" s="120" t="s">
        <v>127</v>
      </c>
      <c r="C50" s="345" t="s">
        <v>331</v>
      </c>
      <c r="D50" s="346" t="s">
        <v>106</v>
      </c>
      <c r="E50" s="347">
        <v>2</v>
      </c>
      <c r="F50" s="348">
        <v>5500</v>
      </c>
      <c r="G50" s="349">
        <f t="shared" ref="G50:G62" si="129">E50*F50</f>
        <v>11000</v>
      </c>
      <c r="H50" s="347">
        <v>2</v>
      </c>
      <c r="I50" s="348">
        <v>5500</v>
      </c>
      <c r="J50" s="349">
        <f t="shared" ref="J50:J62" si="130">H50*I50</f>
        <v>11000</v>
      </c>
      <c r="K50" s="123"/>
      <c r="L50" s="124"/>
      <c r="M50" s="125">
        <f t="shared" ref="M50:M51" si="131">K50*L50</f>
        <v>0</v>
      </c>
      <c r="N50" s="123"/>
      <c r="O50" s="124"/>
      <c r="P50" s="125">
        <f t="shared" ref="P50:P51" si="132">N50*O50</f>
        <v>0</v>
      </c>
      <c r="Q50" s="123"/>
      <c r="R50" s="124"/>
      <c r="S50" s="125">
        <f t="shared" ref="S50:S51" si="133">Q50*R50</f>
        <v>0</v>
      </c>
      <c r="T50" s="123"/>
      <c r="U50" s="124"/>
      <c r="V50" s="125">
        <f t="shared" ref="V50:V51" si="134">T50*U50</f>
        <v>0</v>
      </c>
      <c r="W50" s="126">
        <f t="shared" ref="W50:W51" si="135">G50+M50+S50</f>
        <v>11000</v>
      </c>
      <c r="X50" s="127">
        <f t="shared" ref="X50:X51" si="136">J50+P50+V50</f>
        <v>11000</v>
      </c>
      <c r="Y50" s="127">
        <f t="shared" si="127"/>
        <v>0</v>
      </c>
      <c r="Z50" s="128">
        <f t="shared" si="128"/>
        <v>0</v>
      </c>
      <c r="AA50" s="129" t="s">
        <v>413</v>
      </c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71</v>
      </c>
      <c r="B51" s="120" t="s">
        <v>129</v>
      </c>
      <c r="C51" s="345" t="s">
        <v>332</v>
      </c>
      <c r="D51" s="346" t="s">
        <v>106</v>
      </c>
      <c r="E51" s="347">
        <v>4</v>
      </c>
      <c r="F51" s="348">
        <v>2800</v>
      </c>
      <c r="G51" s="349">
        <f t="shared" si="129"/>
        <v>11200</v>
      </c>
      <c r="H51" s="347">
        <v>4</v>
      </c>
      <c r="I51" s="348">
        <v>2800</v>
      </c>
      <c r="J51" s="349">
        <f t="shared" si="130"/>
        <v>11200</v>
      </c>
      <c r="K51" s="123"/>
      <c r="L51" s="124"/>
      <c r="M51" s="125">
        <f t="shared" si="131"/>
        <v>0</v>
      </c>
      <c r="N51" s="123"/>
      <c r="O51" s="124"/>
      <c r="P51" s="125">
        <f t="shared" si="132"/>
        <v>0</v>
      </c>
      <c r="Q51" s="123"/>
      <c r="R51" s="124"/>
      <c r="S51" s="125">
        <f t="shared" si="133"/>
        <v>0</v>
      </c>
      <c r="T51" s="123"/>
      <c r="U51" s="124"/>
      <c r="V51" s="125">
        <f t="shared" si="134"/>
        <v>0</v>
      </c>
      <c r="W51" s="126">
        <f t="shared" si="135"/>
        <v>11200</v>
      </c>
      <c r="X51" s="127">
        <f t="shared" si="136"/>
        <v>11200</v>
      </c>
      <c r="Y51" s="127">
        <f t="shared" si="127"/>
        <v>0</v>
      </c>
      <c r="Z51" s="128">
        <f t="shared" si="128"/>
        <v>0</v>
      </c>
      <c r="AA51" s="129" t="s">
        <v>413</v>
      </c>
      <c r="AB51" s="131"/>
      <c r="AC51" s="131"/>
      <c r="AD51" s="131"/>
      <c r="AE51" s="131"/>
      <c r="AF51" s="131"/>
      <c r="AG51" s="131"/>
    </row>
    <row r="52" spans="1:33" s="343" customFormat="1" ht="30" customHeight="1" x14ac:dyDescent="0.25">
      <c r="A52" s="119" t="s">
        <v>71</v>
      </c>
      <c r="B52" s="120" t="s">
        <v>131</v>
      </c>
      <c r="C52" s="345" t="s">
        <v>333</v>
      </c>
      <c r="D52" s="346" t="s">
        <v>106</v>
      </c>
      <c r="E52" s="347">
        <v>1</v>
      </c>
      <c r="F52" s="348">
        <v>9500</v>
      </c>
      <c r="G52" s="350">
        <f t="shared" si="129"/>
        <v>9500</v>
      </c>
      <c r="H52" s="347">
        <v>1</v>
      </c>
      <c r="I52" s="348">
        <v>9500</v>
      </c>
      <c r="J52" s="350">
        <f t="shared" si="130"/>
        <v>9500</v>
      </c>
      <c r="K52" s="123"/>
      <c r="L52" s="124"/>
      <c r="M52" s="125">
        <f t="shared" ref="M52:M56" si="137">K52*L52</f>
        <v>0</v>
      </c>
      <c r="N52" s="123"/>
      <c r="O52" s="124"/>
      <c r="P52" s="125">
        <f t="shared" ref="P52:P56" si="138">N52*O52</f>
        <v>0</v>
      </c>
      <c r="Q52" s="123"/>
      <c r="R52" s="124"/>
      <c r="S52" s="125">
        <f t="shared" ref="S52:S56" si="139">Q52*R52</f>
        <v>0</v>
      </c>
      <c r="T52" s="123"/>
      <c r="U52" s="124"/>
      <c r="V52" s="125">
        <f t="shared" ref="V52:V56" si="140">T52*U52</f>
        <v>0</v>
      </c>
      <c r="W52" s="126">
        <f t="shared" ref="W52:W56" si="141">G52+M52+S52</f>
        <v>9500</v>
      </c>
      <c r="X52" s="127">
        <f t="shared" ref="X52:X56" si="142">J52+P52+V52</f>
        <v>9500</v>
      </c>
      <c r="Y52" s="127">
        <f t="shared" ref="Y52:Y56" si="143">W52-X52</f>
        <v>0</v>
      </c>
      <c r="Z52" s="128">
        <f t="shared" ref="Z52:Z56" si="144">Y52/W52</f>
        <v>0</v>
      </c>
      <c r="AA52" s="129" t="s">
        <v>413</v>
      </c>
      <c r="AB52" s="131"/>
      <c r="AC52" s="131"/>
      <c r="AD52" s="131"/>
      <c r="AE52" s="131"/>
      <c r="AF52" s="131"/>
      <c r="AG52" s="131"/>
    </row>
    <row r="53" spans="1:33" s="343" customFormat="1" ht="30" customHeight="1" x14ac:dyDescent="0.25">
      <c r="A53" s="119" t="s">
        <v>71</v>
      </c>
      <c r="B53" s="120" t="s">
        <v>344</v>
      </c>
      <c r="C53" s="345" t="s">
        <v>334</v>
      </c>
      <c r="D53" s="346" t="s">
        <v>106</v>
      </c>
      <c r="E53" s="347">
        <v>2</v>
      </c>
      <c r="F53" s="348">
        <v>9000</v>
      </c>
      <c r="G53" s="350">
        <f t="shared" si="129"/>
        <v>18000</v>
      </c>
      <c r="H53" s="347">
        <v>2</v>
      </c>
      <c r="I53" s="348">
        <v>9000</v>
      </c>
      <c r="J53" s="350">
        <f t="shared" si="130"/>
        <v>18000</v>
      </c>
      <c r="K53" s="123"/>
      <c r="L53" s="124"/>
      <c r="M53" s="125">
        <f t="shared" si="137"/>
        <v>0</v>
      </c>
      <c r="N53" s="123"/>
      <c r="O53" s="124"/>
      <c r="P53" s="125">
        <f t="shared" si="138"/>
        <v>0</v>
      </c>
      <c r="Q53" s="123"/>
      <c r="R53" s="124"/>
      <c r="S53" s="125">
        <f t="shared" si="139"/>
        <v>0</v>
      </c>
      <c r="T53" s="123"/>
      <c r="U53" s="124"/>
      <c r="V53" s="125">
        <f t="shared" si="140"/>
        <v>0</v>
      </c>
      <c r="W53" s="126">
        <f t="shared" si="141"/>
        <v>18000</v>
      </c>
      <c r="X53" s="127">
        <f t="shared" si="142"/>
        <v>18000</v>
      </c>
      <c r="Y53" s="127">
        <f t="shared" si="143"/>
        <v>0</v>
      </c>
      <c r="Z53" s="128">
        <f t="shared" si="144"/>
        <v>0</v>
      </c>
      <c r="AA53" s="129" t="s">
        <v>413</v>
      </c>
      <c r="AB53" s="131"/>
      <c r="AC53" s="131"/>
      <c r="AD53" s="131"/>
      <c r="AE53" s="131"/>
      <c r="AF53" s="131"/>
      <c r="AG53" s="131"/>
    </row>
    <row r="54" spans="1:33" s="343" customFormat="1" ht="30" customHeight="1" x14ac:dyDescent="0.25">
      <c r="A54" s="119" t="s">
        <v>71</v>
      </c>
      <c r="B54" s="120" t="s">
        <v>345</v>
      </c>
      <c r="C54" s="345" t="s">
        <v>335</v>
      </c>
      <c r="D54" s="346" t="s">
        <v>106</v>
      </c>
      <c r="E54" s="347">
        <v>2</v>
      </c>
      <c r="F54" s="348">
        <v>2000</v>
      </c>
      <c r="G54" s="350">
        <f t="shared" si="129"/>
        <v>4000</v>
      </c>
      <c r="H54" s="347">
        <v>2</v>
      </c>
      <c r="I54" s="348">
        <v>2000</v>
      </c>
      <c r="J54" s="350">
        <f t="shared" si="130"/>
        <v>4000</v>
      </c>
      <c r="K54" s="123"/>
      <c r="L54" s="124"/>
      <c r="M54" s="125">
        <f t="shared" si="137"/>
        <v>0</v>
      </c>
      <c r="N54" s="123"/>
      <c r="O54" s="124"/>
      <c r="P54" s="125">
        <f t="shared" si="138"/>
        <v>0</v>
      </c>
      <c r="Q54" s="123"/>
      <c r="R54" s="124"/>
      <c r="S54" s="125">
        <f t="shared" si="139"/>
        <v>0</v>
      </c>
      <c r="T54" s="123"/>
      <c r="U54" s="124"/>
      <c r="V54" s="125">
        <f t="shared" si="140"/>
        <v>0</v>
      </c>
      <c r="W54" s="126">
        <f t="shared" si="141"/>
        <v>4000</v>
      </c>
      <c r="X54" s="127">
        <f t="shared" si="142"/>
        <v>4000</v>
      </c>
      <c r="Y54" s="127">
        <f t="shared" si="143"/>
        <v>0</v>
      </c>
      <c r="Z54" s="128">
        <f t="shared" si="144"/>
        <v>0</v>
      </c>
      <c r="AA54" s="129" t="s">
        <v>413</v>
      </c>
      <c r="AB54" s="131"/>
      <c r="AC54" s="131"/>
      <c r="AD54" s="131"/>
      <c r="AE54" s="131"/>
      <c r="AF54" s="131"/>
      <c r="AG54" s="131"/>
    </row>
    <row r="55" spans="1:33" s="343" customFormat="1" ht="30" customHeight="1" x14ac:dyDescent="0.25">
      <c r="A55" s="119" t="s">
        <v>71</v>
      </c>
      <c r="B55" s="120" t="s">
        <v>346</v>
      </c>
      <c r="C55" s="345" t="s">
        <v>336</v>
      </c>
      <c r="D55" s="346" t="s">
        <v>106</v>
      </c>
      <c r="E55" s="347">
        <v>3</v>
      </c>
      <c r="F55" s="348">
        <v>1500</v>
      </c>
      <c r="G55" s="350">
        <f t="shared" si="129"/>
        <v>4500</v>
      </c>
      <c r="H55" s="347">
        <v>3</v>
      </c>
      <c r="I55" s="348">
        <v>1500</v>
      </c>
      <c r="J55" s="350">
        <f t="shared" si="130"/>
        <v>4500</v>
      </c>
      <c r="K55" s="123"/>
      <c r="L55" s="124"/>
      <c r="M55" s="125">
        <f t="shared" si="137"/>
        <v>0</v>
      </c>
      <c r="N55" s="123"/>
      <c r="O55" s="124"/>
      <c r="P55" s="125">
        <f t="shared" si="138"/>
        <v>0</v>
      </c>
      <c r="Q55" s="123"/>
      <c r="R55" s="124"/>
      <c r="S55" s="125">
        <f t="shared" si="139"/>
        <v>0</v>
      </c>
      <c r="T55" s="123"/>
      <c r="U55" s="124"/>
      <c r="V55" s="125">
        <f t="shared" si="140"/>
        <v>0</v>
      </c>
      <c r="W55" s="126">
        <f t="shared" si="141"/>
        <v>4500</v>
      </c>
      <c r="X55" s="127">
        <f t="shared" si="142"/>
        <v>4500</v>
      </c>
      <c r="Y55" s="127">
        <f t="shared" si="143"/>
        <v>0</v>
      </c>
      <c r="Z55" s="128">
        <f t="shared" si="144"/>
        <v>0</v>
      </c>
      <c r="AA55" s="129" t="s">
        <v>413</v>
      </c>
      <c r="AB55" s="131"/>
      <c r="AC55" s="131"/>
      <c r="AD55" s="131"/>
      <c r="AE55" s="131"/>
      <c r="AF55" s="131"/>
      <c r="AG55" s="131"/>
    </row>
    <row r="56" spans="1:33" s="343" customFormat="1" ht="30" customHeight="1" x14ac:dyDescent="0.25">
      <c r="A56" s="119" t="s">
        <v>71</v>
      </c>
      <c r="B56" s="120" t="s">
        <v>347</v>
      </c>
      <c r="C56" s="345" t="s">
        <v>337</v>
      </c>
      <c r="D56" s="346" t="s">
        <v>106</v>
      </c>
      <c r="E56" s="347">
        <v>1</v>
      </c>
      <c r="F56" s="348">
        <v>3000</v>
      </c>
      <c r="G56" s="350">
        <f t="shared" si="129"/>
        <v>3000</v>
      </c>
      <c r="H56" s="347">
        <v>1</v>
      </c>
      <c r="I56" s="348">
        <v>3000</v>
      </c>
      <c r="J56" s="350">
        <f t="shared" si="130"/>
        <v>3000</v>
      </c>
      <c r="K56" s="123"/>
      <c r="L56" s="124"/>
      <c r="M56" s="125">
        <f t="shared" si="137"/>
        <v>0</v>
      </c>
      <c r="N56" s="123"/>
      <c r="O56" s="124"/>
      <c r="P56" s="125">
        <f t="shared" si="138"/>
        <v>0</v>
      </c>
      <c r="Q56" s="123"/>
      <c r="R56" s="124"/>
      <c r="S56" s="125">
        <f t="shared" si="139"/>
        <v>0</v>
      </c>
      <c r="T56" s="123"/>
      <c r="U56" s="124"/>
      <c r="V56" s="125">
        <f t="shared" si="140"/>
        <v>0</v>
      </c>
      <c r="W56" s="126">
        <f t="shared" si="141"/>
        <v>3000</v>
      </c>
      <c r="X56" s="127">
        <f t="shared" si="142"/>
        <v>3000</v>
      </c>
      <c r="Y56" s="127">
        <f t="shared" si="143"/>
        <v>0</v>
      </c>
      <c r="Z56" s="128">
        <f t="shared" si="144"/>
        <v>0</v>
      </c>
      <c r="AA56" s="129" t="s">
        <v>413</v>
      </c>
      <c r="AB56" s="131"/>
      <c r="AC56" s="131"/>
      <c r="AD56" s="131"/>
      <c r="AE56" s="131"/>
      <c r="AF56" s="131"/>
      <c r="AG56" s="131"/>
    </row>
    <row r="57" spans="1:33" s="343" customFormat="1" ht="30" customHeight="1" x14ac:dyDescent="0.25">
      <c r="A57" s="119" t="s">
        <v>71</v>
      </c>
      <c r="B57" s="120" t="s">
        <v>348</v>
      </c>
      <c r="C57" s="345" t="s">
        <v>338</v>
      </c>
      <c r="D57" s="346" t="s">
        <v>106</v>
      </c>
      <c r="E57" s="347">
        <v>1</v>
      </c>
      <c r="F57" s="348">
        <v>2900</v>
      </c>
      <c r="G57" s="350">
        <f t="shared" si="129"/>
        <v>2900</v>
      </c>
      <c r="H57" s="347">
        <v>1</v>
      </c>
      <c r="I57" s="348">
        <v>2900</v>
      </c>
      <c r="J57" s="350">
        <f t="shared" si="130"/>
        <v>2900</v>
      </c>
      <c r="K57" s="123"/>
      <c r="L57" s="124"/>
      <c r="M57" s="125">
        <f t="shared" ref="M57:M62" si="145">K57*L57</f>
        <v>0</v>
      </c>
      <c r="N57" s="123"/>
      <c r="O57" s="124"/>
      <c r="P57" s="125">
        <f t="shared" ref="P57:P62" si="146">N57*O57</f>
        <v>0</v>
      </c>
      <c r="Q57" s="123"/>
      <c r="R57" s="124"/>
      <c r="S57" s="125">
        <f t="shared" ref="S57:S62" si="147">Q57*R57</f>
        <v>0</v>
      </c>
      <c r="T57" s="123"/>
      <c r="U57" s="124"/>
      <c r="V57" s="125">
        <f t="shared" ref="V57:V62" si="148">T57*U57</f>
        <v>0</v>
      </c>
      <c r="W57" s="126">
        <f t="shared" ref="W57:W62" si="149">G57+M57+S57</f>
        <v>2900</v>
      </c>
      <c r="X57" s="127">
        <f t="shared" ref="X57:X62" si="150">J57+P57+V57</f>
        <v>2900</v>
      </c>
      <c r="Y57" s="127">
        <f t="shared" ref="Y57:Y62" si="151">W57-X57</f>
        <v>0</v>
      </c>
      <c r="Z57" s="128">
        <f t="shared" ref="Z57:Z62" si="152">Y57/W57</f>
        <v>0</v>
      </c>
      <c r="AA57" s="129" t="s">
        <v>413</v>
      </c>
      <c r="AB57" s="131"/>
      <c r="AC57" s="131"/>
      <c r="AD57" s="131"/>
      <c r="AE57" s="131"/>
      <c r="AF57" s="131"/>
      <c r="AG57" s="131"/>
    </row>
    <row r="58" spans="1:33" s="343" customFormat="1" ht="30" customHeight="1" x14ac:dyDescent="0.25">
      <c r="A58" s="119" t="s">
        <v>71</v>
      </c>
      <c r="B58" s="120" t="s">
        <v>349</v>
      </c>
      <c r="C58" s="345" t="s">
        <v>339</v>
      </c>
      <c r="D58" s="346" t="s">
        <v>106</v>
      </c>
      <c r="E58" s="347">
        <v>1</v>
      </c>
      <c r="F58" s="348">
        <v>16800</v>
      </c>
      <c r="G58" s="350">
        <f t="shared" si="129"/>
        <v>16800</v>
      </c>
      <c r="H58" s="347">
        <v>1</v>
      </c>
      <c r="I58" s="348">
        <v>16800</v>
      </c>
      <c r="J58" s="350">
        <f t="shared" si="130"/>
        <v>16800</v>
      </c>
      <c r="K58" s="123"/>
      <c r="L58" s="124"/>
      <c r="M58" s="125">
        <f t="shared" si="145"/>
        <v>0</v>
      </c>
      <c r="N58" s="123"/>
      <c r="O58" s="124"/>
      <c r="P58" s="125">
        <f t="shared" si="146"/>
        <v>0</v>
      </c>
      <c r="Q58" s="123"/>
      <c r="R58" s="124"/>
      <c r="S58" s="125">
        <f t="shared" si="147"/>
        <v>0</v>
      </c>
      <c r="T58" s="123"/>
      <c r="U58" s="124"/>
      <c r="V58" s="125">
        <f t="shared" si="148"/>
        <v>0</v>
      </c>
      <c r="W58" s="126">
        <f t="shared" si="149"/>
        <v>16800</v>
      </c>
      <c r="X58" s="127">
        <f t="shared" si="150"/>
        <v>16800</v>
      </c>
      <c r="Y58" s="127">
        <f t="shared" si="151"/>
        <v>0</v>
      </c>
      <c r="Z58" s="128">
        <f t="shared" si="152"/>
        <v>0</v>
      </c>
      <c r="AA58" s="129" t="s">
        <v>413</v>
      </c>
      <c r="AB58" s="131"/>
      <c r="AC58" s="131"/>
      <c r="AD58" s="131"/>
      <c r="AE58" s="131"/>
      <c r="AF58" s="131"/>
      <c r="AG58" s="131"/>
    </row>
    <row r="59" spans="1:33" s="343" customFormat="1" ht="30" customHeight="1" x14ac:dyDescent="0.25">
      <c r="A59" s="119" t="s">
        <v>71</v>
      </c>
      <c r="B59" s="120" t="s">
        <v>350</v>
      </c>
      <c r="C59" s="345" t="s">
        <v>340</v>
      </c>
      <c r="D59" s="346" t="s">
        <v>106</v>
      </c>
      <c r="E59" s="347">
        <v>4</v>
      </c>
      <c r="F59" s="348">
        <v>875</v>
      </c>
      <c r="G59" s="351">
        <f t="shared" si="129"/>
        <v>3500</v>
      </c>
      <c r="H59" s="347">
        <v>4</v>
      </c>
      <c r="I59" s="348">
        <v>875</v>
      </c>
      <c r="J59" s="351">
        <f t="shared" si="130"/>
        <v>3500</v>
      </c>
      <c r="K59" s="123"/>
      <c r="L59" s="124"/>
      <c r="M59" s="125">
        <f t="shared" si="145"/>
        <v>0</v>
      </c>
      <c r="N59" s="123"/>
      <c r="O59" s="124"/>
      <c r="P59" s="125">
        <f t="shared" si="146"/>
        <v>0</v>
      </c>
      <c r="Q59" s="123"/>
      <c r="R59" s="124"/>
      <c r="S59" s="125">
        <f t="shared" si="147"/>
        <v>0</v>
      </c>
      <c r="T59" s="123"/>
      <c r="U59" s="124"/>
      <c r="V59" s="125">
        <f t="shared" si="148"/>
        <v>0</v>
      </c>
      <c r="W59" s="126">
        <f t="shared" si="149"/>
        <v>3500</v>
      </c>
      <c r="X59" s="127">
        <f t="shared" si="150"/>
        <v>3500</v>
      </c>
      <c r="Y59" s="127">
        <f t="shared" si="151"/>
        <v>0</v>
      </c>
      <c r="Z59" s="128">
        <f t="shared" si="152"/>
        <v>0</v>
      </c>
      <c r="AA59" s="129" t="s">
        <v>413</v>
      </c>
      <c r="AB59" s="131"/>
      <c r="AC59" s="131"/>
      <c r="AD59" s="131"/>
      <c r="AE59" s="131"/>
      <c r="AF59" s="131"/>
      <c r="AG59" s="131"/>
    </row>
    <row r="60" spans="1:33" s="343" customFormat="1" ht="30" customHeight="1" x14ac:dyDescent="0.25">
      <c r="A60" s="119" t="s">
        <v>71</v>
      </c>
      <c r="B60" s="120" t="s">
        <v>351</v>
      </c>
      <c r="C60" s="345" t="s">
        <v>341</v>
      </c>
      <c r="D60" s="346" t="s">
        <v>106</v>
      </c>
      <c r="E60" s="347">
        <v>2</v>
      </c>
      <c r="F60" s="348">
        <v>1000</v>
      </c>
      <c r="G60" s="351">
        <f t="shared" si="129"/>
        <v>2000</v>
      </c>
      <c r="H60" s="385">
        <v>2</v>
      </c>
      <c r="I60" s="386">
        <v>1027.085</v>
      </c>
      <c r="J60" s="387">
        <f t="shared" si="130"/>
        <v>2054.17</v>
      </c>
      <c r="K60" s="123"/>
      <c r="L60" s="124"/>
      <c r="M60" s="125">
        <f t="shared" si="145"/>
        <v>0</v>
      </c>
      <c r="N60" s="123"/>
      <c r="O60" s="124"/>
      <c r="P60" s="125">
        <f t="shared" si="146"/>
        <v>0</v>
      </c>
      <c r="Q60" s="123"/>
      <c r="R60" s="124"/>
      <c r="S60" s="125">
        <f t="shared" si="147"/>
        <v>0</v>
      </c>
      <c r="T60" s="123"/>
      <c r="U60" s="124"/>
      <c r="V60" s="125">
        <f t="shared" si="148"/>
        <v>0</v>
      </c>
      <c r="W60" s="126">
        <f t="shared" si="149"/>
        <v>2000</v>
      </c>
      <c r="X60" s="127">
        <f t="shared" si="150"/>
        <v>2054.17</v>
      </c>
      <c r="Y60" s="127">
        <f>W60-X60</f>
        <v>-54.170000000000073</v>
      </c>
      <c r="Z60" s="128">
        <f t="shared" si="152"/>
        <v>-2.7085000000000036E-2</v>
      </c>
      <c r="AA60" s="129" t="s">
        <v>414</v>
      </c>
      <c r="AB60" s="131"/>
      <c r="AC60" s="131"/>
      <c r="AD60" s="131"/>
      <c r="AE60" s="131"/>
      <c r="AF60" s="131"/>
      <c r="AG60" s="131"/>
    </row>
    <row r="61" spans="1:33" s="343" customFormat="1" ht="30" customHeight="1" x14ac:dyDescent="0.25">
      <c r="A61" s="119" t="s">
        <v>71</v>
      </c>
      <c r="B61" s="120" t="s">
        <v>352</v>
      </c>
      <c r="C61" s="352" t="s">
        <v>342</v>
      </c>
      <c r="D61" s="353" t="s">
        <v>106</v>
      </c>
      <c r="E61" s="354">
        <v>32</v>
      </c>
      <c r="F61" s="355">
        <v>730</v>
      </c>
      <c r="G61" s="356">
        <f t="shared" si="129"/>
        <v>23360</v>
      </c>
      <c r="H61" s="354">
        <v>32</v>
      </c>
      <c r="I61" s="355">
        <v>730</v>
      </c>
      <c r="J61" s="356">
        <f t="shared" si="130"/>
        <v>23360</v>
      </c>
      <c r="K61" s="123"/>
      <c r="L61" s="124"/>
      <c r="M61" s="125">
        <f t="shared" si="145"/>
        <v>0</v>
      </c>
      <c r="N61" s="123"/>
      <c r="O61" s="124"/>
      <c r="P61" s="125">
        <f t="shared" si="146"/>
        <v>0</v>
      </c>
      <c r="Q61" s="123"/>
      <c r="R61" s="124"/>
      <c r="S61" s="125">
        <f t="shared" si="147"/>
        <v>0</v>
      </c>
      <c r="T61" s="123"/>
      <c r="U61" s="124"/>
      <c r="V61" s="125">
        <f t="shared" si="148"/>
        <v>0</v>
      </c>
      <c r="W61" s="126">
        <f t="shared" si="149"/>
        <v>23360</v>
      </c>
      <c r="X61" s="127">
        <f t="shared" si="150"/>
        <v>23360</v>
      </c>
      <c r="Y61" s="127">
        <f t="shared" si="151"/>
        <v>0</v>
      </c>
      <c r="Z61" s="128">
        <f t="shared" si="152"/>
        <v>0</v>
      </c>
      <c r="AA61" s="129" t="s">
        <v>413</v>
      </c>
      <c r="AB61" s="131"/>
      <c r="AC61" s="131"/>
      <c r="AD61" s="131"/>
      <c r="AE61" s="131"/>
      <c r="AF61" s="131"/>
      <c r="AG61" s="131"/>
    </row>
    <row r="62" spans="1:33" s="343" customFormat="1" ht="111.6" customHeight="1" thickBot="1" x14ac:dyDescent="0.3">
      <c r="A62" s="119" t="s">
        <v>71</v>
      </c>
      <c r="B62" s="120" t="s">
        <v>353</v>
      </c>
      <c r="C62" s="352" t="s">
        <v>343</v>
      </c>
      <c r="D62" s="353" t="s">
        <v>106</v>
      </c>
      <c r="E62" s="354">
        <v>1</v>
      </c>
      <c r="F62" s="355">
        <v>19000</v>
      </c>
      <c r="G62" s="356">
        <f t="shared" si="129"/>
        <v>19000</v>
      </c>
      <c r="H62" s="388">
        <v>1</v>
      </c>
      <c r="I62" s="389">
        <v>16499</v>
      </c>
      <c r="J62" s="390">
        <f t="shared" si="130"/>
        <v>16499</v>
      </c>
      <c r="K62" s="123"/>
      <c r="L62" s="124"/>
      <c r="M62" s="125">
        <f t="shared" si="145"/>
        <v>0</v>
      </c>
      <c r="N62" s="123"/>
      <c r="O62" s="124"/>
      <c r="P62" s="125">
        <f t="shared" si="146"/>
        <v>0</v>
      </c>
      <c r="Q62" s="123"/>
      <c r="R62" s="124"/>
      <c r="S62" s="125">
        <f t="shared" si="147"/>
        <v>0</v>
      </c>
      <c r="T62" s="123"/>
      <c r="U62" s="124"/>
      <c r="V62" s="125">
        <f t="shared" si="148"/>
        <v>0</v>
      </c>
      <c r="W62" s="126">
        <f t="shared" si="149"/>
        <v>19000</v>
      </c>
      <c r="X62" s="127">
        <f t="shared" si="150"/>
        <v>16499</v>
      </c>
      <c r="Y62" s="127">
        <f t="shared" si="151"/>
        <v>2501</v>
      </c>
      <c r="Z62" s="128">
        <f t="shared" si="152"/>
        <v>0.13163157894736843</v>
      </c>
      <c r="AA62" s="129" t="s">
        <v>415</v>
      </c>
      <c r="AB62" s="131"/>
      <c r="AC62" s="131"/>
      <c r="AD62" s="131"/>
      <c r="AE62" s="131"/>
      <c r="AF62" s="131"/>
      <c r="AG62" s="131"/>
    </row>
    <row r="63" spans="1:33" ht="47.25" customHeight="1" x14ac:dyDescent="0.25">
      <c r="A63" s="108" t="s">
        <v>68</v>
      </c>
      <c r="B63" s="155" t="s">
        <v>132</v>
      </c>
      <c r="C63" s="140" t="s">
        <v>133</v>
      </c>
      <c r="D63" s="141"/>
      <c r="E63" s="142"/>
      <c r="F63" s="143"/>
      <c r="G63" s="144"/>
      <c r="H63" s="142"/>
      <c r="I63" s="143"/>
      <c r="J63" s="144"/>
      <c r="K63" s="142">
        <f>SUM(K64:K65)</f>
        <v>0</v>
      </c>
      <c r="L63" s="143"/>
      <c r="M63" s="144">
        <f t="shared" ref="M63:N63" si="153">SUM(M64:M65)</f>
        <v>0</v>
      </c>
      <c r="N63" s="142">
        <f t="shared" si="153"/>
        <v>0</v>
      </c>
      <c r="O63" s="143"/>
      <c r="P63" s="144">
        <f t="shared" ref="P63:Q63" si="154">SUM(P64:P65)</f>
        <v>0</v>
      </c>
      <c r="Q63" s="142">
        <f t="shared" si="154"/>
        <v>0</v>
      </c>
      <c r="R63" s="143"/>
      <c r="S63" s="144">
        <f t="shared" ref="S63:T63" si="155">SUM(S64:S65)</f>
        <v>0</v>
      </c>
      <c r="T63" s="142">
        <f t="shared" si="155"/>
        <v>0</v>
      </c>
      <c r="U63" s="143"/>
      <c r="V63" s="144">
        <f t="shared" ref="V63:X63" si="156">SUM(V64:V65)</f>
        <v>0</v>
      </c>
      <c r="W63" s="144">
        <f t="shared" si="156"/>
        <v>0</v>
      </c>
      <c r="X63" s="144">
        <f t="shared" si="156"/>
        <v>0</v>
      </c>
      <c r="Y63" s="144">
        <f t="shared" si="127"/>
        <v>0</v>
      </c>
      <c r="Z63" s="144" t="e">
        <f t="shared" si="128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 x14ac:dyDescent="0.25">
      <c r="A64" s="119" t="s">
        <v>71</v>
      </c>
      <c r="B64" s="120" t="s">
        <v>134</v>
      </c>
      <c r="C64" s="187" t="s">
        <v>135</v>
      </c>
      <c r="D64" s="122" t="s">
        <v>136</v>
      </c>
      <c r="E64" s="492" t="s">
        <v>137</v>
      </c>
      <c r="F64" s="493"/>
      <c r="G64" s="494"/>
      <c r="H64" s="492" t="s">
        <v>137</v>
      </c>
      <c r="I64" s="498"/>
      <c r="J64" s="499"/>
      <c r="K64" s="123"/>
      <c r="L64" s="124"/>
      <c r="M64" s="125">
        <f t="shared" ref="M64:M65" si="157">K64*L64</f>
        <v>0</v>
      </c>
      <c r="N64" s="123"/>
      <c r="O64" s="124"/>
      <c r="P64" s="125">
        <f t="shared" ref="P64:P65" si="158">N64*O64</f>
        <v>0</v>
      </c>
      <c r="Q64" s="123"/>
      <c r="R64" s="124"/>
      <c r="S64" s="125">
        <f t="shared" ref="S64:S65" si="159">Q64*R64</f>
        <v>0</v>
      </c>
      <c r="T64" s="123"/>
      <c r="U64" s="124"/>
      <c r="V64" s="125">
        <f t="shared" ref="V64:V65" si="160">T64*U64</f>
        <v>0</v>
      </c>
      <c r="W64" s="138">
        <f t="shared" ref="W64:W65" si="161">G64+M64+S64</f>
        <v>0</v>
      </c>
      <c r="X64" s="127">
        <f t="shared" ref="X64:X65" si="162">J64+P64+V64</f>
        <v>0</v>
      </c>
      <c r="Y64" s="127">
        <f t="shared" si="127"/>
        <v>0</v>
      </c>
      <c r="Z64" s="128" t="e">
        <f t="shared" si="128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thickBot="1" x14ac:dyDescent="0.3">
      <c r="A65" s="132" t="s">
        <v>71</v>
      </c>
      <c r="B65" s="133" t="s">
        <v>138</v>
      </c>
      <c r="C65" s="163" t="s">
        <v>139</v>
      </c>
      <c r="D65" s="134" t="s">
        <v>136</v>
      </c>
      <c r="E65" s="495"/>
      <c r="F65" s="496"/>
      <c r="G65" s="497"/>
      <c r="H65" s="469"/>
      <c r="I65" s="500"/>
      <c r="J65" s="470"/>
      <c r="K65" s="149"/>
      <c r="L65" s="150"/>
      <c r="M65" s="151">
        <f t="shared" si="157"/>
        <v>0</v>
      </c>
      <c r="N65" s="149"/>
      <c r="O65" s="150"/>
      <c r="P65" s="151">
        <f t="shared" si="158"/>
        <v>0</v>
      </c>
      <c r="Q65" s="149"/>
      <c r="R65" s="150"/>
      <c r="S65" s="151">
        <f t="shared" si="159"/>
        <v>0</v>
      </c>
      <c r="T65" s="149"/>
      <c r="U65" s="150"/>
      <c r="V65" s="151">
        <f t="shared" si="160"/>
        <v>0</v>
      </c>
      <c r="W65" s="138">
        <f t="shared" si="161"/>
        <v>0</v>
      </c>
      <c r="X65" s="127">
        <f t="shared" si="162"/>
        <v>0</v>
      </c>
      <c r="Y65" s="165">
        <f t="shared" si="127"/>
        <v>0</v>
      </c>
      <c r="Z65" s="128" t="e">
        <f t="shared" si="128"/>
        <v>#DIV/0!</v>
      </c>
      <c r="AA65" s="152"/>
      <c r="AB65" s="131"/>
      <c r="AC65" s="131"/>
      <c r="AD65" s="131"/>
      <c r="AE65" s="131"/>
      <c r="AF65" s="131"/>
      <c r="AG65" s="131"/>
    </row>
    <row r="66" spans="1:33" ht="81" customHeight="1" thickBot="1" x14ac:dyDescent="0.3">
      <c r="A66" s="166" t="s">
        <v>140</v>
      </c>
      <c r="B66" s="167"/>
      <c r="C66" s="168"/>
      <c r="D66" s="169"/>
      <c r="E66" s="173">
        <f>E49</f>
        <v>56</v>
      </c>
      <c r="F66" s="189"/>
      <c r="G66" s="172">
        <f>G49</f>
        <v>128760</v>
      </c>
      <c r="H66" s="173">
        <f>H49</f>
        <v>56</v>
      </c>
      <c r="I66" s="189"/>
      <c r="J66" s="172">
        <f>J49</f>
        <v>126313.17</v>
      </c>
      <c r="K66" s="190">
        <f>K63+K49</f>
        <v>0</v>
      </c>
      <c r="L66" s="189"/>
      <c r="M66" s="172">
        <f>M63+M49</f>
        <v>0</v>
      </c>
      <c r="N66" s="190">
        <f>N63+N49</f>
        <v>0</v>
      </c>
      <c r="O66" s="189"/>
      <c r="P66" s="172">
        <f>P63+P49</f>
        <v>0</v>
      </c>
      <c r="Q66" s="190">
        <f>Q63+Q49</f>
        <v>0</v>
      </c>
      <c r="R66" s="189"/>
      <c r="S66" s="172">
        <f>S63+S49</f>
        <v>0</v>
      </c>
      <c r="T66" s="190">
        <f>T63+T49</f>
        <v>0</v>
      </c>
      <c r="U66" s="189"/>
      <c r="V66" s="172">
        <f>V63+V49</f>
        <v>0</v>
      </c>
      <c r="W66" s="191">
        <f>W63+W49</f>
        <v>128760</v>
      </c>
      <c r="X66" s="191">
        <f>X63+X49</f>
        <v>126313.17</v>
      </c>
      <c r="Y66" s="191">
        <f t="shared" si="127"/>
        <v>2446.8300000000017</v>
      </c>
      <c r="Z66" s="191">
        <f t="shared" si="128"/>
        <v>1.9003028890959939E-2</v>
      </c>
      <c r="AA66" s="464" t="s">
        <v>552</v>
      </c>
      <c r="AB66" s="131"/>
      <c r="AC66" s="131"/>
      <c r="AD66" s="131"/>
      <c r="AE66" s="7"/>
      <c r="AF66" s="7"/>
      <c r="AG66" s="7"/>
    </row>
    <row r="67" spans="1:33" ht="30" customHeight="1" thickBot="1" x14ac:dyDescent="0.3">
      <c r="A67" s="178" t="s">
        <v>66</v>
      </c>
      <c r="B67" s="179">
        <v>4</v>
      </c>
      <c r="C67" s="180" t="s">
        <v>141</v>
      </c>
      <c r="D67" s="181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6"/>
      <c r="X67" s="106"/>
      <c r="Y67" s="182"/>
      <c r="Z67" s="106"/>
      <c r="AA67" s="107"/>
      <c r="AB67" s="7"/>
      <c r="AC67" s="7"/>
      <c r="AD67" s="7"/>
      <c r="AE67" s="7"/>
      <c r="AF67" s="7"/>
      <c r="AG67" s="7"/>
    </row>
    <row r="68" spans="1:33" ht="30" customHeight="1" x14ac:dyDescent="0.25">
      <c r="A68" s="108" t="s">
        <v>68</v>
      </c>
      <c r="B68" s="155" t="s">
        <v>142</v>
      </c>
      <c r="C68" s="192" t="s">
        <v>143</v>
      </c>
      <c r="D68" s="111"/>
      <c r="E68" s="112">
        <f>SUM(E69:E71)</f>
        <v>0</v>
      </c>
      <c r="F68" s="113"/>
      <c r="G68" s="114">
        <f t="shared" ref="G68:H68" si="163">SUM(G69:G71)</f>
        <v>0</v>
      </c>
      <c r="H68" s="112">
        <f t="shared" si="163"/>
        <v>0</v>
      </c>
      <c r="I68" s="113"/>
      <c r="J68" s="114">
        <f t="shared" ref="J68:K68" si="164">SUM(J69:J71)</f>
        <v>0</v>
      </c>
      <c r="K68" s="112">
        <f t="shared" si="164"/>
        <v>0</v>
      </c>
      <c r="L68" s="113"/>
      <c r="M68" s="114">
        <f t="shared" ref="M68:N68" si="165">SUM(M69:M71)</f>
        <v>0</v>
      </c>
      <c r="N68" s="112">
        <f t="shared" si="165"/>
        <v>0</v>
      </c>
      <c r="O68" s="113"/>
      <c r="P68" s="114">
        <f t="shared" ref="P68:Q68" si="166">SUM(P69:P71)</f>
        <v>0</v>
      </c>
      <c r="Q68" s="112">
        <f t="shared" si="166"/>
        <v>0</v>
      </c>
      <c r="R68" s="113"/>
      <c r="S68" s="114">
        <f t="shared" ref="S68:T68" si="167">SUM(S69:S71)</f>
        <v>0</v>
      </c>
      <c r="T68" s="112">
        <f t="shared" si="167"/>
        <v>0</v>
      </c>
      <c r="U68" s="113"/>
      <c r="V68" s="114">
        <f t="shared" ref="V68:X68" si="168">SUM(V69:V71)</f>
        <v>0</v>
      </c>
      <c r="W68" s="114">
        <f t="shared" si="168"/>
        <v>0</v>
      </c>
      <c r="X68" s="114">
        <f t="shared" si="168"/>
        <v>0</v>
      </c>
      <c r="Y68" s="193">
        <f t="shared" ref="Y68:Y88" si="169">W68-X68</f>
        <v>0</v>
      </c>
      <c r="Z68" s="116" t="e">
        <f t="shared" ref="Z68:Z88" si="170">Y68/W68</f>
        <v>#DIV/0!</v>
      </c>
      <c r="AA68" s="117"/>
      <c r="AB68" s="118"/>
      <c r="AC68" s="118"/>
      <c r="AD68" s="118"/>
      <c r="AE68" s="118"/>
      <c r="AF68" s="118"/>
      <c r="AG68" s="118"/>
    </row>
    <row r="69" spans="1:33" ht="30" customHeight="1" x14ac:dyDescent="0.25">
      <c r="A69" s="119" t="s">
        <v>71</v>
      </c>
      <c r="B69" s="120" t="s">
        <v>144</v>
      </c>
      <c r="C69" s="187" t="s">
        <v>145</v>
      </c>
      <c r="D69" s="194" t="s">
        <v>146</v>
      </c>
      <c r="E69" s="195"/>
      <c r="F69" s="196"/>
      <c r="G69" s="197">
        <f t="shared" ref="G69:G70" si="171">E69*F69</f>
        <v>0</v>
      </c>
      <c r="H69" s="195"/>
      <c r="I69" s="196"/>
      <c r="J69" s="197">
        <f t="shared" ref="J69:J70" si="172">H69*I69</f>
        <v>0</v>
      </c>
      <c r="K69" s="123"/>
      <c r="L69" s="196"/>
      <c r="M69" s="125">
        <f t="shared" ref="M69:M71" si="173">K69*L69</f>
        <v>0</v>
      </c>
      <c r="N69" s="123"/>
      <c r="O69" s="196"/>
      <c r="P69" s="125">
        <f t="shared" ref="P69:P71" si="174">N69*O69</f>
        <v>0</v>
      </c>
      <c r="Q69" s="123"/>
      <c r="R69" s="196"/>
      <c r="S69" s="125">
        <f t="shared" ref="S69:S71" si="175">Q69*R69</f>
        <v>0</v>
      </c>
      <c r="T69" s="123"/>
      <c r="U69" s="196"/>
      <c r="V69" s="125">
        <f t="shared" ref="V69:V71" si="176">T69*U69</f>
        <v>0</v>
      </c>
      <c r="W69" s="126">
        <f t="shared" ref="W69:W71" si="177">G69+M69+S69</f>
        <v>0</v>
      </c>
      <c r="X69" s="127">
        <f t="shared" ref="X69:X71" si="178">J69+P69+V69</f>
        <v>0</v>
      </c>
      <c r="Y69" s="127">
        <f t="shared" si="169"/>
        <v>0</v>
      </c>
      <c r="Z69" s="128" t="e">
        <f t="shared" si="170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19" t="s">
        <v>71</v>
      </c>
      <c r="B70" s="120" t="s">
        <v>147</v>
      </c>
      <c r="C70" s="187" t="s">
        <v>145</v>
      </c>
      <c r="D70" s="194" t="s">
        <v>146</v>
      </c>
      <c r="E70" s="195"/>
      <c r="F70" s="196"/>
      <c r="G70" s="197">
        <f t="shared" si="171"/>
        <v>0</v>
      </c>
      <c r="H70" s="195"/>
      <c r="I70" s="196"/>
      <c r="J70" s="197">
        <f t="shared" si="172"/>
        <v>0</v>
      </c>
      <c r="K70" s="123"/>
      <c r="L70" s="196"/>
      <c r="M70" s="125">
        <f t="shared" si="173"/>
        <v>0</v>
      </c>
      <c r="N70" s="123"/>
      <c r="O70" s="196"/>
      <c r="P70" s="125">
        <f t="shared" si="174"/>
        <v>0</v>
      </c>
      <c r="Q70" s="123"/>
      <c r="R70" s="196"/>
      <c r="S70" s="125">
        <f t="shared" si="175"/>
        <v>0</v>
      </c>
      <c r="T70" s="123"/>
      <c r="U70" s="196"/>
      <c r="V70" s="125">
        <f t="shared" si="176"/>
        <v>0</v>
      </c>
      <c r="W70" s="126">
        <f t="shared" si="177"/>
        <v>0</v>
      </c>
      <c r="X70" s="127">
        <f t="shared" si="178"/>
        <v>0</v>
      </c>
      <c r="Y70" s="127">
        <f t="shared" si="169"/>
        <v>0</v>
      </c>
      <c r="Z70" s="128" t="e">
        <f t="shared" si="170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thickBot="1" x14ac:dyDescent="0.3">
      <c r="A71" s="147" t="s">
        <v>71</v>
      </c>
      <c r="B71" s="133" t="s">
        <v>148</v>
      </c>
      <c r="C71" s="361"/>
      <c r="D71" s="362"/>
      <c r="E71" s="363"/>
      <c r="F71" s="364"/>
      <c r="G71" s="365"/>
      <c r="H71" s="363"/>
      <c r="I71" s="364"/>
      <c r="J71" s="365"/>
      <c r="K71" s="135"/>
      <c r="L71" s="198"/>
      <c r="M71" s="137">
        <f t="shared" si="173"/>
        <v>0</v>
      </c>
      <c r="N71" s="135"/>
      <c r="O71" s="198"/>
      <c r="P71" s="137">
        <f t="shared" si="174"/>
        <v>0</v>
      </c>
      <c r="Q71" s="135"/>
      <c r="R71" s="198"/>
      <c r="S71" s="137">
        <f t="shared" si="175"/>
        <v>0</v>
      </c>
      <c r="T71" s="135"/>
      <c r="U71" s="198"/>
      <c r="V71" s="137">
        <f t="shared" si="176"/>
        <v>0</v>
      </c>
      <c r="W71" s="138">
        <f t="shared" si="177"/>
        <v>0</v>
      </c>
      <c r="X71" s="127">
        <f t="shared" si="178"/>
        <v>0</v>
      </c>
      <c r="Y71" s="127">
        <f t="shared" si="169"/>
        <v>0</v>
      </c>
      <c r="Z71" s="128" t="e">
        <f t="shared" si="170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08" t="s">
        <v>68</v>
      </c>
      <c r="B72" s="155" t="s">
        <v>149</v>
      </c>
      <c r="C72" s="153" t="s">
        <v>150</v>
      </c>
      <c r="D72" s="141"/>
      <c r="E72" s="142">
        <f>SUM(E73:E75)</f>
        <v>0</v>
      </c>
      <c r="F72" s="143"/>
      <c r="G72" s="144">
        <f t="shared" ref="G72:H72" si="179">SUM(G73:G75)</f>
        <v>0</v>
      </c>
      <c r="H72" s="142">
        <f t="shared" si="179"/>
        <v>0</v>
      </c>
      <c r="I72" s="143"/>
      <c r="J72" s="144">
        <f t="shared" ref="J72:K72" si="180">SUM(J73:J75)</f>
        <v>0</v>
      </c>
      <c r="K72" s="142">
        <f t="shared" si="180"/>
        <v>0</v>
      </c>
      <c r="L72" s="143"/>
      <c r="M72" s="144">
        <f t="shared" ref="M72:N72" si="181">SUM(M73:M75)</f>
        <v>0</v>
      </c>
      <c r="N72" s="142">
        <f t="shared" si="181"/>
        <v>0</v>
      </c>
      <c r="O72" s="143"/>
      <c r="P72" s="144">
        <f t="shared" ref="P72:Q72" si="182">SUM(P73:P75)</f>
        <v>0</v>
      </c>
      <c r="Q72" s="142">
        <f t="shared" si="182"/>
        <v>0</v>
      </c>
      <c r="R72" s="143"/>
      <c r="S72" s="144">
        <f t="shared" ref="S72:T72" si="183">SUM(S73:S75)</f>
        <v>0</v>
      </c>
      <c r="T72" s="142">
        <f t="shared" si="183"/>
        <v>0</v>
      </c>
      <c r="U72" s="143"/>
      <c r="V72" s="144">
        <f t="shared" ref="V72:X72" si="184">SUM(V73:V75)</f>
        <v>0</v>
      </c>
      <c r="W72" s="144">
        <f t="shared" si="184"/>
        <v>0</v>
      </c>
      <c r="X72" s="144">
        <f t="shared" si="184"/>
        <v>0</v>
      </c>
      <c r="Y72" s="144">
        <f t="shared" si="169"/>
        <v>0</v>
      </c>
      <c r="Z72" s="144" t="e">
        <f t="shared" si="170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25">
      <c r="A73" s="119" t="s">
        <v>71</v>
      </c>
      <c r="B73" s="120" t="s">
        <v>151</v>
      </c>
      <c r="C73" s="199" t="s">
        <v>152</v>
      </c>
      <c r="D73" s="200" t="s">
        <v>153</v>
      </c>
      <c r="E73" s="123"/>
      <c r="F73" s="124"/>
      <c r="G73" s="125">
        <f t="shared" ref="G73:G75" si="185">E73*F73</f>
        <v>0</v>
      </c>
      <c r="H73" s="123"/>
      <c r="I73" s="124"/>
      <c r="J73" s="125">
        <f t="shared" ref="J73:J75" si="186">H73*I73</f>
        <v>0</v>
      </c>
      <c r="K73" s="123"/>
      <c r="L73" s="124"/>
      <c r="M73" s="125">
        <f t="shared" ref="M73:M75" si="187">K73*L73</f>
        <v>0</v>
      </c>
      <c r="N73" s="123"/>
      <c r="O73" s="124"/>
      <c r="P73" s="125">
        <f t="shared" ref="P73:P75" si="188">N73*O73</f>
        <v>0</v>
      </c>
      <c r="Q73" s="123"/>
      <c r="R73" s="124"/>
      <c r="S73" s="125">
        <f t="shared" ref="S73:S75" si="189">Q73*R73</f>
        <v>0</v>
      </c>
      <c r="T73" s="123"/>
      <c r="U73" s="124"/>
      <c r="V73" s="125">
        <f t="shared" ref="V73:V75" si="190">T73*U73</f>
        <v>0</v>
      </c>
      <c r="W73" s="126">
        <f t="shared" ref="W73:W75" si="191">G73+M73+S73</f>
        <v>0</v>
      </c>
      <c r="X73" s="127">
        <f t="shared" ref="X73:X75" si="192">J73+P73+V73</f>
        <v>0</v>
      </c>
      <c r="Y73" s="127">
        <f t="shared" si="169"/>
        <v>0</v>
      </c>
      <c r="Z73" s="128" t="e">
        <f t="shared" si="170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19" t="s">
        <v>71</v>
      </c>
      <c r="B74" s="120" t="s">
        <v>154</v>
      </c>
      <c r="C74" s="199" t="s">
        <v>128</v>
      </c>
      <c r="D74" s="200" t="s">
        <v>153</v>
      </c>
      <c r="E74" s="123"/>
      <c r="F74" s="124"/>
      <c r="G74" s="125">
        <f t="shared" si="185"/>
        <v>0</v>
      </c>
      <c r="H74" s="123"/>
      <c r="I74" s="124"/>
      <c r="J74" s="125">
        <f t="shared" si="186"/>
        <v>0</v>
      </c>
      <c r="K74" s="123"/>
      <c r="L74" s="124"/>
      <c r="M74" s="125">
        <f t="shared" si="187"/>
        <v>0</v>
      </c>
      <c r="N74" s="123"/>
      <c r="O74" s="124"/>
      <c r="P74" s="125">
        <f t="shared" si="188"/>
        <v>0</v>
      </c>
      <c r="Q74" s="123"/>
      <c r="R74" s="124"/>
      <c r="S74" s="125">
        <f t="shared" si="189"/>
        <v>0</v>
      </c>
      <c r="T74" s="123"/>
      <c r="U74" s="124"/>
      <c r="V74" s="125">
        <f t="shared" si="190"/>
        <v>0</v>
      </c>
      <c r="W74" s="126">
        <f t="shared" si="191"/>
        <v>0</v>
      </c>
      <c r="X74" s="127">
        <f t="shared" si="192"/>
        <v>0</v>
      </c>
      <c r="Y74" s="127">
        <f t="shared" si="169"/>
        <v>0</v>
      </c>
      <c r="Z74" s="128" t="e">
        <f t="shared" si="170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32" t="s">
        <v>71</v>
      </c>
      <c r="B75" s="154" t="s">
        <v>155</v>
      </c>
      <c r="C75" s="201" t="s">
        <v>130</v>
      </c>
      <c r="D75" s="200" t="s">
        <v>153</v>
      </c>
      <c r="E75" s="135"/>
      <c r="F75" s="136"/>
      <c r="G75" s="137">
        <f t="shared" si="185"/>
        <v>0</v>
      </c>
      <c r="H75" s="135"/>
      <c r="I75" s="136"/>
      <c r="J75" s="137">
        <f t="shared" si="186"/>
        <v>0</v>
      </c>
      <c r="K75" s="135"/>
      <c r="L75" s="136"/>
      <c r="M75" s="137">
        <f t="shared" si="187"/>
        <v>0</v>
      </c>
      <c r="N75" s="135"/>
      <c r="O75" s="136"/>
      <c r="P75" s="137">
        <f t="shared" si="188"/>
        <v>0</v>
      </c>
      <c r="Q75" s="135"/>
      <c r="R75" s="136"/>
      <c r="S75" s="137">
        <f t="shared" si="189"/>
        <v>0</v>
      </c>
      <c r="T75" s="135"/>
      <c r="U75" s="136"/>
      <c r="V75" s="137">
        <f t="shared" si="190"/>
        <v>0</v>
      </c>
      <c r="W75" s="138">
        <f t="shared" si="191"/>
        <v>0</v>
      </c>
      <c r="X75" s="127">
        <f t="shared" si="192"/>
        <v>0</v>
      </c>
      <c r="Y75" s="127">
        <f t="shared" si="169"/>
        <v>0</v>
      </c>
      <c r="Z75" s="128" t="e">
        <f t="shared" si="170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08" t="s">
        <v>68</v>
      </c>
      <c r="B76" s="155" t="s">
        <v>156</v>
      </c>
      <c r="C76" s="153" t="s">
        <v>157</v>
      </c>
      <c r="D76" s="141"/>
      <c r="E76" s="142">
        <f>SUM(E77:E79)</f>
        <v>40</v>
      </c>
      <c r="F76" s="143"/>
      <c r="G76" s="144">
        <f t="shared" ref="G76:H76" si="193">SUM(G77:G79)</f>
        <v>1200</v>
      </c>
      <c r="H76" s="142">
        <f t="shared" si="193"/>
        <v>40</v>
      </c>
      <c r="I76" s="143"/>
      <c r="J76" s="144">
        <f t="shared" ref="J76:K76" si="194">SUM(J77:J79)</f>
        <v>1200</v>
      </c>
      <c r="K76" s="142">
        <f t="shared" si="194"/>
        <v>0</v>
      </c>
      <c r="L76" s="143"/>
      <c r="M76" s="144">
        <f t="shared" ref="M76:N76" si="195">SUM(M77:M79)</f>
        <v>0</v>
      </c>
      <c r="N76" s="142">
        <f t="shared" si="195"/>
        <v>0</v>
      </c>
      <c r="O76" s="143"/>
      <c r="P76" s="144">
        <f t="shared" ref="P76:Q76" si="196">SUM(P77:P79)</f>
        <v>0</v>
      </c>
      <c r="Q76" s="142">
        <f t="shared" si="196"/>
        <v>0</v>
      </c>
      <c r="R76" s="143"/>
      <c r="S76" s="144">
        <f t="shared" ref="S76:T76" si="197">SUM(S77:S79)</f>
        <v>0</v>
      </c>
      <c r="T76" s="142">
        <f t="shared" si="197"/>
        <v>0</v>
      </c>
      <c r="U76" s="143"/>
      <c r="V76" s="144">
        <f t="shared" ref="V76:X76" si="198">SUM(V77:V79)</f>
        <v>0</v>
      </c>
      <c r="W76" s="144">
        <f t="shared" si="198"/>
        <v>1200</v>
      </c>
      <c r="X76" s="144">
        <f t="shared" si="198"/>
        <v>1200</v>
      </c>
      <c r="Y76" s="144">
        <f t="shared" si="169"/>
        <v>0</v>
      </c>
      <c r="Z76" s="144">
        <f t="shared" si="170"/>
        <v>0</v>
      </c>
      <c r="AA76" s="146" t="s">
        <v>413</v>
      </c>
      <c r="AB76" s="118"/>
      <c r="AC76" s="118"/>
      <c r="AD76" s="118"/>
      <c r="AE76" s="118"/>
      <c r="AF76" s="118"/>
      <c r="AG76" s="118"/>
    </row>
    <row r="77" spans="1:33" ht="30" customHeight="1" x14ac:dyDescent="0.25">
      <c r="A77" s="119" t="s">
        <v>71</v>
      </c>
      <c r="B77" s="120" t="s">
        <v>158</v>
      </c>
      <c r="C77" s="199" t="s">
        <v>159</v>
      </c>
      <c r="D77" s="200" t="s">
        <v>160</v>
      </c>
      <c r="E77" s="123"/>
      <c r="F77" s="124"/>
      <c r="G77" s="125">
        <f t="shared" ref="G77:G79" si="199">E77*F77</f>
        <v>0</v>
      </c>
      <c r="H77" s="123"/>
      <c r="I77" s="124"/>
      <c r="J77" s="125">
        <f t="shared" ref="J77:J79" si="200">H77*I77</f>
        <v>0</v>
      </c>
      <c r="K77" s="123"/>
      <c r="L77" s="124"/>
      <c r="M77" s="125">
        <f t="shared" ref="M77:M79" si="201">K77*L77</f>
        <v>0</v>
      </c>
      <c r="N77" s="123"/>
      <c r="O77" s="124"/>
      <c r="P77" s="125">
        <f t="shared" ref="P77:P79" si="202">N77*O77</f>
        <v>0</v>
      </c>
      <c r="Q77" s="123"/>
      <c r="R77" s="124"/>
      <c r="S77" s="125">
        <f t="shared" ref="S77:S79" si="203">Q77*R77</f>
        <v>0</v>
      </c>
      <c r="T77" s="123"/>
      <c r="U77" s="124"/>
      <c r="V77" s="125">
        <f t="shared" ref="V77:V79" si="204">T77*U77</f>
        <v>0</v>
      </c>
      <c r="W77" s="126">
        <f t="shared" ref="W77:W79" si="205">G77+M77+S77</f>
        <v>0</v>
      </c>
      <c r="X77" s="127">
        <f t="shared" ref="X77:X79" si="206">J77+P77+V77</f>
        <v>0</v>
      </c>
      <c r="Y77" s="127">
        <f t="shared" si="169"/>
        <v>0</v>
      </c>
      <c r="Z77" s="128" t="e">
        <f t="shared" si="170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19" t="s">
        <v>71</v>
      </c>
      <c r="B78" s="120" t="s">
        <v>161</v>
      </c>
      <c r="C78" s="199" t="s">
        <v>162</v>
      </c>
      <c r="D78" s="200" t="s">
        <v>160</v>
      </c>
      <c r="E78" s="123"/>
      <c r="F78" s="124"/>
      <c r="G78" s="125">
        <f t="shared" si="199"/>
        <v>0</v>
      </c>
      <c r="H78" s="123"/>
      <c r="I78" s="124"/>
      <c r="J78" s="125">
        <f t="shared" si="200"/>
        <v>0</v>
      </c>
      <c r="K78" s="123"/>
      <c r="L78" s="124"/>
      <c r="M78" s="125">
        <f t="shared" si="201"/>
        <v>0</v>
      </c>
      <c r="N78" s="123"/>
      <c r="O78" s="124"/>
      <c r="P78" s="125">
        <f t="shared" si="202"/>
        <v>0</v>
      </c>
      <c r="Q78" s="123"/>
      <c r="R78" s="124"/>
      <c r="S78" s="125">
        <f t="shared" si="203"/>
        <v>0</v>
      </c>
      <c r="T78" s="123"/>
      <c r="U78" s="124"/>
      <c r="V78" s="125">
        <f t="shared" si="204"/>
        <v>0</v>
      </c>
      <c r="W78" s="126">
        <f t="shared" si="205"/>
        <v>0</v>
      </c>
      <c r="X78" s="127">
        <f t="shared" si="206"/>
        <v>0</v>
      </c>
      <c r="Y78" s="127">
        <f t="shared" si="169"/>
        <v>0</v>
      </c>
      <c r="Z78" s="128" t="e">
        <f t="shared" si="170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32" t="s">
        <v>71</v>
      </c>
      <c r="B79" s="154" t="s">
        <v>163</v>
      </c>
      <c r="C79" s="361" t="s">
        <v>357</v>
      </c>
      <c r="D79" s="362" t="s">
        <v>358</v>
      </c>
      <c r="E79" s="363">
        <v>40</v>
      </c>
      <c r="F79" s="364">
        <v>30</v>
      </c>
      <c r="G79" s="365">
        <f t="shared" si="199"/>
        <v>1200</v>
      </c>
      <c r="H79" s="363">
        <v>40</v>
      </c>
      <c r="I79" s="364">
        <v>30</v>
      </c>
      <c r="J79" s="365">
        <f t="shared" si="200"/>
        <v>1200</v>
      </c>
      <c r="K79" s="135"/>
      <c r="L79" s="136"/>
      <c r="M79" s="137">
        <f t="shared" si="201"/>
        <v>0</v>
      </c>
      <c r="N79" s="135"/>
      <c r="O79" s="136"/>
      <c r="P79" s="137">
        <f t="shared" si="202"/>
        <v>0</v>
      </c>
      <c r="Q79" s="135"/>
      <c r="R79" s="136"/>
      <c r="S79" s="137">
        <f t="shared" si="203"/>
        <v>0</v>
      </c>
      <c r="T79" s="135"/>
      <c r="U79" s="136"/>
      <c r="V79" s="137">
        <f t="shared" si="204"/>
        <v>0</v>
      </c>
      <c r="W79" s="138">
        <f t="shared" si="205"/>
        <v>1200</v>
      </c>
      <c r="X79" s="127">
        <f t="shared" si="206"/>
        <v>1200</v>
      </c>
      <c r="Y79" s="127">
        <f t="shared" si="169"/>
        <v>0</v>
      </c>
      <c r="Z79" s="128">
        <f t="shared" si="170"/>
        <v>0</v>
      </c>
      <c r="AA79" s="139" t="s">
        <v>413</v>
      </c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08" t="s">
        <v>68</v>
      </c>
      <c r="B80" s="155" t="s">
        <v>164</v>
      </c>
      <c r="C80" s="153" t="s">
        <v>165</v>
      </c>
      <c r="D80" s="141"/>
      <c r="E80" s="142">
        <f>SUM(E81:E83)</f>
        <v>0</v>
      </c>
      <c r="F80" s="143"/>
      <c r="G80" s="144">
        <f t="shared" ref="G80:H80" si="207">SUM(G81:G83)</f>
        <v>0</v>
      </c>
      <c r="H80" s="142">
        <f t="shared" si="207"/>
        <v>0</v>
      </c>
      <c r="I80" s="143"/>
      <c r="J80" s="144">
        <f t="shared" ref="J80:K80" si="208">SUM(J81:J83)</f>
        <v>0</v>
      </c>
      <c r="K80" s="142">
        <f t="shared" si="208"/>
        <v>0</v>
      </c>
      <c r="L80" s="143"/>
      <c r="M80" s="144">
        <f t="shared" ref="M80:N80" si="209">SUM(M81:M83)</f>
        <v>0</v>
      </c>
      <c r="N80" s="142">
        <f t="shared" si="209"/>
        <v>0</v>
      </c>
      <c r="O80" s="143"/>
      <c r="P80" s="144">
        <f t="shared" ref="P80:Q80" si="210">SUM(P81:P83)</f>
        <v>0</v>
      </c>
      <c r="Q80" s="142">
        <f t="shared" si="210"/>
        <v>0</v>
      </c>
      <c r="R80" s="143"/>
      <c r="S80" s="144">
        <f t="shared" ref="S80:T80" si="211">SUM(S81:S83)</f>
        <v>0</v>
      </c>
      <c r="T80" s="142">
        <f t="shared" si="211"/>
        <v>0</v>
      </c>
      <c r="U80" s="143"/>
      <c r="V80" s="144">
        <f t="shared" ref="V80:X80" si="212">SUM(V81:V83)</f>
        <v>0</v>
      </c>
      <c r="W80" s="144">
        <f t="shared" si="212"/>
        <v>0</v>
      </c>
      <c r="X80" s="144">
        <f t="shared" si="212"/>
        <v>0</v>
      </c>
      <c r="Y80" s="144">
        <f t="shared" si="169"/>
        <v>0</v>
      </c>
      <c r="Z80" s="144" t="e">
        <f t="shared" si="170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x14ac:dyDescent="0.25">
      <c r="A81" s="119" t="s">
        <v>71</v>
      </c>
      <c r="B81" s="120" t="s">
        <v>166</v>
      </c>
      <c r="C81" s="187" t="s">
        <v>167</v>
      </c>
      <c r="D81" s="200" t="s">
        <v>106</v>
      </c>
      <c r="E81" s="123"/>
      <c r="F81" s="124"/>
      <c r="G81" s="125">
        <f t="shared" ref="G81:G83" si="213">E81*F81</f>
        <v>0</v>
      </c>
      <c r="H81" s="123"/>
      <c r="I81" s="124"/>
      <c r="J81" s="125">
        <f t="shared" ref="J81:J83" si="214">H81*I81</f>
        <v>0</v>
      </c>
      <c r="K81" s="123"/>
      <c r="L81" s="124"/>
      <c r="M81" s="125">
        <f t="shared" ref="M81:M83" si="215">K81*L81</f>
        <v>0</v>
      </c>
      <c r="N81" s="123"/>
      <c r="O81" s="124"/>
      <c r="P81" s="125">
        <f t="shared" ref="P81:P83" si="216">N81*O81</f>
        <v>0</v>
      </c>
      <c r="Q81" s="123"/>
      <c r="R81" s="124"/>
      <c r="S81" s="125">
        <f t="shared" ref="S81:S83" si="217">Q81*R81</f>
        <v>0</v>
      </c>
      <c r="T81" s="123"/>
      <c r="U81" s="124"/>
      <c r="V81" s="125">
        <f t="shared" ref="V81:V83" si="218">T81*U81</f>
        <v>0</v>
      </c>
      <c r="W81" s="126">
        <f t="shared" ref="W81:W83" si="219">G81+M81+S81</f>
        <v>0</v>
      </c>
      <c r="X81" s="127">
        <f t="shared" ref="X81:X82" si="220">J81+P81+V81</f>
        <v>0</v>
      </c>
      <c r="Y81" s="127">
        <f t="shared" si="169"/>
        <v>0</v>
      </c>
      <c r="Z81" s="128" t="e">
        <f t="shared" si="170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71</v>
      </c>
      <c r="B82" s="120" t="s">
        <v>168</v>
      </c>
      <c r="C82" s="187" t="s">
        <v>167</v>
      </c>
      <c r="D82" s="200" t="s">
        <v>106</v>
      </c>
      <c r="E82" s="123"/>
      <c r="F82" s="124"/>
      <c r="G82" s="125">
        <f t="shared" si="213"/>
        <v>0</v>
      </c>
      <c r="H82" s="123"/>
      <c r="I82" s="124"/>
      <c r="J82" s="125">
        <f t="shared" si="214"/>
        <v>0</v>
      </c>
      <c r="K82" s="123"/>
      <c r="L82" s="124"/>
      <c r="M82" s="125">
        <f t="shared" si="215"/>
        <v>0</v>
      </c>
      <c r="N82" s="123"/>
      <c r="O82" s="124"/>
      <c r="P82" s="125">
        <f t="shared" si="216"/>
        <v>0</v>
      </c>
      <c r="Q82" s="123"/>
      <c r="R82" s="124"/>
      <c r="S82" s="125">
        <f t="shared" si="217"/>
        <v>0</v>
      </c>
      <c r="T82" s="123"/>
      <c r="U82" s="124"/>
      <c r="V82" s="125">
        <f t="shared" si="218"/>
        <v>0</v>
      </c>
      <c r="W82" s="126">
        <f t="shared" si="219"/>
        <v>0</v>
      </c>
      <c r="X82" s="127">
        <f t="shared" si="220"/>
        <v>0</v>
      </c>
      <c r="Y82" s="127">
        <f t="shared" si="169"/>
        <v>0</v>
      </c>
      <c r="Z82" s="128" t="e">
        <f t="shared" si="170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71</v>
      </c>
      <c r="B83" s="133" t="s">
        <v>169</v>
      </c>
      <c r="C83" s="163" t="s">
        <v>167</v>
      </c>
      <c r="D83" s="202" t="s">
        <v>106</v>
      </c>
      <c r="E83" s="135"/>
      <c r="F83" s="136"/>
      <c r="G83" s="137">
        <f t="shared" si="213"/>
        <v>0</v>
      </c>
      <c r="H83" s="135"/>
      <c r="I83" s="136"/>
      <c r="J83" s="137">
        <f t="shared" si="214"/>
        <v>0</v>
      </c>
      <c r="K83" s="135"/>
      <c r="L83" s="136"/>
      <c r="M83" s="137">
        <f t="shared" si="215"/>
        <v>0</v>
      </c>
      <c r="N83" s="135"/>
      <c r="O83" s="136"/>
      <c r="P83" s="137">
        <f t="shared" si="216"/>
        <v>0</v>
      </c>
      <c r="Q83" s="135"/>
      <c r="R83" s="136"/>
      <c r="S83" s="137">
        <f t="shared" si="217"/>
        <v>0</v>
      </c>
      <c r="T83" s="135"/>
      <c r="U83" s="136"/>
      <c r="V83" s="137">
        <f t="shared" si="218"/>
        <v>0</v>
      </c>
      <c r="W83" s="138">
        <f t="shared" si="219"/>
        <v>0</v>
      </c>
      <c r="X83" s="127">
        <f>J83+P83+V83</f>
        <v>0</v>
      </c>
      <c r="Y83" s="127">
        <f t="shared" si="169"/>
        <v>0</v>
      </c>
      <c r="Z83" s="128" t="e">
        <f t="shared" si="170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68</v>
      </c>
      <c r="B84" s="155" t="s">
        <v>170</v>
      </c>
      <c r="C84" s="153" t="s">
        <v>171</v>
      </c>
      <c r="D84" s="141"/>
      <c r="E84" s="142">
        <f>SUM(E85:E87)</f>
        <v>0</v>
      </c>
      <c r="F84" s="143"/>
      <c r="G84" s="144">
        <f t="shared" ref="G84:H84" si="221">SUM(G85:G87)</f>
        <v>0</v>
      </c>
      <c r="H84" s="142">
        <f t="shared" si="221"/>
        <v>0</v>
      </c>
      <c r="I84" s="143"/>
      <c r="J84" s="144">
        <f t="shared" ref="J84:K84" si="222">SUM(J85:J87)</f>
        <v>0</v>
      </c>
      <c r="K84" s="142">
        <f t="shared" si="222"/>
        <v>0</v>
      </c>
      <c r="L84" s="143"/>
      <c r="M84" s="144">
        <f t="shared" ref="M84:N84" si="223">SUM(M85:M87)</f>
        <v>0</v>
      </c>
      <c r="N84" s="142">
        <f t="shared" si="223"/>
        <v>0</v>
      </c>
      <c r="O84" s="143"/>
      <c r="P84" s="144">
        <f t="shared" ref="P84:Q84" si="224">SUM(P85:P87)</f>
        <v>0</v>
      </c>
      <c r="Q84" s="142">
        <f t="shared" si="224"/>
        <v>0</v>
      </c>
      <c r="R84" s="143"/>
      <c r="S84" s="144">
        <f t="shared" ref="S84:T84" si="225">SUM(S85:S87)</f>
        <v>0</v>
      </c>
      <c r="T84" s="142">
        <f t="shared" si="225"/>
        <v>0</v>
      </c>
      <c r="U84" s="143"/>
      <c r="V84" s="144">
        <f t="shared" ref="V84:X84" si="226">SUM(V85:V87)</f>
        <v>0</v>
      </c>
      <c r="W84" s="144">
        <f t="shared" si="226"/>
        <v>0</v>
      </c>
      <c r="X84" s="144">
        <f t="shared" si="226"/>
        <v>0</v>
      </c>
      <c r="Y84" s="144">
        <f t="shared" si="169"/>
        <v>0</v>
      </c>
      <c r="Z84" s="144" t="e">
        <f t="shared" si="170"/>
        <v>#DIV/0!</v>
      </c>
      <c r="AA84" s="146"/>
      <c r="AB84" s="118"/>
      <c r="AC84" s="118"/>
      <c r="AD84" s="118"/>
      <c r="AE84" s="118"/>
      <c r="AF84" s="118"/>
      <c r="AG84" s="118"/>
    </row>
    <row r="85" spans="1:33" ht="30" customHeight="1" x14ac:dyDescent="0.25">
      <c r="A85" s="119" t="s">
        <v>71</v>
      </c>
      <c r="B85" s="120" t="s">
        <v>172</v>
      </c>
      <c r="C85" s="187" t="s">
        <v>167</v>
      </c>
      <c r="D85" s="200" t="s">
        <v>106</v>
      </c>
      <c r="E85" s="123"/>
      <c r="F85" s="124"/>
      <c r="G85" s="125">
        <f t="shared" ref="G85:G87" si="227">E85*F85</f>
        <v>0</v>
      </c>
      <c r="H85" s="123"/>
      <c r="I85" s="124"/>
      <c r="J85" s="125">
        <f t="shared" ref="J85:J87" si="228">H85*I85</f>
        <v>0</v>
      </c>
      <c r="K85" s="123"/>
      <c r="L85" s="124"/>
      <c r="M85" s="125">
        <f t="shared" ref="M85:M87" si="229">K85*L85</f>
        <v>0</v>
      </c>
      <c r="N85" s="123"/>
      <c r="O85" s="124"/>
      <c r="P85" s="125">
        <f t="shared" ref="P85:P87" si="230">N85*O85</f>
        <v>0</v>
      </c>
      <c r="Q85" s="123"/>
      <c r="R85" s="124"/>
      <c r="S85" s="125">
        <f t="shared" ref="S85:S87" si="231">Q85*R85</f>
        <v>0</v>
      </c>
      <c r="T85" s="123"/>
      <c r="U85" s="124"/>
      <c r="V85" s="125">
        <f t="shared" ref="V85:V87" si="232">T85*U85</f>
        <v>0</v>
      </c>
      <c r="W85" s="126">
        <f t="shared" ref="W85:W87" si="233">G85+M85+S85</f>
        <v>0</v>
      </c>
      <c r="X85" s="127">
        <f t="shared" ref="X85:X87" si="234">J85+P85+V85</f>
        <v>0</v>
      </c>
      <c r="Y85" s="127">
        <f t="shared" si="169"/>
        <v>0</v>
      </c>
      <c r="Z85" s="128" t="e">
        <f t="shared" si="170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71</v>
      </c>
      <c r="B86" s="120" t="s">
        <v>173</v>
      </c>
      <c r="C86" s="187" t="s">
        <v>167</v>
      </c>
      <c r="D86" s="200" t="s">
        <v>106</v>
      </c>
      <c r="E86" s="123"/>
      <c r="F86" s="124"/>
      <c r="G86" s="125">
        <f t="shared" si="227"/>
        <v>0</v>
      </c>
      <c r="H86" s="123"/>
      <c r="I86" s="124"/>
      <c r="J86" s="125">
        <f t="shared" si="228"/>
        <v>0</v>
      </c>
      <c r="K86" s="123"/>
      <c r="L86" s="124"/>
      <c r="M86" s="125">
        <f t="shared" si="229"/>
        <v>0</v>
      </c>
      <c r="N86" s="123"/>
      <c r="O86" s="124"/>
      <c r="P86" s="125">
        <f t="shared" si="230"/>
        <v>0</v>
      </c>
      <c r="Q86" s="123"/>
      <c r="R86" s="124"/>
      <c r="S86" s="125">
        <f t="shared" si="231"/>
        <v>0</v>
      </c>
      <c r="T86" s="123"/>
      <c r="U86" s="124"/>
      <c r="V86" s="125">
        <f t="shared" si="232"/>
        <v>0</v>
      </c>
      <c r="W86" s="126">
        <f t="shared" si="233"/>
        <v>0</v>
      </c>
      <c r="X86" s="127">
        <f t="shared" si="234"/>
        <v>0</v>
      </c>
      <c r="Y86" s="127">
        <f t="shared" si="169"/>
        <v>0</v>
      </c>
      <c r="Z86" s="128" t="e">
        <f t="shared" si="170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71</v>
      </c>
      <c r="B87" s="154" t="s">
        <v>174</v>
      </c>
      <c r="C87" s="163" t="s">
        <v>167</v>
      </c>
      <c r="D87" s="202" t="s">
        <v>106</v>
      </c>
      <c r="E87" s="135"/>
      <c r="F87" s="136"/>
      <c r="G87" s="137">
        <f t="shared" si="227"/>
        <v>0</v>
      </c>
      <c r="H87" s="135"/>
      <c r="I87" s="136"/>
      <c r="J87" s="137">
        <f t="shared" si="228"/>
        <v>0</v>
      </c>
      <c r="K87" s="135"/>
      <c r="L87" s="136"/>
      <c r="M87" s="137">
        <f t="shared" si="229"/>
        <v>0</v>
      </c>
      <c r="N87" s="135"/>
      <c r="O87" s="136"/>
      <c r="P87" s="137">
        <f t="shared" si="230"/>
        <v>0</v>
      </c>
      <c r="Q87" s="135"/>
      <c r="R87" s="136"/>
      <c r="S87" s="137">
        <f t="shared" si="231"/>
        <v>0</v>
      </c>
      <c r="T87" s="135"/>
      <c r="U87" s="136"/>
      <c r="V87" s="137">
        <f t="shared" si="232"/>
        <v>0</v>
      </c>
      <c r="W87" s="138">
        <f t="shared" si="233"/>
        <v>0</v>
      </c>
      <c r="X87" s="127">
        <f t="shared" si="234"/>
        <v>0</v>
      </c>
      <c r="Y87" s="165">
        <f t="shared" si="169"/>
        <v>0</v>
      </c>
      <c r="Z87" s="128" t="e">
        <f t="shared" si="170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66" t="s">
        <v>175</v>
      </c>
      <c r="B88" s="167"/>
      <c r="C88" s="168"/>
      <c r="D88" s="169"/>
      <c r="E88" s="173">
        <f>E84+E80+E76+E72+E68</f>
        <v>40</v>
      </c>
      <c r="F88" s="189"/>
      <c r="G88" s="172">
        <f t="shared" ref="G88:H88" si="235">G84+G80+G76+G72+G68</f>
        <v>1200</v>
      </c>
      <c r="H88" s="173">
        <f t="shared" si="235"/>
        <v>40</v>
      </c>
      <c r="I88" s="189"/>
      <c r="J88" s="172">
        <f t="shared" ref="J88:K88" si="236">J84+J80+J76+J72+J68</f>
        <v>1200</v>
      </c>
      <c r="K88" s="190">
        <f t="shared" si="236"/>
        <v>0</v>
      </c>
      <c r="L88" s="189"/>
      <c r="M88" s="172">
        <f t="shared" ref="M88:N88" si="237">M84+M80+M76+M72+M68</f>
        <v>0</v>
      </c>
      <c r="N88" s="190">
        <f t="shared" si="237"/>
        <v>0</v>
      </c>
      <c r="O88" s="189"/>
      <c r="P88" s="172">
        <f t="shared" ref="P88:Q88" si="238">P84+P80+P76+P72+P68</f>
        <v>0</v>
      </c>
      <c r="Q88" s="190">
        <f t="shared" si="238"/>
        <v>0</v>
      </c>
      <c r="R88" s="189"/>
      <c r="S88" s="172">
        <f t="shared" ref="S88:T88" si="239">S84+S80+S76+S72+S68</f>
        <v>0</v>
      </c>
      <c r="T88" s="190">
        <f t="shared" si="239"/>
        <v>0</v>
      </c>
      <c r="U88" s="189"/>
      <c r="V88" s="172">
        <f t="shared" ref="V88:X88" si="240">V84+V80+V76+V72+V68</f>
        <v>0</v>
      </c>
      <c r="W88" s="191">
        <f t="shared" si="240"/>
        <v>1200</v>
      </c>
      <c r="X88" s="203">
        <f t="shared" si="240"/>
        <v>1200</v>
      </c>
      <c r="Y88" s="204">
        <f t="shared" si="169"/>
        <v>0</v>
      </c>
      <c r="Z88" s="204">
        <f t="shared" si="170"/>
        <v>0</v>
      </c>
      <c r="AA88" s="177" t="s">
        <v>413</v>
      </c>
      <c r="AB88" s="7"/>
      <c r="AC88" s="7"/>
      <c r="AD88" s="7"/>
      <c r="AE88" s="7"/>
      <c r="AF88" s="7"/>
      <c r="AG88" s="7"/>
    </row>
    <row r="89" spans="1:33" ht="30" customHeight="1" x14ac:dyDescent="0.25">
      <c r="A89" s="205" t="s">
        <v>66</v>
      </c>
      <c r="B89" s="206">
        <v>5</v>
      </c>
      <c r="C89" s="384" t="s">
        <v>176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208"/>
      <c r="Z89" s="106"/>
      <c r="AA89" s="107"/>
      <c r="AB89" s="7"/>
      <c r="AC89" s="7"/>
      <c r="AD89" s="7"/>
      <c r="AE89" s="7"/>
      <c r="AF89" s="7"/>
      <c r="AG89" s="7"/>
    </row>
    <row r="90" spans="1:33" ht="30" customHeight="1" x14ac:dyDescent="0.25">
      <c r="A90" s="108" t="s">
        <v>68</v>
      </c>
      <c r="B90" s="155" t="s">
        <v>177</v>
      </c>
      <c r="C90" s="140" t="s">
        <v>178</v>
      </c>
      <c r="D90" s="141"/>
      <c r="E90" s="142">
        <f>SUM(E91:E93)</f>
        <v>20</v>
      </c>
      <c r="F90" s="143"/>
      <c r="G90" s="144">
        <f t="shared" ref="G90:H90" si="241">SUM(G91:G93)</f>
        <v>6000</v>
      </c>
      <c r="H90" s="142">
        <f t="shared" si="241"/>
        <v>20</v>
      </c>
      <c r="I90" s="143"/>
      <c r="J90" s="144">
        <f t="shared" ref="J90:K90" si="242">SUM(J91:J93)</f>
        <v>6000</v>
      </c>
      <c r="K90" s="142">
        <f t="shared" si="242"/>
        <v>0</v>
      </c>
      <c r="L90" s="143"/>
      <c r="M90" s="144">
        <f t="shared" ref="M90:N90" si="243">SUM(M91:M93)</f>
        <v>0</v>
      </c>
      <c r="N90" s="142">
        <f t="shared" si="243"/>
        <v>0</v>
      </c>
      <c r="O90" s="143"/>
      <c r="P90" s="144">
        <f t="shared" ref="P90:Q90" si="244">SUM(P91:P93)</f>
        <v>0</v>
      </c>
      <c r="Q90" s="142">
        <f t="shared" si="244"/>
        <v>0</v>
      </c>
      <c r="R90" s="143"/>
      <c r="S90" s="144">
        <f t="shared" ref="S90:T90" si="245">SUM(S91:S93)</f>
        <v>0</v>
      </c>
      <c r="T90" s="142">
        <f t="shared" si="245"/>
        <v>0</v>
      </c>
      <c r="U90" s="143"/>
      <c r="V90" s="144">
        <f t="shared" ref="V90:X90" si="246">SUM(V91:V93)</f>
        <v>0</v>
      </c>
      <c r="W90" s="209">
        <f t="shared" si="246"/>
        <v>6000</v>
      </c>
      <c r="X90" s="209">
        <f t="shared" si="246"/>
        <v>6000</v>
      </c>
      <c r="Y90" s="209">
        <f t="shared" ref="Y90:Y102" si="247">W90-X90</f>
        <v>0</v>
      </c>
      <c r="Z90" s="116">
        <f t="shared" ref="Z90:Z102" si="248">Y90/W90</f>
        <v>0</v>
      </c>
      <c r="AA90" s="146" t="s">
        <v>413</v>
      </c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19" t="s">
        <v>71</v>
      </c>
      <c r="B91" s="120" t="s">
        <v>179</v>
      </c>
      <c r="C91" s="366" t="s">
        <v>359</v>
      </c>
      <c r="D91" s="367" t="s">
        <v>181</v>
      </c>
      <c r="E91" s="359">
        <v>20</v>
      </c>
      <c r="F91" s="348">
        <v>300</v>
      </c>
      <c r="G91" s="360">
        <f t="shared" ref="G91" si="249">E91*F91</f>
        <v>6000</v>
      </c>
      <c r="H91" s="359">
        <v>20</v>
      </c>
      <c r="I91" s="348">
        <v>300</v>
      </c>
      <c r="J91" s="360">
        <f t="shared" ref="J91" si="250">H91*I91</f>
        <v>6000</v>
      </c>
      <c r="K91" s="123"/>
      <c r="L91" s="124"/>
      <c r="M91" s="125">
        <f t="shared" ref="M91:M93" si="251">K91*L91</f>
        <v>0</v>
      </c>
      <c r="N91" s="123"/>
      <c r="O91" s="124"/>
      <c r="P91" s="125">
        <f t="shared" ref="P91:P93" si="252">N91*O91</f>
        <v>0</v>
      </c>
      <c r="Q91" s="123"/>
      <c r="R91" s="124"/>
      <c r="S91" s="125">
        <f t="shared" ref="S91:S93" si="253">Q91*R91</f>
        <v>0</v>
      </c>
      <c r="T91" s="123"/>
      <c r="U91" s="124"/>
      <c r="V91" s="125">
        <f t="shared" ref="V91:V93" si="254">T91*U91</f>
        <v>0</v>
      </c>
      <c r="W91" s="126">
        <f t="shared" ref="W91:W93" si="255">G91+M91+S91</f>
        <v>6000</v>
      </c>
      <c r="X91" s="127">
        <f t="shared" ref="X91:X93" si="256">J91+P91+V91</f>
        <v>6000</v>
      </c>
      <c r="Y91" s="127">
        <f t="shared" si="247"/>
        <v>0</v>
      </c>
      <c r="Z91" s="128">
        <f t="shared" si="248"/>
        <v>0</v>
      </c>
      <c r="AA91" s="129" t="s">
        <v>413</v>
      </c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19" t="s">
        <v>71</v>
      </c>
      <c r="B92" s="120" t="s">
        <v>182</v>
      </c>
      <c r="C92" s="210" t="s">
        <v>180</v>
      </c>
      <c r="D92" s="200" t="s">
        <v>181</v>
      </c>
      <c r="E92" s="123"/>
      <c r="F92" s="124"/>
      <c r="G92" s="125">
        <f t="shared" ref="G92:G93" si="257">E92*F92</f>
        <v>0</v>
      </c>
      <c r="H92" s="123"/>
      <c r="I92" s="124"/>
      <c r="J92" s="125">
        <f t="shared" ref="J92:J93" si="258">H92*I92</f>
        <v>0</v>
      </c>
      <c r="K92" s="123"/>
      <c r="L92" s="124"/>
      <c r="M92" s="125">
        <f t="shared" si="251"/>
        <v>0</v>
      </c>
      <c r="N92" s="123"/>
      <c r="O92" s="124"/>
      <c r="P92" s="125">
        <f t="shared" si="252"/>
        <v>0</v>
      </c>
      <c r="Q92" s="123"/>
      <c r="R92" s="124"/>
      <c r="S92" s="125">
        <f t="shared" si="253"/>
        <v>0</v>
      </c>
      <c r="T92" s="123"/>
      <c r="U92" s="124"/>
      <c r="V92" s="125">
        <f t="shared" si="254"/>
        <v>0</v>
      </c>
      <c r="W92" s="126">
        <f t="shared" si="255"/>
        <v>0</v>
      </c>
      <c r="X92" s="127">
        <f t="shared" si="256"/>
        <v>0</v>
      </c>
      <c r="Y92" s="127">
        <f t="shared" si="247"/>
        <v>0</v>
      </c>
      <c r="Z92" s="128" t="e">
        <f t="shared" si="248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32" t="s">
        <v>71</v>
      </c>
      <c r="B93" s="133" t="s">
        <v>183</v>
      </c>
      <c r="C93" s="210" t="s">
        <v>180</v>
      </c>
      <c r="D93" s="202" t="s">
        <v>181</v>
      </c>
      <c r="E93" s="135"/>
      <c r="F93" s="136"/>
      <c r="G93" s="137">
        <f t="shared" si="257"/>
        <v>0</v>
      </c>
      <c r="H93" s="135"/>
      <c r="I93" s="136"/>
      <c r="J93" s="137">
        <f t="shared" si="258"/>
        <v>0</v>
      </c>
      <c r="K93" s="135"/>
      <c r="L93" s="136"/>
      <c r="M93" s="137">
        <f t="shared" si="251"/>
        <v>0</v>
      </c>
      <c r="N93" s="135"/>
      <c r="O93" s="136"/>
      <c r="P93" s="137">
        <f t="shared" si="252"/>
        <v>0</v>
      </c>
      <c r="Q93" s="135"/>
      <c r="R93" s="136"/>
      <c r="S93" s="137">
        <f t="shared" si="253"/>
        <v>0</v>
      </c>
      <c r="T93" s="135"/>
      <c r="U93" s="136"/>
      <c r="V93" s="137">
        <f t="shared" si="254"/>
        <v>0</v>
      </c>
      <c r="W93" s="138">
        <f t="shared" si="255"/>
        <v>0</v>
      </c>
      <c r="X93" s="127">
        <f t="shared" si="256"/>
        <v>0</v>
      </c>
      <c r="Y93" s="127">
        <f t="shared" si="247"/>
        <v>0</v>
      </c>
      <c r="Z93" s="128" t="e">
        <f t="shared" si="248"/>
        <v>#DIV/0!</v>
      </c>
      <c r="AA93" s="139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08" t="s">
        <v>68</v>
      </c>
      <c r="B94" s="155" t="s">
        <v>184</v>
      </c>
      <c r="C94" s="140" t="s">
        <v>185</v>
      </c>
      <c r="D94" s="211"/>
      <c r="E94" s="212">
        <f>SUM(E95:E97)</f>
        <v>0</v>
      </c>
      <c r="F94" s="143"/>
      <c r="G94" s="144">
        <f t="shared" ref="G94:H94" si="259">SUM(G95:G97)</f>
        <v>0</v>
      </c>
      <c r="H94" s="212">
        <f t="shared" si="259"/>
        <v>0</v>
      </c>
      <c r="I94" s="143"/>
      <c r="J94" s="144">
        <f t="shared" ref="J94:K94" si="260">SUM(J95:J97)</f>
        <v>0</v>
      </c>
      <c r="K94" s="212">
        <f t="shared" si="260"/>
        <v>0</v>
      </c>
      <c r="L94" s="143"/>
      <c r="M94" s="144">
        <f t="shared" ref="M94:N94" si="261">SUM(M95:M97)</f>
        <v>0</v>
      </c>
      <c r="N94" s="212">
        <f t="shared" si="261"/>
        <v>0</v>
      </c>
      <c r="O94" s="143"/>
      <c r="P94" s="144">
        <f t="shared" ref="P94:Q94" si="262">SUM(P95:P97)</f>
        <v>0</v>
      </c>
      <c r="Q94" s="212">
        <f t="shared" si="262"/>
        <v>0</v>
      </c>
      <c r="R94" s="143"/>
      <c r="S94" s="144">
        <f t="shared" ref="S94:T94" si="263">SUM(S95:S97)</f>
        <v>0</v>
      </c>
      <c r="T94" s="212">
        <f t="shared" si="263"/>
        <v>0</v>
      </c>
      <c r="U94" s="143"/>
      <c r="V94" s="144">
        <f t="shared" ref="V94:X94" si="264">SUM(V95:V97)</f>
        <v>0</v>
      </c>
      <c r="W94" s="209">
        <f t="shared" si="264"/>
        <v>0</v>
      </c>
      <c r="X94" s="209">
        <f t="shared" si="264"/>
        <v>0</v>
      </c>
      <c r="Y94" s="209">
        <f t="shared" si="247"/>
        <v>0</v>
      </c>
      <c r="Z94" s="209" t="e">
        <f t="shared" si="248"/>
        <v>#DIV/0!</v>
      </c>
      <c r="AA94" s="146"/>
      <c r="AB94" s="131"/>
      <c r="AC94" s="131"/>
      <c r="AD94" s="131"/>
      <c r="AE94" s="131"/>
      <c r="AF94" s="131"/>
      <c r="AG94" s="131"/>
    </row>
    <row r="95" spans="1:33" ht="30" customHeight="1" x14ac:dyDescent="0.25">
      <c r="A95" s="119" t="s">
        <v>71</v>
      </c>
      <c r="B95" s="120" t="s">
        <v>186</v>
      </c>
      <c r="C95" s="210" t="s">
        <v>187</v>
      </c>
      <c r="D95" s="213" t="s">
        <v>106</v>
      </c>
      <c r="E95" s="123"/>
      <c r="F95" s="124"/>
      <c r="G95" s="125">
        <f t="shared" ref="G95:G97" si="265">E95*F95</f>
        <v>0</v>
      </c>
      <c r="H95" s="123"/>
      <c r="I95" s="124"/>
      <c r="J95" s="125">
        <f t="shared" ref="J95:J97" si="266">H95*I95</f>
        <v>0</v>
      </c>
      <c r="K95" s="123"/>
      <c r="L95" s="124"/>
      <c r="M95" s="125">
        <f t="shared" ref="M95:M97" si="267">K95*L95</f>
        <v>0</v>
      </c>
      <c r="N95" s="123"/>
      <c r="O95" s="124"/>
      <c r="P95" s="125">
        <f t="shared" ref="P95:P97" si="268">N95*O95</f>
        <v>0</v>
      </c>
      <c r="Q95" s="123"/>
      <c r="R95" s="124"/>
      <c r="S95" s="125">
        <f t="shared" ref="S95:S97" si="269">Q95*R95</f>
        <v>0</v>
      </c>
      <c r="T95" s="123"/>
      <c r="U95" s="124"/>
      <c r="V95" s="125">
        <f t="shared" ref="V95:V97" si="270">T95*U95</f>
        <v>0</v>
      </c>
      <c r="W95" s="126">
        <f t="shared" ref="W95:W97" si="271">G95+M95+S95</f>
        <v>0</v>
      </c>
      <c r="X95" s="127">
        <f t="shared" ref="X95:X97" si="272">J95+P95+V95</f>
        <v>0</v>
      </c>
      <c r="Y95" s="127">
        <f t="shared" si="247"/>
        <v>0</v>
      </c>
      <c r="Z95" s="128" t="e">
        <f t="shared" si="248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71</v>
      </c>
      <c r="B96" s="120" t="s">
        <v>188</v>
      </c>
      <c r="C96" s="187" t="s">
        <v>187</v>
      </c>
      <c r="D96" s="200" t="s">
        <v>106</v>
      </c>
      <c r="E96" s="123"/>
      <c r="F96" s="124"/>
      <c r="G96" s="125">
        <f t="shared" si="265"/>
        <v>0</v>
      </c>
      <c r="H96" s="123"/>
      <c r="I96" s="124"/>
      <c r="J96" s="125">
        <f t="shared" si="266"/>
        <v>0</v>
      </c>
      <c r="K96" s="123"/>
      <c r="L96" s="124"/>
      <c r="M96" s="125">
        <f t="shared" si="267"/>
        <v>0</v>
      </c>
      <c r="N96" s="123"/>
      <c r="O96" s="124"/>
      <c r="P96" s="125">
        <f t="shared" si="268"/>
        <v>0</v>
      </c>
      <c r="Q96" s="123"/>
      <c r="R96" s="124"/>
      <c r="S96" s="125">
        <f t="shared" si="269"/>
        <v>0</v>
      </c>
      <c r="T96" s="123"/>
      <c r="U96" s="124"/>
      <c r="V96" s="125">
        <f t="shared" si="270"/>
        <v>0</v>
      </c>
      <c r="W96" s="126">
        <f t="shared" si="271"/>
        <v>0</v>
      </c>
      <c r="X96" s="127">
        <f t="shared" si="272"/>
        <v>0</v>
      </c>
      <c r="Y96" s="127">
        <f t="shared" si="247"/>
        <v>0</v>
      </c>
      <c r="Z96" s="128" t="e">
        <f t="shared" si="248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71</v>
      </c>
      <c r="B97" s="133" t="s">
        <v>189</v>
      </c>
      <c r="C97" s="163" t="s">
        <v>187</v>
      </c>
      <c r="D97" s="202" t="s">
        <v>106</v>
      </c>
      <c r="E97" s="135"/>
      <c r="F97" s="136"/>
      <c r="G97" s="137">
        <f t="shared" si="265"/>
        <v>0</v>
      </c>
      <c r="H97" s="135"/>
      <c r="I97" s="136"/>
      <c r="J97" s="137">
        <f t="shared" si="266"/>
        <v>0</v>
      </c>
      <c r="K97" s="135"/>
      <c r="L97" s="136"/>
      <c r="M97" s="137">
        <f t="shared" si="267"/>
        <v>0</v>
      </c>
      <c r="N97" s="135"/>
      <c r="O97" s="136"/>
      <c r="P97" s="137">
        <f t="shared" si="268"/>
        <v>0</v>
      </c>
      <c r="Q97" s="135"/>
      <c r="R97" s="136"/>
      <c r="S97" s="137">
        <f t="shared" si="269"/>
        <v>0</v>
      </c>
      <c r="T97" s="135"/>
      <c r="U97" s="136"/>
      <c r="V97" s="137">
        <f t="shared" si="270"/>
        <v>0</v>
      </c>
      <c r="W97" s="138">
        <f t="shared" si="271"/>
        <v>0</v>
      </c>
      <c r="X97" s="127">
        <f t="shared" si="272"/>
        <v>0</v>
      </c>
      <c r="Y97" s="127">
        <f t="shared" si="247"/>
        <v>0</v>
      </c>
      <c r="Z97" s="128" t="e">
        <f t="shared" si="248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68</v>
      </c>
      <c r="B98" s="155" t="s">
        <v>190</v>
      </c>
      <c r="C98" s="214" t="s">
        <v>191</v>
      </c>
      <c r="D98" s="215"/>
      <c r="E98" s="212">
        <f>SUM(E99:E101)</f>
        <v>0</v>
      </c>
      <c r="F98" s="143"/>
      <c r="G98" s="144">
        <f t="shared" ref="G98:H98" si="273">SUM(G99:G101)</f>
        <v>0</v>
      </c>
      <c r="H98" s="212">
        <f t="shared" si="273"/>
        <v>0</v>
      </c>
      <c r="I98" s="143"/>
      <c r="J98" s="144">
        <f t="shared" ref="J98:K98" si="274">SUM(J99:J101)</f>
        <v>0</v>
      </c>
      <c r="K98" s="212">
        <f t="shared" si="274"/>
        <v>0</v>
      </c>
      <c r="L98" s="143"/>
      <c r="M98" s="144">
        <f t="shared" ref="M98:N98" si="275">SUM(M99:M101)</f>
        <v>0</v>
      </c>
      <c r="N98" s="212">
        <f t="shared" si="275"/>
        <v>0</v>
      </c>
      <c r="O98" s="143"/>
      <c r="P98" s="144">
        <f t="shared" ref="P98:Q98" si="276">SUM(P99:P101)</f>
        <v>0</v>
      </c>
      <c r="Q98" s="212">
        <f t="shared" si="276"/>
        <v>0</v>
      </c>
      <c r="R98" s="143"/>
      <c r="S98" s="144">
        <f t="shared" ref="S98:T98" si="277">SUM(S99:S101)</f>
        <v>0</v>
      </c>
      <c r="T98" s="212">
        <f t="shared" si="277"/>
        <v>0</v>
      </c>
      <c r="U98" s="143"/>
      <c r="V98" s="144">
        <f t="shared" ref="V98:X98" si="278">SUM(V99:V101)</f>
        <v>0</v>
      </c>
      <c r="W98" s="209">
        <f t="shared" si="278"/>
        <v>0</v>
      </c>
      <c r="X98" s="209">
        <f t="shared" si="278"/>
        <v>0</v>
      </c>
      <c r="Y98" s="209">
        <f t="shared" si="247"/>
        <v>0</v>
      </c>
      <c r="Z98" s="209" t="e">
        <f t="shared" si="248"/>
        <v>#DIV/0!</v>
      </c>
      <c r="AA98" s="146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19" t="s">
        <v>71</v>
      </c>
      <c r="B99" s="120" t="s">
        <v>192</v>
      </c>
      <c r="C99" s="216" t="s">
        <v>112</v>
      </c>
      <c r="D99" s="217" t="s">
        <v>113</v>
      </c>
      <c r="E99" s="123"/>
      <c r="F99" s="124"/>
      <c r="G99" s="125">
        <f t="shared" ref="G99:G101" si="279">E99*F99</f>
        <v>0</v>
      </c>
      <c r="H99" s="123"/>
      <c r="I99" s="124"/>
      <c r="J99" s="125">
        <f t="shared" ref="J99:J101" si="280">H99*I99</f>
        <v>0</v>
      </c>
      <c r="K99" s="123"/>
      <c r="L99" s="124"/>
      <c r="M99" s="125">
        <f t="shared" ref="M99:M101" si="281">K99*L99</f>
        <v>0</v>
      </c>
      <c r="N99" s="123"/>
      <c r="O99" s="124"/>
      <c r="P99" s="125">
        <f t="shared" ref="P99:P101" si="282">N99*O99</f>
        <v>0</v>
      </c>
      <c r="Q99" s="123"/>
      <c r="R99" s="124"/>
      <c r="S99" s="125">
        <f t="shared" ref="S99:S101" si="283">Q99*R99</f>
        <v>0</v>
      </c>
      <c r="T99" s="123"/>
      <c r="U99" s="124"/>
      <c r="V99" s="125">
        <f t="shared" ref="V99:V101" si="284">T99*U99</f>
        <v>0</v>
      </c>
      <c r="W99" s="126">
        <f t="shared" ref="W99:W101" si="285">G99+M99+S99</f>
        <v>0</v>
      </c>
      <c r="X99" s="127">
        <f t="shared" ref="X99:X101" si="286">J99+P99+V99</f>
        <v>0</v>
      </c>
      <c r="Y99" s="127">
        <f t="shared" si="247"/>
        <v>0</v>
      </c>
      <c r="Z99" s="128" t="e">
        <f t="shared" si="248"/>
        <v>#DIV/0!</v>
      </c>
      <c r="AA99" s="129"/>
      <c r="AB99" s="130"/>
      <c r="AC99" s="131"/>
      <c r="AD99" s="131"/>
      <c r="AE99" s="131"/>
      <c r="AF99" s="131"/>
      <c r="AG99" s="131"/>
    </row>
    <row r="100" spans="1:33" ht="30" customHeight="1" x14ac:dyDescent="0.25">
      <c r="A100" s="119" t="s">
        <v>71</v>
      </c>
      <c r="B100" s="120" t="s">
        <v>193</v>
      </c>
      <c r="C100" s="216" t="s">
        <v>112</v>
      </c>
      <c r="D100" s="217" t="s">
        <v>113</v>
      </c>
      <c r="E100" s="123"/>
      <c r="F100" s="124"/>
      <c r="G100" s="125">
        <f t="shared" si="279"/>
        <v>0</v>
      </c>
      <c r="H100" s="123"/>
      <c r="I100" s="124"/>
      <c r="J100" s="125">
        <f t="shared" si="280"/>
        <v>0</v>
      </c>
      <c r="K100" s="123"/>
      <c r="L100" s="124"/>
      <c r="M100" s="125">
        <f t="shared" si="281"/>
        <v>0</v>
      </c>
      <c r="N100" s="123"/>
      <c r="O100" s="124"/>
      <c r="P100" s="125">
        <f t="shared" si="282"/>
        <v>0</v>
      </c>
      <c r="Q100" s="123"/>
      <c r="R100" s="124"/>
      <c r="S100" s="125">
        <f t="shared" si="283"/>
        <v>0</v>
      </c>
      <c r="T100" s="123"/>
      <c r="U100" s="124"/>
      <c r="V100" s="125">
        <f t="shared" si="284"/>
        <v>0</v>
      </c>
      <c r="W100" s="126">
        <f t="shared" si="285"/>
        <v>0</v>
      </c>
      <c r="X100" s="127">
        <f t="shared" si="286"/>
        <v>0</v>
      </c>
      <c r="Y100" s="127">
        <f t="shared" si="247"/>
        <v>0</v>
      </c>
      <c r="Z100" s="128" t="e">
        <f t="shared" si="248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71</v>
      </c>
      <c r="B101" s="133" t="s">
        <v>194</v>
      </c>
      <c r="C101" s="218" t="s">
        <v>112</v>
      </c>
      <c r="D101" s="217" t="s">
        <v>113</v>
      </c>
      <c r="E101" s="149"/>
      <c r="F101" s="150"/>
      <c r="G101" s="151">
        <f t="shared" si="279"/>
        <v>0</v>
      </c>
      <c r="H101" s="149"/>
      <c r="I101" s="150"/>
      <c r="J101" s="151">
        <f t="shared" si="280"/>
        <v>0</v>
      </c>
      <c r="K101" s="149"/>
      <c r="L101" s="150"/>
      <c r="M101" s="151">
        <f t="shared" si="281"/>
        <v>0</v>
      </c>
      <c r="N101" s="149"/>
      <c r="O101" s="150"/>
      <c r="P101" s="151">
        <f t="shared" si="282"/>
        <v>0</v>
      </c>
      <c r="Q101" s="149"/>
      <c r="R101" s="150"/>
      <c r="S101" s="151">
        <f t="shared" si="283"/>
        <v>0</v>
      </c>
      <c r="T101" s="149"/>
      <c r="U101" s="150"/>
      <c r="V101" s="151">
        <f t="shared" si="284"/>
        <v>0</v>
      </c>
      <c r="W101" s="138">
        <f t="shared" si="285"/>
        <v>0</v>
      </c>
      <c r="X101" s="127">
        <f t="shared" si="286"/>
        <v>0</v>
      </c>
      <c r="Y101" s="127">
        <f t="shared" si="247"/>
        <v>0</v>
      </c>
      <c r="Z101" s="128" t="e">
        <f t="shared" si="248"/>
        <v>#DIV/0!</v>
      </c>
      <c r="AA101" s="152"/>
      <c r="AB101" s="131"/>
      <c r="AC101" s="131"/>
      <c r="AD101" s="131"/>
      <c r="AE101" s="131"/>
      <c r="AF101" s="131"/>
      <c r="AG101" s="131"/>
    </row>
    <row r="102" spans="1:33" ht="39.75" customHeight="1" x14ac:dyDescent="0.25">
      <c r="A102" s="501" t="s">
        <v>195</v>
      </c>
      <c r="B102" s="478"/>
      <c r="C102" s="478"/>
      <c r="D102" s="479"/>
      <c r="E102" s="189"/>
      <c r="F102" s="189"/>
      <c r="G102" s="172">
        <f>G90+G94+G98</f>
        <v>6000</v>
      </c>
      <c r="H102" s="189"/>
      <c r="I102" s="189"/>
      <c r="J102" s="172">
        <f>J90+J94+J98</f>
        <v>6000</v>
      </c>
      <c r="K102" s="189"/>
      <c r="L102" s="189"/>
      <c r="M102" s="172">
        <f>M90+M94+M98</f>
        <v>0</v>
      </c>
      <c r="N102" s="189"/>
      <c r="O102" s="189"/>
      <c r="P102" s="172">
        <f>P90+P94+P98</f>
        <v>0</v>
      </c>
      <c r="Q102" s="189"/>
      <c r="R102" s="189"/>
      <c r="S102" s="172">
        <f>S90+S94+S98</f>
        <v>0</v>
      </c>
      <c r="T102" s="189"/>
      <c r="U102" s="189"/>
      <c r="V102" s="172">
        <f t="shared" ref="V102:X102" si="287">V90+V94+V98</f>
        <v>0</v>
      </c>
      <c r="W102" s="191">
        <f t="shared" si="287"/>
        <v>6000</v>
      </c>
      <c r="X102" s="191">
        <f t="shared" si="287"/>
        <v>6000</v>
      </c>
      <c r="Y102" s="191">
        <f t="shared" si="247"/>
        <v>0</v>
      </c>
      <c r="Z102" s="191">
        <f t="shared" si="248"/>
        <v>0</v>
      </c>
      <c r="AA102" s="177" t="s">
        <v>413</v>
      </c>
      <c r="AB102" s="5"/>
      <c r="AC102" s="7"/>
      <c r="AD102" s="7"/>
      <c r="AE102" s="7"/>
      <c r="AF102" s="7"/>
      <c r="AG102" s="7"/>
    </row>
    <row r="103" spans="1:33" ht="30" customHeight="1" x14ac:dyDescent="0.25">
      <c r="A103" s="178" t="s">
        <v>66</v>
      </c>
      <c r="B103" s="179">
        <v>6</v>
      </c>
      <c r="C103" s="180" t="s">
        <v>196</v>
      </c>
      <c r="D103" s="181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6"/>
      <c r="X103" s="106"/>
      <c r="Y103" s="208"/>
      <c r="Z103" s="106"/>
      <c r="AA103" s="107"/>
      <c r="AB103" s="7"/>
      <c r="AC103" s="7"/>
      <c r="AD103" s="7"/>
      <c r="AE103" s="7"/>
      <c r="AF103" s="7"/>
      <c r="AG103" s="7"/>
    </row>
    <row r="104" spans="1:33" ht="30" customHeight="1" x14ac:dyDescent="0.25">
      <c r="A104" s="108" t="s">
        <v>68</v>
      </c>
      <c r="B104" s="155" t="s">
        <v>197</v>
      </c>
      <c r="C104" s="219" t="s">
        <v>198</v>
      </c>
      <c r="D104" s="111"/>
      <c r="E104" s="112">
        <f>SUM(E105:E115)</f>
        <v>321</v>
      </c>
      <c r="F104" s="113"/>
      <c r="G104" s="114">
        <f t="shared" ref="G104:H104" si="288">SUM(G105:G115)</f>
        <v>55000</v>
      </c>
      <c r="H104" s="112">
        <f t="shared" si="288"/>
        <v>321</v>
      </c>
      <c r="I104" s="113"/>
      <c r="J104" s="114">
        <f t="shared" ref="J104:K104" si="289">SUM(J105:J115)</f>
        <v>55000</v>
      </c>
      <c r="K104" s="112">
        <f t="shared" si="289"/>
        <v>0</v>
      </c>
      <c r="L104" s="113"/>
      <c r="M104" s="114">
        <f t="shared" ref="M104:N104" si="290">SUM(M105:M115)</f>
        <v>0</v>
      </c>
      <c r="N104" s="112">
        <f t="shared" si="290"/>
        <v>0</v>
      </c>
      <c r="O104" s="113"/>
      <c r="P104" s="114">
        <f t="shared" ref="P104:Q104" si="291">SUM(P105:P115)</f>
        <v>0</v>
      </c>
      <c r="Q104" s="112">
        <f t="shared" si="291"/>
        <v>0</v>
      </c>
      <c r="R104" s="113"/>
      <c r="S104" s="114">
        <f t="shared" ref="S104:T104" si="292">SUM(S105:S115)</f>
        <v>0</v>
      </c>
      <c r="T104" s="112">
        <f t="shared" si="292"/>
        <v>0</v>
      </c>
      <c r="U104" s="113"/>
      <c r="V104" s="114">
        <f t="shared" ref="V104:X104" si="293">SUM(V105:V115)</f>
        <v>0</v>
      </c>
      <c r="W104" s="114">
        <f t="shared" si="293"/>
        <v>55000</v>
      </c>
      <c r="X104" s="114">
        <f t="shared" si="293"/>
        <v>55000</v>
      </c>
      <c r="Y104" s="114">
        <f t="shared" ref="Y104:Y129" si="294">W104-X104</f>
        <v>0</v>
      </c>
      <c r="Z104" s="116">
        <f t="shared" ref="Z104:Z129" si="295">Y104/W104</f>
        <v>0</v>
      </c>
      <c r="AA104" s="117" t="s">
        <v>413</v>
      </c>
      <c r="AB104" s="118"/>
      <c r="AC104" s="118"/>
      <c r="AD104" s="118"/>
      <c r="AE104" s="118"/>
      <c r="AF104" s="118"/>
      <c r="AG104" s="118"/>
    </row>
    <row r="105" spans="1:33" ht="30" customHeight="1" x14ac:dyDescent="0.25">
      <c r="A105" s="119" t="s">
        <v>71</v>
      </c>
      <c r="B105" s="120" t="s">
        <v>199</v>
      </c>
      <c r="C105" s="345" t="s">
        <v>368</v>
      </c>
      <c r="D105" s="358" t="s">
        <v>106</v>
      </c>
      <c r="E105" s="359">
        <v>115</v>
      </c>
      <c r="F105" s="348">
        <v>320</v>
      </c>
      <c r="G105" s="360">
        <f t="shared" ref="G105:G115" si="296">E105*F105</f>
        <v>36800</v>
      </c>
      <c r="H105" s="359">
        <v>115</v>
      </c>
      <c r="I105" s="348">
        <v>320</v>
      </c>
      <c r="J105" s="360">
        <f t="shared" ref="J105:J115" si="297">H105*I105</f>
        <v>36800</v>
      </c>
      <c r="K105" s="123"/>
      <c r="L105" s="124"/>
      <c r="M105" s="125">
        <f t="shared" ref="M105" si="298">K105*L105</f>
        <v>0</v>
      </c>
      <c r="N105" s="123"/>
      <c r="O105" s="124"/>
      <c r="P105" s="125">
        <f t="shared" ref="P105" si="299">N105*O105</f>
        <v>0</v>
      </c>
      <c r="Q105" s="123"/>
      <c r="R105" s="124"/>
      <c r="S105" s="125">
        <f t="shared" ref="S105" si="300">Q105*R105</f>
        <v>0</v>
      </c>
      <c r="T105" s="123"/>
      <c r="U105" s="124"/>
      <c r="V105" s="125">
        <f t="shared" ref="V105" si="301">T105*U105</f>
        <v>0</v>
      </c>
      <c r="W105" s="126">
        <f t="shared" ref="W105" si="302">G105+M105+S105</f>
        <v>36800</v>
      </c>
      <c r="X105" s="127">
        <f t="shared" ref="X105" si="303">J105+P105+V105</f>
        <v>36800</v>
      </c>
      <c r="Y105" s="127">
        <f t="shared" si="294"/>
        <v>0</v>
      </c>
      <c r="Z105" s="128">
        <f t="shared" si="295"/>
        <v>0</v>
      </c>
      <c r="AA105" s="129" t="s">
        <v>413</v>
      </c>
      <c r="AB105" s="131"/>
      <c r="AC105" s="131"/>
      <c r="AD105" s="131"/>
      <c r="AE105" s="131"/>
      <c r="AF105" s="131"/>
      <c r="AG105" s="131"/>
    </row>
    <row r="106" spans="1:33" s="343" customFormat="1" ht="30" customHeight="1" x14ac:dyDescent="0.25">
      <c r="A106" s="119" t="s">
        <v>71</v>
      </c>
      <c r="B106" s="120" t="s">
        <v>201</v>
      </c>
      <c r="C106" s="345" t="s">
        <v>369</v>
      </c>
      <c r="D106" s="358" t="s">
        <v>106</v>
      </c>
      <c r="E106" s="359">
        <v>0.5</v>
      </c>
      <c r="F106" s="348">
        <v>7000</v>
      </c>
      <c r="G106" s="360">
        <f t="shared" si="296"/>
        <v>3500</v>
      </c>
      <c r="H106" s="359">
        <v>0.5</v>
      </c>
      <c r="I106" s="348">
        <v>7000</v>
      </c>
      <c r="J106" s="360">
        <f t="shared" si="297"/>
        <v>3500</v>
      </c>
      <c r="K106" s="123"/>
      <c r="L106" s="124"/>
      <c r="M106" s="125">
        <f t="shared" ref="M106:M115" si="304">K106*L106</f>
        <v>0</v>
      </c>
      <c r="N106" s="123"/>
      <c r="O106" s="124"/>
      <c r="P106" s="125">
        <f t="shared" ref="P106:P115" si="305">N106*O106</f>
        <v>0</v>
      </c>
      <c r="Q106" s="123"/>
      <c r="R106" s="124"/>
      <c r="S106" s="125">
        <f t="shared" ref="S106:S115" si="306">Q106*R106</f>
        <v>0</v>
      </c>
      <c r="T106" s="123"/>
      <c r="U106" s="124"/>
      <c r="V106" s="125">
        <f t="shared" ref="V106:V115" si="307">T106*U106</f>
        <v>0</v>
      </c>
      <c r="W106" s="126">
        <f t="shared" ref="W106:W115" si="308">G106+M106+S106</f>
        <v>3500</v>
      </c>
      <c r="X106" s="127">
        <f t="shared" ref="X106:X115" si="309">J106+P106+V106</f>
        <v>3500</v>
      </c>
      <c r="Y106" s="127">
        <f t="shared" ref="Y106:Y115" si="310">W106-X106</f>
        <v>0</v>
      </c>
      <c r="Z106" s="128">
        <f t="shared" ref="Z106:Z115" si="311">Y106/W106</f>
        <v>0</v>
      </c>
      <c r="AA106" s="129" t="s">
        <v>413</v>
      </c>
      <c r="AB106" s="131"/>
      <c r="AC106" s="131"/>
      <c r="AD106" s="131"/>
      <c r="AE106" s="131"/>
      <c r="AF106" s="131"/>
      <c r="AG106" s="131"/>
    </row>
    <row r="107" spans="1:33" s="343" customFormat="1" ht="30" customHeight="1" x14ac:dyDescent="0.25">
      <c r="A107" s="119" t="s">
        <v>71</v>
      </c>
      <c r="B107" s="120" t="s">
        <v>202</v>
      </c>
      <c r="C107" s="345" t="s">
        <v>370</v>
      </c>
      <c r="D107" s="358" t="s">
        <v>106</v>
      </c>
      <c r="E107" s="359">
        <v>100</v>
      </c>
      <c r="F107" s="348">
        <v>20</v>
      </c>
      <c r="G107" s="360">
        <f t="shared" si="296"/>
        <v>2000</v>
      </c>
      <c r="H107" s="359">
        <v>100</v>
      </c>
      <c r="I107" s="348">
        <v>20</v>
      </c>
      <c r="J107" s="360">
        <f t="shared" si="297"/>
        <v>2000</v>
      </c>
      <c r="K107" s="123"/>
      <c r="L107" s="124"/>
      <c r="M107" s="125">
        <f t="shared" si="304"/>
        <v>0</v>
      </c>
      <c r="N107" s="123"/>
      <c r="O107" s="124"/>
      <c r="P107" s="125">
        <f t="shared" si="305"/>
        <v>0</v>
      </c>
      <c r="Q107" s="123"/>
      <c r="R107" s="124"/>
      <c r="S107" s="125">
        <f t="shared" si="306"/>
        <v>0</v>
      </c>
      <c r="T107" s="123"/>
      <c r="U107" s="124"/>
      <c r="V107" s="125">
        <f t="shared" si="307"/>
        <v>0</v>
      </c>
      <c r="W107" s="126">
        <f t="shared" si="308"/>
        <v>2000</v>
      </c>
      <c r="X107" s="127">
        <f t="shared" si="309"/>
        <v>2000</v>
      </c>
      <c r="Y107" s="127">
        <f t="shared" si="310"/>
        <v>0</v>
      </c>
      <c r="Z107" s="128">
        <f t="shared" si="311"/>
        <v>0</v>
      </c>
      <c r="AA107" s="129" t="s">
        <v>413</v>
      </c>
      <c r="AB107" s="131"/>
      <c r="AC107" s="131"/>
      <c r="AD107" s="131"/>
      <c r="AE107" s="131"/>
      <c r="AF107" s="131"/>
      <c r="AG107" s="131"/>
    </row>
    <row r="108" spans="1:33" s="343" customFormat="1" ht="30" customHeight="1" x14ac:dyDescent="0.25">
      <c r="A108" s="119" t="s">
        <v>71</v>
      </c>
      <c r="B108" s="120" t="s">
        <v>360</v>
      </c>
      <c r="C108" s="345" t="s">
        <v>371</v>
      </c>
      <c r="D108" s="358" t="s">
        <v>106</v>
      </c>
      <c r="E108" s="359">
        <v>0.5</v>
      </c>
      <c r="F108" s="348">
        <v>7000</v>
      </c>
      <c r="G108" s="360">
        <f t="shared" si="296"/>
        <v>3500</v>
      </c>
      <c r="H108" s="359">
        <v>0.5</v>
      </c>
      <c r="I108" s="348">
        <v>7000</v>
      </c>
      <c r="J108" s="360">
        <f t="shared" si="297"/>
        <v>3500</v>
      </c>
      <c r="K108" s="123"/>
      <c r="L108" s="124"/>
      <c r="M108" s="125">
        <f t="shared" si="304"/>
        <v>0</v>
      </c>
      <c r="N108" s="123"/>
      <c r="O108" s="124"/>
      <c r="P108" s="125">
        <f t="shared" si="305"/>
        <v>0</v>
      </c>
      <c r="Q108" s="123"/>
      <c r="R108" s="124"/>
      <c r="S108" s="125">
        <f t="shared" si="306"/>
        <v>0</v>
      </c>
      <c r="T108" s="123"/>
      <c r="U108" s="124"/>
      <c r="V108" s="125">
        <f t="shared" si="307"/>
        <v>0</v>
      </c>
      <c r="W108" s="126">
        <f t="shared" si="308"/>
        <v>3500</v>
      </c>
      <c r="X108" s="127">
        <f t="shared" si="309"/>
        <v>3500</v>
      </c>
      <c r="Y108" s="127">
        <f t="shared" si="310"/>
        <v>0</v>
      </c>
      <c r="Z108" s="128">
        <f t="shared" si="311"/>
        <v>0</v>
      </c>
      <c r="AA108" s="129" t="s">
        <v>413</v>
      </c>
      <c r="AB108" s="131"/>
      <c r="AC108" s="131"/>
      <c r="AD108" s="131"/>
      <c r="AE108" s="131"/>
      <c r="AF108" s="131"/>
      <c r="AG108" s="131"/>
    </row>
    <row r="109" spans="1:33" s="343" customFormat="1" ht="30" customHeight="1" x14ac:dyDescent="0.25">
      <c r="A109" s="119" t="s">
        <v>71</v>
      </c>
      <c r="B109" s="120" t="s">
        <v>361</v>
      </c>
      <c r="C109" s="345" t="s">
        <v>372</v>
      </c>
      <c r="D109" s="358" t="s">
        <v>106</v>
      </c>
      <c r="E109" s="359">
        <v>30</v>
      </c>
      <c r="F109" s="348">
        <v>15</v>
      </c>
      <c r="G109" s="360">
        <f t="shared" si="296"/>
        <v>450</v>
      </c>
      <c r="H109" s="359">
        <v>30</v>
      </c>
      <c r="I109" s="348">
        <v>15</v>
      </c>
      <c r="J109" s="360">
        <f t="shared" si="297"/>
        <v>450</v>
      </c>
      <c r="K109" s="123"/>
      <c r="L109" s="124"/>
      <c r="M109" s="125">
        <f t="shared" si="304"/>
        <v>0</v>
      </c>
      <c r="N109" s="123"/>
      <c r="O109" s="124"/>
      <c r="P109" s="125">
        <f t="shared" si="305"/>
        <v>0</v>
      </c>
      <c r="Q109" s="123"/>
      <c r="R109" s="124"/>
      <c r="S109" s="125">
        <f t="shared" si="306"/>
        <v>0</v>
      </c>
      <c r="T109" s="123"/>
      <c r="U109" s="124"/>
      <c r="V109" s="125">
        <f t="shared" si="307"/>
        <v>0</v>
      </c>
      <c r="W109" s="126">
        <f t="shared" si="308"/>
        <v>450</v>
      </c>
      <c r="X109" s="127">
        <f t="shared" si="309"/>
        <v>450</v>
      </c>
      <c r="Y109" s="127">
        <f t="shared" si="310"/>
        <v>0</v>
      </c>
      <c r="Z109" s="128">
        <f t="shared" si="311"/>
        <v>0</v>
      </c>
      <c r="AA109" s="129" t="s">
        <v>413</v>
      </c>
      <c r="AB109" s="131"/>
      <c r="AC109" s="131"/>
      <c r="AD109" s="131"/>
      <c r="AE109" s="131"/>
      <c r="AF109" s="131"/>
      <c r="AG109" s="131"/>
    </row>
    <row r="110" spans="1:33" s="343" customFormat="1" ht="30" customHeight="1" x14ac:dyDescent="0.25">
      <c r="A110" s="119" t="s">
        <v>71</v>
      </c>
      <c r="B110" s="120" t="s">
        <v>362</v>
      </c>
      <c r="C110" s="345" t="s">
        <v>373</v>
      </c>
      <c r="D110" s="358" t="s">
        <v>106</v>
      </c>
      <c r="E110" s="359">
        <v>30</v>
      </c>
      <c r="F110" s="348">
        <v>60</v>
      </c>
      <c r="G110" s="360">
        <f t="shared" si="296"/>
        <v>1800</v>
      </c>
      <c r="H110" s="359">
        <v>30</v>
      </c>
      <c r="I110" s="348">
        <v>60</v>
      </c>
      <c r="J110" s="360">
        <f t="shared" si="297"/>
        <v>1800</v>
      </c>
      <c r="K110" s="123"/>
      <c r="L110" s="124"/>
      <c r="M110" s="125">
        <f t="shared" si="304"/>
        <v>0</v>
      </c>
      <c r="N110" s="123"/>
      <c r="O110" s="124"/>
      <c r="P110" s="125">
        <f t="shared" si="305"/>
        <v>0</v>
      </c>
      <c r="Q110" s="123"/>
      <c r="R110" s="124"/>
      <c r="S110" s="125">
        <f t="shared" si="306"/>
        <v>0</v>
      </c>
      <c r="T110" s="123"/>
      <c r="U110" s="124"/>
      <c r="V110" s="125">
        <f t="shared" si="307"/>
        <v>0</v>
      </c>
      <c r="W110" s="126">
        <f t="shared" si="308"/>
        <v>1800</v>
      </c>
      <c r="X110" s="127">
        <f t="shared" si="309"/>
        <v>1800</v>
      </c>
      <c r="Y110" s="127">
        <f t="shared" si="310"/>
        <v>0</v>
      </c>
      <c r="Z110" s="128">
        <f t="shared" si="311"/>
        <v>0</v>
      </c>
      <c r="AA110" s="129" t="s">
        <v>413</v>
      </c>
      <c r="AB110" s="131"/>
      <c r="AC110" s="131"/>
      <c r="AD110" s="131"/>
      <c r="AE110" s="131"/>
      <c r="AF110" s="131"/>
      <c r="AG110" s="131"/>
    </row>
    <row r="111" spans="1:33" s="343" customFormat="1" ht="30" customHeight="1" x14ac:dyDescent="0.25">
      <c r="A111" s="119" t="s">
        <v>71</v>
      </c>
      <c r="B111" s="120" t="s">
        <v>363</v>
      </c>
      <c r="C111" s="368" t="s">
        <v>374</v>
      </c>
      <c r="D111" s="369" t="s">
        <v>106</v>
      </c>
      <c r="E111" s="370">
        <v>3</v>
      </c>
      <c r="F111" s="371">
        <v>200</v>
      </c>
      <c r="G111" s="372">
        <f t="shared" si="296"/>
        <v>600</v>
      </c>
      <c r="H111" s="370">
        <v>3</v>
      </c>
      <c r="I111" s="371">
        <v>200</v>
      </c>
      <c r="J111" s="372">
        <f t="shared" si="297"/>
        <v>600</v>
      </c>
      <c r="K111" s="123"/>
      <c r="L111" s="124"/>
      <c r="M111" s="125">
        <f t="shared" si="304"/>
        <v>0</v>
      </c>
      <c r="N111" s="123"/>
      <c r="O111" s="124"/>
      <c r="P111" s="125">
        <f t="shared" si="305"/>
        <v>0</v>
      </c>
      <c r="Q111" s="123"/>
      <c r="R111" s="124"/>
      <c r="S111" s="125">
        <f t="shared" si="306"/>
        <v>0</v>
      </c>
      <c r="T111" s="123"/>
      <c r="U111" s="124"/>
      <c r="V111" s="125">
        <f t="shared" si="307"/>
        <v>0</v>
      </c>
      <c r="W111" s="126">
        <f t="shared" si="308"/>
        <v>600</v>
      </c>
      <c r="X111" s="127">
        <f t="shared" si="309"/>
        <v>600</v>
      </c>
      <c r="Y111" s="127">
        <f t="shared" si="310"/>
        <v>0</v>
      </c>
      <c r="Z111" s="128">
        <f t="shared" si="311"/>
        <v>0</v>
      </c>
      <c r="AA111" s="129" t="s">
        <v>413</v>
      </c>
      <c r="AB111" s="131"/>
      <c r="AC111" s="131"/>
      <c r="AD111" s="131"/>
      <c r="AE111" s="131"/>
      <c r="AF111" s="131"/>
      <c r="AG111" s="131"/>
    </row>
    <row r="112" spans="1:33" s="343" customFormat="1" ht="30" customHeight="1" x14ac:dyDescent="0.25">
      <c r="A112" s="119" t="s">
        <v>71</v>
      </c>
      <c r="B112" s="120" t="s">
        <v>364</v>
      </c>
      <c r="C112" s="368" t="s">
        <v>375</v>
      </c>
      <c r="D112" s="369" t="s">
        <v>106</v>
      </c>
      <c r="E112" s="370">
        <v>3</v>
      </c>
      <c r="F112" s="371">
        <v>100</v>
      </c>
      <c r="G112" s="372">
        <f t="shared" si="296"/>
        <v>300</v>
      </c>
      <c r="H112" s="370">
        <v>3</v>
      </c>
      <c r="I112" s="371">
        <v>100</v>
      </c>
      <c r="J112" s="372">
        <f t="shared" si="297"/>
        <v>300</v>
      </c>
      <c r="K112" s="123"/>
      <c r="L112" s="124"/>
      <c r="M112" s="125">
        <f t="shared" si="304"/>
        <v>0</v>
      </c>
      <c r="N112" s="123"/>
      <c r="O112" s="124"/>
      <c r="P112" s="125">
        <f t="shared" si="305"/>
        <v>0</v>
      </c>
      <c r="Q112" s="123"/>
      <c r="R112" s="124"/>
      <c r="S112" s="125">
        <f t="shared" si="306"/>
        <v>0</v>
      </c>
      <c r="T112" s="123"/>
      <c r="U112" s="124"/>
      <c r="V112" s="125">
        <f t="shared" si="307"/>
        <v>0</v>
      </c>
      <c r="W112" s="126">
        <f t="shared" si="308"/>
        <v>300</v>
      </c>
      <c r="X112" s="127">
        <f t="shared" si="309"/>
        <v>300</v>
      </c>
      <c r="Y112" s="127">
        <f t="shared" si="310"/>
        <v>0</v>
      </c>
      <c r="Z112" s="128">
        <f t="shared" si="311"/>
        <v>0</v>
      </c>
      <c r="AA112" s="129" t="s">
        <v>413</v>
      </c>
      <c r="AB112" s="131"/>
      <c r="AC112" s="131"/>
      <c r="AD112" s="131"/>
      <c r="AE112" s="131"/>
      <c r="AF112" s="131"/>
      <c r="AG112" s="131"/>
    </row>
    <row r="113" spans="1:33" s="343" customFormat="1" ht="30" customHeight="1" x14ac:dyDescent="0.25">
      <c r="A113" s="119" t="s">
        <v>71</v>
      </c>
      <c r="B113" s="120" t="s">
        <v>365</v>
      </c>
      <c r="C113" s="368" t="s">
        <v>376</v>
      </c>
      <c r="D113" s="369" t="s">
        <v>377</v>
      </c>
      <c r="E113" s="370">
        <v>4</v>
      </c>
      <c r="F113" s="371">
        <v>80</v>
      </c>
      <c r="G113" s="372">
        <f t="shared" si="296"/>
        <v>320</v>
      </c>
      <c r="H113" s="370">
        <v>4</v>
      </c>
      <c r="I113" s="371">
        <v>80</v>
      </c>
      <c r="J113" s="372">
        <f t="shared" si="297"/>
        <v>320</v>
      </c>
      <c r="K113" s="123"/>
      <c r="L113" s="124"/>
      <c r="M113" s="125">
        <f t="shared" si="304"/>
        <v>0</v>
      </c>
      <c r="N113" s="123"/>
      <c r="O113" s="124"/>
      <c r="P113" s="125">
        <f t="shared" si="305"/>
        <v>0</v>
      </c>
      <c r="Q113" s="123"/>
      <c r="R113" s="124"/>
      <c r="S113" s="125">
        <f t="shared" si="306"/>
        <v>0</v>
      </c>
      <c r="T113" s="123"/>
      <c r="U113" s="124"/>
      <c r="V113" s="125">
        <f t="shared" si="307"/>
        <v>0</v>
      </c>
      <c r="W113" s="126">
        <f t="shared" si="308"/>
        <v>320</v>
      </c>
      <c r="X113" s="127">
        <f t="shared" si="309"/>
        <v>320</v>
      </c>
      <c r="Y113" s="127">
        <f t="shared" si="310"/>
        <v>0</v>
      </c>
      <c r="Z113" s="128">
        <f t="shared" si="311"/>
        <v>0</v>
      </c>
      <c r="AA113" s="129" t="s">
        <v>413</v>
      </c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71</v>
      </c>
      <c r="B114" s="120" t="s">
        <v>366</v>
      </c>
      <c r="C114" s="368" t="s">
        <v>378</v>
      </c>
      <c r="D114" s="369" t="s">
        <v>106</v>
      </c>
      <c r="E114" s="370">
        <v>20</v>
      </c>
      <c r="F114" s="371">
        <v>9</v>
      </c>
      <c r="G114" s="372">
        <f t="shared" si="296"/>
        <v>180</v>
      </c>
      <c r="H114" s="370">
        <v>20</v>
      </c>
      <c r="I114" s="371">
        <v>9</v>
      </c>
      <c r="J114" s="372">
        <f t="shared" si="297"/>
        <v>180</v>
      </c>
      <c r="K114" s="123"/>
      <c r="L114" s="124"/>
      <c r="M114" s="125">
        <f t="shared" si="304"/>
        <v>0</v>
      </c>
      <c r="N114" s="123"/>
      <c r="O114" s="124"/>
      <c r="P114" s="125">
        <f t="shared" si="305"/>
        <v>0</v>
      </c>
      <c r="Q114" s="123"/>
      <c r="R114" s="124"/>
      <c r="S114" s="125">
        <f t="shared" si="306"/>
        <v>0</v>
      </c>
      <c r="T114" s="123"/>
      <c r="U114" s="124"/>
      <c r="V114" s="125">
        <f t="shared" si="307"/>
        <v>0</v>
      </c>
      <c r="W114" s="126">
        <f t="shared" si="308"/>
        <v>180</v>
      </c>
      <c r="X114" s="127">
        <f t="shared" si="309"/>
        <v>180</v>
      </c>
      <c r="Y114" s="127">
        <f t="shared" si="310"/>
        <v>0</v>
      </c>
      <c r="Z114" s="128">
        <f t="shared" si="311"/>
        <v>0</v>
      </c>
      <c r="AA114" s="129" t="s">
        <v>413</v>
      </c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71</v>
      </c>
      <c r="B115" s="120" t="s">
        <v>367</v>
      </c>
      <c r="C115" s="373" t="s">
        <v>379</v>
      </c>
      <c r="D115" s="374" t="s">
        <v>106</v>
      </c>
      <c r="E115" s="363">
        <v>15</v>
      </c>
      <c r="F115" s="364">
        <v>370</v>
      </c>
      <c r="G115" s="365">
        <f t="shared" si="296"/>
        <v>5550</v>
      </c>
      <c r="H115" s="363">
        <v>15</v>
      </c>
      <c r="I115" s="364">
        <v>370</v>
      </c>
      <c r="J115" s="365">
        <f t="shared" si="297"/>
        <v>5550</v>
      </c>
      <c r="K115" s="123"/>
      <c r="L115" s="124"/>
      <c r="M115" s="125">
        <f t="shared" si="304"/>
        <v>0</v>
      </c>
      <c r="N115" s="123"/>
      <c r="O115" s="124"/>
      <c r="P115" s="125">
        <f t="shared" si="305"/>
        <v>0</v>
      </c>
      <c r="Q115" s="123"/>
      <c r="R115" s="124"/>
      <c r="S115" s="125">
        <f t="shared" si="306"/>
        <v>0</v>
      </c>
      <c r="T115" s="123"/>
      <c r="U115" s="124"/>
      <c r="V115" s="125">
        <f t="shared" si="307"/>
        <v>0</v>
      </c>
      <c r="W115" s="126">
        <f t="shared" si="308"/>
        <v>5550</v>
      </c>
      <c r="X115" s="127">
        <f t="shared" si="309"/>
        <v>5550</v>
      </c>
      <c r="Y115" s="127">
        <f t="shared" si="310"/>
        <v>0</v>
      </c>
      <c r="Z115" s="128">
        <f t="shared" si="311"/>
        <v>0</v>
      </c>
      <c r="AA115" s="129" t="s">
        <v>413</v>
      </c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08" t="s">
        <v>66</v>
      </c>
      <c r="B116" s="155" t="s">
        <v>203</v>
      </c>
      <c r="C116" s="220" t="s">
        <v>204</v>
      </c>
      <c r="D116" s="141"/>
      <c r="E116" s="142">
        <f>SUM(E117:E119)</f>
        <v>0</v>
      </c>
      <c r="F116" s="143"/>
      <c r="G116" s="144">
        <f t="shared" ref="G116:H116" si="312">SUM(G117:G119)</f>
        <v>0</v>
      </c>
      <c r="H116" s="142">
        <f t="shared" si="312"/>
        <v>0</v>
      </c>
      <c r="I116" s="143"/>
      <c r="J116" s="144">
        <f t="shared" ref="J116:K116" si="313">SUM(J117:J119)</f>
        <v>0</v>
      </c>
      <c r="K116" s="142">
        <f t="shared" si="313"/>
        <v>0</v>
      </c>
      <c r="L116" s="143"/>
      <c r="M116" s="144">
        <f t="shared" ref="M116:N116" si="314">SUM(M117:M119)</f>
        <v>0</v>
      </c>
      <c r="N116" s="142">
        <f t="shared" si="314"/>
        <v>0</v>
      </c>
      <c r="O116" s="143"/>
      <c r="P116" s="144">
        <f t="shared" ref="P116:Q116" si="315">SUM(P117:P119)</f>
        <v>0</v>
      </c>
      <c r="Q116" s="142">
        <f t="shared" si="315"/>
        <v>0</v>
      </c>
      <c r="R116" s="143"/>
      <c r="S116" s="144">
        <f t="shared" ref="S116:T116" si="316">SUM(S117:S119)</f>
        <v>0</v>
      </c>
      <c r="T116" s="142">
        <f t="shared" si="316"/>
        <v>0</v>
      </c>
      <c r="U116" s="143"/>
      <c r="V116" s="144">
        <f t="shared" ref="V116:X116" si="317">SUM(V117:V119)</f>
        <v>0</v>
      </c>
      <c r="W116" s="144">
        <f t="shared" si="317"/>
        <v>0</v>
      </c>
      <c r="X116" s="144">
        <f t="shared" si="317"/>
        <v>0</v>
      </c>
      <c r="Y116" s="144">
        <f t="shared" si="294"/>
        <v>0</v>
      </c>
      <c r="Z116" s="144" t="e">
        <f t="shared" si="295"/>
        <v>#DIV/0!</v>
      </c>
      <c r="AA116" s="146"/>
      <c r="AB116" s="118"/>
      <c r="AC116" s="118"/>
      <c r="AD116" s="118"/>
      <c r="AE116" s="118"/>
      <c r="AF116" s="118"/>
      <c r="AG116" s="118"/>
    </row>
    <row r="117" spans="1:33" ht="30" customHeight="1" x14ac:dyDescent="0.25">
      <c r="A117" s="119" t="s">
        <v>71</v>
      </c>
      <c r="B117" s="120" t="s">
        <v>205</v>
      </c>
      <c r="C117" s="187" t="s">
        <v>200</v>
      </c>
      <c r="D117" s="122" t="s">
        <v>106</v>
      </c>
      <c r="E117" s="123"/>
      <c r="F117" s="124"/>
      <c r="G117" s="125">
        <f t="shared" ref="G117:G119" si="318">E117*F117</f>
        <v>0</v>
      </c>
      <c r="H117" s="123"/>
      <c r="I117" s="124"/>
      <c r="J117" s="125">
        <f t="shared" ref="J117:J119" si="319">H117*I117</f>
        <v>0</v>
      </c>
      <c r="K117" s="123"/>
      <c r="L117" s="124"/>
      <c r="M117" s="125">
        <f t="shared" ref="M117:M119" si="320">K117*L117</f>
        <v>0</v>
      </c>
      <c r="N117" s="123"/>
      <c r="O117" s="124"/>
      <c r="P117" s="125">
        <f t="shared" ref="P117:P119" si="321">N117*O117</f>
        <v>0</v>
      </c>
      <c r="Q117" s="123"/>
      <c r="R117" s="124"/>
      <c r="S117" s="125">
        <f t="shared" ref="S117:S119" si="322">Q117*R117</f>
        <v>0</v>
      </c>
      <c r="T117" s="123"/>
      <c r="U117" s="124"/>
      <c r="V117" s="125">
        <f t="shared" ref="V117:V119" si="323">T117*U117</f>
        <v>0</v>
      </c>
      <c r="W117" s="126">
        <f t="shared" ref="W117:W119" si="324">G117+M117+S117</f>
        <v>0</v>
      </c>
      <c r="X117" s="127">
        <f t="shared" ref="X117:X119" si="325">J117+P117+V117</f>
        <v>0</v>
      </c>
      <c r="Y117" s="127">
        <f t="shared" si="294"/>
        <v>0</v>
      </c>
      <c r="Z117" s="128" t="e">
        <f t="shared" si="295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71</v>
      </c>
      <c r="B118" s="120" t="s">
        <v>206</v>
      </c>
      <c r="C118" s="187" t="s">
        <v>200</v>
      </c>
      <c r="D118" s="122" t="s">
        <v>106</v>
      </c>
      <c r="E118" s="123"/>
      <c r="F118" s="124"/>
      <c r="G118" s="125">
        <f t="shared" si="318"/>
        <v>0</v>
      </c>
      <c r="H118" s="123"/>
      <c r="I118" s="124"/>
      <c r="J118" s="125">
        <f t="shared" si="319"/>
        <v>0</v>
      </c>
      <c r="K118" s="123"/>
      <c r="L118" s="124"/>
      <c r="M118" s="125">
        <f t="shared" si="320"/>
        <v>0</v>
      </c>
      <c r="N118" s="123"/>
      <c r="O118" s="124"/>
      <c r="P118" s="125">
        <f t="shared" si="321"/>
        <v>0</v>
      </c>
      <c r="Q118" s="123"/>
      <c r="R118" s="124"/>
      <c r="S118" s="125">
        <f t="shared" si="322"/>
        <v>0</v>
      </c>
      <c r="T118" s="123"/>
      <c r="U118" s="124"/>
      <c r="V118" s="125">
        <f t="shared" si="323"/>
        <v>0</v>
      </c>
      <c r="W118" s="126">
        <f t="shared" si="324"/>
        <v>0</v>
      </c>
      <c r="X118" s="127">
        <f t="shared" si="325"/>
        <v>0</v>
      </c>
      <c r="Y118" s="127">
        <f t="shared" si="294"/>
        <v>0</v>
      </c>
      <c r="Z118" s="128" t="e">
        <f t="shared" si="295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32" t="s">
        <v>71</v>
      </c>
      <c r="B119" s="133" t="s">
        <v>207</v>
      </c>
      <c r="C119" s="163" t="s">
        <v>200</v>
      </c>
      <c r="D119" s="134" t="s">
        <v>106</v>
      </c>
      <c r="E119" s="135"/>
      <c r="F119" s="136"/>
      <c r="G119" s="137">
        <f t="shared" si="318"/>
        <v>0</v>
      </c>
      <c r="H119" s="135"/>
      <c r="I119" s="136"/>
      <c r="J119" s="137">
        <f t="shared" si="319"/>
        <v>0</v>
      </c>
      <c r="K119" s="135"/>
      <c r="L119" s="136"/>
      <c r="M119" s="137">
        <f t="shared" si="320"/>
        <v>0</v>
      </c>
      <c r="N119" s="135"/>
      <c r="O119" s="136"/>
      <c r="P119" s="137">
        <f t="shared" si="321"/>
        <v>0</v>
      </c>
      <c r="Q119" s="135"/>
      <c r="R119" s="136"/>
      <c r="S119" s="137">
        <f t="shared" si="322"/>
        <v>0</v>
      </c>
      <c r="T119" s="135"/>
      <c r="U119" s="136"/>
      <c r="V119" s="137">
        <f t="shared" si="323"/>
        <v>0</v>
      </c>
      <c r="W119" s="138">
        <f t="shared" si="324"/>
        <v>0</v>
      </c>
      <c r="X119" s="127">
        <f t="shared" si="325"/>
        <v>0</v>
      </c>
      <c r="Y119" s="127">
        <f t="shared" si="294"/>
        <v>0</v>
      </c>
      <c r="Z119" s="128" t="e">
        <f t="shared" si="295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08" t="s">
        <v>66</v>
      </c>
      <c r="B120" s="155" t="s">
        <v>208</v>
      </c>
      <c r="C120" s="220" t="s">
        <v>209</v>
      </c>
      <c r="D120" s="141"/>
      <c r="E120" s="142">
        <f>SUM(E121:E128)</f>
        <v>0</v>
      </c>
      <c r="F120" s="143"/>
      <c r="G120" s="144">
        <f t="shared" ref="G120:H120" si="326">SUM(G121:G128)</f>
        <v>0</v>
      </c>
      <c r="H120" s="142">
        <f t="shared" si="326"/>
        <v>0</v>
      </c>
      <c r="I120" s="143"/>
      <c r="J120" s="144">
        <f t="shared" ref="J120:K120" si="327">SUM(J121:J128)</f>
        <v>0</v>
      </c>
      <c r="K120" s="142">
        <f t="shared" si="327"/>
        <v>37</v>
      </c>
      <c r="L120" s="143"/>
      <c r="M120" s="144">
        <f t="shared" ref="M120:N120" si="328">SUM(M121:M128)</f>
        <v>59200</v>
      </c>
      <c r="N120" s="142">
        <f t="shared" si="328"/>
        <v>37</v>
      </c>
      <c r="O120" s="143"/>
      <c r="P120" s="144">
        <f t="shared" ref="P120:Q120" si="329">SUM(P121:P128)</f>
        <v>59200</v>
      </c>
      <c r="Q120" s="142">
        <f t="shared" si="329"/>
        <v>0</v>
      </c>
      <c r="R120" s="143"/>
      <c r="S120" s="144">
        <f t="shared" ref="S120:T120" si="330">SUM(S121:S128)</f>
        <v>0</v>
      </c>
      <c r="T120" s="142">
        <f t="shared" si="330"/>
        <v>0</v>
      </c>
      <c r="U120" s="143"/>
      <c r="V120" s="144">
        <f t="shared" ref="V120:X120" si="331">SUM(V121:V128)</f>
        <v>0</v>
      </c>
      <c r="W120" s="144">
        <f t="shared" si="331"/>
        <v>59200</v>
      </c>
      <c r="X120" s="144">
        <f t="shared" si="331"/>
        <v>59200</v>
      </c>
      <c r="Y120" s="144">
        <f t="shared" si="294"/>
        <v>0</v>
      </c>
      <c r="Z120" s="144">
        <f t="shared" si="295"/>
        <v>0</v>
      </c>
      <c r="AA120" s="146" t="s">
        <v>413</v>
      </c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71</v>
      </c>
      <c r="B121" s="120" t="s">
        <v>210</v>
      </c>
      <c r="C121" s="345" t="s">
        <v>385</v>
      </c>
      <c r="D121" s="122" t="s">
        <v>106</v>
      </c>
      <c r="E121" s="123"/>
      <c r="F121" s="124"/>
      <c r="G121" s="125">
        <f t="shared" ref="G121" si="332">E121*F121</f>
        <v>0</v>
      </c>
      <c r="H121" s="123"/>
      <c r="I121" s="124"/>
      <c r="J121" s="125">
        <f t="shared" ref="J121" si="333">H121*I121</f>
        <v>0</v>
      </c>
      <c r="K121" s="359">
        <v>1</v>
      </c>
      <c r="L121" s="348">
        <v>14000</v>
      </c>
      <c r="M121" s="360">
        <f t="shared" ref="M121:M128" si="334">K121*L121</f>
        <v>14000</v>
      </c>
      <c r="N121" s="359">
        <v>1</v>
      </c>
      <c r="O121" s="348">
        <v>14000</v>
      </c>
      <c r="P121" s="360">
        <f t="shared" ref="P121:P128" si="335">N121*O121</f>
        <v>14000</v>
      </c>
      <c r="Q121" s="123"/>
      <c r="R121" s="124"/>
      <c r="S121" s="125">
        <f t="shared" ref="S121" si="336">Q121*R121</f>
        <v>0</v>
      </c>
      <c r="T121" s="123"/>
      <c r="U121" s="124"/>
      <c r="V121" s="125">
        <f t="shared" ref="V121" si="337">T121*U121</f>
        <v>0</v>
      </c>
      <c r="W121" s="126">
        <f t="shared" ref="W121" si="338">G121+M121+S121</f>
        <v>14000</v>
      </c>
      <c r="X121" s="127">
        <f t="shared" ref="X121" si="339">J121+P121+V121</f>
        <v>14000</v>
      </c>
      <c r="Y121" s="127">
        <f t="shared" si="294"/>
        <v>0</v>
      </c>
      <c r="Z121" s="128">
        <f t="shared" si="295"/>
        <v>0</v>
      </c>
      <c r="AA121" s="129" t="s">
        <v>413</v>
      </c>
      <c r="AB121" s="131"/>
      <c r="AC121" s="131"/>
      <c r="AD121" s="131"/>
      <c r="AE121" s="131"/>
      <c r="AF121" s="131"/>
      <c r="AG121" s="131"/>
    </row>
    <row r="122" spans="1:33" s="344" customFormat="1" ht="30" customHeight="1" x14ac:dyDescent="0.25">
      <c r="A122" s="119" t="s">
        <v>71</v>
      </c>
      <c r="B122" s="120" t="s">
        <v>211</v>
      </c>
      <c r="C122" s="345" t="s">
        <v>386</v>
      </c>
      <c r="D122" s="122" t="s">
        <v>106</v>
      </c>
      <c r="E122" s="123"/>
      <c r="F122" s="124"/>
      <c r="G122" s="125">
        <f t="shared" ref="G122:G128" si="340">E122*F122</f>
        <v>0</v>
      </c>
      <c r="H122" s="123"/>
      <c r="I122" s="124"/>
      <c r="J122" s="125">
        <f t="shared" ref="J122:J128" si="341">H122*I122</f>
        <v>0</v>
      </c>
      <c r="K122" s="359">
        <v>8</v>
      </c>
      <c r="L122" s="348">
        <v>2500</v>
      </c>
      <c r="M122" s="360">
        <f t="shared" si="334"/>
        <v>20000</v>
      </c>
      <c r="N122" s="359">
        <v>8</v>
      </c>
      <c r="O122" s="348">
        <v>2500</v>
      </c>
      <c r="P122" s="360">
        <f t="shared" si="335"/>
        <v>20000</v>
      </c>
      <c r="Q122" s="123"/>
      <c r="R122" s="124"/>
      <c r="S122" s="125">
        <f t="shared" ref="S122:S128" si="342">Q122*R122</f>
        <v>0</v>
      </c>
      <c r="T122" s="123"/>
      <c r="U122" s="124"/>
      <c r="V122" s="125">
        <f t="shared" ref="V122:V128" si="343">T122*U122</f>
        <v>0</v>
      </c>
      <c r="W122" s="126">
        <f t="shared" ref="W122:W128" si="344">G122+M122+S122</f>
        <v>20000</v>
      </c>
      <c r="X122" s="127">
        <f t="shared" ref="X122:X128" si="345">J122+P122+V122</f>
        <v>20000</v>
      </c>
      <c r="Y122" s="127">
        <f t="shared" ref="Y122:Y128" si="346">W122-X122</f>
        <v>0</v>
      </c>
      <c r="Z122" s="128">
        <f t="shared" ref="Z122:Z128" si="347">Y122/W122</f>
        <v>0</v>
      </c>
      <c r="AA122" s="129" t="s">
        <v>413</v>
      </c>
      <c r="AB122" s="131"/>
      <c r="AC122" s="131"/>
      <c r="AD122" s="131"/>
      <c r="AE122" s="131"/>
      <c r="AF122" s="131"/>
      <c r="AG122" s="131"/>
    </row>
    <row r="123" spans="1:33" s="344" customFormat="1" ht="30" customHeight="1" x14ac:dyDescent="0.25">
      <c r="A123" s="119" t="s">
        <v>71</v>
      </c>
      <c r="B123" s="120" t="s">
        <v>212</v>
      </c>
      <c r="C123" s="373" t="s">
        <v>387</v>
      </c>
      <c r="D123" s="122" t="s">
        <v>106</v>
      </c>
      <c r="E123" s="123"/>
      <c r="F123" s="124"/>
      <c r="G123" s="125">
        <f t="shared" si="340"/>
        <v>0</v>
      </c>
      <c r="H123" s="123"/>
      <c r="I123" s="124"/>
      <c r="J123" s="125">
        <f t="shared" si="341"/>
        <v>0</v>
      </c>
      <c r="K123" s="363">
        <v>3</v>
      </c>
      <c r="L123" s="364">
        <v>1200</v>
      </c>
      <c r="M123" s="360">
        <f t="shared" si="334"/>
        <v>3600</v>
      </c>
      <c r="N123" s="363">
        <v>3</v>
      </c>
      <c r="O123" s="364">
        <v>1200</v>
      </c>
      <c r="P123" s="360">
        <f t="shared" si="335"/>
        <v>3600</v>
      </c>
      <c r="Q123" s="123"/>
      <c r="R123" s="124"/>
      <c r="S123" s="125">
        <f t="shared" si="342"/>
        <v>0</v>
      </c>
      <c r="T123" s="123"/>
      <c r="U123" s="124"/>
      <c r="V123" s="125">
        <f t="shared" si="343"/>
        <v>0</v>
      </c>
      <c r="W123" s="126">
        <f t="shared" si="344"/>
        <v>3600</v>
      </c>
      <c r="X123" s="127">
        <f t="shared" si="345"/>
        <v>3600</v>
      </c>
      <c r="Y123" s="127">
        <f t="shared" si="346"/>
        <v>0</v>
      </c>
      <c r="Z123" s="128">
        <f t="shared" si="347"/>
        <v>0</v>
      </c>
      <c r="AA123" s="129" t="s">
        <v>413</v>
      </c>
      <c r="AB123" s="131"/>
      <c r="AC123" s="131"/>
      <c r="AD123" s="131"/>
      <c r="AE123" s="131"/>
      <c r="AF123" s="131"/>
      <c r="AG123" s="131"/>
    </row>
    <row r="124" spans="1:33" s="344" customFormat="1" ht="30" customHeight="1" x14ac:dyDescent="0.25">
      <c r="A124" s="119" t="s">
        <v>71</v>
      </c>
      <c r="B124" s="120" t="s">
        <v>380</v>
      </c>
      <c r="C124" s="373" t="s">
        <v>388</v>
      </c>
      <c r="D124" s="122" t="s">
        <v>106</v>
      </c>
      <c r="E124" s="123"/>
      <c r="F124" s="124"/>
      <c r="G124" s="125">
        <f t="shared" si="340"/>
        <v>0</v>
      </c>
      <c r="H124" s="123"/>
      <c r="I124" s="124"/>
      <c r="J124" s="125">
        <f t="shared" si="341"/>
        <v>0</v>
      </c>
      <c r="K124" s="363">
        <v>4</v>
      </c>
      <c r="L124" s="364">
        <v>1000</v>
      </c>
      <c r="M124" s="360">
        <f t="shared" si="334"/>
        <v>4000</v>
      </c>
      <c r="N124" s="363">
        <v>4</v>
      </c>
      <c r="O124" s="364">
        <v>1000</v>
      </c>
      <c r="P124" s="360">
        <f t="shared" si="335"/>
        <v>4000</v>
      </c>
      <c r="Q124" s="123"/>
      <c r="R124" s="124"/>
      <c r="S124" s="125">
        <f t="shared" si="342"/>
        <v>0</v>
      </c>
      <c r="T124" s="123"/>
      <c r="U124" s="124"/>
      <c r="V124" s="125">
        <f t="shared" si="343"/>
        <v>0</v>
      </c>
      <c r="W124" s="126">
        <f t="shared" si="344"/>
        <v>4000</v>
      </c>
      <c r="X124" s="127">
        <f t="shared" si="345"/>
        <v>4000</v>
      </c>
      <c r="Y124" s="127">
        <f t="shared" si="346"/>
        <v>0</v>
      </c>
      <c r="Z124" s="128">
        <f t="shared" si="347"/>
        <v>0</v>
      </c>
      <c r="AA124" s="129" t="s">
        <v>413</v>
      </c>
      <c r="AB124" s="131"/>
      <c r="AC124" s="131"/>
      <c r="AD124" s="131"/>
      <c r="AE124" s="131"/>
      <c r="AF124" s="131"/>
      <c r="AG124" s="131"/>
    </row>
    <row r="125" spans="1:33" s="344" customFormat="1" ht="30" customHeight="1" x14ac:dyDescent="0.25">
      <c r="A125" s="119" t="s">
        <v>71</v>
      </c>
      <c r="B125" s="120" t="s">
        <v>381</v>
      </c>
      <c r="C125" s="373" t="s">
        <v>389</v>
      </c>
      <c r="D125" s="122" t="s">
        <v>106</v>
      </c>
      <c r="E125" s="123"/>
      <c r="F125" s="124"/>
      <c r="G125" s="125">
        <f t="shared" si="340"/>
        <v>0</v>
      </c>
      <c r="H125" s="123"/>
      <c r="I125" s="124"/>
      <c r="J125" s="125">
        <f t="shared" si="341"/>
        <v>0</v>
      </c>
      <c r="K125" s="363">
        <v>2</v>
      </c>
      <c r="L125" s="364">
        <v>4000</v>
      </c>
      <c r="M125" s="365">
        <f t="shared" si="334"/>
        <v>8000</v>
      </c>
      <c r="N125" s="363">
        <v>2</v>
      </c>
      <c r="O125" s="364">
        <v>4000</v>
      </c>
      <c r="P125" s="365">
        <f t="shared" si="335"/>
        <v>8000</v>
      </c>
      <c r="Q125" s="123"/>
      <c r="R125" s="124"/>
      <c r="S125" s="125">
        <f t="shared" si="342"/>
        <v>0</v>
      </c>
      <c r="T125" s="123"/>
      <c r="U125" s="124"/>
      <c r="V125" s="125">
        <f t="shared" si="343"/>
        <v>0</v>
      </c>
      <c r="W125" s="126">
        <f t="shared" si="344"/>
        <v>8000</v>
      </c>
      <c r="X125" s="127">
        <f t="shared" si="345"/>
        <v>8000</v>
      </c>
      <c r="Y125" s="127">
        <f t="shared" si="346"/>
        <v>0</v>
      </c>
      <c r="Z125" s="128">
        <f t="shared" si="347"/>
        <v>0</v>
      </c>
      <c r="AA125" s="129" t="s">
        <v>413</v>
      </c>
      <c r="AB125" s="131"/>
      <c r="AC125" s="131"/>
      <c r="AD125" s="131"/>
      <c r="AE125" s="131"/>
      <c r="AF125" s="131"/>
      <c r="AG125" s="131"/>
    </row>
    <row r="126" spans="1:33" s="344" customFormat="1" ht="30" customHeight="1" x14ac:dyDescent="0.25">
      <c r="A126" s="119" t="s">
        <v>71</v>
      </c>
      <c r="B126" s="120" t="s">
        <v>382</v>
      </c>
      <c r="C126" s="373" t="s">
        <v>390</v>
      </c>
      <c r="D126" s="122" t="s">
        <v>106</v>
      </c>
      <c r="E126" s="123"/>
      <c r="F126" s="124"/>
      <c r="G126" s="125">
        <f t="shared" si="340"/>
        <v>0</v>
      </c>
      <c r="H126" s="123"/>
      <c r="I126" s="124"/>
      <c r="J126" s="125">
        <f t="shared" si="341"/>
        <v>0</v>
      </c>
      <c r="K126" s="363">
        <v>10</v>
      </c>
      <c r="L126" s="364">
        <v>400</v>
      </c>
      <c r="M126" s="365">
        <f t="shared" si="334"/>
        <v>4000</v>
      </c>
      <c r="N126" s="363">
        <v>10</v>
      </c>
      <c r="O126" s="364">
        <v>400</v>
      </c>
      <c r="P126" s="365">
        <f t="shared" si="335"/>
        <v>4000</v>
      </c>
      <c r="Q126" s="123"/>
      <c r="R126" s="124"/>
      <c r="S126" s="125">
        <f t="shared" si="342"/>
        <v>0</v>
      </c>
      <c r="T126" s="123"/>
      <c r="U126" s="124"/>
      <c r="V126" s="125">
        <f t="shared" si="343"/>
        <v>0</v>
      </c>
      <c r="W126" s="126">
        <f t="shared" si="344"/>
        <v>4000</v>
      </c>
      <c r="X126" s="127">
        <f t="shared" si="345"/>
        <v>4000</v>
      </c>
      <c r="Y126" s="127">
        <f t="shared" si="346"/>
        <v>0</v>
      </c>
      <c r="Z126" s="128">
        <f t="shared" si="347"/>
        <v>0</v>
      </c>
      <c r="AA126" s="129" t="s">
        <v>413</v>
      </c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71</v>
      </c>
      <c r="B127" s="120" t="s">
        <v>383</v>
      </c>
      <c r="C127" s="373" t="s">
        <v>391</v>
      </c>
      <c r="D127" s="122" t="s">
        <v>106</v>
      </c>
      <c r="E127" s="123"/>
      <c r="F127" s="124"/>
      <c r="G127" s="125">
        <f t="shared" si="340"/>
        <v>0</v>
      </c>
      <c r="H127" s="123"/>
      <c r="I127" s="124"/>
      <c r="J127" s="125">
        <f t="shared" si="341"/>
        <v>0</v>
      </c>
      <c r="K127" s="363">
        <v>8</v>
      </c>
      <c r="L127" s="364">
        <v>325</v>
      </c>
      <c r="M127" s="365">
        <f t="shared" si="334"/>
        <v>2600</v>
      </c>
      <c r="N127" s="363">
        <v>8</v>
      </c>
      <c r="O127" s="364">
        <v>325</v>
      </c>
      <c r="P127" s="365">
        <f t="shared" si="335"/>
        <v>2600</v>
      </c>
      <c r="Q127" s="123"/>
      <c r="R127" s="124"/>
      <c r="S127" s="125">
        <f t="shared" si="342"/>
        <v>0</v>
      </c>
      <c r="T127" s="123"/>
      <c r="U127" s="124"/>
      <c r="V127" s="125">
        <f t="shared" si="343"/>
        <v>0</v>
      </c>
      <c r="W127" s="126">
        <f t="shared" si="344"/>
        <v>2600</v>
      </c>
      <c r="X127" s="127">
        <f t="shared" si="345"/>
        <v>2600</v>
      </c>
      <c r="Y127" s="127">
        <f t="shared" si="346"/>
        <v>0</v>
      </c>
      <c r="Z127" s="128">
        <f t="shared" si="347"/>
        <v>0</v>
      </c>
      <c r="AA127" s="129" t="s">
        <v>413</v>
      </c>
      <c r="AB127" s="131"/>
      <c r="AC127" s="131"/>
      <c r="AD127" s="131"/>
      <c r="AE127" s="131"/>
      <c r="AF127" s="131"/>
      <c r="AG127" s="131"/>
    </row>
    <row r="128" spans="1:33" ht="30" customHeight="1" thickBot="1" x14ac:dyDescent="0.3">
      <c r="A128" s="119" t="s">
        <v>71</v>
      </c>
      <c r="B128" s="120" t="s">
        <v>384</v>
      </c>
      <c r="C128" s="373" t="s">
        <v>392</v>
      </c>
      <c r="D128" s="122" t="s">
        <v>106</v>
      </c>
      <c r="E128" s="123"/>
      <c r="F128" s="124"/>
      <c r="G128" s="125">
        <f t="shared" si="340"/>
        <v>0</v>
      </c>
      <c r="H128" s="123"/>
      <c r="I128" s="124"/>
      <c r="J128" s="125">
        <f t="shared" si="341"/>
        <v>0</v>
      </c>
      <c r="K128" s="375">
        <v>1</v>
      </c>
      <c r="L128" s="376">
        <v>3000</v>
      </c>
      <c r="M128" s="377">
        <f t="shared" si="334"/>
        <v>3000</v>
      </c>
      <c r="N128" s="375">
        <v>1</v>
      </c>
      <c r="O128" s="376">
        <v>3000</v>
      </c>
      <c r="P128" s="377">
        <f t="shared" si="335"/>
        <v>3000</v>
      </c>
      <c r="Q128" s="123"/>
      <c r="R128" s="124"/>
      <c r="S128" s="125">
        <f t="shared" si="342"/>
        <v>0</v>
      </c>
      <c r="T128" s="123"/>
      <c r="U128" s="124"/>
      <c r="V128" s="125">
        <f t="shared" si="343"/>
        <v>0</v>
      </c>
      <c r="W128" s="126">
        <f t="shared" si="344"/>
        <v>3000</v>
      </c>
      <c r="X128" s="127">
        <f t="shared" si="345"/>
        <v>3000</v>
      </c>
      <c r="Y128" s="127">
        <f t="shared" si="346"/>
        <v>0</v>
      </c>
      <c r="Z128" s="128">
        <f t="shared" si="347"/>
        <v>0</v>
      </c>
      <c r="AA128" s="129" t="s">
        <v>413</v>
      </c>
      <c r="AB128" s="131"/>
      <c r="AC128" s="131"/>
      <c r="AD128" s="131"/>
      <c r="AE128" s="131"/>
      <c r="AF128" s="131"/>
      <c r="AG128" s="131"/>
    </row>
    <row r="129" spans="1:33" ht="30" customHeight="1" thickBot="1" x14ac:dyDescent="0.3">
      <c r="A129" s="166" t="s">
        <v>213</v>
      </c>
      <c r="B129" s="167"/>
      <c r="C129" s="168"/>
      <c r="D129" s="169"/>
      <c r="E129" s="173">
        <f>E120+E116+E104</f>
        <v>321</v>
      </c>
      <c r="F129" s="189"/>
      <c r="G129" s="172">
        <f t="shared" ref="G129:H129" si="348">G120+G116+G104</f>
        <v>55000</v>
      </c>
      <c r="H129" s="173">
        <f t="shared" si="348"/>
        <v>321</v>
      </c>
      <c r="I129" s="189"/>
      <c r="J129" s="172">
        <f t="shared" ref="J129:K129" si="349">J120+J116+J104</f>
        <v>55000</v>
      </c>
      <c r="K129" s="190">
        <f t="shared" si="349"/>
        <v>37</v>
      </c>
      <c r="L129" s="189"/>
      <c r="M129" s="172">
        <f t="shared" ref="M129:N129" si="350">M120+M116+M104</f>
        <v>59200</v>
      </c>
      <c r="N129" s="190">
        <f t="shared" si="350"/>
        <v>37</v>
      </c>
      <c r="O129" s="189"/>
      <c r="P129" s="172">
        <f t="shared" ref="P129:Q129" si="351">P120+P116+P104</f>
        <v>59200</v>
      </c>
      <c r="Q129" s="190">
        <f t="shared" si="351"/>
        <v>0</v>
      </c>
      <c r="R129" s="189"/>
      <c r="S129" s="172">
        <f t="shared" ref="S129:T129" si="352">S120+S116+S104</f>
        <v>0</v>
      </c>
      <c r="T129" s="190">
        <f t="shared" si="352"/>
        <v>0</v>
      </c>
      <c r="U129" s="189"/>
      <c r="V129" s="174">
        <f t="shared" ref="V129:X129" si="353">V120+V116+V104</f>
        <v>0</v>
      </c>
      <c r="W129" s="222">
        <f t="shared" si="353"/>
        <v>114200</v>
      </c>
      <c r="X129" s="223">
        <f t="shared" si="353"/>
        <v>114200</v>
      </c>
      <c r="Y129" s="223">
        <f t="shared" si="294"/>
        <v>0</v>
      </c>
      <c r="Z129" s="223">
        <f t="shared" si="295"/>
        <v>0</v>
      </c>
      <c r="AA129" s="224" t="s">
        <v>413</v>
      </c>
      <c r="AB129" s="7"/>
      <c r="AC129" s="7"/>
      <c r="AD129" s="7"/>
      <c r="AE129" s="7"/>
      <c r="AF129" s="7"/>
      <c r="AG129" s="7"/>
    </row>
    <row r="130" spans="1:33" ht="30" customHeight="1" x14ac:dyDescent="0.25">
      <c r="A130" s="178" t="s">
        <v>66</v>
      </c>
      <c r="B130" s="206">
        <v>7</v>
      </c>
      <c r="C130" s="180" t="s">
        <v>214</v>
      </c>
      <c r="D130" s="18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25"/>
      <c r="X130" s="225"/>
      <c r="Y130" s="182"/>
      <c r="Z130" s="225"/>
      <c r="AA130" s="226"/>
      <c r="AB130" s="7"/>
      <c r="AC130" s="7"/>
      <c r="AD130" s="7"/>
      <c r="AE130" s="7"/>
      <c r="AF130" s="7"/>
      <c r="AG130" s="7"/>
    </row>
    <row r="131" spans="1:33" ht="30" customHeight="1" x14ac:dyDescent="0.25">
      <c r="A131" s="119" t="s">
        <v>71</v>
      </c>
      <c r="B131" s="120" t="s">
        <v>215</v>
      </c>
      <c r="C131" s="345" t="s">
        <v>393</v>
      </c>
      <c r="D131" s="358" t="s">
        <v>106</v>
      </c>
      <c r="E131" s="359">
        <v>1</v>
      </c>
      <c r="F131" s="348">
        <v>3000</v>
      </c>
      <c r="G131" s="360">
        <v>3000</v>
      </c>
      <c r="H131" s="359">
        <v>1</v>
      </c>
      <c r="I131" s="348">
        <v>3000</v>
      </c>
      <c r="J131" s="360">
        <v>3000</v>
      </c>
      <c r="K131" s="123"/>
      <c r="L131" s="124"/>
      <c r="M131" s="125">
        <f t="shared" ref="M131:M141" si="354">K131*L131</f>
        <v>0</v>
      </c>
      <c r="N131" s="123"/>
      <c r="O131" s="124"/>
      <c r="P131" s="125">
        <f t="shared" ref="P131:P141" si="355">N131*O131</f>
        <v>0</v>
      </c>
      <c r="Q131" s="123"/>
      <c r="R131" s="124"/>
      <c r="S131" s="125">
        <f t="shared" ref="S131:S141" si="356">Q131*R131</f>
        <v>0</v>
      </c>
      <c r="T131" s="123"/>
      <c r="U131" s="124"/>
      <c r="V131" s="227">
        <f t="shared" ref="V131:V141" si="357">T131*U131</f>
        <v>0</v>
      </c>
      <c r="W131" s="228">
        <f t="shared" ref="W131:W141" si="358">G131+M131+S131</f>
        <v>3000</v>
      </c>
      <c r="X131" s="229">
        <f t="shared" ref="X131:X141" si="359">J131+P131+V131</f>
        <v>3000</v>
      </c>
      <c r="Y131" s="229">
        <f t="shared" ref="Y131:Y142" si="360">W131-X131</f>
        <v>0</v>
      </c>
      <c r="Z131" s="230">
        <f t="shared" ref="Z131:Z142" si="361">Y131/W131</f>
        <v>0</v>
      </c>
      <c r="AA131" s="231" t="s">
        <v>413</v>
      </c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71</v>
      </c>
      <c r="B132" s="120" t="s">
        <v>216</v>
      </c>
      <c r="C132" s="345" t="s">
        <v>394</v>
      </c>
      <c r="D132" s="358" t="s">
        <v>106</v>
      </c>
      <c r="E132" s="359">
        <v>1</v>
      </c>
      <c r="F132" s="348">
        <v>1500</v>
      </c>
      <c r="G132" s="360">
        <v>1500</v>
      </c>
      <c r="H132" s="359">
        <v>1</v>
      </c>
      <c r="I132" s="348">
        <v>1500</v>
      </c>
      <c r="J132" s="360">
        <v>1500</v>
      </c>
      <c r="K132" s="123"/>
      <c r="L132" s="124"/>
      <c r="M132" s="125">
        <f t="shared" si="354"/>
        <v>0</v>
      </c>
      <c r="N132" s="123"/>
      <c r="O132" s="124"/>
      <c r="P132" s="125">
        <f t="shared" si="355"/>
        <v>0</v>
      </c>
      <c r="Q132" s="123"/>
      <c r="R132" s="124"/>
      <c r="S132" s="125">
        <f t="shared" si="356"/>
        <v>0</v>
      </c>
      <c r="T132" s="123"/>
      <c r="U132" s="124"/>
      <c r="V132" s="227">
        <f t="shared" si="357"/>
        <v>0</v>
      </c>
      <c r="W132" s="232">
        <f t="shared" si="358"/>
        <v>1500</v>
      </c>
      <c r="X132" s="127">
        <f t="shared" si="359"/>
        <v>1500</v>
      </c>
      <c r="Y132" s="127">
        <f t="shared" si="360"/>
        <v>0</v>
      </c>
      <c r="Z132" s="128">
        <f t="shared" si="361"/>
        <v>0</v>
      </c>
      <c r="AA132" s="129" t="s">
        <v>413</v>
      </c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19" t="s">
        <v>71</v>
      </c>
      <c r="B133" s="120" t="s">
        <v>217</v>
      </c>
      <c r="C133" s="345" t="s">
        <v>395</v>
      </c>
      <c r="D133" s="358" t="s">
        <v>106</v>
      </c>
      <c r="E133" s="359">
        <v>500</v>
      </c>
      <c r="F133" s="348">
        <v>10</v>
      </c>
      <c r="G133" s="360">
        <f>E133*F133</f>
        <v>5000</v>
      </c>
      <c r="H133" s="359">
        <v>500</v>
      </c>
      <c r="I133" s="348">
        <v>10</v>
      </c>
      <c r="J133" s="360">
        <f>H133*I133</f>
        <v>5000</v>
      </c>
      <c r="K133" s="123"/>
      <c r="L133" s="124"/>
      <c r="M133" s="125">
        <f t="shared" si="354"/>
        <v>0</v>
      </c>
      <c r="N133" s="123"/>
      <c r="O133" s="124"/>
      <c r="P133" s="125">
        <f t="shared" si="355"/>
        <v>0</v>
      </c>
      <c r="Q133" s="123"/>
      <c r="R133" s="124"/>
      <c r="S133" s="125">
        <f t="shared" si="356"/>
        <v>0</v>
      </c>
      <c r="T133" s="123"/>
      <c r="U133" s="124"/>
      <c r="V133" s="227">
        <f t="shared" si="357"/>
        <v>0</v>
      </c>
      <c r="W133" s="232">
        <f t="shared" si="358"/>
        <v>5000</v>
      </c>
      <c r="X133" s="127">
        <f t="shared" si="359"/>
        <v>5000</v>
      </c>
      <c r="Y133" s="127">
        <f t="shared" si="360"/>
        <v>0</v>
      </c>
      <c r="Z133" s="128">
        <f t="shared" si="361"/>
        <v>0</v>
      </c>
      <c r="AA133" s="129" t="s">
        <v>413</v>
      </c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71</v>
      </c>
      <c r="B134" s="120" t="s">
        <v>218</v>
      </c>
      <c r="C134" s="345" t="s">
        <v>396</v>
      </c>
      <c r="D134" s="358" t="s">
        <v>377</v>
      </c>
      <c r="E134" s="359">
        <v>1</v>
      </c>
      <c r="F134" s="348">
        <v>3500</v>
      </c>
      <c r="G134" s="360">
        <f t="shared" ref="G134" si="362">E134*F134</f>
        <v>3500</v>
      </c>
      <c r="H134" s="359">
        <v>1</v>
      </c>
      <c r="I134" s="348">
        <v>3500</v>
      </c>
      <c r="J134" s="360">
        <f t="shared" ref="J134" si="363">H134*I134</f>
        <v>3500</v>
      </c>
      <c r="K134" s="123"/>
      <c r="L134" s="124"/>
      <c r="M134" s="125">
        <f t="shared" si="354"/>
        <v>0</v>
      </c>
      <c r="N134" s="123"/>
      <c r="O134" s="124"/>
      <c r="P134" s="125">
        <f t="shared" si="355"/>
        <v>0</v>
      </c>
      <c r="Q134" s="123"/>
      <c r="R134" s="124"/>
      <c r="S134" s="125">
        <f t="shared" si="356"/>
        <v>0</v>
      </c>
      <c r="T134" s="123"/>
      <c r="U134" s="124"/>
      <c r="V134" s="227">
        <f t="shared" si="357"/>
        <v>0</v>
      </c>
      <c r="W134" s="232">
        <f t="shared" si="358"/>
        <v>3500</v>
      </c>
      <c r="X134" s="127">
        <f t="shared" si="359"/>
        <v>3500</v>
      </c>
      <c r="Y134" s="127">
        <f t="shared" si="360"/>
        <v>0</v>
      </c>
      <c r="Z134" s="128">
        <f t="shared" si="361"/>
        <v>0</v>
      </c>
      <c r="AA134" s="129" t="s">
        <v>413</v>
      </c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71</v>
      </c>
      <c r="B135" s="120" t="s">
        <v>219</v>
      </c>
      <c r="C135" s="187" t="s">
        <v>220</v>
      </c>
      <c r="D135" s="122" t="s">
        <v>106</v>
      </c>
      <c r="E135" s="123"/>
      <c r="F135" s="124"/>
      <c r="G135" s="125">
        <f t="shared" ref="G135:G141" si="364">E135*F135</f>
        <v>0</v>
      </c>
      <c r="H135" s="123"/>
      <c r="I135" s="124"/>
      <c r="J135" s="125">
        <f t="shared" ref="J135:J141" si="365">H135*I135</f>
        <v>0</v>
      </c>
      <c r="K135" s="123"/>
      <c r="L135" s="124"/>
      <c r="M135" s="125">
        <f t="shared" si="354"/>
        <v>0</v>
      </c>
      <c r="N135" s="123"/>
      <c r="O135" s="124"/>
      <c r="P135" s="125">
        <f t="shared" si="355"/>
        <v>0</v>
      </c>
      <c r="Q135" s="123"/>
      <c r="R135" s="124"/>
      <c r="S135" s="125">
        <f t="shared" si="356"/>
        <v>0</v>
      </c>
      <c r="T135" s="123"/>
      <c r="U135" s="124"/>
      <c r="V135" s="227">
        <f t="shared" si="357"/>
        <v>0</v>
      </c>
      <c r="W135" s="232">
        <f t="shared" si="358"/>
        <v>0</v>
      </c>
      <c r="X135" s="127">
        <f t="shared" si="359"/>
        <v>0</v>
      </c>
      <c r="Y135" s="127">
        <f t="shared" si="360"/>
        <v>0</v>
      </c>
      <c r="Z135" s="128" t="e">
        <f t="shared" si="361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71</v>
      </c>
      <c r="B136" s="120" t="s">
        <v>221</v>
      </c>
      <c r="C136" s="187" t="s">
        <v>222</v>
      </c>
      <c r="D136" s="122" t="s">
        <v>106</v>
      </c>
      <c r="E136" s="123"/>
      <c r="F136" s="124"/>
      <c r="G136" s="125">
        <f t="shared" si="364"/>
        <v>0</v>
      </c>
      <c r="H136" s="123"/>
      <c r="I136" s="124"/>
      <c r="J136" s="125">
        <f t="shared" si="365"/>
        <v>0</v>
      </c>
      <c r="K136" s="123"/>
      <c r="L136" s="124"/>
      <c r="M136" s="125">
        <f t="shared" si="354"/>
        <v>0</v>
      </c>
      <c r="N136" s="123"/>
      <c r="O136" s="124"/>
      <c r="P136" s="125">
        <f t="shared" si="355"/>
        <v>0</v>
      </c>
      <c r="Q136" s="123"/>
      <c r="R136" s="124"/>
      <c r="S136" s="125">
        <f t="shared" si="356"/>
        <v>0</v>
      </c>
      <c r="T136" s="123"/>
      <c r="U136" s="124"/>
      <c r="V136" s="227">
        <f t="shared" si="357"/>
        <v>0</v>
      </c>
      <c r="W136" s="232">
        <f t="shared" si="358"/>
        <v>0</v>
      </c>
      <c r="X136" s="127">
        <f t="shared" si="359"/>
        <v>0</v>
      </c>
      <c r="Y136" s="127">
        <f t="shared" si="360"/>
        <v>0</v>
      </c>
      <c r="Z136" s="128" t="e">
        <f t="shared" si="361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19" t="s">
        <v>71</v>
      </c>
      <c r="B137" s="120" t="s">
        <v>223</v>
      </c>
      <c r="C137" s="187" t="s">
        <v>224</v>
      </c>
      <c r="D137" s="122" t="s">
        <v>106</v>
      </c>
      <c r="E137" s="123"/>
      <c r="F137" s="124"/>
      <c r="G137" s="125">
        <f t="shared" si="364"/>
        <v>0</v>
      </c>
      <c r="H137" s="123"/>
      <c r="I137" s="124"/>
      <c r="J137" s="125">
        <f t="shared" si="365"/>
        <v>0</v>
      </c>
      <c r="K137" s="123"/>
      <c r="L137" s="124"/>
      <c r="M137" s="125">
        <f t="shared" si="354"/>
        <v>0</v>
      </c>
      <c r="N137" s="123"/>
      <c r="O137" s="124"/>
      <c r="P137" s="125">
        <f t="shared" si="355"/>
        <v>0</v>
      </c>
      <c r="Q137" s="123"/>
      <c r="R137" s="124"/>
      <c r="S137" s="125">
        <f t="shared" si="356"/>
        <v>0</v>
      </c>
      <c r="T137" s="123"/>
      <c r="U137" s="124"/>
      <c r="V137" s="227">
        <f t="shared" si="357"/>
        <v>0</v>
      </c>
      <c r="W137" s="232">
        <f t="shared" si="358"/>
        <v>0</v>
      </c>
      <c r="X137" s="127">
        <f t="shared" si="359"/>
        <v>0</v>
      </c>
      <c r="Y137" s="127">
        <f t="shared" si="360"/>
        <v>0</v>
      </c>
      <c r="Z137" s="128" t="e">
        <f t="shared" si="361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71</v>
      </c>
      <c r="B138" s="120" t="s">
        <v>225</v>
      </c>
      <c r="C138" s="187" t="s">
        <v>226</v>
      </c>
      <c r="D138" s="122" t="s">
        <v>106</v>
      </c>
      <c r="E138" s="123"/>
      <c r="F138" s="124"/>
      <c r="G138" s="125">
        <f t="shared" si="364"/>
        <v>0</v>
      </c>
      <c r="H138" s="123"/>
      <c r="I138" s="124"/>
      <c r="J138" s="125">
        <f t="shared" si="365"/>
        <v>0</v>
      </c>
      <c r="K138" s="123"/>
      <c r="L138" s="124"/>
      <c r="M138" s="125">
        <f t="shared" si="354"/>
        <v>0</v>
      </c>
      <c r="N138" s="123"/>
      <c r="O138" s="124"/>
      <c r="P138" s="125">
        <f t="shared" si="355"/>
        <v>0</v>
      </c>
      <c r="Q138" s="123"/>
      <c r="R138" s="124"/>
      <c r="S138" s="125">
        <f t="shared" si="356"/>
        <v>0</v>
      </c>
      <c r="T138" s="123"/>
      <c r="U138" s="124"/>
      <c r="V138" s="227">
        <f t="shared" si="357"/>
        <v>0</v>
      </c>
      <c r="W138" s="232">
        <f t="shared" si="358"/>
        <v>0</v>
      </c>
      <c r="X138" s="127">
        <f t="shared" si="359"/>
        <v>0</v>
      </c>
      <c r="Y138" s="127">
        <f t="shared" si="360"/>
        <v>0</v>
      </c>
      <c r="Z138" s="128" t="e">
        <f t="shared" si="361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32" t="s">
        <v>71</v>
      </c>
      <c r="B139" s="120" t="s">
        <v>227</v>
      </c>
      <c r="C139" s="163" t="s">
        <v>228</v>
      </c>
      <c r="D139" s="122" t="s">
        <v>106</v>
      </c>
      <c r="E139" s="135"/>
      <c r="F139" s="136"/>
      <c r="G139" s="125">
        <f t="shared" si="364"/>
        <v>0</v>
      </c>
      <c r="H139" s="135"/>
      <c r="I139" s="136"/>
      <c r="J139" s="125">
        <f t="shared" si="365"/>
        <v>0</v>
      </c>
      <c r="K139" s="123"/>
      <c r="L139" s="124"/>
      <c r="M139" s="125">
        <f t="shared" si="354"/>
        <v>0</v>
      </c>
      <c r="N139" s="123"/>
      <c r="O139" s="124"/>
      <c r="P139" s="125">
        <f t="shared" si="355"/>
        <v>0</v>
      </c>
      <c r="Q139" s="123"/>
      <c r="R139" s="124"/>
      <c r="S139" s="125">
        <f t="shared" si="356"/>
        <v>0</v>
      </c>
      <c r="T139" s="123"/>
      <c r="U139" s="124"/>
      <c r="V139" s="227">
        <f t="shared" si="357"/>
        <v>0</v>
      </c>
      <c r="W139" s="232">
        <f t="shared" si="358"/>
        <v>0</v>
      </c>
      <c r="X139" s="127">
        <f t="shared" si="359"/>
        <v>0</v>
      </c>
      <c r="Y139" s="127">
        <f t="shared" si="360"/>
        <v>0</v>
      </c>
      <c r="Z139" s="128" t="e">
        <f t="shared" si="361"/>
        <v>#DIV/0!</v>
      </c>
      <c r="AA139" s="13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71</v>
      </c>
      <c r="B140" s="120" t="s">
        <v>229</v>
      </c>
      <c r="C140" s="163" t="s">
        <v>230</v>
      </c>
      <c r="D140" s="134" t="s">
        <v>106</v>
      </c>
      <c r="E140" s="123"/>
      <c r="F140" s="124"/>
      <c r="G140" s="125">
        <f t="shared" si="364"/>
        <v>0</v>
      </c>
      <c r="H140" s="123"/>
      <c r="I140" s="124"/>
      <c r="J140" s="125">
        <f t="shared" si="365"/>
        <v>0</v>
      </c>
      <c r="K140" s="123"/>
      <c r="L140" s="124"/>
      <c r="M140" s="125">
        <f t="shared" si="354"/>
        <v>0</v>
      </c>
      <c r="N140" s="123"/>
      <c r="O140" s="124"/>
      <c r="P140" s="125">
        <f t="shared" si="355"/>
        <v>0</v>
      </c>
      <c r="Q140" s="123"/>
      <c r="R140" s="124"/>
      <c r="S140" s="125">
        <f t="shared" si="356"/>
        <v>0</v>
      </c>
      <c r="T140" s="123"/>
      <c r="U140" s="124"/>
      <c r="V140" s="227">
        <f t="shared" si="357"/>
        <v>0</v>
      </c>
      <c r="W140" s="232">
        <f t="shared" si="358"/>
        <v>0</v>
      </c>
      <c r="X140" s="127">
        <f t="shared" si="359"/>
        <v>0</v>
      </c>
      <c r="Y140" s="127">
        <f t="shared" si="360"/>
        <v>0</v>
      </c>
      <c r="Z140" s="128" t="e">
        <f t="shared" si="361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71</v>
      </c>
      <c r="B141" s="120" t="s">
        <v>231</v>
      </c>
      <c r="C141" s="233" t="s">
        <v>232</v>
      </c>
      <c r="D141" s="134"/>
      <c r="E141" s="135"/>
      <c r="F141" s="136">
        <v>0.22</v>
      </c>
      <c r="G141" s="137">
        <f t="shared" si="364"/>
        <v>0</v>
      </c>
      <c r="H141" s="135"/>
      <c r="I141" s="136">
        <v>0.22</v>
      </c>
      <c r="J141" s="137">
        <f t="shared" si="365"/>
        <v>0</v>
      </c>
      <c r="K141" s="135"/>
      <c r="L141" s="136">
        <v>0.22</v>
      </c>
      <c r="M141" s="137">
        <f t="shared" si="354"/>
        <v>0</v>
      </c>
      <c r="N141" s="135"/>
      <c r="O141" s="136">
        <v>0.22</v>
      </c>
      <c r="P141" s="137">
        <f t="shared" si="355"/>
        <v>0</v>
      </c>
      <c r="Q141" s="135"/>
      <c r="R141" s="136">
        <v>0.22</v>
      </c>
      <c r="S141" s="137">
        <f t="shared" si="356"/>
        <v>0</v>
      </c>
      <c r="T141" s="135"/>
      <c r="U141" s="136">
        <v>0.22</v>
      </c>
      <c r="V141" s="234">
        <f t="shared" si="357"/>
        <v>0</v>
      </c>
      <c r="W141" s="235">
        <f t="shared" si="358"/>
        <v>0</v>
      </c>
      <c r="X141" s="236">
        <f t="shared" si="359"/>
        <v>0</v>
      </c>
      <c r="Y141" s="236">
        <f t="shared" si="360"/>
        <v>0</v>
      </c>
      <c r="Z141" s="237" t="e">
        <f t="shared" si="361"/>
        <v>#DIV/0!</v>
      </c>
      <c r="AA141" s="152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233</v>
      </c>
      <c r="B142" s="238"/>
      <c r="C142" s="168"/>
      <c r="D142" s="169"/>
      <c r="E142" s="173">
        <f>SUM(E131:E140)</f>
        <v>503</v>
      </c>
      <c r="F142" s="189"/>
      <c r="G142" s="172">
        <f>SUM(G131:G141)</f>
        <v>13000</v>
      </c>
      <c r="H142" s="173">
        <f>SUM(H131:H140)</f>
        <v>503</v>
      </c>
      <c r="I142" s="189"/>
      <c r="J142" s="172">
        <f>SUM(J131:J141)</f>
        <v>13000</v>
      </c>
      <c r="K142" s="190">
        <f>SUM(K131:K140)</f>
        <v>0</v>
      </c>
      <c r="L142" s="189"/>
      <c r="M142" s="172">
        <f>SUM(M131:M141)</f>
        <v>0</v>
      </c>
      <c r="N142" s="190">
        <f>SUM(N131:N140)</f>
        <v>0</v>
      </c>
      <c r="O142" s="189"/>
      <c r="P142" s="172">
        <f>SUM(P131:P141)</f>
        <v>0</v>
      </c>
      <c r="Q142" s="190">
        <f>SUM(Q131:Q140)</f>
        <v>0</v>
      </c>
      <c r="R142" s="189"/>
      <c r="S142" s="172">
        <f>SUM(S131:S141)</f>
        <v>0</v>
      </c>
      <c r="T142" s="190">
        <f>SUM(T131:T140)</f>
        <v>0</v>
      </c>
      <c r="U142" s="189"/>
      <c r="V142" s="174">
        <f t="shared" ref="V142:X142" si="366">SUM(V131:V141)</f>
        <v>0</v>
      </c>
      <c r="W142" s="222">
        <f t="shared" si="366"/>
        <v>13000</v>
      </c>
      <c r="X142" s="223">
        <f t="shared" si="366"/>
        <v>13000</v>
      </c>
      <c r="Y142" s="223">
        <f t="shared" si="360"/>
        <v>0</v>
      </c>
      <c r="Z142" s="223">
        <f t="shared" si="361"/>
        <v>0</v>
      </c>
      <c r="AA142" s="224" t="s">
        <v>413</v>
      </c>
      <c r="AB142" s="7"/>
      <c r="AC142" s="7"/>
      <c r="AD142" s="7"/>
      <c r="AE142" s="7"/>
      <c r="AF142" s="7"/>
      <c r="AG142" s="7"/>
    </row>
    <row r="143" spans="1:33" ht="30" customHeight="1" x14ac:dyDescent="0.25">
      <c r="A143" s="239" t="s">
        <v>66</v>
      </c>
      <c r="B143" s="206">
        <v>8</v>
      </c>
      <c r="C143" s="240" t="s">
        <v>234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5"/>
      <c r="X143" s="225"/>
      <c r="Y143" s="182"/>
      <c r="Z143" s="225"/>
      <c r="AA143" s="226"/>
      <c r="AB143" s="118"/>
      <c r="AC143" s="118"/>
      <c r="AD143" s="118"/>
      <c r="AE143" s="118"/>
      <c r="AF143" s="118"/>
      <c r="AG143" s="118"/>
    </row>
    <row r="144" spans="1:33" ht="30" customHeight="1" x14ac:dyDescent="0.25">
      <c r="A144" s="119" t="s">
        <v>71</v>
      </c>
      <c r="B144" s="120" t="s">
        <v>235</v>
      </c>
      <c r="C144" s="187" t="s">
        <v>236</v>
      </c>
      <c r="D144" s="122" t="s">
        <v>237</v>
      </c>
      <c r="E144" s="123"/>
      <c r="F144" s="124"/>
      <c r="G144" s="125">
        <f t="shared" ref="G144:G149" si="367">E144*F144</f>
        <v>0</v>
      </c>
      <c r="H144" s="123"/>
      <c r="I144" s="124"/>
      <c r="J144" s="125">
        <f t="shared" ref="J144:J149" si="368">H144*I144</f>
        <v>0</v>
      </c>
      <c r="K144" s="123"/>
      <c r="L144" s="124"/>
      <c r="M144" s="125">
        <f t="shared" ref="M144:M149" si="369">K144*L144</f>
        <v>0</v>
      </c>
      <c r="N144" s="123"/>
      <c r="O144" s="124"/>
      <c r="P144" s="125">
        <f t="shared" ref="P144:P149" si="370">N144*O144</f>
        <v>0</v>
      </c>
      <c r="Q144" s="123"/>
      <c r="R144" s="124"/>
      <c r="S144" s="125">
        <f t="shared" ref="S144:S149" si="371">Q144*R144</f>
        <v>0</v>
      </c>
      <c r="T144" s="123"/>
      <c r="U144" s="124"/>
      <c r="V144" s="227">
        <f t="shared" ref="V144:V149" si="372">T144*U144</f>
        <v>0</v>
      </c>
      <c r="W144" s="228">
        <f t="shared" ref="W144:W149" si="373">G144+M144+S144</f>
        <v>0</v>
      </c>
      <c r="X144" s="229">
        <f t="shared" ref="X144:X149" si="374">J144+P144+V144</f>
        <v>0</v>
      </c>
      <c r="Y144" s="229">
        <f t="shared" ref="Y144:Y150" si="375">W144-X144</f>
        <v>0</v>
      </c>
      <c r="Z144" s="230" t="e">
        <f t="shared" ref="Z144:Z150" si="376">Y144/W144</f>
        <v>#DIV/0!</v>
      </c>
      <c r="AA144" s="231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19" t="s">
        <v>71</v>
      </c>
      <c r="B145" s="120" t="s">
        <v>238</v>
      </c>
      <c r="C145" s="187" t="s">
        <v>239</v>
      </c>
      <c r="D145" s="122" t="s">
        <v>237</v>
      </c>
      <c r="E145" s="123"/>
      <c r="F145" s="124"/>
      <c r="G145" s="125">
        <f t="shared" si="367"/>
        <v>0</v>
      </c>
      <c r="H145" s="123"/>
      <c r="I145" s="124"/>
      <c r="J145" s="125">
        <f t="shared" si="368"/>
        <v>0</v>
      </c>
      <c r="K145" s="123"/>
      <c r="L145" s="124"/>
      <c r="M145" s="125">
        <f t="shared" si="369"/>
        <v>0</v>
      </c>
      <c r="N145" s="123"/>
      <c r="O145" s="124"/>
      <c r="P145" s="125">
        <f t="shared" si="370"/>
        <v>0</v>
      </c>
      <c r="Q145" s="123"/>
      <c r="R145" s="124"/>
      <c r="S145" s="125">
        <f t="shared" si="371"/>
        <v>0</v>
      </c>
      <c r="T145" s="123"/>
      <c r="U145" s="124"/>
      <c r="V145" s="227">
        <f t="shared" si="372"/>
        <v>0</v>
      </c>
      <c r="W145" s="232">
        <f t="shared" si="373"/>
        <v>0</v>
      </c>
      <c r="X145" s="127">
        <f t="shared" si="374"/>
        <v>0</v>
      </c>
      <c r="Y145" s="127">
        <f t="shared" si="375"/>
        <v>0</v>
      </c>
      <c r="Z145" s="128" t="e">
        <f t="shared" si="376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19" t="s">
        <v>71</v>
      </c>
      <c r="B146" s="120" t="s">
        <v>240</v>
      </c>
      <c r="C146" s="187" t="s">
        <v>241</v>
      </c>
      <c r="D146" s="122" t="s">
        <v>242</v>
      </c>
      <c r="E146" s="241"/>
      <c r="F146" s="242"/>
      <c r="G146" s="125">
        <f t="shared" si="367"/>
        <v>0</v>
      </c>
      <c r="H146" s="241"/>
      <c r="I146" s="242"/>
      <c r="J146" s="125">
        <f t="shared" si="368"/>
        <v>0</v>
      </c>
      <c r="K146" s="123"/>
      <c r="L146" s="124"/>
      <c r="M146" s="125">
        <f t="shared" si="369"/>
        <v>0</v>
      </c>
      <c r="N146" s="123"/>
      <c r="O146" s="124"/>
      <c r="P146" s="125">
        <f t="shared" si="370"/>
        <v>0</v>
      </c>
      <c r="Q146" s="123"/>
      <c r="R146" s="124"/>
      <c r="S146" s="125">
        <f t="shared" si="371"/>
        <v>0</v>
      </c>
      <c r="T146" s="123"/>
      <c r="U146" s="124"/>
      <c r="V146" s="227">
        <f t="shared" si="372"/>
        <v>0</v>
      </c>
      <c r="W146" s="243">
        <f t="shared" si="373"/>
        <v>0</v>
      </c>
      <c r="X146" s="127">
        <f t="shared" si="374"/>
        <v>0</v>
      </c>
      <c r="Y146" s="127">
        <f t="shared" si="375"/>
        <v>0</v>
      </c>
      <c r="Z146" s="128" t="e">
        <f t="shared" si="376"/>
        <v>#DIV/0!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19" t="s">
        <v>71</v>
      </c>
      <c r="B147" s="120" t="s">
        <v>243</v>
      </c>
      <c r="C147" s="187" t="s">
        <v>244</v>
      </c>
      <c r="D147" s="122" t="s">
        <v>242</v>
      </c>
      <c r="E147" s="123"/>
      <c r="F147" s="124"/>
      <c r="G147" s="125">
        <f t="shared" si="367"/>
        <v>0</v>
      </c>
      <c r="H147" s="123"/>
      <c r="I147" s="124"/>
      <c r="J147" s="125">
        <f t="shared" si="368"/>
        <v>0</v>
      </c>
      <c r="K147" s="241"/>
      <c r="L147" s="242"/>
      <c r="M147" s="125">
        <f t="shared" si="369"/>
        <v>0</v>
      </c>
      <c r="N147" s="241"/>
      <c r="O147" s="242"/>
      <c r="P147" s="125">
        <f t="shared" si="370"/>
        <v>0</v>
      </c>
      <c r="Q147" s="241"/>
      <c r="R147" s="242"/>
      <c r="S147" s="125">
        <f t="shared" si="371"/>
        <v>0</v>
      </c>
      <c r="T147" s="241"/>
      <c r="U147" s="242"/>
      <c r="V147" s="227">
        <f t="shared" si="372"/>
        <v>0</v>
      </c>
      <c r="W147" s="243">
        <f t="shared" si="373"/>
        <v>0</v>
      </c>
      <c r="X147" s="127">
        <f t="shared" si="374"/>
        <v>0</v>
      </c>
      <c r="Y147" s="127">
        <f t="shared" si="375"/>
        <v>0</v>
      </c>
      <c r="Z147" s="128" t="e">
        <f t="shared" si="376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 x14ac:dyDescent="0.25">
      <c r="A148" s="119" t="s">
        <v>71</v>
      </c>
      <c r="B148" s="120" t="s">
        <v>245</v>
      </c>
      <c r="C148" s="187" t="s">
        <v>246</v>
      </c>
      <c r="D148" s="122" t="s">
        <v>242</v>
      </c>
      <c r="E148" s="123"/>
      <c r="F148" s="124"/>
      <c r="G148" s="125">
        <f t="shared" si="367"/>
        <v>0</v>
      </c>
      <c r="H148" s="123"/>
      <c r="I148" s="124"/>
      <c r="J148" s="125">
        <f t="shared" si="368"/>
        <v>0</v>
      </c>
      <c r="K148" s="123"/>
      <c r="L148" s="124"/>
      <c r="M148" s="125">
        <f t="shared" si="369"/>
        <v>0</v>
      </c>
      <c r="N148" s="123"/>
      <c r="O148" s="124"/>
      <c r="P148" s="125">
        <f t="shared" si="370"/>
        <v>0</v>
      </c>
      <c r="Q148" s="123"/>
      <c r="R148" s="124"/>
      <c r="S148" s="125">
        <f t="shared" si="371"/>
        <v>0</v>
      </c>
      <c r="T148" s="123"/>
      <c r="U148" s="124"/>
      <c r="V148" s="227">
        <f t="shared" si="372"/>
        <v>0</v>
      </c>
      <c r="W148" s="232">
        <f t="shared" si="373"/>
        <v>0</v>
      </c>
      <c r="X148" s="127">
        <f t="shared" si="374"/>
        <v>0</v>
      </c>
      <c r="Y148" s="127">
        <f t="shared" si="375"/>
        <v>0</v>
      </c>
      <c r="Z148" s="128" t="e">
        <f t="shared" si="376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132" t="s">
        <v>71</v>
      </c>
      <c r="B149" s="154" t="s">
        <v>247</v>
      </c>
      <c r="C149" s="164" t="s">
        <v>248</v>
      </c>
      <c r="D149" s="134"/>
      <c r="E149" s="135"/>
      <c r="F149" s="136">
        <v>0.22</v>
      </c>
      <c r="G149" s="137">
        <f t="shared" si="367"/>
        <v>0</v>
      </c>
      <c r="H149" s="135"/>
      <c r="I149" s="136">
        <v>0.22</v>
      </c>
      <c r="J149" s="137">
        <f t="shared" si="368"/>
        <v>0</v>
      </c>
      <c r="K149" s="135"/>
      <c r="L149" s="136">
        <v>0.22</v>
      </c>
      <c r="M149" s="137">
        <f t="shared" si="369"/>
        <v>0</v>
      </c>
      <c r="N149" s="135"/>
      <c r="O149" s="136">
        <v>0.22</v>
      </c>
      <c r="P149" s="137">
        <f t="shared" si="370"/>
        <v>0</v>
      </c>
      <c r="Q149" s="135"/>
      <c r="R149" s="136">
        <v>0.22</v>
      </c>
      <c r="S149" s="137">
        <f t="shared" si="371"/>
        <v>0</v>
      </c>
      <c r="T149" s="135"/>
      <c r="U149" s="136">
        <v>0.22</v>
      </c>
      <c r="V149" s="234">
        <f t="shared" si="372"/>
        <v>0</v>
      </c>
      <c r="W149" s="235">
        <f t="shared" si="373"/>
        <v>0</v>
      </c>
      <c r="X149" s="236">
        <f t="shared" si="374"/>
        <v>0</v>
      </c>
      <c r="Y149" s="236">
        <f t="shared" si="375"/>
        <v>0</v>
      </c>
      <c r="Z149" s="237" t="e">
        <f t="shared" si="376"/>
        <v>#DIV/0!</v>
      </c>
      <c r="AA149" s="152"/>
      <c r="AB149" s="7"/>
      <c r="AC149" s="7"/>
      <c r="AD149" s="7"/>
      <c r="AE149" s="7"/>
      <c r="AF149" s="7"/>
      <c r="AG149" s="7"/>
    </row>
    <row r="150" spans="1:33" ht="30" customHeight="1" x14ac:dyDescent="0.25">
      <c r="A150" s="166" t="s">
        <v>249</v>
      </c>
      <c r="B150" s="244"/>
      <c r="C150" s="168"/>
      <c r="D150" s="169"/>
      <c r="E150" s="173">
        <f>SUM(E144:E148)</f>
        <v>0</v>
      </c>
      <c r="F150" s="189"/>
      <c r="G150" s="173">
        <f>SUM(G144:G149)</f>
        <v>0</v>
      </c>
      <c r="H150" s="173">
        <f>SUM(H144:H148)</f>
        <v>0</v>
      </c>
      <c r="I150" s="189"/>
      <c r="J150" s="173">
        <f>SUM(J144:J149)</f>
        <v>0</v>
      </c>
      <c r="K150" s="173">
        <f>SUM(K144:K148)</f>
        <v>0</v>
      </c>
      <c r="L150" s="189"/>
      <c r="M150" s="173">
        <f>SUM(M144:M149)</f>
        <v>0</v>
      </c>
      <c r="N150" s="173">
        <f>SUM(N144:N148)</f>
        <v>0</v>
      </c>
      <c r="O150" s="189"/>
      <c r="P150" s="173">
        <f>SUM(P144:P149)</f>
        <v>0</v>
      </c>
      <c r="Q150" s="173">
        <f>SUM(Q144:Q148)</f>
        <v>0</v>
      </c>
      <c r="R150" s="189"/>
      <c r="S150" s="173">
        <f>SUM(S144:S149)</f>
        <v>0</v>
      </c>
      <c r="T150" s="173">
        <f>SUM(T144:T148)</f>
        <v>0</v>
      </c>
      <c r="U150" s="189"/>
      <c r="V150" s="245">
        <f t="shared" ref="V150:X150" si="377">SUM(V144:V149)</f>
        <v>0</v>
      </c>
      <c r="W150" s="222">
        <f t="shared" si="377"/>
        <v>0</v>
      </c>
      <c r="X150" s="223">
        <f t="shared" si="377"/>
        <v>0</v>
      </c>
      <c r="Y150" s="223">
        <f t="shared" si="375"/>
        <v>0</v>
      </c>
      <c r="Z150" s="223" t="e">
        <f t="shared" si="376"/>
        <v>#DIV/0!</v>
      </c>
      <c r="AA150" s="224"/>
      <c r="AB150" s="7"/>
      <c r="AC150" s="7"/>
      <c r="AD150" s="7"/>
      <c r="AE150" s="7"/>
      <c r="AF150" s="7"/>
      <c r="AG150" s="7"/>
    </row>
    <row r="151" spans="1:33" ht="30" customHeight="1" x14ac:dyDescent="0.25">
      <c r="A151" s="178" t="s">
        <v>66</v>
      </c>
      <c r="B151" s="179">
        <v>9</v>
      </c>
      <c r="C151" s="180" t="s">
        <v>250</v>
      </c>
      <c r="D151" s="181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46"/>
      <c r="X151" s="246"/>
      <c r="Y151" s="208"/>
      <c r="Z151" s="246"/>
      <c r="AA151" s="247"/>
      <c r="AB151" s="7"/>
      <c r="AC151" s="7"/>
      <c r="AD151" s="7"/>
      <c r="AE151" s="7"/>
      <c r="AF151" s="7"/>
      <c r="AG151" s="7"/>
    </row>
    <row r="152" spans="1:33" ht="30" customHeight="1" x14ac:dyDescent="0.25">
      <c r="A152" s="248" t="s">
        <v>71</v>
      </c>
      <c r="B152" s="249">
        <v>43839</v>
      </c>
      <c r="C152" s="250" t="s">
        <v>251</v>
      </c>
      <c r="D152" s="251"/>
      <c r="E152" s="252"/>
      <c r="F152" s="253"/>
      <c r="G152" s="254">
        <f t="shared" ref="G152:G156" si="378">E152*F152</f>
        <v>0</v>
      </c>
      <c r="H152" s="252"/>
      <c r="I152" s="253"/>
      <c r="J152" s="254">
        <f t="shared" ref="J152:J156" si="379">H152*I152</f>
        <v>0</v>
      </c>
      <c r="K152" s="255"/>
      <c r="L152" s="253"/>
      <c r="M152" s="254">
        <f t="shared" ref="M152:M157" si="380">K152*L152</f>
        <v>0</v>
      </c>
      <c r="N152" s="255"/>
      <c r="O152" s="253"/>
      <c r="P152" s="254">
        <f t="shared" ref="P152:P157" si="381">N152*O152</f>
        <v>0</v>
      </c>
      <c r="Q152" s="255"/>
      <c r="R152" s="253"/>
      <c r="S152" s="254">
        <f t="shared" ref="S152:S157" si="382">Q152*R152</f>
        <v>0</v>
      </c>
      <c r="T152" s="255"/>
      <c r="U152" s="253"/>
      <c r="V152" s="254">
        <f t="shared" ref="V152:V157" si="383">T152*U152</f>
        <v>0</v>
      </c>
      <c r="W152" s="229">
        <f t="shared" ref="W152:W157" si="384">G152+M152+S152</f>
        <v>0</v>
      </c>
      <c r="X152" s="127">
        <f t="shared" ref="X152:X157" si="385">J152+P152+V152</f>
        <v>0</v>
      </c>
      <c r="Y152" s="127">
        <f t="shared" ref="Y152:Y158" si="386">W152-X152</f>
        <v>0</v>
      </c>
      <c r="Z152" s="128" t="e">
        <f t="shared" ref="Z152:Z158" si="387">Y152/W152</f>
        <v>#DIV/0!</v>
      </c>
      <c r="AA152" s="231"/>
      <c r="AB152" s="130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71</v>
      </c>
      <c r="B153" s="256">
        <v>43870</v>
      </c>
      <c r="C153" s="345" t="s">
        <v>397</v>
      </c>
      <c r="D153" s="378" t="s">
        <v>136</v>
      </c>
      <c r="E153" s="379">
        <v>1</v>
      </c>
      <c r="F153" s="348">
        <v>12295</v>
      </c>
      <c r="G153" s="360">
        <f t="shared" si="378"/>
        <v>12295</v>
      </c>
      <c r="H153" s="379">
        <v>1</v>
      </c>
      <c r="I153" s="348">
        <v>12295</v>
      </c>
      <c r="J153" s="360">
        <f t="shared" si="379"/>
        <v>12295</v>
      </c>
      <c r="K153" s="123"/>
      <c r="L153" s="124"/>
      <c r="M153" s="125">
        <f t="shared" si="380"/>
        <v>0</v>
      </c>
      <c r="N153" s="123"/>
      <c r="O153" s="124"/>
      <c r="P153" s="125">
        <f t="shared" si="381"/>
        <v>0</v>
      </c>
      <c r="Q153" s="123"/>
      <c r="R153" s="124"/>
      <c r="S153" s="125">
        <f t="shared" si="382"/>
        <v>0</v>
      </c>
      <c r="T153" s="123"/>
      <c r="U153" s="124"/>
      <c r="V153" s="125">
        <f t="shared" si="383"/>
        <v>0</v>
      </c>
      <c r="W153" s="126">
        <f t="shared" si="384"/>
        <v>12295</v>
      </c>
      <c r="X153" s="127">
        <f t="shared" si="385"/>
        <v>12295</v>
      </c>
      <c r="Y153" s="127">
        <f t="shared" si="386"/>
        <v>0</v>
      </c>
      <c r="Z153" s="128">
        <f t="shared" si="387"/>
        <v>0</v>
      </c>
      <c r="AA153" s="129" t="s">
        <v>413</v>
      </c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19" t="s">
        <v>71</v>
      </c>
      <c r="B154" s="256">
        <v>43899</v>
      </c>
      <c r="C154" s="187" t="s">
        <v>252</v>
      </c>
      <c r="D154" s="257"/>
      <c r="E154" s="258"/>
      <c r="F154" s="124"/>
      <c r="G154" s="125">
        <f t="shared" si="378"/>
        <v>0</v>
      </c>
      <c r="H154" s="258"/>
      <c r="I154" s="124"/>
      <c r="J154" s="125">
        <f t="shared" si="379"/>
        <v>0</v>
      </c>
      <c r="K154" s="123"/>
      <c r="L154" s="124"/>
      <c r="M154" s="125">
        <f t="shared" si="380"/>
        <v>0</v>
      </c>
      <c r="N154" s="123"/>
      <c r="O154" s="124"/>
      <c r="P154" s="125">
        <f t="shared" si="381"/>
        <v>0</v>
      </c>
      <c r="Q154" s="123"/>
      <c r="R154" s="124"/>
      <c r="S154" s="125">
        <f t="shared" si="382"/>
        <v>0</v>
      </c>
      <c r="T154" s="123"/>
      <c r="U154" s="124"/>
      <c r="V154" s="125">
        <f t="shared" si="383"/>
        <v>0</v>
      </c>
      <c r="W154" s="126">
        <f t="shared" si="384"/>
        <v>0</v>
      </c>
      <c r="X154" s="127">
        <f t="shared" si="385"/>
        <v>0</v>
      </c>
      <c r="Y154" s="127">
        <f t="shared" si="386"/>
        <v>0</v>
      </c>
      <c r="Z154" s="128" t="e">
        <f t="shared" si="387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19" t="s">
        <v>71</v>
      </c>
      <c r="B155" s="256">
        <v>43930</v>
      </c>
      <c r="C155" s="345" t="s">
        <v>253</v>
      </c>
      <c r="D155" s="378" t="s">
        <v>398</v>
      </c>
      <c r="E155" s="379">
        <v>1</v>
      </c>
      <c r="F155" s="348">
        <v>22500</v>
      </c>
      <c r="G155" s="360">
        <f t="shared" si="378"/>
        <v>22500</v>
      </c>
      <c r="H155" s="379">
        <v>1</v>
      </c>
      <c r="I155" s="348">
        <v>22500</v>
      </c>
      <c r="J155" s="360">
        <f t="shared" si="379"/>
        <v>22500</v>
      </c>
      <c r="K155" s="123"/>
      <c r="L155" s="124"/>
      <c r="M155" s="125">
        <f t="shared" si="380"/>
        <v>0</v>
      </c>
      <c r="N155" s="123"/>
      <c r="O155" s="124"/>
      <c r="P155" s="125">
        <f t="shared" si="381"/>
        <v>0</v>
      </c>
      <c r="Q155" s="123"/>
      <c r="R155" s="124"/>
      <c r="S155" s="125">
        <f t="shared" si="382"/>
        <v>0</v>
      </c>
      <c r="T155" s="123"/>
      <c r="U155" s="124"/>
      <c r="V155" s="125">
        <f t="shared" si="383"/>
        <v>0</v>
      </c>
      <c r="W155" s="126">
        <f t="shared" si="384"/>
        <v>22500</v>
      </c>
      <c r="X155" s="127">
        <f t="shared" si="385"/>
        <v>22500</v>
      </c>
      <c r="Y155" s="127">
        <f t="shared" si="386"/>
        <v>0</v>
      </c>
      <c r="Z155" s="128">
        <f t="shared" si="387"/>
        <v>0</v>
      </c>
      <c r="AA155" s="129" t="s">
        <v>413</v>
      </c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32" t="s">
        <v>71</v>
      </c>
      <c r="B156" s="256">
        <v>43960</v>
      </c>
      <c r="C156" s="163" t="s">
        <v>254</v>
      </c>
      <c r="D156" s="259"/>
      <c r="E156" s="260"/>
      <c r="F156" s="136"/>
      <c r="G156" s="137">
        <f t="shared" si="378"/>
        <v>0</v>
      </c>
      <c r="H156" s="260"/>
      <c r="I156" s="136"/>
      <c r="J156" s="137">
        <f t="shared" si="379"/>
        <v>0</v>
      </c>
      <c r="K156" s="135"/>
      <c r="L156" s="136"/>
      <c r="M156" s="137">
        <f t="shared" si="380"/>
        <v>0</v>
      </c>
      <c r="N156" s="135"/>
      <c r="O156" s="136"/>
      <c r="P156" s="137">
        <f t="shared" si="381"/>
        <v>0</v>
      </c>
      <c r="Q156" s="135"/>
      <c r="R156" s="136"/>
      <c r="S156" s="137">
        <f t="shared" si="382"/>
        <v>0</v>
      </c>
      <c r="T156" s="135"/>
      <c r="U156" s="136"/>
      <c r="V156" s="137">
        <f t="shared" si="383"/>
        <v>0</v>
      </c>
      <c r="W156" s="138">
        <f t="shared" si="384"/>
        <v>0</v>
      </c>
      <c r="X156" s="127">
        <f t="shared" si="385"/>
        <v>0</v>
      </c>
      <c r="Y156" s="127">
        <f t="shared" si="386"/>
        <v>0</v>
      </c>
      <c r="Z156" s="128" t="e">
        <f t="shared" si="387"/>
        <v>#DIV/0!</v>
      </c>
      <c r="AA156" s="13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32" t="s">
        <v>71</v>
      </c>
      <c r="B157" s="256">
        <v>43991</v>
      </c>
      <c r="C157" s="380" t="s">
        <v>399</v>
      </c>
      <c r="D157" s="381"/>
      <c r="E157" s="363">
        <v>12295</v>
      </c>
      <c r="F157" s="364">
        <v>0.22</v>
      </c>
      <c r="G157" s="365">
        <f>E157*F157</f>
        <v>2704.9</v>
      </c>
      <c r="H157" s="363">
        <v>12295</v>
      </c>
      <c r="I157" s="364">
        <v>0.22</v>
      </c>
      <c r="J157" s="365">
        <f>H157*I157</f>
        <v>2704.9</v>
      </c>
      <c r="K157" s="135"/>
      <c r="L157" s="136">
        <v>0.22</v>
      </c>
      <c r="M157" s="137">
        <f t="shared" si="380"/>
        <v>0</v>
      </c>
      <c r="N157" s="135"/>
      <c r="O157" s="136">
        <v>0.22</v>
      </c>
      <c r="P157" s="137">
        <f t="shared" si="381"/>
        <v>0</v>
      </c>
      <c r="Q157" s="135"/>
      <c r="R157" s="136">
        <v>0.22</v>
      </c>
      <c r="S157" s="137">
        <f t="shared" si="382"/>
        <v>0</v>
      </c>
      <c r="T157" s="135"/>
      <c r="U157" s="136">
        <v>0.22</v>
      </c>
      <c r="V157" s="137">
        <f t="shared" si="383"/>
        <v>0</v>
      </c>
      <c r="W157" s="138">
        <f t="shared" si="384"/>
        <v>2704.9</v>
      </c>
      <c r="X157" s="165">
        <f t="shared" si="385"/>
        <v>2704.9</v>
      </c>
      <c r="Y157" s="165">
        <f t="shared" si="386"/>
        <v>0</v>
      </c>
      <c r="Z157" s="221">
        <f t="shared" si="387"/>
        <v>0</v>
      </c>
      <c r="AA157" s="139" t="s">
        <v>413</v>
      </c>
      <c r="AB157" s="7"/>
      <c r="AC157" s="7"/>
      <c r="AD157" s="7"/>
      <c r="AE157" s="7"/>
      <c r="AF157" s="7"/>
      <c r="AG157" s="7"/>
    </row>
    <row r="158" spans="1:33" ht="30" customHeight="1" x14ac:dyDescent="0.25">
      <c r="A158" s="166" t="s">
        <v>255</v>
      </c>
      <c r="B158" s="167"/>
      <c r="C158" s="168"/>
      <c r="D158" s="169"/>
      <c r="E158" s="173">
        <f>SUM(E152:E156)</f>
        <v>2</v>
      </c>
      <c r="F158" s="189"/>
      <c r="G158" s="172">
        <f>SUM(G152:G157)</f>
        <v>37499.9</v>
      </c>
      <c r="H158" s="173">
        <f>SUM(H152:H156)</f>
        <v>2</v>
      </c>
      <c r="I158" s="189"/>
      <c r="J158" s="172">
        <f>SUM(J152:J157)</f>
        <v>37499.9</v>
      </c>
      <c r="K158" s="190">
        <f>SUM(K152:K156)</f>
        <v>0</v>
      </c>
      <c r="L158" s="189"/>
      <c r="M158" s="172">
        <f>SUM(M152:M157)</f>
        <v>0</v>
      </c>
      <c r="N158" s="190">
        <f>SUM(N152:N156)</f>
        <v>0</v>
      </c>
      <c r="O158" s="189"/>
      <c r="P158" s="172">
        <f>SUM(P152:P157)</f>
        <v>0</v>
      </c>
      <c r="Q158" s="190">
        <f>SUM(Q152:Q156)</f>
        <v>0</v>
      </c>
      <c r="R158" s="189"/>
      <c r="S158" s="172">
        <f>SUM(S152:S157)</f>
        <v>0</v>
      </c>
      <c r="T158" s="190">
        <f>SUM(T152:T156)</f>
        <v>0</v>
      </c>
      <c r="U158" s="189"/>
      <c r="V158" s="174">
        <f t="shared" ref="V158:X158" si="388">SUM(V152:V157)</f>
        <v>0</v>
      </c>
      <c r="W158" s="222">
        <f t="shared" si="388"/>
        <v>37499.9</v>
      </c>
      <c r="X158" s="223">
        <f t="shared" si="388"/>
        <v>37499.9</v>
      </c>
      <c r="Y158" s="223">
        <f t="shared" si="386"/>
        <v>0</v>
      </c>
      <c r="Z158" s="223">
        <f t="shared" si="387"/>
        <v>0</v>
      </c>
      <c r="AA158" s="224" t="s">
        <v>413</v>
      </c>
      <c r="AB158" s="7"/>
      <c r="AC158" s="7"/>
      <c r="AD158" s="7"/>
      <c r="AE158" s="7"/>
      <c r="AF158" s="7"/>
      <c r="AG158" s="7"/>
    </row>
    <row r="159" spans="1:33" ht="30" customHeight="1" x14ac:dyDescent="0.25">
      <c r="A159" s="178" t="s">
        <v>66</v>
      </c>
      <c r="B159" s="206">
        <v>10</v>
      </c>
      <c r="C159" s="261" t="s">
        <v>256</v>
      </c>
      <c r="D159" s="181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225"/>
      <c r="X159" s="225"/>
      <c r="Y159" s="182"/>
      <c r="Z159" s="225"/>
      <c r="AA159" s="226"/>
      <c r="AB159" s="7"/>
      <c r="AC159" s="7"/>
      <c r="AD159" s="7"/>
      <c r="AE159" s="7"/>
      <c r="AF159" s="7"/>
      <c r="AG159" s="7"/>
    </row>
    <row r="160" spans="1:33" ht="30" customHeight="1" x14ac:dyDescent="0.25">
      <c r="A160" s="119" t="s">
        <v>71</v>
      </c>
      <c r="B160" s="256">
        <v>43840</v>
      </c>
      <c r="C160" s="262" t="s">
        <v>257</v>
      </c>
      <c r="D160" s="251"/>
      <c r="E160" s="263"/>
      <c r="F160" s="160"/>
      <c r="G160" s="161">
        <f t="shared" ref="G160:G164" si="389">E160*F160</f>
        <v>0</v>
      </c>
      <c r="H160" s="263"/>
      <c r="I160" s="160"/>
      <c r="J160" s="161">
        <f t="shared" ref="J160:J164" si="390">H160*I160</f>
        <v>0</v>
      </c>
      <c r="K160" s="159"/>
      <c r="L160" s="160"/>
      <c r="M160" s="161">
        <f t="shared" ref="M160:M164" si="391">K160*L160</f>
        <v>0</v>
      </c>
      <c r="N160" s="159"/>
      <c r="O160" s="160"/>
      <c r="P160" s="161">
        <f t="shared" ref="P160:P164" si="392">N160*O160</f>
        <v>0</v>
      </c>
      <c r="Q160" s="159"/>
      <c r="R160" s="160"/>
      <c r="S160" s="161">
        <f t="shared" ref="S160:S164" si="393">Q160*R160</f>
        <v>0</v>
      </c>
      <c r="T160" s="159"/>
      <c r="U160" s="160"/>
      <c r="V160" s="264">
        <f t="shared" ref="V160:V164" si="394">T160*U160</f>
        <v>0</v>
      </c>
      <c r="W160" s="265">
        <f t="shared" ref="W160:W164" si="395">G160+M160+S160</f>
        <v>0</v>
      </c>
      <c r="X160" s="229">
        <f t="shared" ref="X160:X164" si="396">J160+P160+V160</f>
        <v>0</v>
      </c>
      <c r="Y160" s="229">
        <f t="shared" ref="Y160:Y165" si="397">W160-X160</f>
        <v>0</v>
      </c>
      <c r="Z160" s="230" t="e">
        <f t="shared" ref="Z160:Z165" si="398">Y160/W160</f>
        <v>#DIV/0!</v>
      </c>
      <c r="AA160" s="266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71</v>
      </c>
      <c r="B161" s="256">
        <v>43871</v>
      </c>
      <c r="C161" s="262" t="s">
        <v>257</v>
      </c>
      <c r="D161" s="257"/>
      <c r="E161" s="258"/>
      <c r="F161" s="124"/>
      <c r="G161" s="125">
        <f t="shared" si="389"/>
        <v>0</v>
      </c>
      <c r="H161" s="258"/>
      <c r="I161" s="124"/>
      <c r="J161" s="125">
        <f t="shared" si="390"/>
        <v>0</v>
      </c>
      <c r="K161" s="123"/>
      <c r="L161" s="124"/>
      <c r="M161" s="125">
        <f t="shared" si="391"/>
        <v>0</v>
      </c>
      <c r="N161" s="123"/>
      <c r="O161" s="124"/>
      <c r="P161" s="125">
        <f t="shared" si="392"/>
        <v>0</v>
      </c>
      <c r="Q161" s="123"/>
      <c r="R161" s="124"/>
      <c r="S161" s="125">
        <f t="shared" si="393"/>
        <v>0</v>
      </c>
      <c r="T161" s="123"/>
      <c r="U161" s="124"/>
      <c r="V161" s="227">
        <f t="shared" si="394"/>
        <v>0</v>
      </c>
      <c r="W161" s="232">
        <f t="shared" si="395"/>
        <v>0</v>
      </c>
      <c r="X161" s="127">
        <f t="shared" si="396"/>
        <v>0</v>
      </c>
      <c r="Y161" s="127">
        <f t="shared" si="397"/>
        <v>0</v>
      </c>
      <c r="Z161" s="128" t="e">
        <f t="shared" si="398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71</v>
      </c>
      <c r="B162" s="256">
        <v>43900</v>
      </c>
      <c r="C162" s="262" t="s">
        <v>257</v>
      </c>
      <c r="D162" s="257"/>
      <c r="E162" s="258"/>
      <c r="F162" s="124"/>
      <c r="G162" s="125">
        <f t="shared" si="389"/>
        <v>0</v>
      </c>
      <c r="H162" s="258"/>
      <c r="I162" s="124"/>
      <c r="J162" s="125">
        <f t="shared" si="390"/>
        <v>0</v>
      </c>
      <c r="K162" s="123"/>
      <c r="L162" s="124"/>
      <c r="M162" s="125">
        <f t="shared" si="391"/>
        <v>0</v>
      </c>
      <c r="N162" s="123"/>
      <c r="O162" s="124"/>
      <c r="P162" s="125">
        <f t="shared" si="392"/>
        <v>0</v>
      </c>
      <c r="Q162" s="123"/>
      <c r="R162" s="124"/>
      <c r="S162" s="125">
        <f t="shared" si="393"/>
        <v>0</v>
      </c>
      <c r="T162" s="123"/>
      <c r="U162" s="124"/>
      <c r="V162" s="227">
        <f t="shared" si="394"/>
        <v>0</v>
      </c>
      <c r="W162" s="232">
        <f t="shared" si="395"/>
        <v>0</v>
      </c>
      <c r="X162" s="127">
        <f t="shared" si="396"/>
        <v>0</v>
      </c>
      <c r="Y162" s="127">
        <f t="shared" si="397"/>
        <v>0</v>
      </c>
      <c r="Z162" s="128" t="e">
        <f t="shared" si="398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71</v>
      </c>
      <c r="B163" s="267">
        <v>43931</v>
      </c>
      <c r="C163" s="163" t="s">
        <v>258</v>
      </c>
      <c r="D163" s="259" t="s">
        <v>74</v>
      </c>
      <c r="E163" s="260"/>
      <c r="F163" s="136"/>
      <c r="G163" s="125">
        <f t="shared" si="389"/>
        <v>0</v>
      </c>
      <c r="H163" s="260"/>
      <c r="I163" s="136"/>
      <c r="J163" s="125">
        <f t="shared" si="390"/>
        <v>0</v>
      </c>
      <c r="K163" s="135"/>
      <c r="L163" s="136"/>
      <c r="M163" s="137">
        <f t="shared" si="391"/>
        <v>0</v>
      </c>
      <c r="N163" s="135"/>
      <c r="O163" s="136"/>
      <c r="P163" s="137">
        <f t="shared" si="392"/>
        <v>0</v>
      </c>
      <c r="Q163" s="135"/>
      <c r="R163" s="136"/>
      <c r="S163" s="137">
        <f t="shared" si="393"/>
        <v>0</v>
      </c>
      <c r="T163" s="135"/>
      <c r="U163" s="136"/>
      <c r="V163" s="234">
        <f t="shared" si="394"/>
        <v>0</v>
      </c>
      <c r="W163" s="268">
        <f t="shared" si="395"/>
        <v>0</v>
      </c>
      <c r="X163" s="127">
        <f t="shared" si="396"/>
        <v>0</v>
      </c>
      <c r="Y163" s="127">
        <f t="shared" si="397"/>
        <v>0</v>
      </c>
      <c r="Z163" s="128" t="e">
        <f t="shared" si="398"/>
        <v>#DIV/0!</v>
      </c>
      <c r="AA163" s="218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71</v>
      </c>
      <c r="B164" s="269">
        <v>43961</v>
      </c>
      <c r="C164" s="233" t="s">
        <v>259</v>
      </c>
      <c r="D164" s="270"/>
      <c r="E164" s="135"/>
      <c r="F164" s="136">
        <v>0.22</v>
      </c>
      <c r="G164" s="137">
        <f t="shared" si="389"/>
        <v>0</v>
      </c>
      <c r="H164" s="135"/>
      <c r="I164" s="136">
        <v>0.22</v>
      </c>
      <c r="J164" s="137">
        <f t="shared" si="390"/>
        <v>0</v>
      </c>
      <c r="K164" s="135"/>
      <c r="L164" s="136">
        <v>0.22</v>
      </c>
      <c r="M164" s="137">
        <f t="shared" si="391"/>
        <v>0</v>
      </c>
      <c r="N164" s="135"/>
      <c r="O164" s="136">
        <v>0.22</v>
      </c>
      <c r="P164" s="137">
        <f t="shared" si="392"/>
        <v>0</v>
      </c>
      <c r="Q164" s="135"/>
      <c r="R164" s="136">
        <v>0.22</v>
      </c>
      <c r="S164" s="137">
        <f t="shared" si="393"/>
        <v>0</v>
      </c>
      <c r="T164" s="135"/>
      <c r="U164" s="136">
        <v>0.22</v>
      </c>
      <c r="V164" s="234">
        <f t="shared" si="394"/>
        <v>0</v>
      </c>
      <c r="W164" s="235">
        <f t="shared" si="395"/>
        <v>0</v>
      </c>
      <c r="X164" s="236">
        <f t="shared" si="396"/>
        <v>0</v>
      </c>
      <c r="Y164" s="236">
        <f t="shared" si="397"/>
        <v>0</v>
      </c>
      <c r="Z164" s="237" t="e">
        <f t="shared" si="398"/>
        <v>#DIV/0!</v>
      </c>
      <c r="AA164" s="271"/>
      <c r="AB164" s="7"/>
      <c r="AC164" s="7"/>
      <c r="AD164" s="7"/>
      <c r="AE164" s="7"/>
      <c r="AF164" s="7"/>
      <c r="AG164" s="7"/>
    </row>
    <row r="165" spans="1:33" ht="30" customHeight="1" x14ac:dyDescent="0.25">
      <c r="A165" s="166" t="s">
        <v>260</v>
      </c>
      <c r="B165" s="167"/>
      <c r="C165" s="168"/>
      <c r="D165" s="169"/>
      <c r="E165" s="173">
        <f>SUM(E160:E163)</f>
        <v>0</v>
      </c>
      <c r="F165" s="189"/>
      <c r="G165" s="172">
        <f>SUM(G160:G164)</f>
        <v>0</v>
      </c>
      <c r="H165" s="173">
        <f>SUM(H160:H163)</f>
        <v>0</v>
      </c>
      <c r="I165" s="189"/>
      <c r="J165" s="172">
        <f>SUM(J160:J164)</f>
        <v>0</v>
      </c>
      <c r="K165" s="190">
        <f>SUM(K160:K163)</f>
        <v>0</v>
      </c>
      <c r="L165" s="189"/>
      <c r="M165" s="172">
        <f>SUM(M160:M164)</f>
        <v>0</v>
      </c>
      <c r="N165" s="190">
        <f>SUM(N160:N163)</f>
        <v>0</v>
      </c>
      <c r="O165" s="189"/>
      <c r="P165" s="172">
        <f>SUM(P160:P164)</f>
        <v>0</v>
      </c>
      <c r="Q165" s="190">
        <f>SUM(Q160:Q163)</f>
        <v>0</v>
      </c>
      <c r="R165" s="189"/>
      <c r="S165" s="172">
        <f>SUM(S160:S164)</f>
        <v>0</v>
      </c>
      <c r="T165" s="190">
        <f>SUM(T160:T163)</f>
        <v>0</v>
      </c>
      <c r="U165" s="189"/>
      <c r="V165" s="174">
        <f t="shared" ref="V165:X165" si="399">SUM(V160:V164)</f>
        <v>0</v>
      </c>
      <c r="W165" s="222">
        <f t="shared" si="399"/>
        <v>0</v>
      </c>
      <c r="X165" s="223">
        <f t="shared" si="399"/>
        <v>0</v>
      </c>
      <c r="Y165" s="223">
        <f t="shared" si="397"/>
        <v>0</v>
      </c>
      <c r="Z165" s="223" t="e">
        <f t="shared" si="398"/>
        <v>#DIV/0!</v>
      </c>
      <c r="AA165" s="224"/>
      <c r="AB165" s="7"/>
      <c r="AC165" s="7"/>
      <c r="AD165" s="7"/>
      <c r="AE165" s="7"/>
      <c r="AF165" s="7"/>
      <c r="AG165" s="7"/>
    </row>
    <row r="166" spans="1:33" ht="30" customHeight="1" x14ac:dyDescent="0.25">
      <c r="A166" s="178" t="s">
        <v>66</v>
      </c>
      <c r="B166" s="206">
        <v>11</v>
      </c>
      <c r="C166" s="180" t="s">
        <v>261</v>
      </c>
      <c r="D166" s="181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25"/>
      <c r="X166" s="225"/>
      <c r="Y166" s="182"/>
      <c r="Z166" s="225"/>
      <c r="AA166" s="226"/>
      <c r="AB166" s="7"/>
      <c r="AC166" s="7"/>
      <c r="AD166" s="7"/>
      <c r="AE166" s="7"/>
      <c r="AF166" s="7"/>
      <c r="AG166" s="7"/>
    </row>
    <row r="167" spans="1:33" ht="30" customHeight="1" x14ac:dyDescent="0.25">
      <c r="A167" s="272" t="s">
        <v>71</v>
      </c>
      <c r="B167" s="256">
        <v>43841</v>
      </c>
      <c r="C167" s="262" t="s">
        <v>262</v>
      </c>
      <c r="D167" s="158" t="s">
        <v>106</v>
      </c>
      <c r="E167" s="159"/>
      <c r="F167" s="160"/>
      <c r="G167" s="161">
        <f t="shared" ref="G167:G168" si="400">E167*F167</f>
        <v>0</v>
      </c>
      <c r="H167" s="159"/>
      <c r="I167" s="160"/>
      <c r="J167" s="161">
        <f t="shared" ref="J167:J168" si="401">H167*I167</f>
        <v>0</v>
      </c>
      <c r="K167" s="159"/>
      <c r="L167" s="160"/>
      <c r="M167" s="161">
        <f t="shared" ref="M167:M168" si="402">K167*L167</f>
        <v>0</v>
      </c>
      <c r="N167" s="159"/>
      <c r="O167" s="160"/>
      <c r="P167" s="161">
        <f t="shared" ref="P167:P168" si="403">N167*O167</f>
        <v>0</v>
      </c>
      <c r="Q167" s="159"/>
      <c r="R167" s="160"/>
      <c r="S167" s="161">
        <f t="shared" ref="S167:S168" si="404">Q167*R167</f>
        <v>0</v>
      </c>
      <c r="T167" s="159"/>
      <c r="U167" s="160"/>
      <c r="V167" s="264">
        <f t="shared" ref="V167:V168" si="405">T167*U167</f>
        <v>0</v>
      </c>
      <c r="W167" s="265">
        <f t="shared" ref="W167:W168" si="406">G167+M167+S167</f>
        <v>0</v>
      </c>
      <c r="X167" s="229">
        <f t="shared" ref="X167:X168" si="407">J167+P167+V167</f>
        <v>0</v>
      </c>
      <c r="Y167" s="229">
        <f t="shared" ref="Y167:Y169" si="408">W167-X167</f>
        <v>0</v>
      </c>
      <c r="Z167" s="230" t="e">
        <f t="shared" ref="Z167:Z169" si="409">Y167/W167</f>
        <v>#DIV/0!</v>
      </c>
      <c r="AA167" s="266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273" t="s">
        <v>71</v>
      </c>
      <c r="B168" s="256">
        <v>43872</v>
      </c>
      <c r="C168" s="163" t="s">
        <v>262</v>
      </c>
      <c r="D168" s="134" t="s">
        <v>106</v>
      </c>
      <c r="E168" s="135"/>
      <c r="F168" s="136"/>
      <c r="G168" s="125">
        <f t="shared" si="400"/>
        <v>0</v>
      </c>
      <c r="H168" s="135"/>
      <c r="I168" s="136"/>
      <c r="J168" s="125">
        <f t="shared" si="401"/>
        <v>0</v>
      </c>
      <c r="K168" s="135"/>
      <c r="L168" s="136"/>
      <c r="M168" s="137">
        <f t="shared" si="402"/>
        <v>0</v>
      </c>
      <c r="N168" s="135"/>
      <c r="O168" s="136"/>
      <c r="P168" s="137">
        <f t="shared" si="403"/>
        <v>0</v>
      </c>
      <c r="Q168" s="135"/>
      <c r="R168" s="136"/>
      <c r="S168" s="137">
        <f t="shared" si="404"/>
        <v>0</v>
      </c>
      <c r="T168" s="135"/>
      <c r="U168" s="136"/>
      <c r="V168" s="234">
        <f t="shared" si="405"/>
        <v>0</v>
      </c>
      <c r="W168" s="274">
        <f t="shared" si="406"/>
        <v>0</v>
      </c>
      <c r="X168" s="236">
        <f t="shared" si="407"/>
        <v>0</v>
      </c>
      <c r="Y168" s="236">
        <f t="shared" si="408"/>
        <v>0</v>
      </c>
      <c r="Z168" s="237" t="e">
        <f t="shared" si="409"/>
        <v>#DIV/0!</v>
      </c>
      <c r="AA168" s="271"/>
      <c r="AB168" s="130"/>
      <c r="AC168" s="131"/>
      <c r="AD168" s="131"/>
      <c r="AE168" s="131"/>
      <c r="AF168" s="131"/>
      <c r="AG168" s="131"/>
    </row>
    <row r="169" spans="1:33" ht="30" customHeight="1" x14ac:dyDescent="0.25">
      <c r="A169" s="487" t="s">
        <v>263</v>
      </c>
      <c r="B169" s="488"/>
      <c r="C169" s="488"/>
      <c r="D169" s="489"/>
      <c r="E169" s="173">
        <f>SUM(E167:E168)</f>
        <v>0</v>
      </c>
      <c r="F169" s="189"/>
      <c r="G169" s="172">
        <f t="shared" ref="G169:H169" si="410">SUM(G167:G168)</f>
        <v>0</v>
      </c>
      <c r="H169" s="173">
        <f t="shared" si="410"/>
        <v>0</v>
      </c>
      <c r="I169" s="189"/>
      <c r="J169" s="172">
        <f t="shared" ref="J169:K169" si="411">SUM(J167:J168)</f>
        <v>0</v>
      </c>
      <c r="K169" s="190">
        <f t="shared" si="411"/>
        <v>0</v>
      </c>
      <c r="L169" s="189"/>
      <c r="M169" s="172">
        <f t="shared" ref="M169:N169" si="412">SUM(M167:M168)</f>
        <v>0</v>
      </c>
      <c r="N169" s="190">
        <f t="shared" si="412"/>
        <v>0</v>
      </c>
      <c r="O169" s="189"/>
      <c r="P169" s="172">
        <f t="shared" ref="P169:Q169" si="413">SUM(P167:P168)</f>
        <v>0</v>
      </c>
      <c r="Q169" s="190">
        <f t="shared" si="413"/>
        <v>0</v>
      </c>
      <c r="R169" s="189"/>
      <c r="S169" s="172">
        <f t="shared" ref="S169:T169" si="414">SUM(S167:S168)</f>
        <v>0</v>
      </c>
      <c r="T169" s="190">
        <f t="shared" si="414"/>
        <v>0</v>
      </c>
      <c r="U169" s="189"/>
      <c r="V169" s="174">
        <f t="shared" ref="V169:X169" si="415">SUM(V167:V168)</f>
        <v>0</v>
      </c>
      <c r="W169" s="222">
        <f t="shared" si="415"/>
        <v>0</v>
      </c>
      <c r="X169" s="223">
        <f t="shared" si="415"/>
        <v>0</v>
      </c>
      <c r="Y169" s="223">
        <f t="shared" si="408"/>
        <v>0</v>
      </c>
      <c r="Z169" s="223" t="e">
        <f t="shared" si="409"/>
        <v>#DIV/0!</v>
      </c>
      <c r="AA169" s="224"/>
      <c r="AB169" s="7"/>
      <c r="AC169" s="7"/>
      <c r="AD169" s="7"/>
      <c r="AE169" s="7"/>
      <c r="AF169" s="7"/>
      <c r="AG169" s="7"/>
    </row>
    <row r="170" spans="1:33" ht="30" customHeight="1" x14ac:dyDescent="0.25">
      <c r="A170" s="205" t="s">
        <v>66</v>
      </c>
      <c r="B170" s="206">
        <v>12</v>
      </c>
      <c r="C170" s="207" t="s">
        <v>264</v>
      </c>
      <c r="D170" s="27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225"/>
      <c r="X170" s="225"/>
      <c r="Y170" s="182"/>
      <c r="Z170" s="225"/>
      <c r="AA170" s="226"/>
      <c r="AB170" s="7"/>
      <c r="AC170" s="7"/>
      <c r="AD170" s="7"/>
      <c r="AE170" s="7"/>
      <c r="AF170" s="7"/>
      <c r="AG170" s="7"/>
    </row>
    <row r="171" spans="1:33" ht="30" customHeight="1" x14ac:dyDescent="0.25">
      <c r="A171" s="156" t="s">
        <v>71</v>
      </c>
      <c r="B171" s="276">
        <v>43842</v>
      </c>
      <c r="C171" s="277" t="s">
        <v>265</v>
      </c>
      <c r="D171" s="251" t="s">
        <v>266</v>
      </c>
      <c r="E171" s="263"/>
      <c r="F171" s="160"/>
      <c r="G171" s="161">
        <f t="shared" ref="G171:G174" si="416">E171*F171</f>
        <v>0</v>
      </c>
      <c r="H171" s="263"/>
      <c r="I171" s="160"/>
      <c r="J171" s="161">
        <f t="shared" ref="J171:J174" si="417">H171*I171</f>
        <v>0</v>
      </c>
      <c r="K171" s="159"/>
      <c r="L171" s="160"/>
      <c r="M171" s="161">
        <f t="shared" ref="M171:M174" si="418">K171*L171</f>
        <v>0</v>
      </c>
      <c r="N171" s="159"/>
      <c r="O171" s="160"/>
      <c r="P171" s="161">
        <f t="shared" ref="P171:P174" si="419">N171*O171</f>
        <v>0</v>
      </c>
      <c r="Q171" s="159"/>
      <c r="R171" s="160"/>
      <c r="S171" s="161">
        <f t="shared" ref="S171:S174" si="420">Q171*R171</f>
        <v>0</v>
      </c>
      <c r="T171" s="159"/>
      <c r="U171" s="160"/>
      <c r="V171" s="264">
        <f t="shared" ref="V171:V174" si="421">T171*U171</f>
        <v>0</v>
      </c>
      <c r="W171" s="265">
        <f t="shared" ref="W171:W174" si="422">G171+M171+S171</f>
        <v>0</v>
      </c>
      <c r="X171" s="229">
        <f t="shared" ref="X171:X174" si="423">J171+P171+V171</f>
        <v>0</v>
      </c>
      <c r="Y171" s="229">
        <f t="shared" ref="Y171:Y175" si="424">W171-X171</f>
        <v>0</v>
      </c>
      <c r="Z171" s="230" t="e">
        <f t="shared" ref="Z171:Z175" si="425">Y171/W171</f>
        <v>#DIV/0!</v>
      </c>
      <c r="AA171" s="278"/>
      <c r="AB171" s="130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71</v>
      </c>
      <c r="B172" s="256">
        <v>43873</v>
      </c>
      <c r="C172" s="187" t="s">
        <v>267</v>
      </c>
      <c r="D172" s="257" t="s">
        <v>237</v>
      </c>
      <c r="E172" s="258"/>
      <c r="F172" s="124"/>
      <c r="G172" s="125">
        <f t="shared" si="416"/>
        <v>0</v>
      </c>
      <c r="H172" s="258"/>
      <c r="I172" s="124"/>
      <c r="J172" s="125">
        <f t="shared" si="417"/>
        <v>0</v>
      </c>
      <c r="K172" s="123"/>
      <c r="L172" s="124"/>
      <c r="M172" s="125">
        <f t="shared" si="418"/>
        <v>0</v>
      </c>
      <c r="N172" s="123"/>
      <c r="O172" s="124"/>
      <c r="P172" s="125">
        <f t="shared" si="419"/>
        <v>0</v>
      </c>
      <c r="Q172" s="123"/>
      <c r="R172" s="124"/>
      <c r="S172" s="125">
        <f t="shared" si="420"/>
        <v>0</v>
      </c>
      <c r="T172" s="123"/>
      <c r="U172" s="124"/>
      <c r="V172" s="227">
        <f t="shared" si="421"/>
        <v>0</v>
      </c>
      <c r="W172" s="279">
        <f t="shared" si="422"/>
        <v>0</v>
      </c>
      <c r="X172" s="127">
        <f t="shared" si="423"/>
        <v>0</v>
      </c>
      <c r="Y172" s="127">
        <f t="shared" si="424"/>
        <v>0</v>
      </c>
      <c r="Z172" s="128" t="e">
        <f t="shared" si="425"/>
        <v>#DIV/0!</v>
      </c>
      <c r="AA172" s="280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32" t="s">
        <v>71</v>
      </c>
      <c r="B173" s="267">
        <v>43902</v>
      </c>
      <c r="C173" s="163" t="s">
        <v>268</v>
      </c>
      <c r="D173" s="259" t="s">
        <v>237</v>
      </c>
      <c r="E173" s="260"/>
      <c r="F173" s="136"/>
      <c r="G173" s="137">
        <f t="shared" si="416"/>
        <v>0</v>
      </c>
      <c r="H173" s="260"/>
      <c r="I173" s="136"/>
      <c r="J173" s="137">
        <f t="shared" si="417"/>
        <v>0</v>
      </c>
      <c r="K173" s="135"/>
      <c r="L173" s="136"/>
      <c r="M173" s="137">
        <f t="shared" si="418"/>
        <v>0</v>
      </c>
      <c r="N173" s="135"/>
      <c r="O173" s="136"/>
      <c r="P173" s="137">
        <f t="shared" si="419"/>
        <v>0</v>
      </c>
      <c r="Q173" s="135"/>
      <c r="R173" s="136"/>
      <c r="S173" s="137">
        <f t="shared" si="420"/>
        <v>0</v>
      </c>
      <c r="T173" s="135"/>
      <c r="U173" s="136"/>
      <c r="V173" s="234">
        <f t="shared" si="421"/>
        <v>0</v>
      </c>
      <c r="W173" s="268">
        <f t="shared" si="422"/>
        <v>0</v>
      </c>
      <c r="X173" s="127">
        <f t="shared" si="423"/>
        <v>0</v>
      </c>
      <c r="Y173" s="127">
        <f t="shared" si="424"/>
        <v>0</v>
      </c>
      <c r="Z173" s="128" t="e">
        <f t="shared" si="425"/>
        <v>#DIV/0!</v>
      </c>
      <c r="AA173" s="281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32" t="s">
        <v>71</v>
      </c>
      <c r="B174" s="267">
        <v>43933</v>
      </c>
      <c r="C174" s="233" t="s">
        <v>269</v>
      </c>
      <c r="D174" s="270"/>
      <c r="E174" s="260"/>
      <c r="F174" s="136">
        <v>0.22</v>
      </c>
      <c r="G174" s="137">
        <f t="shared" si="416"/>
        <v>0</v>
      </c>
      <c r="H174" s="260"/>
      <c r="I174" s="136">
        <v>0.22</v>
      </c>
      <c r="J174" s="137">
        <f t="shared" si="417"/>
        <v>0</v>
      </c>
      <c r="K174" s="135"/>
      <c r="L174" s="136">
        <v>0.22</v>
      </c>
      <c r="M174" s="137">
        <f t="shared" si="418"/>
        <v>0</v>
      </c>
      <c r="N174" s="135"/>
      <c r="O174" s="136">
        <v>0.22</v>
      </c>
      <c r="P174" s="137">
        <f t="shared" si="419"/>
        <v>0</v>
      </c>
      <c r="Q174" s="135"/>
      <c r="R174" s="136">
        <v>0.22</v>
      </c>
      <c r="S174" s="137">
        <f t="shared" si="420"/>
        <v>0</v>
      </c>
      <c r="T174" s="135"/>
      <c r="U174" s="136">
        <v>0.22</v>
      </c>
      <c r="V174" s="234">
        <f t="shared" si="421"/>
        <v>0</v>
      </c>
      <c r="W174" s="235">
        <f t="shared" si="422"/>
        <v>0</v>
      </c>
      <c r="X174" s="236">
        <f t="shared" si="423"/>
        <v>0</v>
      </c>
      <c r="Y174" s="236">
        <f t="shared" si="424"/>
        <v>0</v>
      </c>
      <c r="Z174" s="237" t="e">
        <f t="shared" si="425"/>
        <v>#DIV/0!</v>
      </c>
      <c r="AA174" s="152"/>
      <c r="AB174" s="7"/>
      <c r="AC174" s="7"/>
      <c r="AD174" s="7"/>
      <c r="AE174" s="7"/>
      <c r="AF174" s="7"/>
      <c r="AG174" s="7"/>
    </row>
    <row r="175" spans="1:33" ht="30" customHeight="1" x14ac:dyDescent="0.25">
      <c r="A175" s="166" t="s">
        <v>270</v>
      </c>
      <c r="B175" s="167"/>
      <c r="C175" s="168"/>
      <c r="D175" s="282"/>
      <c r="E175" s="173">
        <f>SUM(E171:E173)</f>
        <v>0</v>
      </c>
      <c r="F175" s="189"/>
      <c r="G175" s="172">
        <f>SUM(G171:G174)</f>
        <v>0</v>
      </c>
      <c r="H175" s="173">
        <f>SUM(H171:H173)</f>
        <v>0</v>
      </c>
      <c r="I175" s="189"/>
      <c r="J175" s="172">
        <f>SUM(J171:J174)</f>
        <v>0</v>
      </c>
      <c r="K175" s="190">
        <f>SUM(K171:K173)</f>
        <v>0</v>
      </c>
      <c r="L175" s="189"/>
      <c r="M175" s="172">
        <f>SUM(M171:M174)</f>
        <v>0</v>
      </c>
      <c r="N175" s="190">
        <f>SUM(N171:N173)</f>
        <v>0</v>
      </c>
      <c r="O175" s="189"/>
      <c r="P175" s="172">
        <f>SUM(P171:P174)</f>
        <v>0</v>
      </c>
      <c r="Q175" s="190">
        <f>SUM(Q171:Q173)</f>
        <v>0</v>
      </c>
      <c r="R175" s="189"/>
      <c r="S175" s="172">
        <f>SUM(S171:S174)</f>
        <v>0</v>
      </c>
      <c r="T175" s="190">
        <f>SUM(T171:T173)</f>
        <v>0</v>
      </c>
      <c r="U175" s="189"/>
      <c r="V175" s="174">
        <f t="shared" ref="V175:X175" si="426">SUM(V171:V174)</f>
        <v>0</v>
      </c>
      <c r="W175" s="222">
        <f t="shared" si="426"/>
        <v>0</v>
      </c>
      <c r="X175" s="223">
        <f t="shared" si="426"/>
        <v>0</v>
      </c>
      <c r="Y175" s="223">
        <f t="shared" si="424"/>
        <v>0</v>
      </c>
      <c r="Z175" s="223" t="e">
        <f t="shared" si="425"/>
        <v>#DIV/0!</v>
      </c>
      <c r="AA175" s="224"/>
      <c r="AB175" s="7"/>
      <c r="AC175" s="7"/>
      <c r="AD175" s="7"/>
      <c r="AE175" s="7"/>
      <c r="AF175" s="7"/>
      <c r="AG175" s="7"/>
    </row>
    <row r="176" spans="1:33" ht="30" customHeight="1" x14ac:dyDescent="0.25">
      <c r="A176" s="205" t="s">
        <v>66</v>
      </c>
      <c r="B176" s="283">
        <v>13</v>
      </c>
      <c r="C176" s="207" t="s">
        <v>271</v>
      </c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225"/>
      <c r="X176" s="225"/>
      <c r="Y176" s="182"/>
      <c r="Z176" s="225"/>
      <c r="AA176" s="226"/>
      <c r="AB176" s="6"/>
      <c r="AC176" s="7"/>
      <c r="AD176" s="7"/>
      <c r="AE176" s="7"/>
      <c r="AF176" s="7"/>
      <c r="AG176" s="7"/>
    </row>
    <row r="177" spans="1:33" ht="30" customHeight="1" x14ac:dyDescent="0.25">
      <c r="A177" s="108" t="s">
        <v>68</v>
      </c>
      <c r="B177" s="155" t="s">
        <v>272</v>
      </c>
      <c r="C177" s="284" t="s">
        <v>273</v>
      </c>
      <c r="D177" s="141"/>
      <c r="E177" s="142">
        <f>SUM(E178:E180)</f>
        <v>0</v>
      </c>
      <c r="F177" s="143"/>
      <c r="G177" s="144">
        <f>SUM(G178:G181)</f>
        <v>0</v>
      </c>
      <c r="H177" s="142">
        <f>SUM(H178:H180)</f>
        <v>0</v>
      </c>
      <c r="I177" s="143"/>
      <c r="J177" s="144">
        <f>SUM(J178:J181)</f>
        <v>0</v>
      </c>
      <c r="K177" s="142">
        <f>SUM(K178:K180)</f>
        <v>1</v>
      </c>
      <c r="L177" s="143"/>
      <c r="M177" s="144">
        <f>SUM(M178:M181)</f>
        <v>40000</v>
      </c>
      <c r="N177" s="142">
        <f>SUM(N178:N180)</f>
        <v>1</v>
      </c>
      <c r="O177" s="143"/>
      <c r="P177" s="144">
        <f>SUM(P178:P181)</f>
        <v>40000</v>
      </c>
      <c r="Q177" s="142">
        <f>SUM(Q178:Q180)</f>
        <v>0</v>
      </c>
      <c r="R177" s="143"/>
      <c r="S177" s="144">
        <f>SUM(S178:S181)</f>
        <v>0</v>
      </c>
      <c r="T177" s="142">
        <f>SUM(T178:T180)</f>
        <v>0</v>
      </c>
      <c r="U177" s="143"/>
      <c r="V177" s="285">
        <f t="shared" ref="V177:X177" si="427">SUM(V178:V181)</f>
        <v>0</v>
      </c>
      <c r="W177" s="286">
        <f t="shared" si="427"/>
        <v>40000</v>
      </c>
      <c r="X177" s="144">
        <f t="shared" si="427"/>
        <v>40000</v>
      </c>
      <c r="Y177" s="144">
        <f t="shared" ref="Y177:Y200" si="428">W177-X177</f>
        <v>0</v>
      </c>
      <c r="Z177" s="144">
        <f t="shared" ref="Z177:Z201" si="429">Y177/W177</f>
        <v>0</v>
      </c>
      <c r="AA177" s="146" t="s">
        <v>413</v>
      </c>
      <c r="AB177" s="118"/>
      <c r="AC177" s="118"/>
      <c r="AD177" s="118"/>
      <c r="AE177" s="118"/>
      <c r="AF177" s="118"/>
      <c r="AG177" s="118"/>
    </row>
    <row r="178" spans="1:33" ht="30" customHeight="1" x14ac:dyDescent="0.25">
      <c r="A178" s="119" t="s">
        <v>71</v>
      </c>
      <c r="B178" s="120" t="s">
        <v>274</v>
      </c>
      <c r="C178" s="287" t="s">
        <v>275</v>
      </c>
      <c r="D178" s="122" t="s">
        <v>136</v>
      </c>
      <c r="E178" s="123"/>
      <c r="F178" s="124"/>
      <c r="G178" s="125">
        <f t="shared" ref="G178:G181" si="430">E178*F178</f>
        <v>0</v>
      </c>
      <c r="H178" s="123"/>
      <c r="I178" s="124"/>
      <c r="J178" s="125">
        <f t="shared" ref="J178:J181" si="431">H178*I178</f>
        <v>0</v>
      </c>
      <c r="K178" s="123"/>
      <c r="L178" s="124"/>
      <c r="M178" s="125">
        <f t="shared" ref="M178:M181" si="432">K178*L178</f>
        <v>0</v>
      </c>
      <c r="N178" s="123"/>
      <c r="O178" s="124"/>
      <c r="P178" s="125">
        <f t="shared" ref="P178:P181" si="433">N178*O178</f>
        <v>0</v>
      </c>
      <c r="Q178" s="123"/>
      <c r="R178" s="124"/>
      <c r="S178" s="125">
        <f t="shared" ref="S178:S181" si="434">Q178*R178</f>
        <v>0</v>
      </c>
      <c r="T178" s="123"/>
      <c r="U178" s="124"/>
      <c r="V178" s="227">
        <f t="shared" ref="V178:V181" si="435">T178*U178</f>
        <v>0</v>
      </c>
      <c r="W178" s="232">
        <f t="shared" ref="W178:W181" si="436">G178+M178+S178</f>
        <v>0</v>
      </c>
      <c r="X178" s="127">
        <f t="shared" ref="X178:X181" si="437">J178+P178+V178</f>
        <v>0</v>
      </c>
      <c r="Y178" s="127">
        <f t="shared" si="428"/>
        <v>0</v>
      </c>
      <c r="Z178" s="128" t="e">
        <f t="shared" si="429"/>
        <v>#DIV/0!</v>
      </c>
      <c r="AA178" s="129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19" t="s">
        <v>71</v>
      </c>
      <c r="B179" s="120" t="s">
        <v>276</v>
      </c>
      <c r="C179" s="288" t="s">
        <v>277</v>
      </c>
      <c r="D179" s="122" t="s">
        <v>136</v>
      </c>
      <c r="E179" s="123"/>
      <c r="F179" s="124"/>
      <c r="G179" s="125">
        <f t="shared" si="430"/>
        <v>0</v>
      </c>
      <c r="H179" s="123"/>
      <c r="I179" s="124"/>
      <c r="J179" s="125">
        <f t="shared" si="431"/>
        <v>0</v>
      </c>
      <c r="K179" s="123"/>
      <c r="L179" s="124"/>
      <c r="M179" s="125">
        <f t="shared" si="432"/>
        <v>0</v>
      </c>
      <c r="N179" s="123"/>
      <c r="O179" s="124"/>
      <c r="P179" s="125">
        <f t="shared" si="433"/>
        <v>0</v>
      </c>
      <c r="Q179" s="123"/>
      <c r="R179" s="124"/>
      <c r="S179" s="125">
        <f t="shared" si="434"/>
        <v>0</v>
      </c>
      <c r="T179" s="123"/>
      <c r="U179" s="124"/>
      <c r="V179" s="227">
        <f t="shared" si="435"/>
        <v>0</v>
      </c>
      <c r="W179" s="232">
        <f t="shared" si="436"/>
        <v>0</v>
      </c>
      <c r="X179" s="127">
        <f t="shared" si="437"/>
        <v>0</v>
      </c>
      <c r="Y179" s="127">
        <f t="shared" si="428"/>
        <v>0</v>
      </c>
      <c r="Z179" s="128" t="e">
        <f t="shared" si="429"/>
        <v>#DIV/0!</v>
      </c>
      <c r="AA179" s="129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19" t="s">
        <v>71</v>
      </c>
      <c r="B180" s="120" t="s">
        <v>278</v>
      </c>
      <c r="C180" s="288" t="s">
        <v>279</v>
      </c>
      <c r="D180" s="122" t="s">
        <v>136</v>
      </c>
      <c r="E180" s="123"/>
      <c r="F180" s="124"/>
      <c r="G180" s="125">
        <f t="shared" si="430"/>
        <v>0</v>
      </c>
      <c r="H180" s="123"/>
      <c r="I180" s="124"/>
      <c r="J180" s="125">
        <f t="shared" si="431"/>
        <v>0</v>
      </c>
      <c r="K180" s="363">
        <v>1</v>
      </c>
      <c r="L180" s="364">
        <v>40000</v>
      </c>
      <c r="M180" s="360">
        <f t="shared" si="432"/>
        <v>40000</v>
      </c>
      <c r="N180" s="363">
        <v>1</v>
      </c>
      <c r="O180" s="364">
        <v>40000</v>
      </c>
      <c r="P180" s="360">
        <f t="shared" si="433"/>
        <v>40000</v>
      </c>
      <c r="Q180" s="123"/>
      <c r="R180" s="124"/>
      <c r="S180" s="125">
        <f t="shared" si="434"/>
        <v>0</v>
      </c>
      <c r="T180" s="123"/>
      <c r="U180" s="124"/>
      <c r="V180" s="227">
        <f t="shared" si="435"/>
        <v>0</v>
      </c>
      <c r="W180" s="232">
        <f t="shared" si="436"/>
        <v>40000</v>
      </c>
      <c r="X180" s="127">
        <f t="shared" si="437"/>
        <v>40000</v>
      </c>
      <c r="Y180" s="127">
        <f t="shared" si="428"/>
        <v>0</v>
      </c>
      <c r="Z180" s="128">
        <f t="shared" si="429"/>
        <v>0</v>
      </c>
      <c r="AA180" s="129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47" t="s">
        <v>71</v>
      </c>
      <c r="B181" s="154" t="s">
        <v>280</v>
      </c>
      <c r="C181" s="288" t="s">
        <v>281</v>
      </c>
      <c r="D181" s="148"/>
      <c r="E181" s="149"/>
      <c r="F181" s="150">
        <v>0.22</v>
      </c>
      <c r="G181" s="151">
        <f t="shared" si="430"/>
        <v>0</v>
      </c>
      <c r="H181" s="149"/>
      <c r="I181" s="150">
        <v>0.22</v>
      </c>
      <c r="J181" s="151">
        <f t="shared" si="431"/>
        <v>0</v>
      </c>
      <c r="K181" s="149"/>
      <c r="L181" s="150">
        <v>0.22</v>
      </c>
      <c r="M181" s="151">
        <f t="shared" si="432"/>
        <v>0</v>
      </c>
      <c r="N181" s="149"/>
      <c r="O181" s="150">
        <v>0.22</v>
      </c>
      <c r="P181" s="151">
        <f t="shared" si="433"/>
        <v>0</v>
      </c>
      <c r="Q181" s="149"/>
      <c r="R181" s="150">
        <v>0.22</v>
      </c>
      <c r="S181" s="151">
        <f t="shared" si="434"/>
        <v>0</v>
      </c>
      <c r="T181" s="149"/>
      <c r="U181" s="150">
        <v>0.22</v>
      </c>
      <c r="V181" s="289">
        <f t="shared" si="435"/>
        <v>0</v>
      </c>
      <c r="W181" s="235">
        <f t="shared" si="436"/>
        <v>0</v>
      </c>
      <c r="X181" s="236">
        <f t="shared" si="437"/>
        <v>0</v>
      </c>
      <c r="Y181" s="236">
        <f t="shared" si="428"/>
        <v>0</v>
      </c>
      <c r="Z181" s="237" t="e">
        <f t="shared" si="429"/>
        <v>#DIV/0!</v>
      </c>
      <c r="AA181" s="152"/>
      <c r="AB181" s="131"/>
      <c r="AC181" s="131"/>
      <c r="AD181" s="131"/>
      <c r="AE181" s="131"/>
      <c r="AF181" s="131"/>
      <c r="AG181" s="131"/>
    </row>
    <row r="182" spans="1:33" ht="30" customHeight="1" x14ac:dyDescent="0.25">
      <c r="A182" s="290" t="s">
        <v>68</v>
      </c>
      <c r="B182" s="291" t="s">
        <v>282</v>
      </c>
      <c r="C182" s="220" t="s">
        <v>283</v>
      </c>
      <c r="D182" s="111"/>
      <c r="E182" s="112">
        <f>SUM(E183:E185)</f>
        <v>0</v>
      </c>
      <c r="F182" s="113"/>
      <c r="G182" s="114">
        <f>SUM(G183:G186)</f>
        <v>0</v>
      </c>
      <c r="H182" s="112">
        <f>SUM(H183:H185)</f>
        <v>0</v>
      </c>
      <c r="I182" s="113"/>
      <c r="J182" s="114">
        <f>SUM(J183:J186)</f>
        <v>0</v>
      </c>
      <c r="K182" s="112">
        <f>SUM(K183:K185)</f>
        <v>0</v>
      </c>
      <c r="L182" s="113"/>
      <c r="M182" s="114">
        <f>SUM(M183:M186)</f>
        <v>0</v>
      </c>
      <c r="N182" s="112">
        <f>SUM(N183:N185)</f>
        <v>0</v>
      </c>
      <c r="O182" s="113"/>
      <c r="P182" s="114">
        <f>SUM(P183:P186)</f>
        <v>0</v>
      </c>
      <c r="Q182" s="112">
        <f>SUM(Q183:Q185)</f>
        <v>0</v>
      </c>
      <c r="R182" s="113"/>
      <c r="S182" s="114">
        <f>SUM(S183:S186)</f>
        <v>0</v>
      </c>
      <c r="T182" s="112">
        <f>SUM(T183:T185)</f>
        <v>0</v>
      </c>
      <c r="U182" s="113"/>
      <c r="V182" s="114">
        <f t="shared" ref="V182:X182" si="438">SUM(V183:V186)</f>
        <v>0</v>
      </c>
      <c r="W182" s="114">
        <f t="shared" si="438"/>
        <v>0</v>
      </c>
      <c r="X182" s="114">
        <f t="shared" si="438"/>
        <v>0</v>
      </c>
      <c r="Y182" s="114">
        <f t="shared" si="428"/>
        <v>0</v>
      </c>
      <c r="Z182" s="114" t="e">
        <f t="shared" si="429"/>
        <v>#DIV/0!</v>
      </c>
      <c r="AA182" s="114"/>
      <c r="AB182" s="118"/>
      <c r="AC182" s="118"/>
      <c r="AD182" s="118"/>
      <c r="AE182" s="118"/>
      <c r="AF182" s="118"/>
      <c r="AG182" s="118"/>
    </row>
    <row r="183" spans="1:33" ht="30" customHeight="1" x14ac:dyDescent="0.25">
      <c r="A183" s="119" t="s">
        <v>71</v>
      </c>
      <c r="B183" s="120" t="s">
        <v>284</v>
      </c>
      <c r="C183" s="187" t="s">
        <v>285</v>
      </c>
      <c r="D183" s="122"/>
      <c r="E183" s="123"/>
      <c r="F183" s="124"/>
      <c r="G183" s="125">
        <f t="shared" ref="G183:G186" si="439">E183*F183</f>
        <v>0</v>
      </c>
      <c r="H183" s="123"/>
      <c r="I183" s="124"/>
      <c r="J183" s="125">
        <f t="shared" ref="J183:J186" si="440">H183*I183</f>
        <v>0</v>
      </c>
      <c r="K183" s="123"/>
      <c r="L183" s="124"/>
      <c r="M183" s="125">
        <f t="shared" ref="M183:M186" si="441">K183*L183</f>
        <v>0</v>
      </c>
      <c r="N183" s="123"/>
      <c r="O183" s="124"/>
      <c r="P183" s="125">
        <f t="shared" ref="P183:P186" si="442">N183*O183</f>
        <v>0</v>
      </c>
      <c r="Q183" s="123"/>
      <c r="R183" s="124"/>
      <c r="S183" s="125">
        <f t="shared" ref="S183:S186" si="443">Q183*R183</f>
        <v>0</v>
      </c>
      <c r="T183" s="123"/>
      <c r="U183" s="124"/>
      <c r="V183" s="125">
        <f t="shared" ref="V183:V186" si="444">T183*U183</f>
        <v>0</v>
      </c>
      <c r="W183" s="126">
        <f t="shared" ref="W183:W186" si="445">G183+M183+S183</f>
        <v>0</v>
      </c>
      <c r="X183" s="127">
        <f t="shared" ref="X183:X186" si="446">J183+P183+V183</f>
        <v>0</v>
      </c>
      <c r="Y183" s="127">
        <f t="shared" si="428"/>
        <v>0</v>
      </c>
      <c r="Z183" s="128" t="e">
        <f t="shared" si="429"/>
        <v>#DIV/0!</v>
      </c>
      <c r="AA183" s="129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19" t="s">
        <v>71</v>
      </c>
      <c r="B184" s="120" t="s">
        <v>286</v>
      </c>
      <c r="C184" s="187" t="s">
        <v>285</v>
      </c>
      <c r="D184" s="122"/>
      <c r="E184" s="123"/>
      <c r="F184" s="124"/>
      <c r="G184" s="125">
        <f t="shared" si="439"/>
        <v>0</v>
      </c>
      <c r="H184" s="123"/>
      <c r="I184" s="124"/>
      <c r="J184" s="125">
        <f t="shared" si="440"/>
        <v>0</v>
      </c>
      <c r="K184" s="123"/>
      <c r="L184" s="124"/>
      <c r="M184" s="125">
        <f t="shared" si="441"/>
        <v>0</v>
      </c>
      <c r="N184" s="123"/>
      <c r="O184" s="124"/>
      <c r="P184" s="125">
        <f t="shared" si="442"/>
        <v>0</v>
      </c>
      <c r="Q184" s="123"/>
      <c r="R184" s="124"/>
      <c r="S184" s="125">
        <f t="shared" si="443"/>
        <v>0</v>
      </c>
      <c r="T184" s="123"/>
      <c r="U184" s="124"/>
      <c r="V184" s="125">
        <f t="shared" si="444"/>
        <v>0</v>
      </c>
      <c r="W184" s="126">
        <f t="shared" si="445"/>
        <v>0</v>
      </c>
      <c r="X184" s="127">
        <f t="shared" si="446"/>
        <v>0</v>
      </c>
      <c r="Y184" s="127">
        <f t="shared" si="428"/>
        <v>0</v>
      </c>
      <c r="Z184" s="128" t="e">
        <f t="shared" si="429"/>
        <v>#DIV/0!</v>
      </c>
      <c r="AA184" s="129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32" t="s">
        <v>71</v>
      </c>
      <c r="B185" s="133" t="s">
        <v>287</v>
      </c>
      <c r="C185" s="187" t="s">
        <v>285</v>
      </c>
      <c r="D185" s="134"/>
      <c r="E185" s="135"/>
      <c r="F185" s="136"/>
      <c r="G185" s="137">
        <f t="shared" si="439"/>
        <v>0</v>
      </c>
      <c r="H185" s="135"/>
      <c r="I185" s="136"/>
      <c r="J185" s="137">
        <f t="shared" si="440"/>
        <v>0</v>
      </c>
      <c r="K185" s="135"/>
      <c r="L185" s="136"/>
      <c r="M185" s="137">
        <f t="shared" si="441"/>
        <v>0</v>
      </c>
      <c r="N185" s="135"/>
      <c r="O185" s="136"/>
      <c r="P185" s="137">
        <f t="shared" si="442"/>
        <v>0</v>
      </c>
      <c r="Q185" s="135"/>
      <c r="R185" s="136"/>
      <c r="S185" s="137">
        <f t="shared" si="443"/>
        <v>0</v>
      </c>
      <c r="T185" s="135"/>
      <c r="U185" s="136"/>
      <c r="V185" s="137">
        <f t="shared" si="444"/>
        <v>0</v>
      </c>
      <c r="W185" s="138">
        <f t="shared" si="445"/>
        <v>0</v>
      </c>
      <c r="X185" s="127">
        <f t="shared" si="446"/>
        <v>0</v>
      </c>
      <c r="Y185" s="127">
        <f t="shared" si="428"/>
        <v>0</v>
      </c>
      <c r="Z185" s="128" t="e">
        <f t="shared" si="429"/>
        <v>#DIV/0!</v>
      </c>
      <c r="AA185" s="139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32" t="s">
        <v>71</v>
      </c>
      <c r="B186" s="133" t="s">
        <v>288</v>
      </c>
      <c r="C186" s="188" t="s">
        <v>289</v>
      </c>
      <c r="D186" s="148"/>
      <c r="E186" s="135"/>
      <c r="F186" s="136">
        <v>0.22</v>
      </c>
      <c r="G186" s="137">
        <f t="shared" si="439"/>
        <v>0</v>
      </c>
      <c r="H186" s="135"/>
      <c r="I186" s="136">
        <v>0.22</v>
      </c>
      <c r="J186" s="137">
        <f t="shared" si="440"/>
        <v>0</v>
      </c>
      <c r="K186" s="135"/>
      <c r="L186" s="136">
        <v>0.22</v>
      </c>
      <c r="M186" s="137">
        <f t="shared" si="441"/>
        <v>0</v>
      </c>
      <c r="N186" s="135"/>
      <c r="O186" s="136">
        <v>0.22</v>
      </c>
      <c r="P186" s="137">
        <f t="shared" si="442"/>
        <v>0</v>
      </c>
      <c r="Q186" s="135"/>
      <c r="R186" s="136">
        <v>0.22</v>
      </c>
      <c r="S186" s="137">
        <f t="shared" si="443"/>
        <v>0</v>
      </c>
      <c r="T186" s="135"/>
      <c r="U186" s="136">
        <v>0.22</v>
      </c>
      <c r="V186" s="137">
        <f t="shared" si="444"/>
        <v>0</v>
      </c>
      <c r="W186" s="138">
        <f t="shared" si="445"/>
        <v>0</v>
      </c>
      <c r="X186" s="127">
        <f t="shared" si="446"/>
        <v>0</v>
      </c>
      <c r="Y186" s="127">
        <f t="shared" si="428"/>
        <v>0</v>
      </c>
      <c r="Z186" s="128" t="e">
        <f t="shared" si="429"/>
        <v>#DIV/0!</v>
      </c>
      <c r="AA186" s="152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08" t="s">
        <v>68</v>
      </c>
      <c r="B187" s="155" t="s">
        <v>290</v>
      </c>
      <c r="C187" s="220" t="s">
        <v>291</v>
      </c>
      <c r="D187" s="141"/>
      <c r="E187" s="142">
        <f>SUM(E188:E190)</f>
        <v>0</v>
      </c>
      <c r="F187" s="143"/>
      <c r="G187" s="144">
        <f t="shared" ref="G187:H187" si="447">SUM(G188:G190)</f>
        <v>0</v>
      </c>
      <c r="H187" s="142">
        <f t="shared" si="447"/>
        <v>0</v>
      </c>
      <c r="I187" s="143"/>
      <c r="J187" s="144">
        <f t="shared" ref="J187:K187" si="448">SUM(J188:J190)</f>
        <v>0</v>
      </c>
      <c r="K187" s="142">
        <f t="shared" si="448"/>
        <v>0</v>
      </c>
      <c r="L187" s="143"/>
      <c r="M187" s="144">
        <f t="shared" ref="M187:N187" si="449">SUM(M188:M190)</f>
        <v>0</v>
      </c>
      <c r="N187" s="142">
        <f t="shared" si="449"/>
        <v>0</v>
      </c>
      <c r="O187" s="143"/>
      <c r="P187" s="144">
        <f t="shared" ref="P187:Q187" si="450">SUM(P188:P190)</f>
        <v>0</v>
      </c>
      <c r="Q187" s="142">
        <f t="shared" si="450"/>
        <v>0</v>
      </c>
      <c r="R187" s="143"/>
      <c r="S187" s="144">
        <f t="shared" ref="S187:T187" si="451">SUM(S188:S190)</f>
        <v>0</v>
      </c>
      <c r="T187" s="142">
        <f t="shared" si="451"/>
        <v>0</v>
      </c>
      <c r="U187" s="143"/>
      <c r="V187" s="144">
        <f t="shared" ref="V187:X187" si="452">SUM(V188:V190)</f>
        <v>0</v>
      </c>
      <c r="W187" s="144">
        <f t="shared" si="452"/>
        <v>0</v>
      </c>
      <c r="X187" s="144">
        <f t="shared" si="452"/>
        <v>0</v>
      </c>
      <c r="Y187" s="144">
        <f t="shared" si="428"/>
        <v>0</v>
      </c>
      <c r="Z187" s="144" t="e">
        <f t="shared" si="429"/>
        <v>#DIV/0!</v>
      </c>
      <c r="AA187" s="292"/>
      <c r="AB187" s="118"/>
      <c r="AC187" s="118"/>
      <c r="AD187" s="118"/>
      <c r="AE187" s="118"/>
      <c r="AF187" s="118"/>
      <c r="AG187" s="118"/>
    </row>
    <row r="188" spans="1:33" ht="30" customHeight="1" x14ac:dyDescent="0.25">
      <c r="A188" s="119" t="s">
        <v>71</v>
      </c>
      <c r="B188" s="120" t="s">
        <v>292</v>
      </c>
      <c r="C188" s="187" t="s">
        <v>293</v>
      </c>
      <c r="D188" s="122"/>
      <c r="E188" s="123"/>
      <c r="F188" s="124"/>
      <c r="G188" s="125">
        <f t="shared" ref="G188:G190" si="453">E188*F188</f>
        <v>0</v>
      </c>
      <c r="H188" s="123"/>
      <c r="I188" s="124"/>
      <c r="J188" s="125">
        <f t="shared" ref="J188:J190" si="454">H188*I188</f>
        <v>0</v>
      </c>
      <c r="K188" s="123"/>
      <c r="L188" s="124"/>
      <c r="M188" s="125">
        <f t="shared" ref="M188:M190" si="455">K188*L188</f>
        <v>0</v>
      </c>
      <c r="N188" s="123"/>
      <c r="O188" s="124"/>
      <c r="P188" s="125">
        <f t="shared" ref="P188:P190" si="456">N188*O188</f>
        <v>0</v>
      </c>
      <c r="Q188" s="123"/>
      <c r="R188" s="124"/>
      <c r="S188" s="125">
        <f t="shared" ref="S188:S190" si="457">Q188*R188</f>
        <v>0</v>
      </c>
      <c r="T188" s="123"/>
      <c r="U188" s="124"/>
      <c r="V188" s="125">
        <f t="shared" ref="V188:V190" si="458">T188*U188</f>
        <v>0</v>
      </c>
      <c r="W188" s="126">
        <f t="shared" ref="W188:W190" si="459">G188+M188+S188</f>
        <v>0</v>
      </c>
      <c r="X188" s="127">
        <f t="shared" ref="X188:X190" si="460">J188+P188+V188</f>
        <v>0</v>
      </c>
      <c r="Y188" s="127">
        <f t="shared" si="428"/>
        <v>0</v>
      </c>
      <c r="Z188" s="128" t="e">
        <f t="shared" si="429"/>
        <v>#DIV/0!</v>
      </c>
      <c r="AA188" s="280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19" t="s">
        <v>71</v>
      </c>
      <c r="B189" s="120" t="s">
        <v>294</v>
      </c>
      <c r="C189" s="187" t="s">
        <v>293</v>
      </c>
      <c r="D189" s="122"/>
      <c r="E189" s="123"/>
      <c r="F189" s="124"/>
      <c r="G189" s="125">
        <f t="shared" si="453"/>
        <v>0</v>
      </c>
      <c r="H189" s="123"/>
      <c r="I189" s="124"/>
      <c r="J189" s="125">
        <f t="shared" si="454"/>
        <v>0</v>
      </c>
      <c r="K189" s="123"/>
      <c r="L189" s="124"/>
      <c r="M189" s="125">
        <f t="shared" si="455"/>
        <v>0</v>
      </c>
      <c r="N189" s="123"/>
      <c r="O189" s="124"/>
      <c r="P189" s="125">
        <f t="shared" si="456"/>
        <v>0</v>
      </c>
      <c r="Q189" s="123"/>
      <c r="R189" s="124"/>
      <c r="S189" s="125">
        <f t="shared" si="457"/>
        <v>0</v>
      </c>
      <c r="T189" s="123"/>
      <c r="U189" s="124"/>
      <c r="V189" s="125">
        <f t="shared" si="458"/>
        <v>0</v>
      </c>
      <c r="W189" s="126">
        <f t="shared" si="459"/>
        <v>0</v>
      </c>
      <c r="X189" s="127">
        <f t="shared" si="460"/>
        <v>0</v>
      </c>
      <c r="Y189" s="127">
        <f t="shared" si="428"/>
        <v>0</v>
      </c>
      <c r="Z189" s="128" t="e">
        <f t="shared" si="429"/>
        <v>#DIV/0!</v>
      </c>
      <c r="AA189" s="280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32" t="s">
        <v>71</v>
      </c>
      <c r="B190" s="133" t="s">
        <v>295</v>
      </c>
      <c r="C190" s="163" t="s">
        <v>293</v>
      </c>
      <c r="D190" s="134"/>
      <c r="E190" s="135"/>
      <c r="F190" s="136"/>
      <c r="G190" s="137">
        <f t="shared" si="453"/>
        <v>0</v>
      </c>
      <c r="H190" s="135"/>
      <c r="I190" s="136"/>
      <c r="J190" s="137">
        <f t="shared" si="454"/>
        <v>0</v>
      </c>
      <c r="K190" s="135"/>
      <c r="L190" s="136"/>
      <c r="M190" s="137">
        <f t="shared" si="455"/>
        <v>0</v>
      </c>
      <c r="N190" s="135"/>
      <c r="O190" s="136"/>
      <c r="P190" s="137">
        <f t="shared" si="456"/>
        <v>0</v>
      </c>
      <c r="Q190" s="135"/>
      <c r="R190" s="136"/>
      <c r="S190" s="137">
        <f t="shared" si="457"/>
        <v>0</v>
      </c>
      <c r="T190" s="135"/>
      <c r="U190" s="136"/>
      <c r="V190" s="137">
        <f t="shared" si="458"/>
        <v>0</v>
      </c>
      <c r="W190" s="138">
        <f t="shared" si="459"/>
        <v>0</v>
      </c>
      <c r="X190" s="127">
        <f t="shared" si="460"/>
        <v>0</v>
      </c>
      <c r="Y190" s="127">
        <f t="shared" si="428"/>
        <v>0</v>
      </c>
      <c r="Z190" s="128" t="e">
        <f t="shared" si="429"/>
        <v>#DIV/0!</v>
      </c>
      <c r="AA190" s="281"/>
      <c r="AB190" s="131"/>
      <c r="AC190" s="131"/>
      <c r="AD190" s="131"/>
      <c r="AE190" s="131"/>
      <c r="AF190" s="131"/>
      <c r="AG190" s="131"/>
    </row>
    <row r="191" spans="1:33" ht="30" customHeight="1" x14ac:dyDescent="0.25">
      <c r="A191" s="108" t="s">
        <v>68</v>
      </c>
      <c r="B191" s="155" t="s">
        <v>296</v>
      </c>
      <c r="C191" s="293" t="s">
        <v>271</v>
      </c>
      <c r="D191" s="141"/>
      <c r="E191" s="142">
        <f>SUM(E192:E198)</f>
        <v>3</v>
      </c>
      <c r="F191" s="143"/>
      <c r="G191" s="144">
        <f>SUM(G192:G199)</f>
        <v>94000</v>
      </c>
      <c r="H191" s="142">
        <f>SUM(H192:H198)</f>
        <v>3</v>
      </c>
      <c r="I191" s="143"/>
      <c r="J191" s="144">
        <f>SUM(J192:J199)</f>
        <v>94000</v>
      </c>
      <c r="K191" s="142">
        <f>SUM(K192:K198)</f>
        <v>3</v>
      </c>
      <c r="L191" s="143"/>
      <c r="M191" s="144">
        <f>SUM(M192:M199)</f>
        <v>12802</v>
      </c>
      <c r="N191" s="142">
        <f>SUM(N192:N198)</f>
        <v>3</v>
      </c>
      <c r="O191" s="143"/>
      <c r="P191" s="144">
        <f>SUM(P192:P199)</f>
        <v>12802</v>
      </c>
      <c r="Q191" s="142">
        <f>SUM(Q192:Q198)</f>
        <v>0</v>
      </c>
      <c r="R191" s="143"/>
      <c r="S191" s="144">
        <f>SUM(S192:S199)</f>
        <v>0</v>
      </c>
      <c r="T191" s="142">
        <f>SUM(T192:T198)</f>
        <v>0</v>
      </c>
      <c r="U191" s="143"/>
      <c r="V191" s="144">
        <f t="shared" ref="V191:X191" si="461">SUM(V192:V199)</f>
        <v>0</v>
      </c>
      <c r="W191" s="144">
        <f t="shared" si="461"/>
        <v>106802</v>
      </c>
      <c r="X191" s="144">
        <f t="shared" si="461"/>
        <v>106802</v>
      </c>
      <c r="Y191" s="144">
        <f t="shared" si="428"/>
        <v>0</v>
      </c>
      <c r="Z191" s="144">
        <f t="shared" si="429"/>
        <v>0</v>
      </c>
      <c r="AA191" s="292" t="s">
        <v>413</v>
      </c>
      <c r="AB191" s="118"/>
      <c r="AC191" s="118"/>
      <c r="AD191" s="118"/>
      <c r="AE191" s="118"/>
      <c r="AF191" s="118"/>
      <c r="AG191" s="118"/>
    </row>
    <row r="192" spans="1:33" ht="30" customHeight="1" x14ac:dyDescent="0.25">
      <c r="A192" s="119" t="s">
        <v>71</v>
      </c>
      <c r="B192" s="120" t="s">
        <v>297</v>
      </c>
      <c r="C192" s="382" t="s">
        <v>400</v>
      </c>
      <c r="D192" s="358" t="s">
        <v>136</v>
      </c>
      <c r="E192" s="359">
        <v>1</v>
      </c>
      <c r="F192" s="348">
        <v>48000</v>
      </c>
      <c r="G192" s="360">
        <f>F192*E192</f>
        <v>48000</v>
      </c>
      <c r="H192" s="359">
        <v>1</v>
      </c>
      <c r="I192" s="348">
        <v>48000</v>
      </c>
      <c r="J192" s="360">
        <f>I192*H192</f>
        <v>48000</v>
      </c>
      <c r="K192" s="359">
        <v>1</v>
      </c>
      <c r="L192" s="348">
        <v>1800</v>
      </c>
      <c r="M192" s="360">
        <f t="shared" ref="M192" si="462">K192*L192</f>
        <v>1800</v>
      </c>
      <c r="N192" s="359">
        <v>1</v>
      </c>
      <c r="O192" s="348">
        <v>1800</v>
      </c>
      <c r="P192" s="360">
        <f t="shared" ref="P192" si="463">N192*O192</f>
        <v>1800</v>
      </c>
      <c r="Q192" s="123"/>
      <c r="R192" s="124"/>
      <c r="S192" s="125">
        <f t="shared" ref="S192:S199" si="464">Q192*R192</f>
        <v>0</v>
      </c>
      <c r="T192" s="123"/>
      <c r="U192" s="124"/>
      <c r="V192" s="125">
        <f t="shared" ref="V192:V199" si="465">T192*U192</f>
        <v>0</v>
      </c>
      <c r="W192" s="126">
        <f t="shared" ref="W192:W199" si="466">G192+M192+S192</f>
        <v>49800</v>
      </c>
      <c r="X192" s="127">
        <f t="shared" ref="X192:X199" si="467">J192+P192+V192</f>
        <v>49800</v>
      </c>
      <c r="Y192" s="127">
        <f t="shared" si="428"/>
        <v>0</v>
      </c>
      <c r="Z192" s="128">
        <f t="shared" si="429"/>
        <v>0</v>
      </c>
      <c r="AA192" s="280" t="s">
        <v>413</v>
      </c>
      <c r="AB192" s="131"/>
      <c r="AC192" s="131"/>
      <c r="AD192" s="131"/>
      <c r="AE192" s="131"/>
      <c r="AF192" s="131"/>
      <c r="AG192" s="131"/>
    </row>
    <row r="193" spans="1:33" ht="30" customHeight="1" x14ac:dyDescent="0.25">
      <c r="A193" s="119" t="s">
        <v>71</v>
      </c>
      <c r="B193" s="120" t="s">
        <v>298</v>
      </c>
      <c r="C193" s="187" t="s">
        <v>299</v>
      </c>
      <c r="D193" s="122"/>
      <c r="E193" s="123"/>
      <c r="F193" s="124"/>
      <c r="G193" s="125">
        <f t="shared" ref="G193:G199" si="468">E193*F193</f>
        <v>0</v>
      </c>
      <c r="H193" s="123"/>
      <c r="I193" s="124"/>
      <c r="J193" s="125">
        <f t="shared" ref="J193:J199" si="469">H193*I193</f>
        <v>0</v>
      </c>
      <c r="K193" s="123"/>
      <c r="L193" s="124"/>
      <c r="M193" s="125">
        <f t="shared" ref="M193:M197" si="470">K193*L193</f>
        <v>0</v>
      </c>
      <c r="N193" s="123"/>
      <c r="O193" s="124"/>
      <c r="P193" s="125">
        <f t="shared" ref="P193:P199" si="471">N193*O193</f>
        <v>0</v>
      </c>
      <c r="Q193" s="123"/>
      <c r="R193" s="124"/>
      <c r="S193" s="125">
        <f t="shared" si="464"/>
        <v>0</v>
      </c>
      <c r="T193" s="123"/>
      <c r="U193" s="124"/>
      <c r="V193" s="125">
        <f t="shared" si="465"/>
        <v>0</v>
      </c>
      <c r="W193" s="138">
        <f t="shared" si="466"/>
        <v>0</v>
      </c>
      <c r="X193" s="127">
        <f t="shared" si="467"/>
        <v>0</v>
      </c>
      <c r="Y193" s="127">
        <f t="shared" si="428"/>
        <v>0</v>
      </c>
      <c r="Z193" s="128" t="e">
        <f t="shared" si="429"/>
        <v>#DIV/0!</v>
      </c>
      <c r="AA193" s="280"/>
      <c r="AB193" s="131"/>
      <c r="AC193" s="131"/>
      <c r="AD193" s="131"/>
      <c r="AE193" s="131"/>
      <c r="AF193" s="131"/>
      <c r="AG193" s="131"/>
    </row>
    <row r="194" spans="1:33" ht="30" customHeight="1" x14ac:dyDescent="0.25">
      <c r="A194" s="119" t="s">
        <v>71</v>
      </c>
      <c r="B194" s="120" t="s">
        <v>300</v>
      </c>
      <c r="C194" s="187" t="s">
        <v>301</v>
      </c>
      <c r="D194" s="122"/>
      <c r="E194" s="123"/>
      <c r="F194" s="124"/>
      <c r="G194" s="125">
        <f t="shared" si="468"/>
        <v>0</v>
      </c>
      <c r="H194" s="123"/>
      <c r="I194" s="124"/>
      <c r="J194" s="125">
        <f t="shared" si="469"/>
        <v>0</v>
      </c>
      <c r="K194" s="123"/>
      <c r="L194" s="124"/>
      <c r="M194" s="125">
        <f t="shared" si="470"/>
        <v>0</v>
      </c>
      <c r="N194" s="123"/>
      <c r="O194" s="124"/>
      <c r="P194" s="125">
        <f t="shared" si="471"/>
        <v>0</v>
      </c>
      <c r="Q194" s="123"/>
      <c r="R194" s="124"/>
      <c r="S194" s="125">
        <f t="shared" si="464"/>
        <v>0</v>
      </c>
      <c r="T194" s="123"/>
      <c r="U194" s="124"/>
      <c r="V194" s="125">
        <f t="shared" si="465"/>
        <v>0</v>
      </c>
      <c r="W194" s="138">
        <f t="shared" si="466"/>
        <v>0</v>
      </c>
      <c r="X194" s="127">
        <f t="shared" si="467"/>
        <v>0</v>
      </c>
      <c r="Y194" s="127">
        <f t="shared" si="428"/>
        <v>0</v>
      </c>
      <c r="Z194" s="128" t="e">
        <f t="shared" si="429"/>
        <v>#DIV/0!</v>
      </c>
      <c r="AA194" s="280"/>
      <c r="AB194" s="131"/>
      <c r="AC194" s="131"/>
      <c r="AD194" s="131"/>
      <c r="AE194" s="131"/>
      <c r="AF194" s="131"/>
      <c r="AG194" s="131"/>
    </row>
    <row r="195" spans="1:33" ht="30" customHeight="1" x14ac:dyDescent="0.25">
      <c r="A195" s="119" t="s">
        <v>71</v>
      </c>
      <c r="B195" s="120" t="s">
        <v>302</v>
      </c>
      <c r="C195" s="187" t="s">
        <v>303</v>
      </c>
      <c r="D195" s="122"/>
      <c r="E195" s="123"/>
      <c r="F195" s="124"/>
      <c r="G195" s="125">
        <f t="shared" si="468"/>
        <v>0</v>
      </c>
      <c r="H195" s="123"/>
      <c r="I195" s="124"/>
      <c r="J195" s="125">
        <f t="shared" si="469"/>
        <v>0</v>
      </c>
      <c r="K195" s="123"/>
      <c r="L195" s="124"/>
      <c r="M195" s="125">
        <f t="shared" si="470"/>
        <v>0</v>
      </c>
      <c r="N195" s="123"/>
      <c r="O195" s="124"/>
      <c r="P195" s="125">
        <f t="shared" si="471"/>
        <v>0</v>
      </c>
      <c r="Q195" s="123"/>
      <c r="R195" s="124"/>
      <c r="S195" s="125">
        <f t="shared" si="464"/>
        <v>0</v>
      </c>
      <c r="T195" s="123"/>
      <c r="U195" s="124"/>
      <c r="V195" s="125">
        <f t="shared" si="465"/>
        <v>0</v>
      </c>
      <c r="W195" s="138">
        <f t="shared" si="466"/>
        <v>0</v>
      </c>
      <c r="X195" s="127">
        <f t="shared" si="467"/>
        <v>0</v>
      </c>
      <c r="Y195" s="127">
        <f t="shared" si="428"/>
        <v>0</v>
      </c>
      <c r="Z195" s="128" t="e">
        <f t="shared" si="429"/>
        <v>#DIV/0!</v>
      </c>
      <c r="AA195" s="280"/>
      <c r="AB195" s="131"/>
      <c r="AC195" s="131"/>
      <c r="AD195" s="131"/>
      <c r="AE195" s="131"/>
      <c r="AF195" s="131"/>
      <c r="AG195" s="131"/>
    </row>
    <row r="196" spans="1:33" ht="30" customHeight="1" x14ac:dyDescent="0.25">
      <c r="A196" s="119" t="s">
        <v>71</v>
      </c>
      <c r="B196" s="120" t="s">
        <v>304</v>
      </c>
      <c r="C196" s="373" t="s">
        <v>401</v>
      </c>
      <c r="D196" s="358" t="s">
        <v>136</v>
      </c>
      <c r="E196" s="359">
        <v>1</v>
      </c>
      <c r="F196" s="348">
        <v>3000</v>
      </c>
      <c r="G196" s="360">
        <f t="shared" si="468"/>
        <v>3000</v>
      </c>
      <c r="H196" s="359">
        <v>1</v>
      </c>
      <c r="I196" s="348">
        <v>3000</v>
      </c>
      <c r="J196" s="360">
        <f t="shared" si="469"/>
        <v>3000</v>
      </c>
      <c r="K196" s="123"/>
      <c r="L196" s="124"/>
      <c r="M196" s="125">
        <f t="shared" si="470"/>
        <v>0</v>
      </c>
      <c r="N196" s="123"/>
      <c r="O196" s="124"/>
      <c r="P196" s="125">
        <f t="shared" si="471"/>
        <v>0</v>
      </c>
      <c r="Q196" s="123"/>
      <c r="R196" s="124"/>
      <c r="S196" s="125">
        <f t="shared" si="464"/>
        <v>0</v>
      </c>
      <c r="T196" s="123"/>
      <c r="U196" s="124"/>
      <c r="V196" s="125">
        <f t="shared" si="465"/>
        <v>0</v>
      </c>
      <c r="W196" s="138">
        <f t="shared" si="466"/>
        <v>3000</v>
      </c>
      <c r="X196" s="127">
        <f t="shared" si="467"/>
        <v>3000</v>
      </c>
      <c r="Y196" s="127">
        <f t="shared" si="428"/>
        <v>0</v>
      </c>
      <c r="Z196" s="128">
        <f t="shared" si="429"/>
        <v>0</v>
      </c>
      <c r="AA196" s="280" t="s">
        <v>413</v>
      </c>
      <c r="AB196" s="130"/>
      <c r="AC196" s="131"/>
      <c r="AD196" s="131"/>
      <c r="AE196" s="131"/>
      <c r="AF196" s="131"/>
      <c r="AG196" s="131"/>
    </row>
    <row r="197" spans="1:33" ht="30" customHeight="1" x14ac:dyDescent="0.25">
      <c r="A197" s="119" t="s">
        <v>71</v>
      </c>
      <c r="B197" s="120" t="s">
        <v>305</v>
      </c>
      <c r="C197" s="373" t="s">
        <v>402</v>
      </c>
      <c r="D197" s="358" t="s">
        <v>136</v>
      </c>
      <c r="E197" s="123"/>
      <c r="F197" s="124"/>
      <c r="G197" s="125">
        <f t="shared" si="468"/>
        <v>0</v>
      </c>
      <c r="H197" s="123"/>
      <c r="I197" s="124"/>
      <c r="J197" s="125">
        <f t="shared" si="469"/>
        <v>0</v>
      </c>
      <c r="K197" s="359">
        <v>1</v>
      </c>
      <c r="L197" s="348">
        <v>4100</v>
      </c>
      <c r="M197" s="360">
        <f t="shared" si="470"/>
        <v>4100</v>
      </c>
      <c r="N197" s="359">
        <v>1</v>
      </c>
      <c r="O197" s="348">
        <v>4100</v>
      </c>
      <c r="P197" s="360">
        <f t="shared" si="471"/>
        <v>4100</v>
      </c>
      <c r="Q197" s="123"/>
      <c r="R197" s="124"/>
      <c r="S197" s="125">
        <f t="shared" si="464"/>
        <v>0</v>
      </c>
      <c r="T197" s="123"/>
      <c r="U197" s="124"/>
      <c r="V197" s="125">
        <f t="shared" si="465"/>
        <v>0</v>
      </c>
      <c r="W197" s="138">
        <f t="shared" si="466"/>
        <v>4100</v>
      </c>
      <c r="X197" s="127">
        <f t="shared" si="467"/>
        <v>4100</v>
      </c>
      <c r="Y197" s="127">
        <f t="shared" si="428"/>
        <v>0</v>
      </c>
      <c r="Z197" s="128">
        <f t="shared" si="429"/>
        <v>0</v>
      </c>
      <c r="AA197" s="280" t="s">
        <v>413</v>
      </c>
      <c r="AB197" s="131"/>
      <c r="AC197" s="131"/>
      <c r="AD197" s="131"/>
      <c r="AE197" s="131"/>
      <c r="AF197" s="131"/>
      <c r="AG197" s="131"/>
    </row>
    <row r="198" spans="1:33" ht="30" customHeight="1" x14ac:dyDescent="0.25">
      <c r="A198" s="132" t="s">
        <v>71</v>
      </c>
      <c r="B198" s="133" t="s">
        <v>306</v>
      </c>
      <c r="C198" s="373" t="s">
        <v>403</v>
      </c>
      <c r="D198" s="374" t="s">
        <v>136</v>
      </c>
      <c r="E198" s="363">
        <v>1</v>
      </c>
      <c r="F198" s="364">
        <v>43000</v>
      </c>
      <c r="G198" s="365">
        <f t="shared" si="468"/>
        <v>43000</v>
      </c>
      <c r="H198" s="363">
        <v>1</v>
      </c>
      <c r="I198" s="364">
        <v>43000</v>
      </c>
      <c r="J198" s="365">
        <f t="shared" si="469"/>
        <v>43000</v>
      </c>
      <c r="K198" s="363">
        <v>1</v>
      </c>
      <c r="L198" s="364">
        <v>6000</v>
      </c>
      <c r="M198" s="365">
        <v>6000</v>
      </c>
      <c r="N198" s="363">
        <v>1</v>
      </c>
      <c r="O198" s="364">
        <v>6000</v>
      </c>
      <c r="P198" s="365">
        <v>6000</v>
      </c>
      <c r="Q198" s="135"/>
      <c r="R198" s="136"/>
      <c r="S198" s="137">
        <f t="shared" si="464"/>
        <v>0</v>
      </c>
      <c r="T198" s="135"/>
      <c r="U198" s="136"/>
      <c r="V198" s="137">
        <f t="shared" si="465"/>
        <v>0</v>
      </c>
      <c r="W198" s="138">
        <f t="shared" si="466"/>
        <v>49000</v>
      </c>
      <c r="X198" s="127">
        <f t="shared" si="467"/>
        <v>49000</v>
      </c>
      <c r="Y198" s="127">
        <f t="shared" si="428"/>
        <v>0</v>
      </c>
      <c r="Z198" s="128">
        <f t="shared" si="429"/>
        <v>0</v>
      </c>
      <c r="AA198" s="281" t="s">
        <v>413</v>
      </c>
      <c r="AB198" s="131"/>
      <c r="AC198" s="131"/>
      <c r="AD198" s="131"/>
      <c r="AE198" s="131"/>
      <c r="AF198" s="131"/>
      <c r="AG198" s="131"/>
    </row>
    <row r="199" spans="1:33" ht="30" customHeight="1" x14ac:dyDescent="0.25">
      <c r="A199" s="132" t="s">
        <v>71</v>
      </c>
      <c r="B199" s="154" t="s">
        <v>307</v>
      </c>
      <c r="C199" s="383" t="s">
        <v>404</v>
      </c>
      <c r="D199" s="148"/>
      <c r="E199" s="135"/>
      <c r="F199" s="136">
        <v>0.22</v>
      </c>
      <c r="G199" s="137">
        <f t="shared" si="468"/>
        <v>0</v>
      </c>
      <c r="H199" s="135"/>
      <c r="I199" s="136">
        <v>0.22</v>
      </c>
      <c r="J199" s="137">
        <f t="shared" si="469"/>
        <v>0</v>
      </c>
      <c r="K199" s="363">
        <v>4100</v>
      </c>
      <c r="L199" s="364">
        <v>0.22</v>
      </c>
      <c r="M199" s="365">
        <f t="shared" ref="M199" si="472">K199*L199</f>
        <v>902</v>
      </c>
      <c r="N199" s="363">
        <v>4100</v>
      </c>
      <c r="O199" s="364">
        <v>0.22</v>
      </c>
      <c r="P199" s="365">
        <f t="shared" si="471"/>
        <v>902</v>
      </c>
      <c r="Q199" s="135"/>
      <c r="R199" s="136">
        <v>0.22</v>
      </c>
      <c r="S199" s="137">
        <f t="shared" si="464"/>
        <v>0</v>
      </c>
      <c r="T199" s="135"/>
      <c r="U199" s="136">
        <v>0.22</v>
      </c>
      <c r="V199" s="137">
        <f t="shared" si="465"/>
        <v>0</v>
      </c>
      <c r="W199" s="138">
        <f t="shared" si="466"/>
        <v>902</v>
      </c>
      <c r="X199" s="127">
        <f t="shared" si="467"/>
        <v>902</v>
      </c>
      <c r="Y199" s="127">
        <f t="shared" si="428"/>
        <v>0</v>
      </c>
      <c r="Z199" s="128">
        <f t="shared" si="429"/>
        <v>0</v>
      </c>
      <c r="AA199" s="152" t="s">
        <v>413</v>
      </c>
      <c r="AB199" s="7"/>
      <c r="AC199" s="7"/>
      <c r="AD199" s="7"/>
      <c r="AE199" s="7"/>
      <c r="AF199" s="7"/>
      <c r="AG199" s="7"/>
    </row>
    <row r="200" spans="1:33" ht="30" customHeight="1" x14ac:dyDescent="0.25">
      <c r="A200" s="294" t="s">
        <v>308</v>
      </c>
      <c r="B200" s="295"/>
      <c r="C200" s="296"/>
      <c r="D200" s="297"/>
      <c r="E200" s="173">
        <f>E191+E187+E182+E177</f>
        <v>3</v>
      </c>
      <c r="F200" s="189"/>
      <c r="G200" s="298">
        <f t="shared" ref="G200:H200" si="473">G191+G187+G182+G177</f>
        <v>94000</v>
      </c>
      <c r="H200" s="173">
        <f t="shared" si="473"/>
        <v>3</v>
      </c>
      <c r="I200" s="189"/>
      <c r="J200" s="298">
        <f t="shared" ref="J200:K200" si="474">J191+J187+J182+J177</f>
        <v>94000</v>
      </c>
      <c r="K200" s="173">
        <f t="shared" si="474"/>
        <v>4</v>
      </c>
      <c r="L200" s="189"/>
      <c r="M200" s="298">
        <f t="shared" ref="M200:N200" si="475">M191+M187+M182+M177</f>
        <v>52802</v>
      </c>
      <c r="N200" s="173">
        <f t="shared" si="475"/>
        <v>4</v>
      </c>
      <c r="O200" s="189"/>
      <c r="P200" s="298">
        <f t="shared" ref="P200:Q200" si="476">P191+P187+P182+P177</f>
        <v>52802</v>
      </c>
      <c r="Q200" s="173">
        <f t="shared" si="476"/>
        <v>0</v>
      </c>
      <c r="R200" s="189"/>
      <c r="S200" s="298">
        <f t="shared" ref="S200:T200" si="477">S191+S187+S182+S177</f>
        <v>0</v>
      </c>
      <c r="T200" s="173">
        <f t="shared" si="477"/>
        <v>0</v>
      </c>
      <c r="U200" s="189"/>
      <c r="V200" s="298">
        <f>V191+V187+V182+V177</f>
        <v>0</v>
      </c>
      <c r="W200" s="223">
        <f t="shared" ref="W200:X200" si="478">W191+W177+W187+W182</f>
        <v>146802</v>
      </c>
      <c r="X200" s="223">
        <f t="shared" si="478"/>
        <v>146802</v>
      </c>
      <c r="Y200" s="223">
        <f t="shared" si="428"/>
        <v>0</v>
      </c>
      <c r="Z200" s="223">
        <f t="shared" si="429"/>
        <v>0</v>
      </c>
      <c r="AA200" s="224" t="s">
        <v>413</v>
      </c>
      <c r="AB200" s="7"/>
      <c r="AC200" s="7"/>
      <c r="AD200" s="7"/>
      <c r="AE200" s="7"/>
      <c r="AF200" s="7"/>
      <c r="AG200" s="7"/>
    </row>
    <row r="201" spans="1:33" ht="94.5" customHeight="1" x14ac:dyDescent="0.25">
      <c r="A201" s="299" t="s">
        <v>309</v>
      </c>
      <c r="B201" s="300"/>
      <c r="C201" s="301"/>
      <c r="D201" s="302"/>
      <c r="E201" s="303"/>
      <c r="F201" s="304"/>
      <c r="G201" s="305">
        <f>G33+G47+G66+G88+G102+G129+G142+G150+G158+G165+G169+G175+G200</f>
        <v>421079.5</v>
      </c>
      <c r="H201" s="303"/>
      <c r="I201" s="304"/>
      <c r="J201" s="305">
        <f>J33+J47+J66+J88+J102+J129+J142+J150+J158+J165+J169+J175+J200</f>
        <v>418632.67000000004</v>
      </c>
      <c r="K201" s="303"/>
      <c r="L201" s="304"/>
      <c r="M201" s="305">
        <f>M33+M47+M66+M88+M102+M129+M142+M150+M158+M165+M169+M175+M200</f>
        <v>112002</v>
      </c>
      <c r="N201" s="303"/>
      <c r="O201" s="304"/>
      <c r="P201" s="305">
        <f>P33+P47+P66+P88+P102+P129+P142+P150+P158+P165+P169+P175+P200</f>
        <v>112002</v>
      </c>
      <c r="Q201" s="303"/>
      <c r="R201" s="304"/>
      <c r="S201" s="305">
        <f>S33+S47+S66+S88+S102+S129+S142+S150+S158+S165+S169+S175+S200</f>
        <v>0</v>
      </c>
      <c r="T201" s="303"/>
      <c r="U201" s="304"/>
      <c r="V201" s="305">
        <f>V33+V47+V66+V88+V102+V129+V142+V150+V158+V165+V169+V175+V200</f>
        <v>0</v>
      </c>
      <c r="W201" s="305">
        <f>W33+W47+W66+W88+W102+W129+W142+W150+W158+W165+W169+W175+W200</f>
        <v>533081.5</v>
      </c>
      <c r="X201" s="305">
        <f>X33+X47+X66+X88+X102+X129+X142+X150+X158+X165+X169+X175+X200</f>
        <v>530634.67000000004</v>
      </c>
      <c r="Y201" s="305">
        <f>Y33+Y47+Y66+Y88+Y102+Y129+Y142+Y150+Y158+Y165+Y169+Y175+Y200</f>
        <v>2446.8300000000017</v>
      </c>
      <c r="Z201" s="306">
        <f t="shared" si="429"/>
        <v>4.5899735781489356E-3</v>
      </c>
      <c r="AA201" s="307" t="s">
        <v>552</v>
      </c>
      <c r="AB201" s="7"/>
      <c r="AC201" s="7"/>
      <c r="AD201" s="7"/>
      <c r="AE201" s="7"/>
      <c r="AF201" s="7"/>
      <c r="AG201" s="7"/>
    </row>
    <row r="202" spans="1:33" ht="15" customHeight="1" x14ac:dyDescent="0.25">
      <c r="A202" s="490"/>
      <c r="B202" s="466"/>
      <c r="C202" s="466"/>
      <c r="D202" s="74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308"/>
      <c r="X202" s="308"/>
      <c r="Y202" s="308"/>
      <c r="Z202" s="308"/>
      <c r="AA202" s="83"/>
      <c r="AB202" s="7"/>
      <c r="AC202" s="7"/>
      <c r="AD202" s="7"/>
      <c r="AE202" s="7"/>
      <c r="AF202" s="7"/>
      <c r="AG202" s="7"/>
    </row>
    <row r="203" spans="1:33" ht="30" customHeight="1" x14ac:dyDescent="0.25">
      <c r="A203" s="491" t="s">
        <v>310</v>
      </c>
      <c r="B203" s="478"/>
      <c r="C203" s="478"/>
      <c r="D203" s="309"/>
      <c r="E203" s="303"/>
      <c r="F203" s="304"/>
      <c r="G203" s="310">
        <f>Фінансування!C27-'Кошторис  витрат'!G201</f>
        <v>0</v>
      </c>
      <c r="H203" s="303"/>
      <c r="I203" s="304"/>
      <c r="J203" s="310">
        <f>Фінансування!C28-'Кошторис  витрат'!J201</f>
        <v>0</v>
      </c>
      <c r="K203" s="303"/>
      <c r="L203" s="304"/>
      <c r="M203" s="310">
        <f>Фінансування!J27-'Кошторис  витрат'!M201</f>
        <v>0</v>
      </c>
      <c r="N203" s="303"/>
      <c r="O203" s="304"/>
      <c r="P203" s="310">
        <f>Фінансування!J28-'Кошторис  витрат'!P201</f>
        <v>0</v>
      </c>
      <c r="Q203" s="303"/>
      <c r="R203" s="304"/>
      <c r="S203" s="310">
        <f>Фінансування!L27-'Кошторис  витрат'!S201</f>
        <v>0</v>
      </c>
      <c r="T203" s="303"/>
      <c r="U203" s="304"/>
      <c r="V203" s="310">
        <f>Фінансування!L28-'Кошторис  витрат'!V201</f>
        <v>0</v>
      </c>
      <c r="W203" s="311">
        <f>Фінансування!N27-'Кошторис  витрат'!W201</f>
        <v>0</v>
      </c>
      <c r="X203" s="311">
        <f>Фінансування!N28-'Кошторис  витрат'!X201</f>
        <v>0</v>
      </c>
      <c r="Y203" s="311"/>
      <c r="Z203" s="311"/>
      <c r="AA203" s="312"/>
      <c r="AB203" s="7"/>
      <c r="AC203" s="7"/>
      <c r="AD203" s="7"/>
      <c r="AE203" s="7"/>
      <c r="AF203" s="7"/>
      <c r="AG203" s="7"/>
    </row>
    <row r="204" spans="1:33" ht="15.75" customHeight="1" x14ac:dyDescent="0.25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315"/>
      <c r="B207" s="316"/>
      <c r="C207" s="317" t="s">
        <v>555</v>
      </c>
      <c r="D207" s="314"/>
      <c r="E207" s="318"/>
      <c r="F207" s="318"/>
      <c r="G207" s="70"/>
      <c r="H207" s="319"/>
      <c r="I207" s="576" t="s">
        <v>556</v>
      </c>
      <c r="J207" s="318"/>
      <c r="K207" s="320"/>
      <c r="L207" s="2"/>
      <c r="M207" s="70"/>
      <c r="N207" s="320"/>
      <c r="O207" s="2"/>
      <c r="P207" s="70"/>
      <c r="Q207" s="70"/>
      <c r="R207" s="70"/>
      <c r="S207" s="70"/>
      <c r="T207" s="70"/>
      <c r="U207" s="70"/>
      <c r="V207" s="70"/>
      <c r="W207" s="71"/>
      <c r="X207" s="71"/>
      <c r="Y207" s="71"/>
      <c r="Z207" s="71"/>
      <c r="AA207" s="2"/>
      <c r="AB207" s="1"/>
      <c r="AC207" s="2"/>
      <c r="AD207" s="1"/>
      <c r="AE207" s="1"/>
      <c r="AF207" s="1"/>
      <c r="AG207" s="1"/>
    </row>
    <row r="208" spans="1:33" ht="15.75" customHeight="1" x14ac:dyDescent="0.25">
      <c r="A208" s="321"/>
      <c r="B208" s="322"/>
      <c r="C208" s="323" t="s">
        <v>311</v>
      </c>
      <c r="D208" s="324"/>
      <c r="E208" s="325" t="s">
        <v>312</v>
      </c>
      <c r="F208" s="325"/>
      <c r="G208" s="326"/>
      <c r="H208" s="327"/>
      <c r="I208" s="328" t="s">
        <v>313</v>
      </c>
      <c r="J208" s="326"/>
      <c r="K208" s="327"/>
      <c r="L208" s="328"/>
      <c r="M208" s="326"/>
      <c r="N208" s="327"/>
      <c r="O208" s="328"/>
      <c r="P208" s="326"/>
      <c r="Q208" s="326"/>
      <c r="R208" s="326"/>
      <c r="S208" s="326"/>
      <c r="T208" s="326"/>
      <c r="U208" s="326"/>
      <c r="V208" s="326"/>
      <c r="W208" s="329"/>
      <c r="X208" s="329"/>
      <c r="Y208" s="329"/>
      <c r="Z208" s="329"/>
      <c r="AA208" s="330"/>
      <c r="AB208" s="331"/>
      <c r="AC208" s="330"/>
      <c r="AD208" s="331"/>
      <c r="AE208" s="331"/>
      <c r="AF208" s="331"/>
      <c r="AG208" s="331"/>
    </row>
    <row r="209" spans="1:33" ht="15.75" customHeight="1" x14ac:dyDescent="0.25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3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3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3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3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3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3"/>
      <c r="C390" s="2"/>
      <c r="D390" s="314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2"/>
      <c r="X390" s="332"/>
      <c r="Y390" s="332"/>
      <c r="Z390" s="3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3"/>
      <c r="C391" s="2"/>
      <c r="D391" s="314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2"/>
      <c r="X391" s="332"/>
      <c r="Y391" s="332"/>
      <c r="Z391" s="3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3"/>
      <c r="C392" s="2"/>
      <c r="D392" s="314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2"/>
      <c r="X392" s="332"/>
      <c r="Y392" s="332"/>
      <c r="Z392" s="3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3"/>
      <c r="C393" s="2"/>
      <c r="D393" s="314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2"/>
      <c r="X393" s="332"/>
      <c r="Y393" s="332"/>
      <c r="Z393" s="3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3"/>
      <c r="C394" s="2"/>
      <c r="D394" s="314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2"/>
      <c r="X394" s="332"/>
      <c r="Y394" s="332"/>
      <c r="Z394" s="3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3"/>
      <c r="C395" s="2"/>
      <c r="D395" s="314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2"/>
      <c r="X395" s="332"/>
      <c r="Y395" s="332"/>
      <c r="Z395" s="3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3"/>
      <c r="C396" s="2"/>
      <c r="D396" s="314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2"/>
      <c r="X396" s="332"/>
      <c r="Y396" s="332"/>
      <c r="Z396" s="332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3"/>
      <c r="C397" s="2"/>
      <c r="D397" s="314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2"/>
      <c r="X397" s="332"/>
      <c r="Y397" s="332"/>
      <c r="Z397" s="332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3"/>
      <c r="C398" s="2"/>
      <c r="D398" s="314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2"/>
      <c r="X398" s="332"/>
      <c r="Y398" s="332"/>
      <c r="Z398" s="332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3"/>
      <c r="C399" s="2"/>
      <c r="D399" s="314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2"/>
      <c r="X399" s="332"/>
      <c r="Y399" s="332"/>
      <c r="Z399" s="332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3"/>
      <c r="C400" s="2"/>
      <c r="D400" s="314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2"/>
      <c r="X400" s="332"/>
      <c r="Y400" s="332"/>
      <c r="Z400" s="332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3"/>
      <c r="C401" s="2"/>
      <c r="D401" s="314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2"/>
      <c r="X401" s="332"/>
      <c r="Y401" s="332"/>
      <c r="Z401" s="332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3"/>
      <c r="C402" s="2"/>
      <c r="D402" s="314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2"/>
      <c r="X402" s="332"/>
      <c r="Y402" s="332"/>
      <c r="Z402" s="332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13"/>
      <c r="C403" s="2"/>
      <c r="D403" s="314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2"/>
      <c r="X403" s="332"/>
      <c r="Y403" s="332"/>
      <c r="Z403" s="332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314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2"/>
      <c r="X404" s="332"/>
      <c r="Y404" s="332"/>
      <c r="Z404" s="332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314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2"/>
      <c r="X405" s="332"/>
      <c r="Y405" s="332"/>
      <c r="Z405" s="332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314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2"/>
      <c r="X406" s="332"/>
      <c r="Y406" s="332"/>
      <c r="Z406" s="332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314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2"/>
      <c r="X407" s="332"/>
      <c r="Y407" s="332"/>
      <c r="Z407" s="332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314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2"/>
      <c r="X408" s="332"/>
      <c r="Y408" s="332"/>
      <c r="Z408" s="332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69:D169"/>
    <mergeCell ref="A202:C202"/>
    <mergeCell ref="A203:C203"/>
    <mergeCell ref="K8:M8"/>
    <mergeCell ref="N8:P8"/>
    <mergeCell ref="E8:G8"/>
    <mergeCell ref="H8:J8"/>
    <mergeCell ref="E64:G65"/>
    <mergeCell ref="H64:J65"/>
    <mergeCell ref="A102:D102"/>
    <mergeCell ref="Q7:V7"/>
    <mergeCell ref="W7:Z7"/>
    <mergeCell ref="AA7:AA9"/>
    <mergeCell ref="Q8:S8"/>
    <mergeCell ref="T8:V8"/>
    <mergeCell ref="W8:W9"/>
    <mergeCell ref="X8:X9"/>
    <mergeCell ref="Y8:Z8"/>
  </mergeCells>
  <phoneticPr fontId="40" type="noConversion"/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8"/>
  <sheetViews>
    <sheetView tabSelected="1" topLeftCell="B112" workbookViewId="0">
      <selection activeCell="C117" sqref="C117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3"/>
      <c r="B1" s="333"/>
      <c r="C1" s="333"/>
      <c r="D1" s="334"/>
      <c r="E1" s="333"/>
      <c r="F1" s="334"/>
      <c r="G1" s="333"/>
      <c r="H1" s="333"/>
      <c r="I1" s="5"/>
      <c r="J1" s="335" t="s">
        <v>314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3"/>
      <c r="B2" s="333"/>
      <c r="C2" s="333"/>
      <c r="D2" s="334"/>
      <c r="E2" s="333"/>
      <c r="F2" s="334"/>
      <c r="G2" s="333"/>
      <c r="H2" s="510" t="s">
        <v>315</v>
      </c>
      <c r="I2" s="466"/>
      <c r="J2" s="46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3"/>
      <c r="B4" s="511" t="s">
        <v>316</v>
      </c>
      <c r="C4" s="466"/>
      <c r="D4" s="466"/>
      <c r="E4" s="466"/>
      <c r="F4" s="466"/>
      <c r="G4" s="466"/>
      <c r="H4" s="466"/>
      <c r="I4" s="466"/>
      <c r="J4" s="46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3"/>
      <c r="B5" s="511" t="s">
        <v>419</v>
      </c>
      <c r="C5" s="466"/>
      <c r="D5" s="466"/>
      <c r="E5" s="466"/>
      <c r="F5" s="466"/>
      <c r="G5" s="466"/>
      <c r="H5" s="466"/>
      <c r="I5" s="466"/>
      <c r="J5" s="46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3"/>
      <c r="B6" s="512" t="s">
        <v>317</v>
      </c>
      <c r="C6" s="513"/>
      <c r="D6" s="513"/>
      <c r="E6" s="513"/>
      <c r="F6" s="513"/>
      <c r="G6" s="513"/>
      <c r="H6" s="513"/>
      <c r="I6" s="513"/>
      <c r="J6" s="513"/>
      <c r="K6" s="391"/>
      <c r="L6" s="391"/>
      <c r="M6" s="391"/>
      <c r="N6" s="391"/>
      <c r="O6" s="391"/>
      <c r="P6" s="391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3"/>
      <c r="B7" s="511" t="s">
        <v>420</v>
      </c>
      <c r="C7" s="466"/>
      <c r="D7" s="466"/>
      <c r="E7" s="466"/>
      <c r="F7" s="466"/>
      <c r="G7" s="466"/>
      <c r="H7" s="466"/>
      <c r="I7" s="466"/>
      <c r="J7" s="46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thickBot="1" x14ac:dyDescent="0.3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514" t="s">
        <v>318</v>
      </c>
      <c r="C9" s="515"/>
      <c r="D9" s="515"/>
      <c r="E9" s="516" t="s">
        <v>319</v>
      </c>
      <c r="F9" s="515"/>
      <c r="G9" s="515"/>
      <c r="H9" s="515"/>
      <c r="I9" s="515"/>
      <c r="J9" s="5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6" t="s">
        <v>320</v>
      </c>
      <c r="B10" s="392" t="s">
        <v>321</v>
      </c>
      <c r="C10" s="393" t="s">
        <v>42</v>
      </c>
      <c r="D10" s="394" t="s">
        <v>322</v>
      </c>
      <c r="E10" s="393" t="s">
        <v>323</v>
      </c>
      <c r="F10" s="394" t="s">
        <v>322</v>
      </c>
      <c r="G10" s="393" t="s">
        <v>324</v>
      </c>
      <c r="H10" s="393" t="s">
        <v>325</v>
      </c>
      <c r="I10" s="393" t="s">
        <v>326</v>
      </c>
      <c r="J10" s="395" t="s">
        <v>327</v>
      </c>
      <c r="K10" s="396"/>
      <c r="L10" s="39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44" customFormat="1" ht="27" customHeight="1" x14ac:dyDescent="0.25">
      <c r="A11" s="336"/>
      <c r="B11" s="398" t="s">
        <v>421</v>
      </c>
      <c r="C11" s="399" t="s">
        <v>70</v>
      </c>
      <c r="D11" s="400">
        <f>SUM(D12:D35)</f>
        <v>45840</v>
      </c>
      <c r="E11" s="399"/>
      <c r="F11" s="400">
        <f>SUM(F12:F35)</f>
        <v>45840</v>
      </c>
      <c r="G11" s="399"/>
      <c r="H11" s="399"/>
      <c r="I11" s="400"/>
      <c r="J11" s="401"/>
      <c r="K11" s="402"/>
      <c r="L11" s="403"/>
      <c r="M11" s="403"/>
      <c r="N11" s="403"/>
      <c r="O11" s="403"/>
      <c r="P11" s="404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customHeight="1" x14ac:dyDescent="0.25">
      <c r="A12" s="338"/>
      <c r="B12" s="518" t="s">
        <v>72</v>
      </c>
      <c r="C12" s="519" t="s">
        <v>354</v>
      </c>
      <c r="D12" s="520">
        <v>22160</v>
      </c>
      <c r="E12" s="519" t="s">
        <v>410</v>
      </c>
      <c r="F12" s="520">
        <v>5540</v>
      </c>
      <c r="G12" s="519" t="s">
        <v>422</v>
      </c>
      <c r="H12" s="519" t="s">
        <v>423</v>
      </c>
      <c r="I12" s="405"/>
      <c r="J12" s="406"/>
      <c r="K12" s="407"/>
      <c r="L12" s="408"/>
      <c r="M12" s="409"/>
      <c r="N12" s="409"/>
      <c r="O12" s="409"/>
      <c r="P12" s="404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44" customFormat="1" ht="14.25" customHeight="1" x14ac:dyDescent="0.25">
      <c r="A13" s="338"/>
      <c r="B13" s="518"/>
      <c r="C13" s="519"/>
      <c r="D13" s="520"/>
      <c r="E13" s="519"/>
      <c r="F13" s="520"/>
      <c r="G13" s="519"/>
      <c r="H13" s="519"/>
      <c r="I13" s="405"/>
      <c r="J13" s="406"/>
      <c r="K13" s="407"/>
      <c r="L13" s="408"/>
      <c r="M13" s="409"/>
      <c r="N13" s="404"/>
      <c r="O13" s="404"/>
      <c r="P13" s="404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44" customFormat="1" ht="14.25" customHeight="1" x14ac:dyDescent="0.25">
      <c r="A14" s="338"/>
      <c r="B14" s="518"/>
      <c r="C14" s="519"/>
      <c r="D14" s="520"/>
      <c r="E14" s="519"/>
      <c r="F14" s="520"/>
      <c r="G14" s="519"/>
      <c r="H14" s="519"/>
      <c r="I14" s="405"/>
      <c r="J14" s="406"/>
      <c r="K14" s="407"/>
      <c r="L14" s="408"/>
      <c r="M14" s="409"/>
      <c r="N14" s="404"/>
      <c r="O14" s="404"/>
      <c r="P14" s="404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44" customFormat="1" ht="14.25" customHeight="1" x14ac:dyDescent="0.25">
      <c r="A15" s="338"/>
      <c r="B15" s="518"/>
      <c r="C15" s="519"/>
      <c r="D15" s="520"/>
      <c r="E15" s="519"/>
      <c r="F15" s="520">
        <v>5540</v>
      </c>
      <c r="G15" s="519"/>
      <c r="H15" s="519" t="s">
        <v>424</v>
      </c>
      <c r="I15" s="405"/>
      <c r="J15" s="406"/>
      <c r="K15" s="407"/>
      <c r="L15" s="408"/>
      <c r="M15" s="409"/>
      <c r="N15" s="404"/>
      <c r="O15" s="404"/>
      <c r="P15" s="404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38"/>
      <c r="B16" s="518"/>
      <c r="C16" s="519"/>
      <c r="D16" s="520"/>
      <c r="E16" s="519"/>
      <c r="F16" s="520"/>
      <c r="G16" s="519"/>
      <c r="H16" s="519"/>
      <c r="I16" s="405"/>
      <c r="J16" s="406"/>
      <c r="K16" s="404"/>
      <c r="L16" s="404"/>
      <c r="M16" s="404"/>
      <c r="N16" s="404"/>
      <c r="O16" s="404"/>
      <c r="P16" s="404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44" customFormat="1" ht="14.25" customHeight="1" x14ac:dyDescent="0.25">
      <c r="A17" s="338"/>
      <c r="B17" s="518"/>
      <c r="C17" s="519"/>
      <c r="D17" s="520"/>
      <c r="E17" s="519"/>
      <c r="F17" s="520"/>
      <c r="G17" s="519"/>
      <c r="H17" s="519"/>
      <c r="I17" s="405"/>
      <c r="J17" s="406"/>
      <c r="K17" s="404"/>
      <c r="L17" s="404"/>
      <c r="M17" s="404"/>
      <c r="N17" s="404"/>
      <c r="O17" s="404"/>
      <c r="P17" s="404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44" customFormat="1" ht="14.25" customHeight="1" x14ac:dyDescent="0.25">
      <c r="A18" s="338"/>
      <c r="B18" s="518"/>
      <c r="C18" s="519"/>
      <c r="D18" s="520"/>
      <c r="E18" s="519"/>
      <c r="F18" s="520">
        <v>5540</v>
      </c>
      <c r="G18" s="519"/>
      <c r="H18" s="519" t="s">
        <v>425</v>
      </c>
      <c r="I18" s="405"/>
      <c r="J18" s="406"/>
      <c r="K18" s="404"/>
      <c r="L18" s="404"/>
      <c r="M18" s="404"/>
      <c r="N18" s="404"/>
      <c r="O18" s="404"/>
      <c r="P18" s="404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338"/>
      <c r="B19" s="518"/>
      <c r="C19" s="519"/>
      <c r="D19" s="520"/>
      <c r="E19" s="519"/>
      <c r="F19" s="520"/>
      <c r="G19" s="519"/>
      <c r="H19" s="519"/>
      <c r="I19" s="405"/>
      <c r="J19" s="406"/>
      <c r="K19" s="404"/>
      <c r="L19" s="404"/>
      <c r="M19" s="404"/>
      <c r="N19" s="404"/>
      <c r="O19" s="404"/>
      <c r="P19" s="404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44" customFormat="1" ht="14.25" customHeight="1" x14ac:dyDescent="0.25">
      <c r="A20" s="338"/>
      <c r="B20" s="518"/>
      <c r="C20" s="519"/>
      <c r="D20" s="520"/>
      <c r="E20" s="519"/>
      <c r="F20" s="520"/>
      <c r="G20" s="519"/>
      <c r="H20" s="519"/>
      <c r="I20" s="405"/>
      <c r="J20" s="406"/>
      <c r="K20" s="404"/>
      <c r="L20" s="404"/>
      <c r="M20" s="404"/>
      <c r="N20" s="404"/>
      <c r="O20" s="404"/>
      <c r="P20" s="404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44" customFormat="1" ht="14.25" customHeight="1" x14ac:dyDescent="0.25">
      <c r="A21" s="338"/>
      <c r="B21" s="518"/>
      <c r="C21" s="519"/>
      <c r="D21" s="520"/>
      <c r="E21" s="519"/>
      <c r="F21" s="520">
        <v>5540</v>
      </c>
      <c r="G21" s="519"/>
      <c r="H21" s="519" t="s">
        <v>426</v>
      </c>
      <c r="I21" s="405"/>
      <c r="J21" s="406"/>
      <c r="K21" s="404"/>
      <c r="L21" s="404"/>
      <c r="M21" s="404"/>
      <c r="N21" s="404"/>
      <c r="O21" s="404"/>
      <c r="P21" s="404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44" customFormat="1" ht="14.25" customHeight="1" x14ac:dyDescent="0.25">
      <c r="A22" s="338"/>
      <c r="B22" s="518"/>
      <c r="C22" s="519"/>
      <c r="D22" s="520"/>
      <c r="E22" s="519"/>
      <c r="F22" s="520"/>
      <c r="G22" s="519"/>
      <c r="H22" s="519"/>
      <c r="I22" s="405"/>
      <c r="J22" s="406"/>
      <c r="K22" s="404"/>
      <c r="L22" s="404"/>
      <c r="M22" s="404"/>
      <c r="N22" s="404"/>
      <c r="O22" s="404"/>
      <c r="P22" s="404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4" customFormat="1" ht="14.25" customHeight="1" x14ac:dyDescent="0.25">
      <c r="A23" s="338"/>
      <c r="B23" s="518"/>
      <c r="C23" s="519"/>
      <c r="D23" s="520"/>
      <c r="E23" s="519"/>
      <c r="F23" s="520"/>
      <c r="G23" s="519"/>
      <c r="H23" s="519"/>
      <c r="I23" s="405"/>
      <c r="J23" s="406"/>
      <c r="K23" s="404" t="s">
        <v>427</v>
      </c>
      <c r="L23" s="404"/>
      <c r="M23" s="404"/>
      <c r="N23" s="404"/>
      <c r="O23" s="404"/>
      <c r="P23" s="40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44" customFormat="1" ht="14.25" customHeight="1" x14ac:dyDescent="0.25">
      <c r="A24" s="338"/>
      <c r="B24" s="518" t="s">
        <v>75</v>
      </c>
      <c r="C24" s="519" t="s">
        <v>355</v>
      </c>
      <c r="D24" s="520">
        <v>23680</v>
      </c>
      <c r="E24" s="519" t="s">
        <v>411</v>
      </c>
      <c r="F24" s="520">
        <v>5920</v>
      </c>
      <c r="G24" s="519" t="s">
        <v>428</v>
      </c>
      <c r="H24" s="519" t="s">
        <v>423</v>
      </c>
      <c r="I24" s="405"/>
      <c r="J24" s="406"/>
      <c r="K24" s="404"/>
      <c r="L24" s="404"/>
      <c r="M24" s="404"/>
      <c r="N24" s="404"/>
      <c r="O24" s="404"/>
      <c r="P24" s="404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44" customFormat="1" ht="14.25" customHeight="1" x14ac:dyDescent="0.25">
      <c r="A25" s="338"/>
      <c r="B25" s="518"/>
      <c r="C25" s="519"/>
      <c r="D25" s="520"/>
      <c r="E25" s="519"/>
      <c r="F25" s="520"/>
      <c r="G25" s="519"/>
      <c r="H25" s="519"/>
      <c r="I25" s="405"/>
      <c r="J25" s="406"/>
      <c r="K25" s="404"/>
      <c r="L25" s="404"/>
      <c r="M25" s="404"/>
      <c r="N25" s="404"/>
      <c r="O25" s="404"/>
      <c r="P25" s="404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44" customFormat="1" ht="14.25" customHeight="1" x14ac:dyDescent="0.25">
      <c r="A26" s="338"/>
      <c r="B26" s="518"/>
      <c r="C26" s="519"/>
      <c r="D26" s="520"/>
      <c r="E26" s="519"/>
      <c r="F26" s="520"/>
      <c r="G26" s="519"/>
      <c r="H26" s="519"/>
      <c r="I26" s="405"/>
      <c r="J26" s="406"/>
      <c r="K26" s="404"/>
      <c r="L26" s="404"/>
      <c r="M26" s="404"/>
      <c r="N26" s="404"/>
      <c r="O26" s="404"/>
      <c r="P26" s="404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44" customFormat="1" ht="14.25" customHeight="1" x14ac:dyDescent="0.25">
      <c r="A27" s="338"/>
      <c r="B27" s="518"/>
      <c r="C27" s="519"/>
      <c r="D27" s="520"/>
      <c r="E27" s="519"/>
      <c r="F27" s="520">
        <v>5920</v>
      </c>
      <c r="G27" s="519"/>
      <c r="H27" s="519" t="s">
        <v>424</v>
      </c>
      <c r="I27" s="405"/>
      <c r="J27" s="406"/>
      <c r="K27" s="404"/>
      <c r="L27" s="404"/>
      <c r="M27" s="404"/>
      <c r="N27" s="404"/>
      <c r="O27" s="404"/>
      <c r="P27" s="404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44" customFormat="1" ht="14.25" customHeight="1" x14ac:dyDescent="0.25">
      <c r="A28" s="338"/>
      <c r="B28" s="518"/>
      <c r="C28" s="519"/>
      <c r="D28" s="520"/>
      <c r="E28" s="519"/>
      <c r="F28" s="520"/>
      <c r="G28" s="519"/>
      <c r="H28" s="519"/>
      <c r="I28" s="405"/>
      <c r="J28" s="406"/>
      <c r="K28" s="404"/>
      <c r="L28" s="404"/>
      <c r="M28" s="404"/>
      <c r="N28" s="404"/>
      <c r="O28" s="404"/>
      <c r="P28" s="404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44" customFormat="1" ht="14.25" customHeight="1" x14ac:dyDescent="0.25">
      <c r="A29" s="338"/>
      <c r="B29" s="518"/>
      <c r="C29" s="519"/>
      <c r="D29" s="520"/>
      <c r="E29" s="519"/>
      <c r="F29" s="520"/>
      <c r="G29" s="519"/>
      <c r="H29" s="519"/>
      <c r="I29" s="405"/>
      <c r="J29" s="406"/>
      <c r="K29" s="404"/>
      <c r="L29" s="404"/>
      <c r="M29" s="404"/>
      <c r="N29" s="404"/>
      <c r="O29" s="404"/>
      <c r="P29" s="404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44" customFormat="1" ht="14.25" customHeight="1" x14ac:dyDescent="0.25">
      <c r="A30" s="338"/>
      <c r="B30" s="518"/>
      <c r="C30" s="519"/>
      <c r="D30" s="520"/>
      <c r="E30" s="519"/>
      <c r="F30" s="520">
        <v>5920</v>
      </c>
      <c r="G30" s="519"/>
      <c r="H30" s="519" t="s">
        <v>425</v>
      </c>
      <c r="I30" s="405"/>
      <c r="J30" s="406"/>
      <c r="K30" s="404"/>
      <c r="L30" s="404"/>
      <c r="M30" s="404"/>
      <c r="N30" s="404"/>
      <c r="O30" s="404"/>
      <c r="P30" s="404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338"/>
      <c r="B31" s="518"/>
      <c r="C31" s="519"/>
      <c r="D31" s="520"/>
      <c r="E31" s="519"/>
      <c r="F31" s="520"/>
      <c r="G31" s="519"/>
      <c r="H31" s="519"/>
      <c r="I31" s="405"/>
      <c r="J31" s="406"/>
      <c r="K31" s="404"/>
      <c r="L31" s="404"/>
      <c r="M31" s="404"/>
      <c r="N31" s="404"/>
      <c r="O31" s="404"/>
      <c r="P31" s="404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38"/>
      <c r="B32" s="518"/>
      <c r="C32" s="519"/>
      <c r="D32" s="520"/>
      <c r="E32" s="519"/>
      <c r="F32" s="520"/>
      <c r="G32" s="519"/>
      <c r="H32" s="519"/>
      <c r="I32" s="405"/>
      <c r="J32" s="406"/>
      <c r="K32" s="404"/>
      <c r="L32" s="404"/>
      <c r="M32" s="404"/>
      <c r="N32" s="404"/>
      <c r="O32" s="404"/>
      <c r="P32" s="404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38"/>
      <c r="B33" s="518"/>
      <c r="C33" s="519"/>
      <c r="D33" s="520"/>
      <c r="E33" s="519"/>
      <c r="F33" s="520">
        <v>5920</v>
      </c>
      <c r="G33" s="519"/>
      <c r="H33" s="519" t="s">
        <v>426</v>
      </c>
      <c r="I33" s="405"/>
      <c r="J33" s="406"/>
      <c r="K33" s="404"/>
      <c r="L33" s="404"/>
      <c r="M33" s="404"/>
      <c r="N33" s="404"/>
      <c r="O33" s="404"/>
      <c r="P33" s="40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39"/>
      <c r="B34" s="518"/>
      <c r="C34" s="519"/>
      <c r="D34" s="520"/>
      <c r="E34" s="519"/>
      <c r="F34" s="520"/>
      <c r="G34" s="519"/>
      <c r="H34" s="519"/>
      <c r="I34" s="405"/>
      <c r="J34" s="406"/>
      <c r="K34" s="404"/>
      <c r="L34" s="404"/>
      <c r="M34" s="404"/>
      <c r="N34" s="404"/>
      <c r="O34" s="404"/>
      <c r="P34" s="404"/>
      <c r="Q34" s="340"/>
      <c r="R34" s="340"/>
      <c r="S34" s="340"/>
      <c r="T34" s="340"/>
      <c r="U34" s="340"/>
      <c r="V34" s="340"/>
      <c r="W34" s="340"/>
      <c r="X34" s="340"/>
      <c r="Y34" s="340"/>
      <c r="Z34" s="340"/>
    </row>
    <row r="35" spans="1:26" ht="14.25" customHeight="1" x14ac:dyDescent="0.25">
      <c r="A35" s="333"/>
      <c r="B35" s="518"/>
      <c r="C35" s="519"/>
      <c r="D35" s="520"/>
      <c r="E35" s="519"/>
      <c r="F35" s="520"/>
      <c r="G35" s="519"/>
      <c r="H35" s="519"/>
      <c r="I35" s="405"/>
      <c r="J35" s="406"/>
      <c r="K35" s="404"/>
      <c r="L35" s="404"/>
      <c r="M35" s="404"/>
      <c r="N35" s="404"/>
      <c r="O35" s="404"/>
      <c r="P35" s="404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2.25" customHeight="1" x14ac:dyDescent="0.25">
      <c r="A36" s="15"/>
      <c r="B36" s="398" t="s">
        <v>429</v>
      </c>
      <c r="C36" s="399" t="s">
        <v>83</v>
      </c>
      <c r="D36" s="400">
        <f>SUM(D37:D39)</f>
        <v>24340</v>
      </c>
      <c r="E36" s="399"/>
      <c r="F36" s="400">
        <f>SUM(F37:F39)</f>
        <v>24340</v>
      </c>
      <c r="G36" s="399"/>
      <c r="H36" s="399"/>
      <c r="I36" s="400"/>
      <c r="J36" s="401"/>
      <c r="K36" s="404"/>
      <c r="L36" s="404"/>
      <c r="M36" s="404"/>
      <c r="N36" s="404"/>
      <c r="O36" s="404"/>
      <c r="P36" s="404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 x14ac:dyDescent="0.25">
      <c r="A37" s="336" t="s">
        <v>320</v>
      </c>
      <c r="B37" s="521" t="s">
        <v>84</v>
      </c>
      <c r="C37" s="528" t="s">
        <v>356</v>
      </c>
      <c r="D37" s="529">
        <v>24340</v>
      </c>
      <c r="E37" s="528" t="s">
        <v>412</v>
      </c>
      <c r="F37" s="530">
        <v>24340</v>
      </c>
      <c r="G37" s="528" t="s">
        <v>430</v>
      </c>
      <c r="H37" s="528" t="s">
        <v>431</v>
      </c>
      <c r="I37" s="405"/>
      <c r="J37" s="406"/>
      <c r="K37" s="404"/>
      <c r="L37" s="404"/>
      <c r="M37" s="404"/>
      <c r="N37" s="404"/>
      <c r="O37" s="404"/>
      <c r="P37" s="404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 x14ac:dyDescent="0.25">
      <c r="A38" s="338"/>
      <c r="B38" s="521"/>
      <c r="C38" s="528"/>
      <c r="D38" s="529"/>
      <c r="E38" s="528"/>
      <c r="F38" s="530"/>
      <c r="G38" s="528"/>
      <c r="H38" s="528"/>
      <c r="I38" s="405"/>
      <c r="J38" s="406"/>
      <c r="K38" s="404" t="s">
        <v>427</v>
      </c>
      <c r="L38" s="404"/>
      <c r="M38" s="404"/>
      <c r="N38" s="404"/>
      <c r="O38" s="404"/>
      <c r="P38" s="404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44" customFormat="1" ht="39" customHeight="1" x14ac:dyDescent="0.25">
      <c r="A39" s="338"/>
      <c r="B39" s="521"/>
      <c r="C39" s="528"/>
      <c r="D39" s="529"/>
      <c r="E39" s="528"/>
      <c r="F39" s="530"/>
      <c r="G39" s="528"/>
      <c r="H39" s="528"/>
      <c r="I39" s="405"/>
      <c r="J39" s="406"/>
      <c r="K39" s="404"/>
      <c r="L39" s="404"/>
      <c r="M39" s="404"/>
      <c r="N39" s="404"/>
      <c r="O39" s="404"/>
      <c r="P39" s="404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7.75" customHeight="1" x14ac:dyDescent="0.25">
      <c r="A40" s="338"/>
      <c r="B40" s="398" t="s">
        <v>432</v>
      </c>
      <c r="C40" s="399" t="s">
        <v>89</v>
      </c>
      <c r="D40" s="400">
        <f>SUM(D41:D45)</f>
        <v>15439.599999999999</v>
      </c>
      <c r="E40" s="399"/>
      <c r="F40" s="400">
        <f>SUM(F41:F45)</f>
        <v>15439.599999999999</v>
      </c>
      <c r="G40" s="399"/>
      <c r="H40" s="399"/>
      <c r="I40" s="400">
        <f>SUM(I41:I45)</f>
        <v>0</v>
      </c>
      <c r="J40" s="401"/>
      <c r="K40" s="404"/>
      <c r="L40" s="404"/>
      <c r="M40" s="404"/>
      <c r="N40" s="404"/>
      <c r="O40" s="404"/>
      <c r="P40" s="404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8"/>
      <c r="B41" s="521" t="s">
        <v>90</v>
      </c>
      <c r="C41" s="519" t="s">
        <v>91</v>
      </c>
      <c r="D41" s="520">
        <v>10084.799999999999</v>
      </c>
      <c r="E41" s="519" t="s">
        <v>433</v>
      </c>
      <c r="F41" s="410">
        <f>(F12+F24)*0.22</f>
        <v>2521.1999999999998</v>
      </c>
      <c r="G41" s="522" t="s">
        <v>434</v>
      </c>
      <c r="H41" s="525"/>
      <c r="I41" s="531"/>
      <c r="J41" s="534"/>
      <c r="K41" s="404"/>
      <c r="L41" s="404"/>
      <c r="M41" s="404"/>
      <c r="N41" s="404"/>
      <c r="O41" s="404"/>
      <c r="P41" s="404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8"/>
      <c r="B42" s="521"/>
      <c r="C42" s="519"/>
      <c r="D42" s="520"/>
      <c r="E42" s="519"/>
      <c r="F42" s="410">
        <f>(F15+F27)*0.22</f>
        <v>2521.1999999999998</v>
      </c>
      <c r="G42" s="523"/>
      <c r="H42" s="526"/>
      <c r="I42" s="532"/>
      <c r="J42" s="535"/>
      <c r="K42" s="404"/>
      <c r="L42" s="404"/>
      <c r="M42" s="404"/>
      <c r="N42" s="404"/>
      <c r="O42" s="404"/>
      <c r="P42" s="404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8"/>
      <c r="B43" s="521"/>
      <c r="C43" s="519"/>
      <c r="D43" s="520"/>
      <c r="E43" s="519"/>
      <c r="F43" s="410">
        <f>(F18+F30)*0.22</f>
        <v>2521.1999999999998</v>
      </c>
      <c r="G43" s="523"/>
      <c r="H43" s="526"/>
      <c r="I43" s="532"/>
      <c r="J43" s="535"/>
      <c r="K43" s="404"/>
      <c r="L43" s="404"/>
      <c r="M43" s="404"/>
      <c r="N43" s="404"/>
      <c r="O43" s="404"/>
      <c r="P43" s="404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8"/>
      <c r="B44" s="521"/>
      <c r="C44" s="519"/>
      <c r="D44" s="520"/>
      <c r="E44" s="519"/>
      <c r="F44" s="410">
        <f>(F21+F33)*0.22</f>
        <v>2521.1999999999998</v>
      </c>
      <c r="G44" s="523"/>
      <c r="H44" s="527"/>
      <c r="I44" s="533"/>
      <c r="J44" s="536"/>
      <c r="K44" s="404"/>
      <c r="L44" s="404"/>
      <c r="M44" s="404"/>
      <c r="N44" s="404"/>
      <c r="O44" s="404"/>
      <c r="P44" s="404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6.25" customHeight="1" x14ac:dyDescent="0.25">
      <c r="A45" s="339"/>
      <c r="B45" s="411" t="s">
        <v>94</v>
      </c>
      <c r="C45" s="412" t="s">
        <v>83</v>
      </c>
      <c r="D45" s="410">
        <v>5354.8</v>
      </c>
      <c r="E45" s="412" t="s">
        <v>412</v>
      </c>
      <c r="F45" s="410">
        <f>F37*0.22</f>
        <v>5354.8</v>
      </c>
      <c r="G45" s="524"/>
      <c r="H45" s="413"/>
      <c r="I45" s="405"/>
      <c r="J45" s="406"/>
      <c r="K45" s="404"/>
      <c r="L45" s="404"/>
      <c r="M45" s="404"/>
      <c r="N45" s="404"/>
      <c r="O45" s="404"/>
      <c r="P45" s="404"/>
      <c r="Q45" s="340"/>
      <c r="R45" s="340"/>
      <c r="S45" s="340"/>
      <c r="T45" s="340"/>
      <c r="U45" s="340"/>
      <c r="V45" s="340"/>
      <c r="W45" s="340"/>
      <c r="X45" s="340"/>
      <c r="Y45" s="340"/>
      <c r="Z45" s="340"/>
    </row>
    <row r="46" spans="1:26" ht="39.75" customHeight="1" x14ac:dyDescent="0.25">
      <c r="A46" s="333"/>
      <c r="B46" s="398" t="s">
        <v>435</v>
      </c>
      <c r="C46" s="399" t="s">
        <v>126</v>
      </c>
      <c r="D46" s="400">
        <f>SUM(D47:D59)</f>
        <v>126313.17</v>
      </c>
      <c r="E46" s="399"/>
      <c r="F46" s="400">
        <f>SUM(F47:F59)</f>
        <v>126313.17</v>
      </c>
      <c r="G46" s="399"/>
      <c r="H46" s="399"/>
      <c r="I46" s="400">
        <f>SUM(I47:I59)</f>
        <v>126313.17</v>
      </c>
      <c r="J46" s="401"/>
      <c r="K46" s="404"/>
      <c r="L46" s="404"/>
      <c r="M46" s="404"/>
      <c r="N46" s="404"/>
      <c r="O46" s="404"/>
      <c r="P46" s="404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15"/>
      <c r="B47" s="411" t="s">
        <v>127</v>
      </c>
      <c r="C47" s="412" t="s">
        <v>331</v>
      </c>
      <c r="D47" s="410">
        <v>11000</v>
      </c>
      <c r="E47" s="537" t="s">
        <v>436</v>
      </c>
      <c r="F47" s="410">
        <f>2*5500</f>
        <v>11000</v>
      </c>
      <c r="G47" s="537" t="s">
        <v>437</v>
      </c>
      <c r="H47" s="537" t="s">
        <v>438</v>
      </c>
      <c r="I47" s="540">
        <v>44000</v>
      </c>
      <c r="J47" s="543" t="s">
        <v>439</v>
      </c>
      <c r="K47" s="404"/>
      <c r="L47" s="404"/>
      <c r="M47" s="404"/>
      <c r="N47" s="404"/>
      <c r="O47" s="404"/>
      <c r="P47" s="404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25">
      <c r="A48" s="336" t="s">
        <v>320</v>
      </c>
      <c r="B48" s="411" t="s">
        <v>344</v>
      </c>
      <c r="C48" s="412" t="s">
        <v>334</v>
      </c>
      <c r="D48" s="410">
        <v>18000</v>
      </c>
      <c r="E48" s="538"/>
      <c r="F48" s="410">
        <f>2*9000</f>
        <v>18000</v>
      </c>
      <c r="G48" s="538"/>
      <c r="H48" s="538"/>
      <c r="I48" s="541"/>
      <c r="J48" s="544"/>
      <c r="K48" s="404"/>
      <c r="L48" s="404"/>
      <c r="M48" s="404"/>
      <c r="N48" s="404"/>
      <c r="O48" s="404"/>
      <c r="P48" s="404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25">
      <c r="A49" s="338"/>
      <c r="B49" s="411" t="s">
        <v>347</v>
      </c>
      <c r="C49" s="412" t="s">
        <v>335</v>
      </c>
      <c r="D49" s="410">
        <v>4000</v>
      </c>
      <c r="E49" s="538"/>
      <c r="F49" s="410">
        <f>2*2000</f>
        <v>4000</v>
      </c>
      <c r="G49" s="538"/>
      <c r="H49" s="538"/>
      <c r="I49" s="541"/>
      <c r="J49" s="544"/>
      <c r="K49" s="404"/>
      <c r="L49" s="404"/>
      <c r="M49" s="404"/>
      <c r="N49" s="404"/>
      <c r="O49" s="404"/>
      <c r="P49" s="404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8"/>
      <c r="B50" s="411" t="s">
        <v>348</v>
      </c>
      <c r="C50" s="412" t="s">
        <v>336</v>
      </c>
      <c r="D50" s="410">
        <v>4500</v>
      </c>
      <c r="E50" s="538"/>
      <c r="F50" s="410">
        <f>3*1500</f>
        <v>4500</v>
      </c>
      <c r="G50" s="538"/>
      <c r="H50" s="538"/>
      <c r="I50" s="541"/>
      <c r="J50" s="544"/>
      <c r="K50" s="404"/>
      <c r="L50" s="404"/>
      <c r="M50" s="404"/>
      <c r="N50" s="404"/>
      <c r="O50" s="404"/>
      <c r="P50" s="404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8"/>
      <c r="B51" s="411" t="s">
        <v>349</v>
      </c>
      <c r="C51" s="412" t="s">
        <v>337</v>
      </c>
      <c r="D51" s="410">
        <v>3000</v>
      </c>
      <c r="E51" s="538"/>
      <c r="F51" s="410">
        <v>3000</v>
      </c>
      <c r="G51" s="538"/>
      <c r="H51" s="538"/>
      <c r="I51" s="541"/>
      <c r="J51" s="544"/>
      <c r="K51" s="404"/>
      <c r="L51" s="404"/>
      <c r="M51" s="404"/>
      <c r="N51" s="404"/>
      <c r="O51" s="404"/>
      <c r="P51" s="404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8"/>
      <c r="B52" s="411" t="s">
        <v>352</v>
      </c>
      <c r="C52" s="412" t="s">
        <v>340</v>
      </c>
      <c r="D52" s="410">
        <v>3500</v>
      </c>
      <c r="E52" s="539"/>
      <c r="F52" s="410">
        <f>4*875</f>
        <v>3500</v>
      </c>
      <c r="G52" s="539"/>
      <c r="H52" s="539"/>
      <c r="I52" s="542"/>
      <c r="J52" s="545"/>
      <c r="K52" s="404"/>
      <c r="L52" s="404"/>
      <c r="M52" s="404"/>
      <c r="N52" s="404"/>
      <c r="O52" s="404"/>
      <c r="P52" s="404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8"/>
      <c r="B53" s="411" t="s">
        <v>129</v>
      </c>
      <c r="C53" s="412" t="s">
        <v>332</v>
      </c>
      <c r="D53" s="410">
        <v>11200</v>
      </c>
      <c r="E53" s="537" t="s">
        <v>440</v>
      </c>
      <c r="F53" s="410">
        <f>4*2800</f>
        <v>11200</v>
      </c>
      <c r="G53" s="537" t="s">
        <v>441</v>
      </c>
      <c r="H53" s="537" t="s">
        <v>442</v>
      </c>
      <c r="I53" s="540">
        <v>40400</v>
      </c>
      <c r="J53" s="543" t="s">
        <v>443</v>
      </c>
      <c r="K53" s="404"/>
      <c r="L53" s="404"/>
      <c r="M53" s="404"/>
      <c r="N53" s="404"/>
      <c r="O53" s="404"/>
      <c r="P53" s="404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8"/>
      <c r="B54" s="411" t="s">
        <v>131</v>
      </c>
      <c r="C54" s="412" t="s">
        <v>333</v>
      </c>
      <c r="D54" s="410">
        <v>9500</v>
      </c>
      <c r="E54" s="538" t="s">
        <v>440</v>
      </c>
      <c r="F54" s="410">
        <v>9500</v>
      </c>
      <c r="G54" s="538"/>
      <c r="H54" s="538"/>
      <c r="I54" s="541"/>
      <c r="J54" s="544"/>
      <c r="K54" s="404"/>
      <c r="L54" s="404"/>
      <c r="M54" s="404"/>
      <c r="N54" s="404"/>
      <c r="O54" s="404"/>
      <c r="P54" s="404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9"/>
      <c r="B55" s="411" t="s">
        <v>350</v>
      </c>
      <c r="C55" s="412" t="s">
        <v>338</v>
      </c>
      <c r="D55" s="410">
        <v>2900</v>
      </c>
      <c r="E55" s="538"/>
      <c r="F55" s="410">
        <v>2900</v>
      </c>
      <c r="G55" s="538"/>
      <c r="H55" s="538"/>
      <c r="I55" s="541"/>
      <c r="J55" s="544"/>
      <c r="K55" s="404"/>
      <c r="L55" s="404"/>
      <c r="M55" s="404"/>
      <c r="N55" s="404"/>
      <c r="O55" s="404"/>
      <c r="P55" s="404"/>
      <c r="Q55" s="340"/>
      <c r="R55" s="340"/>
      <c r="S55" s="340"/>
      <c r="T55" s="340"/>
      <c r="U55" s="340"/>
      <c r="V55" s="340"/>
      <c r="W55" s="340"/>
      <c r="X55" s="340"/>
      <c r="Y55" s="340"/>
      <c r="Z55" s="340"/>
    </row>
    <row r="56" spans="1:26" ht="17.25" customHeight="1" x14ac:dyDescent="0.25">
      <c r="A56" s="333"/>
      <c r="B56" s="411" t="s">
        <v>351</v>
      </c>
      <c r="C56" s="412" t="s">
        <v>339</v>
      </c>
      <c r="D56" s="410">
        <v>16800</v>
      </c>
      <c r="E56" s="539"/>
      <c r="F56" s="410">
        <v>16800</v>
      </c>
      <c r="G56" s="539"/>
      <c r="H56" s="539"/>
      <c r="I56" s="542"/>
      <c r="J56" s="545"/>
      <c r="K56" s="404"/>
      <c r="L56" s="404"/>
      <c r="M56" s="404"/>
      <c r="N56" s="404"/>
      <c r="O56" s="404"/>
      <c r="P56" s="404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2.75" customHeight="1" x14ac:dyDescent="0.25">
      <c r="A57" s="341"/>
      <c r="B57" s="411" t="s">
        <v>353</v>
      </c>
      <c r="C57" s="412" t="s">
        <v>341</v>
      </c>
      <c r="D57" s="410">
        <v>2054.17</v>
      </c>
      <c r="E57" s="414" t="s">
        <v>444</v>
      </c>
      <c r="F57" s="410">
        <v>2054.17</v>
      </c>
      <c r="G57" s="412" t="s">
        <v>445</v>
      </c>
      <c r="H57" s="412" t="s">
        <v>446</v>
      </c>
      <c r="I57" s="410">
        <v>2054.17</v>
      </c>
      <c r="J57" s="415" t="s">
        <v>447</v>
      </c>
      <c r="K57" s="404"/>
      <c r="L57" s="404"/>
      <c r="M57" s="404"/>
      <c r="N57" s="404"/>
      <c r="O57" s="404"/>
      <c r="P57" s="404"/>
      <c r="Q57" s="341"/>
      <c r="R57" s="341"/>
      <c r="S57" s="341"/>
      <c r="T57" s="341"/>
      <c r="U57" s="341"/>
      <c r="V57" s="341"/>
      <c r="W57" s="341"/>
      <c r="X57" s="341"/>
      <c r="Y57" s="341"/>
      <c r="Z57" s="341"/>
    </row>
    <row r="58" spans="1:26" ht="39.75" customHeight="1" x14ac:dyDescent="0.25">
      <c r="A58" s="333"/>
      <c r="B58" s="411" t="s">
        <v>448</v>
      </c>
      <c r="C58" s="412" t="s">
        <v>342</v>
      </c>
      <c r="D58" s="410">
        <v>23360</v>
      </c>
      <c r="E58" s="414" t="s">
        <v>449</v>
      </c>
      <c r="F58" s="410">
        <f>32*730</f>
        <v>23360</v>
      </c>
      <c r="G58" s="412" t="s">
        <v>450</v>
      </c>
      <c r="H58" s="412" t="s">
        <v>451</v>
      </c>
      <c r="I58" s="410">
        <v>23360</v>
      </c>
      <c r="J58" s="415" t="s">
        <v>452</v>
      </c>
      <c r="K58" s="404"/>
      <c r="L58" s="404"/>
      <c r="M58" s="404"/>
      <c r="N58" s="404"/>
      <c r="O58" s="404"/>
      <c r="P58" s="404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9" customHeight="1" x14ac:dyDescent="0.25">
      <c r="A59" s="333"/>
      <c r="B59" s="411" t="s">
        <v>453</v>
      </c>
      <c r="C59" s="412" t="s">
        <v>454</v>
      </c>
      <c r="D59" s="410">
        <v>16499</v>
      </c>
      <c r="E59" s="412" t="s">
        <v>455</v>
      </c>
      <c r="F59" s="410">
        <v>16499</v>
      </c>
      <c r="G59" s="412" t="s">
        <v>456</v>
      </c>
      <c r="H59" s="412" t="s">
        <v>457</v>
      </c>
      <c r="I59" s="410">
        <v>16499</v>
      </c>
      <c r="J59" s="415" t="s">
        <v>458</v>
      </c>
      <c r="K59" s="404"/>
      <c r="L59" s="404"/>
      <c r="M59" s="404"/>
      <c r="N59" s="404"/>
      <c r="O59" s="404"/>
      <c r="P59" s="404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7.75" customHeight="1" x14ac:dyDescent="0.25">
      <c r="A60" s="333"/>
      <c r="B60" s="398" t="s">
        <v>459</v>
      </c>
      <c r="C60" s="399" t="s">
        <v>157</v>
      </c>
      <c r="D60" s="400">
        <f>D61</f>
        <v>1200</v>
      </c>
      <c r="E60" s="399"/>
      <c r="F60" s="400">
        <f>F61</f>
        <v>1200</v>
      </c>
      <c r="G60" s="399"/>
      <c r="H60" s="399"/>
      <c r="I60" s="400">
        <f>I61</f>
        <v>1200</v>
      </c>
      <c r="J60" s="401"/>
      <c r="K60" s="404"/>
      <c r="L60" s="404"/>
      <c r="M60" s="404"/>
      <c r="N60" s="404"/>
      <c r="O60" s="404"/>
      <c r="P60" s="404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9" customHeight="1" x14ac:dyDescent="0.25">
      <c r="A61" s="333"/>
      <c r="B61" s="411" t="s">
        <v>163</v>
      </c>
      <c r="C61" s="412" t="s">
        <v>357</v>
      </c>
      <c r="D61" s="410">
        <v>1200</v>
      </c>
      <c r="E61" s="412" t="s">
        <v>460</v>
      </c>
      <c r="F61" s="410">
        <v>1200</v>
      </c>
      <c r="G61" s="412" t="s">
        <v>461</v>
      </c>
      <c r="H61" s="412" t="s">
        <v>462</v>
      </c>
      <c r="I61" s="410">
        <v>1200</v>
      </c>
      <c r="J61" s="415" t="s">
        <v>463</v>
      </c>
      <c r="K61" s="404"/>
      <c r="L61" s="404"/>
      <c r="M61" s="404"/>
      <c r="N61" s="404"/>
      <c r="O61" s="404"/>
      <c r="P61" s="404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6" customHeight="1" x14ac:dyDescent="0.25">
      <c r="A62" s="333"/>
      <c r="B62" s="398" t="s">
        <v>464</v>
      </c>
      <c r="C62" s="399" t="s">
        <v>178</v>
      </c>
      <c r="D62" s="400">
        <f>D63</f>
        <v>6000</v>
      </c>
      <c r="E62" s="399"/>
      <c r="F62" s="400">
        <f>F63</f>
        <v>6000</v>
      </c>
      <c r="G62" s="399"/>
      <c r="H62" s="399"/>
      <c r="I62" s="400">
        <f>I63</f>
        <v>0</v>
      </c>
      <c r="J62" s="401"/>
      <c r="K62" s="404"/>
      <c r="L62" s="404"/>
      <c r="M62" s="404"/>
      <c r="N62" s="404"/>
      <c r="O62" s="404"/>
      <c r="P62" s="404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54" customHeight="1" x14ac:dyDescent="0.25">
      <c r="A63" s="333"/>
      <c r="B63" s="411" t="s">
        <v>179</v>
      </c>
      <c r="C63" s="412" t="s">
        <v>359</v>
      </c>
      <c r="D63" s="410">
        <v>6000</v>
      </c>
      <c r="E63" s="412" t="s">
        <v>465</v>
      </c>
      <c r="F63" s="410">
        <v>6000</v>
      </c>
      <c r="G63" s="412" t="s">
        <v>466</v>
      </c>
      <c r="H63" s="412" t="s">
        <v>467</v>
      </c>
      <c r="I63" s="405"/>
      <c r="J63" s="406"/>
      <c r="K63" s="404" t="s">
        <v>427</v>
      </c>
      <c r="L63" s="404"/>
      <c r="M63" s="404"/>
      <c r="N63" s="404"/>
      <c r="O63" s="404"/>
      <c r="P63" s="404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0" customHeight="1" x14ac:dyDescent="0.25">
      <c r="A64" s="333"/>
      <c r="B64" s="398" t="s">
        <v>468</v>
      </c>
      <c r="C64" s="399" t="s">
        <v>198</v>
      </c>
      <c r="D64" s="400">
        <f>SUM(D65:D75)</f>
        <v>55000</v>
      </c>
      <c r="E64" s="399"/>
      <c r="F64" s="400">
        <f>SUM(F65:F75)</f>
        <v>55000</v>
      </c>
      <c r="G64" s="399"/>
      <c r="H64" s="399"/>
      <c r="I64" s="400">
        <f>SUM(I65:I75)</f>
        <v>55000</v>
      </c>
      <c r="J64" s="401"/>
      <c r="K64" s="404"/>
      <c r="L64" s="404"/>
      <c r="M64" s="404"/>
      <c r="N64" s="404"/>
      <c r="O64" s="404"/>
      <c r="P64" s="404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3"/>
      <c r="B65" s="411" t="s">
        <v>199</v>
      </c>
      <c r="C65" s="412" t="s">
        <v>368</v>
      </c>
      <c r="D65" s="410">
        <v>36800</v>
      </c>
      <c r="E65" s="519" t="s">
        <v>469</v>
      </c>
      <c r="F65" s="410">
        <v>36800</v>
      </c>
      <c r="G65" s="519" t="s">
        <v>470</v>
      </c>
      <c r="H65" s="519" t="s">
        <v>471</v>
      </c>
      <c r="I65" s="520">
        <v>48050</v>
      </c>
      <c r="J65" s="546" t="s">
        <v>472</v>
      </c>
      <c r="K65" s="404"/>
      <c r="L65" s="404"/>
      <c r="M65" s="404"/>
      <c r="N65" s="404"/>
      <c r="O65" s="404"/>
      <c r="P65" s="404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3"/>
      <c r="B66" s="411" t="s">
        <v>201</v>
      </c>
      <c r="C66" s="412" t="s">
        <v>369</v>
      </c>
      <c r="D66" s="410">
        <v>3500</v>
      </c>
      <c r="E66" s="519"/>
      <c r="F66" s="410">
        <v>3500</v>
      </c>
      <c r="G66" s="519"/>
      <c r="H66" s="519"/>
      <c r="I66" s="520"/>
      <c r="J66" s="546"/>
      <c r="K66" s="404"/>
      <c r="L66" s="404"/>
      <c r="M66" s="404"/>
      <c r="N66" s="404"/>
      <c r="O66" s="404"/>
      <c r="P66" s="404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3"/>
      <c r="B67" s="411" t="s">
        <v>202</v>
      </c>
      <c r="C67" s="412" t="s">
        <v>370</v>
      </c>
      <c r="D67" s="410">
        <v>2000</v>
      </c>
      <c r="E67" s="519"/>
      <c r="F67" s="410">
        <v>2000</v>
      </c>
      <c r="G67" s="519"/>
      <c r="H67" s="519"/>
      <c r="I67" s="520"/>
      <c r="J67" s="546"/>
      <c r="K67" s="404"/>
      <c r="L67" s="404"/>
      <c r="M67" s="404"/>
      <c r="N67" s="404"/>
      <c r="O67" s="404"/>
      <c r="P67" s="404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3"/>
      <c r="B68" s="411" t="s">
        <v>360</v>
      </c>
      <c r="C68" s="412" t="s">
        <v>371</v>
      </c>
      <c r="D68" s="410">
        <v>3500</v>
      </c>
      <c r="E68" s="519"/>
      <c r="F68" s="410">
        <v>3500</v>
      </c>
      <c r="G68" s="519"/>
      <c r="H68" s="519"/>
      <c r="I68" s="520"/>
      <c r="J68" s="546"/>
      <c r="K68" s="404"/>
      <c r="L68" s="404"/>
      <c r="M68" s="404"/>
      <c r="N68" s="404"/>
      <c r="O68" s="404"/>
      <c r="P68" s="404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3"/>
      <c r="B69" s="411" t="s">
        <v>361</v>
      </c>
      <c r="C69" s="412" t="s">
        <v>372</v>
      </c>
      <c r="D69" s="410">
        <v>450</v>
      </c>
      <c r="E69" s="519"/>
      <c r="F69" s="410">
        <v>450</v>
      </c>
      <c r="G69" s="519"/>
      <c r="H69" s="519"/>
      <c r="I69" s="520"/>
      <c r="J69" s="546"/>
      <c r="K69" s="404"/>
      <c r="L69" s="404"/>
      <c r="M69" s="404"/>
      <c r="N69" s="404"/>
      <c r="O69" s="404"/>
      <c r="P69" s="404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9.5" customHeight="1" x14ac:dyDescent="0.25">
      <c r="A70" s="333"/>
      <c r="B70" s="411" t="s">
        <v>362</v>
      </c>
      <c r="C70" s="412" t="s">
        <v>373</v>
      </c>
      <c r="D70" s="410">
        <v>1800</v>
      </c>
      <c r="E70" s="519"/>
      <c r="F70" s="410">
        <v>1800</v>
      </c>
      <c r="G70" s="519"/>
      <c r="H70" s="519"/>
      <c r="I70" s="520"/>
      <c r="J70" s="546"/>
      <c r="K70" s="404"/>
      <c r="L70" s="404"/>
      <c r="M70" s="404"/>
      <c r="N70" s="404"/>
      <c r="O70" s="404"/>
      <c r="P70" s="404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3"/>
      <c r="B71" s="411" t="s">
        <v>363</v>
      </c>
      <c r="C71" s="412" t="s">
        <v>374</v>
      </c>
      <c r="D71" s="410">
        <v>600</v>
      </c>
      <c r="E71" s="519" t="s">
        <v>473</v>
      </c>
      <c r="F71" s="410">
        <v>600</v>
      </c>
      <c r="G71" s="519" t="s">
        <v>474</v>
      </c>
      <c r="H71" s="519" t="s">
        <v>475</v>
      </c>
      <c r="I71" s="520">
        <v>6950</v>
      </c>
      <c r="J71" s="546" t="s">
        <v>476</v>
      </c>
      <c r="K71" s="404"/>
      <c r="L71" s="404"/>
      <c r="M71" s="404"/>
      <c r="N71" s="404"/>
      <c r="O71" s="404"/>
      <c r="P71" s="404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3"/>
      <c r="B72" s="411" t="s">
        <v>364</v>
      </c>
      <c r="C72" s="412" t="s">
        <v>375</v>
      </c>
      <c r="D72" s="410">
        <v>300</v>
      </c>
      <c r="E72" s="519"/>
      <c r="F72" s="410">
        <v>300</v>
      </c>
      <c r="G72" s="519"/>
      <c r="H72" s="519"/>
      <c r="I72" s="520"/>
      <c r="J72" s="546"/>
      <c r="K72" s="404"/>
      <c r="L72" s="404"/>
      <c r="M72" s="404"/>
      <c r="N72" s="404"/>
      <c r="O72" s="404"/>
      <c r="P72" s="404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3"/>
      <c r="B73" s="411" t="s">
        <v>365</v>
      </c>
      <c r="C73" s="412" t="s">
        <v>376</v>
      </c>
      <c r="D73" s="410">
        <v>320</v>
      </c>
      <c r="E73" s="519"/>
      <c r="F73" s="410">
        <v>320</v>
      </c>
      <c r="G73" s="519"/>
      <c r="H73" s="519"/>
      <c r="I73" s="520"/>
      <c r="J73" s="546"/>
      <c r="K73" s="404"/>
      <c r="L73" s="404"/>
      <c r="M73" s="404"/>
      <c r="N73" s="404"/>
      <c r="O73" s="404"/>
      <c r="P73" s="404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3"/>
      <c r="B74" s="411" t="s">
        <v>366</v>
      </c>
      <c r="C74" s="412" t="s">
        <v>378</v>
      </c>
      <c r="D74" s="410">
        <v>180</v>
      </c>
      <c r="E74" s="519"/>
      <c r="F74" s="410">
        <v>180</v>
      </c>
      <c r="G74" s="519"/>
      <c r="H74" s="519"/>
      <c r="I74" s="520"/>
      <c r="J74" s="546"/>
      <c r="K74" s="404"/>
      <c r="L74" s="404"/>
      <c r="M74" s="404"/>
      <c r="N74" s="404"/>
      <c r="O74" s="404"/>
      <c r="P74" s="404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43.5" customHeight="1" x14ac:dyDescent="0.25">
      <c r="A75" s="333"/>
      <c r="B75" s="411" t="s">
        <v>367</v>
      </c>
      <c r="C75" s="412" t="s">
        <v>379</v>
      </c>
      <c r="D75" s="410">
        <v>5550</v>
      </c>
      <c r="E75" s="519"/>
      <c r="F75" s="410">
        <f>1110+4440</f>
        <v>5550</v>
      </c>
      <c r="G75" s="519"/>
      <c r="H75" s="519"/>
      <c r="I75" s="520"/>
      <c r="J75" s="546"/>
      <c r="K75" s="404"/>
      <c r="L75" s="404"/>
      <c r="M75" s="404"/>
      <c r="N75" s="404"/>
      <c r="O75" s="404"/>
      <c r="P75" s="404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3"/>
      <c r="B76" s="398" t="s">
        <v>477</v>
      </c>
      <c r="C76" s="399" t="s">
        <v>214</v>
      </c>
      <c r="D76" s="400">
        <f>SUM(D77:D80)</f>
        <v>13000</v>
      </c>
      <c r="E76" s="399"/>
      <c r="F76" s="400">
        <f>SUM(F77:F80)</f>
        <v>13000</v>
      </c>
      <c r="G76" s="399"/>
      <c r="H76" s="399"/>
      <c r="I76" s="400">
        <f>SUM(I77:I80)</f>
        <v>13000</v>
      </c>
      <c r="J76" s="401"/>
      <c r="K76" s="404"/>
      <c r="L76" s="404"/>
      <c r="M76" s="404"/>
      <c r="N76" s="404"/>
      <c r="O76" s="404"/>
      <c r="P76" s="404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2.25" customHeight="1" x14ac:dyDescent="0.25">
      <c r="A77" s="333"/>
      <c r="B77" s="411" t="s">
        <v>215</v>
      </c>
      <c r="C77" s="412" t="s">
        <v>393</v>
      </c>
      <c r="D77" s="410">
        <v>3000</v>
      </c>
      <c r="E77" s="537" t="s">
        <v>478</v>
      </c>
      <c r="F77" s="410">
        <v>3000</v>
      </c>
      <c r="G77" s="537" t="s">
        <v>479</v>
      </c>
      <c r="H77" s="537" t="s">
        <v>480</v>
      </c>
      <c r="I77" s="520">
        <v>13000</v>
      </c>
      <c r="J77" s="547" t="s">
        <v>481</v>
      </c>
      <c r="K77" s="404"/>
      <c r="L77" s="404"/>
      <c r="M77" s="404"/>
      <c r="N77" s="404"/>
      <c r="O77" s="404"/>
      <c r="P77" s="404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5.5" customHeight="1" x14ac:dyDescent="0.25">
      <c r="A78" s="333"/>
      <c r="B78" s="411" t="s">
        <v>216</v>
      </c>
      <c r="C78" s="412" t="s">
        <v>394</v>
      </c>
      <c r="D78" s="410">
        <v>1500</v>
      </c>
      <c r="E78" s="538"/>
      <c r="F78" s="410">
        <v>1500</v>
      </c>
      <c r="G78" s="538"/>
      <c r="H78" s="538"/>
      <c r="I78" s="520"/>
      <c r="J78" s="548"/>
      <c r="K78" s="404"/>
      <c r="L78" s="404"/>
      <c r="M78" s="404"/>
      <c r="N78" s="404"/>
      <c r="O78" s="404"/>
      <c r="P78" s="404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3"/>
      <c r="B79" s="411" t="s">
        <v>217</v>
      </c>
      <c r="C79" s="412" t="s">
        <v>395</v>
      </c>
      <c r="D79" s="410">
        <v>5000</v>
      </c>
      <c r="E79" s="538"/>
      <c r="F79" s="410">
        <v>5000</v>
      </c>
      <c r="G79" s="538"/>
      <c r="H79" s="538"/>
      <c r="I79" s="520"/>
      <c r="J79" s="548"/>
      <c r="K79" s="416"/>
      <c r="L79" s="404"/>
      <c r="M79" s="404"/>
      <c r="N79" s="404"/>
      <c r="O79" s="404"/>
      <c r="P79" s="404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3"/>
      <c r="B80" s="411" t="s">
        <v>218</v>
      </c>
      <c r="C80" s="412" t="s">
        <v>482</v>
      </c>
      <c r="D80" s="410">
        <v>3500</v>
      </c>
      <c r="E80" s="539"/>
      <c r="F80" s="410">
        <v>3500</v>
      </c>
      <c r="G80" s="539"/>
      <c r="H80" s="539"/>
      <c r="I80" s="520"/>
      <c r="J80" s="548"/>
      <c r="K80" s="404"/>
      <c r="L80" s="404"/>
      <c r="M80" s="404"/>
      <c r="N80" s="404"/>
      <c r="O80" s="404"/>
      <c r="P80" s="404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3"/>
      <c r="B81" s="398" t="s">
        <v>483</v>
      </c>
      <c r="C81" s="399" t="s">
        <v>250</v>
      </c>
      <c r="D81" s="400">
        <f>SUM(D82:D87)</f>
        <v>37499.9</v>
      </c>
      <c r="E81" s="399"/>
      <c r="F81" s="400">
        <f>SUM(F82:F87)</f>
        <v>37499.9</v>
      </c>
      <c r="G81" s="399"/>
      <c r="H81" s="399"/>
      <c r="I81" s="400">
        <f>SUM(I82:I87)</f>
        <v>37499.894999999997</v>
      </c>
      <c r="J81" s="401"/>
      <c r="K81" s="404"/>
      <c r="L81" s="404"/>
      <c r="M81" s="404"/>
      <c r="N81" s="404"/>
      <c r="O81" s="404"/>
      <c r="P81" s="404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3"/>
      <c r="B82" s="549" t="s">
        <v>484</v>
      </c>
      <c r="C82" s="537" t="s">
        <v>397</v>
      </c>
      <c r="D82" s="540">
        <v>12295</v>
      </c>
      <c r="E82" s="537" t="s">
        <v>485</v>
      </c>
      <c r="F82" s="540">
        <v>12295</v>
      </c>
      <c r="G82" s="537" t="s">
        <v>486</v>
      </c>
      <c r="H82" s="537" t="s">
        <v>487</v>
      </c>
      <c r="I82" s="410">
        <v>9897.4699999999993</v>
      </c>
      <c r="J82" s="417" t="s">
        <v>488</v>
      </c>
      <c r="K82" s="404" t="s">
        <v>489</v>
      </c>
      <c r="L82" s="404"/>
      <c r="M82" s="404"/>
      <c r="N82" s="404"/>
      <c r="O82" s="404"/>
      <c r="P82" s="404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3"/>
      <c r="B83" s="550"/>
      <c r="C83" s="538"/>
      <c r="D83" s="541"/>
      <c r="E83" s="538"/>
      <c r="F83" s="541"/>
      <c r="G83" s="538"/>
      <c r="H83" s="538"/>
      <c r="I83" s="410">
        <f>F82*0.18</f>
        <v>2213.1</v>
      </c>
      <c r="J83" s="417" t="s">
        <v>490</v>
      </c>
      <c r="K83" s="404"/>
      <c r="L83" s="404"/>
      <c r="M83" s="404"/>
      <c r="N83" s="404"/>
      <c r="O83" s="404"/>
      <c r="P83" s="404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.75" customHeight="1" x14ac:dyDescent="0.25">
      <c r="A84" s="333"/>
      <c r="B84" s="551"/>
      <c r="C84" s="539"/>
      <c r="D84" s="542"/>
      <c r="E84" s="539"/>
      <c r="F84" s="542"/>
      <c r="G84" s="539"/>
      <c r="H84" s="539"/>
      <c r="I84" s="410">
        <f>F82*0.015</f>
        <v>184.42499999999998</v>
      </c>
      <c r="J84" s="417" t="s">
        <v>491</v>
      </c>
      <c r="K84" s="404"/>
      <c r="L84" s="404"/>
      <c r="M84" s="404"/>
      <c r="N84" s="404"/>
      <c r="O84" s="404"/>
      <c r="P84" s="404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7" customHeight="1" x14ac:dyDescent="0.25">
      <c r="A85" s="333"/>
      <c r="B85" s="521" t="s">
        <v>492</v>
      </c>
      <c r="C85" s="519" t="s">
        <v>493</v>
      </c>
      <c r="D85" s="520">
        <v>22500</v>
      </c>
      <c r="E85" s="519" t="s">
        <v>494</v>
      </c>
      <c r="F85" s="410">
        <v>14000</v>
      </c>
      <c r="G85" s="519" t="s">
        <v>495</v>
      </c>
      <c r="H85" s="412" t="s">
        <v>496</v>
      </c>
      <c r="I85" s="410">
        <v>14000</v>
      </c>
      <c r="J85" s="417" t="s">
        <v>497</v>
      </c>
      <c r="K85" s="418"/>
      <c r="L85" s="404"/>
      <c r="M85" s="404"/>
      <c r="N85" s="404"/>
      <c r="O85" s="404"/>
      <c r="P85" s="404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61.5" customHeight="1" x14ac:dyDescent="0.25">
      <c r="A86" s="333"/>
      <c r="B86" s="521"/>
      <c r="C86" s="519"/>
      <c r="D86" s="520"/>
      <c r="E86" s="519"/>
      <c r="F86" s="410">
        <v>8500</v>
      </c>
      <c r="G86" s="519"/>
      <c r="H86" s="412" t="s">
        <v>498</v>
      </c>
      <c r="I86" s="410">
        <v>8500</v>
      </c>
      <c r="J86" s="417" t="s">
        <v>499</v>
      </c>
      <c r="K86" s="418"/>
      <c r="L86" s="404"/>
      <c r="M86" s="404"/>
      <c r="N86" s="404"/>
      <c r="O86" s="404"/>
      <c r="P86" s="404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9" customHeight="1" x14ac:dyDescent="0.25">
      <c r="A87" s="333"/>
      <c r="B87" s="411" t="s">
        <v>500</v>
      </c>
      <c r="C87" s="412" t="s">
        <v>399</v>
      </c>
      <c r="D87" s="410">
        <v>2704.9</v>
      </c>
      <c r="E87" s="412" t="s">
        <v>501</v>
      </c>
      <c r="F87" s="410">
        <f>F82*0.22</f>
        <v>2704.9</v>
      </c>
      <c r="G87" s="412" t="s">
        <v>486</v>
      </c>
      <c r="H87" s="412" t="s">
        <v>487</v>
      </c>
      <c r="I87" s="410">
        <v>2704.9</v>
      </c>
      <c r="J87" s="417" t="s">
        <v>502</v>
      </c>
      <c r="K87" s="404"/>
      <c r="L87" s="404"/>
      <c r="M87" s="404"/>
      <c r="N87" s="404"/>
      <c r="O87" s="404"/>
      <c r="P87" s="404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9.25" customHeight="1" x14ac:dyDescent="0.25">
      <c r="A88" s="333"/>
      <c r="B88" s="398" t="s">
        <v>503</v>
      </c>
      <c r="C88" s="399" t="s">
        <v>271</v>
      </c>
      <c r="D88" s="400">
        <f>SUM(D89:D92)</f>
        <v>94000</v>
      </c>
      <c r="E88" s="399"/>
      <c r="F88" s="400">
        <f>SUM(F89:F92)</f>
        <v>94000</v>
      </c>
      <c r="G88" s="399"/>
      <c r="H88" s="399"/>
      <c r="I88" s="400">
        <f>SUM(I89:I92)</f>
        <v>94000</v>
      </c>
      <c r="J88" s="401"/>
      <c r="K88" s="404"/>
      <c r="L88" s="404"/>
      <c r="M88" s="404"/>
      <c r="N88" s="404"/>
      <c r="O88" s="404"/>
      <c r="P88" s="404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56.25" customHeight="1" x14ac:dyDescent="0.25">
      <c r="A89" s="333"/>
      <c r="B89" s="549" t="s">
        <v>297</v>
      </c>
      <c r="C89" s="537" t="s">
        <v>400</v>
      </c>
      <c r="D89" s="540">
        <v>48000</v>
      </c>
      <c r="E89" s="537" t="s">
        <v>504</v>
      </c>
      <c r="F89" s="410">
        <v>24000</v>
      </c>
      <c r="G89" s="537" t="s">
        <v>505</v>
      </c>
      <c r="H89" s="412" t="s">
        <v>506</v>
      </c>
      <c r="I89" s="410">
        <v>24000</v>
      </c>
      <c r="J89" s="415" t="s">
        <v>507</v>
      </c>
      <c r="K89" s="404"/>
      <c r="L89" s="404"/>
      <c r="M89" s="404"/>
      <c r="N89" s="404"/>
      <c r="O89" s="404"/>
      <c r="P89" s="404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55.5" customHeight="1" x14ac:dyDescent="0.25">
      <c r="A90" s="333"/>
      <c r="B90" s="550"/>
      <c r="C90" s="538"/>
      <c r="D90" s="541"/>
      <c r="E90" s="538"/>
      <c r="F90" s="410">
        <v>24000</v>
      </c>
      <c r="G90" s="538"/>
      <c r="H90" s="412" t="s">
        <v>508</v>
      </c>
      <c r="I90" s="410">
        <v>24000</v>
      </c>
      <c r="J90" s="415" t="s">
        <v>509</v>
      </c>
      <c r="K90" s="404"/>
      <c r="L90" s="404"/>
      <c r="M90" s="404"/>
      <c r="N90" s="404"/>
      <c r="O90" s="404"/>
      <c r="P90" s="404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52.5" customHeight="1" x14ac:dyDescent="0.25">
      <c r="A91" s="333"/>
      <c r="B91" s="411" t="s">
        <v>304</v>
      </c>
      <c r="C91" s="412" t="s">
        <v>401</v>
      </c>
      <c r="D91" s="410">
        <v>3000</v>
      </c>
      <c r="E91" s="412" t="s">
        <v>510</v>
      </c>
      <c r="F91" s="410">
        <v>3000</v>
      </c>
      <c r="G91" s="412" t="s">
        <v>511</v>
      </c>
      <c r="H91" s="412" t="s">
        <v>512</v>
      </c>
      <c r="I91" s="410">
        <v>3000</v>
      </c>
      <c r="J91" s="415" t="s">
        <v>513</v>
      </c>
      <c r="K91" s="404" t="s">
        <v>514</v>
      </c>
      <c r="L91" s="404"/>
      <c r="M91" s="404"/>
      <c r="N91" s="404"/>
      <c r="O91" s="404"/>
      <c r="P91" s="404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54" customHeight="1" x14ac:dyDescent="0.25">
      <c r="A92" s="333"/>
      <c r="B92" s="411" t="s">
        <v>306</v>
      </c>
      <c r="C92" s="412" t="s">
        <v>403</v>
      </c>
      <c r="D92" s="410">
        <v>43000</v>
      </c>
      <c r="E92" s="412" t="s">
        <v>515</v>
      </c>
      <c r="F92" s="410">
        <v>43000</v>
      </c>
      <c r="G92" s="412" t="s">
        <v>516</v>
      </c>
      <c r="H92" s="412" t="s">
        <v>517</v>
      </c>
      <c r="I92" s="410">
        <v>43000</v>
      </c>
      <c r="J92" s="415" t="s">
        <v>518</v>
      </c>
      <c r="K92" s="404"/>
      <c r="L92" s="404" t="s">
        <v>519</v>
      </c>
      <c r="M92" s="404"/>
      <c r="N92" s="404"/>
      <c r="O92" s="404"/>
      <c r="P92" s="404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thickBot="1" x14ac:dyDescent="0.3">
      <c r="A93" s="333"/>
      <c r="B93" s="554" t="s">
        <v>328</v>
      </c>
      <c r="C93" s="555"/>
      <c r="D93" s="419">
        <f>D88+D76+D64+D60+D46+D81+D62+D40+D36+D11</f>
        <v>418632.67</v>
      </c>
      <c r="E93" s="420"/>
      <c r="F93" s="419">
        <f>F88+F76+F64+F60+F46+F81+F62+F40+F36+F11</f>
        <v>418632.67</v>
      </c>
      <c r="G93" s="420"/>
      <c r="H93" s="420"/>
      <c r="I93" s="419">
        <f>I88+I76+I64+I60+I46+I81+I62+I40+I36+I11</f>
        <v>327013.065</v>
      </c>
      <c r="J93" s="421"/>
      <c r="K93" s="422">
        <f>F93-I93</f>
        <v>91619.604999999981</v>
      </c>
      <c r="L93" s="423">
        <v>84215.9</v>
      </c>
      <c r="M93" s="424"/>
      <c r="N93" s="424" t="s">
        <v>520</v>
      </c>
      <c r="O93" s="424"/>
      <c r="P93" s="340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thickBot="1" x14ac:dyDescent="0.3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425"/>
      <c r="L94" s="426">
        <f>K93-L93</f>
        <v>7403.7049999999872</v>
      </c>
      <c r="M94" s="427"/>
      <c r="N94" s="427">
        <v>9850.5300000000007</v>
      </c>
      <c r="O94" s="426">
        <f>K93-L95</f>
        <v>9850.5299999999988</v>
      </c>
      <c r="P94" s="428" t="s">
        <v>521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3"/>
      <c r="B95" s="556" t="s">
        <v>329</v>
      </c>
      <c r="C95" s="557"/>
      <c r="D95" s="558"/>
      <c r="E95" s="559" t="s">
        <v>319</v>
      </c>
      <c r="F95" s="560"/>
      <c r="G95" s="560"/>
      <c r="H95" s="560"/>
      <c r="I95" s="560"/>
      <c r="J95" s="561"/>
      <c r="K95" s="429"/>
      <c r="L95" s="430">
        <f>L93-N95</f>
        <v>81769.074999999983</v>
      </c>
      <c r="M95" s="431"/>
      <c r="N95" s="430">
        <f>N94-L94</f>
        <v>2446.8250000000135</v>
      </c>
      <c r="O95" s="431" t="s">
        <v>522</v>
      </c>
      <c r="P95" s="1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3"/>
      <c r="B96" s="432" t="s">
        <v>321</v>
      </c>
      <c r="C96" s="336" t="s">
        <v>42</v>
      </c>
      <c r="D96" s="337" t="s">
        <v>322</v>
      </c>
      <c r="E96" s="336" t="s">
        <v>323</v>
      </c>
      <c r="F96" s="337" t="s">
        <v>322</v>
      </c>
      <c r="G96" s="336" t="s">
        <v>324</v>
      </c>
      <c r="H96" s="336" t="s">
        <v>325</v>
      </c>
      <c r="I96" s="336" t="s">
        <v>326</v>
      </c>
      <c r="J96" s="433" t="s">
        <v>327</v>
      </c>
      <c r="K96" s="429"/>
      <c r="L96" s="431"/>
      <c r="M96" s="431"/>
      <c r="N96" s="431"/>
      <c r="O96" s="431"/>
      <c r="P96" s="1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4.75" customHeight="1" x14ac:dyDescent="0.25">
      <c r="A97" s="333"/>
      <c r="B97" s="434" t="s">
        <v>523</v>
      </c>
      <c r="C97" s="435" t="s">
        <v>209</v>
      </c>
      <c r="D97" s="436">
        <f>SUM(D98:D105)</f>
        <v>59200</v>
      </c>
      <c r="E97" s="437"/>
      <c r="F97" s="438">
        <f>SUM(F98:F105)</f>
        <v>59200</v>
      </c>
      <c r="G97" s="439"/>
      <c r="H97" s="439"/>
      <c r="I97" s="440">
        <f>SUM(I98:I105)</f>
        <v>59200</v>
      </c>
      <c r="J97" s="401"/>
      <c r="K97" s="404"/>
      <c r="L97" s="404"/>
      <c r="M97" s="404"/>
      <c r="N97" s="404"/>
      <c r="O97" s="404"/>
      <c r="P97" s="404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3"/>
      <c r="B98" s="441" t="s">
        <v>210</v>
      </c>
      <c r="C98" s="442" t="s">
        <v>385</v>
      </c>
      <c r="D98" s="443">
        <v>14000</v>
      </c>
      <c r="E98" s="537" t="s">
        <v>524</v>
      </c>
      <c r="F98" s="410">
        <v>14000</v>
      </c>
      <c r="G98" s="537" t="s">
        <v>525</v>
      </c>
      <c r="H98" s="537" t="s">
        <v>526</v>
      </c>
      <c r="I98" s="540">
        <v>44600</v>
      </c>
      <c r="J98" s="552" t="s">
        <v>527</v>
      </c>
      <c r="K98" s="404"/>
      <c r="L98" s="404"/>
      <c r="M98" s="404"/>
      <c r="N98" s="404"/>
      <c r="O98" s="404"/>
      <c r="P98" s="409">
        <f>D93-F93</f>
        <v>0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3"/>
      <c r="B99" s="441" t="s">
        <v>211</v>
      </c>
      <c r="C99" s="442" t="s">
        <v>386</v>
      </c>
      <c r="D99" s="443">
        <v>20000</v>
      </c>
      <c r="E99" s="538"/>
      <c r="F99" s="410">
        <f>8*2500</f>
        <v>20000</v>
      </c>
      <c r="G99" s="538"/>
      <c r="H99" s="538"/>
      <c r="I99" s="541"/>
      <c r="J99" s="562"/>
      <c r="K99" s="404"/>
      <c r="L99" s="404"/>
      <c r="M99" s="404"/>
      <c r="N99" s="404"/>
      <c r="O99" s="404"/>
      <c r="P99" s="404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3"/>
      <c r="B100" s="441" t="s">
        <v>212</v>
      </c>
      <c r="C100" s="442" t="s">
        <v>387</v>
      </c>
      <c r="D100" s="443">
        <v>3600</v>
      </c>
      <c r="E100" s="538"/>
      <c r="F100" s="410">
        <f>3*1200</f>
        <v>3600</v>
      </c>
      <c r="G100" s="538"/>
      <c r="H100" s="538"/>
      <c r="I100" s="541"/>
      <c r="J100" s="562"/>
      <c r="K100" s="404"/>
      <c r="L100" s="404"/>
      <c r="M100" s="404"/>
      <c r="N100" s="404"/>
      <c r="O100" s="404"/>
      <c r="P100" s="404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3"/>
      <c r="B101" s="441" t="s">
        <v>380</v>
      </c>
      <c r="C101" s="442" t="s">
        <v>388</v>
      </c>
      <c r="D101" s="443">
        <v>4000</v>
      </c>
      <c r="E101" s="538"/>
      <c r="F101" s="410">
        <f>4*1000</f>
        <v>4000</v>
      </c>
      <c r="G101" s="538"/>
      <c r="H101" s="538"/>
      <c r="I101" s="541"/>
      <c r="J101" s="562"/>
      <c r="K101" s="404"/>
      <c r="L101" s="404"/>
      <c r="M101" s="404"/>
      <c r="N101" s="404"/>
      <c r="O101" s="404"/>
      <c r="P101" s="404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3"/>
      <c r="B102" s="441" t="s">
        <v>384</v>
      </c>
      <c r="C102" s="442" t="s">
        <v>392</v>
      </c>
      <c r="D102" s="443">
        <v>3000</v>
      </c>
      <c r="E102" s="539"/>
      <c r="F102" s="410">
        <v>3000</v>
      </c>
      <c r="G102" s="539"/>
      <c r="H102" s="539"/>
      <c r="I102" s="542"/>
      <c r="J102" s="553"/>
      <c r="K102" s="404"/>
      <c r="L102" s="404"/>
      <c r="M102" s="404"/>
      <c r="N102" s="404"/>
      <c r="O102" s="404"/>
      <c r="P102" s="404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48.75" customHeight="1" x14ac:dyDescent="0.25">
      <c r="A103" s="333"/>
      <c r="B103" s="441" t="s">
        <v>381</v>
      </c>
      <c r="C103" s="442" t="s">
        <v>389</v>
      </c>
      <c r="D103" s="443">
        <v>8000</v>
      </c>
      <c r="E103" s="412" t="s">
        <v>440</v>
      </c>
      <c r="F103" s="410">
        <v>8000</v>
      </c>
      <c r="G103" s="412" t="s">
        <v>528</v>
      </c>
      <c r="H103" s="412" t="s">
        <v>529</v>
      </c>
      <c r="I103" s="410">
        <v>8000</v>
      </c>
      <c r="J103" s="444" t="s">
        <v>530</v>
      </c>
      <c r="K103" s="404"/>
      <c r="L103" s="404"/>
      <c r="M103" s="404"/>
      <c r="N103" s="404"/>
      <c r="O103" s="404"/>
      <c r="P103" s="404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3"/>
      <c r="B104" s="441" t="s">
        <v>382</v>
      </c>
      <c r="C104" s="442" t="s">
        <v>390</v>
      </c>
      <c r="D104" s="443">
        <v>4000</v>
      </c>
      <c r="E104" s="574" t="s">
        <v>449</v>
      </c>
      <c r="F104" s="410">
        <v>4000</v>
      </c>
      <c r="G104" s="537" t="s">
        <v>531</v>
      </c>
      <c r="H104" s="537" t="s">
        <v>532</v>
      </c>
      <c r="I104" s="540">
        <v>6600</v>
      </c>
      <c r="J104" s="552" t="s">
        <v>533</v>
      </c>
      <c r="K104" s="404"/>
      <c r="L104" s="404"/>
      <c r="M104" s="404"/>
      <c r="N104" s="404"/>
      <c r="O104" s="404"/>
      <c r="P104" s="404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5.25" customHeight="1" x14ac:dyDescent="0.25">
      <c r="A105" s="333"/>
      <c r="B105" s="441" t="s">
        <v>383</v>
      </c>
      <c r="C105" s="442" t="s">
        <v>391</v>
      </c>
      <c r="D105" s="443">
        <v>2600</v>
      </c>
      <c r="E105" s="575"/>
      <c r="F105" s="410">
        <v>2600</v>
      </c>
      <c r="G105" s="539"/>
      <c r="H105" s="539"/>
      <c r="I105" s="542"/>
      <c r="J105" s="553"/>
      <c r="K105" s="404"/>
      <c r="L105" s="404"/>
      <c r="M105" s="404"/>
      <c r="N105" s="404"/>
      <c r="O105" s="404"/>
      <c r="P105" s="404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3.25" customHeight="1" x14ac:dyDescent="0.25">
      <c r="A106" s="333"/>
      <c r="B106" s="445" t="s">
        <v>534</v>
      </c>
      <c r="C106" s="446" t="s">
        <v>273</v>
      </c>
      <c r="D106" s="447">
        <f>SUM(D107:D107)</f>
        <v>40000</v>
      </c>
      <c r="E106" s="448"/>
      <c r="F106" s="447">
        <f>SUM(F107:F107)</f>
        <v>40000</v>
      </c>
      <c r="G106" s="446"/>
      <c r="H106" s="446"/>
      <c r="I106" s="449">
        <f>SUM(I107:I107)</f>
        <v>0</v>
      </c>
      <c r="J106" s="450"/>
      <c r="K106" s="404"/>
      <c r="L106" s="404"/>
      <c r="M106" s="404"/>
      <c r="N106" s="404"/>
      <c r="O106" s="404"/>
      <c r="P106" s="404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52.5" customHeight="1" x14ac:dyDescent="0.25">
      <c r="A107" s="333"/>
      <c r="B107" s="441" t="s">
        <v>278</v>
      </c>
      <c r="C107" s="442" t="s">
        <v>279</v>
      </c>
      <c r="D107" s="451">
        <v>40000</v>
      </c>
      <c r="E107" s="442" t="s">
        <v>535</v>
      </c>
      <c r="F107" s="451">
        <v>40000</v>
      </c>
      <c r="G107" s="442" t="s">
        <v>536</v>
      </c>
      <c r="H107" s="442" t="s">
        <v>537</v>
      </c>
      <c r="I107" s="443"/>
      <c r="J107" s="452" t="s">
        <v>538</v>
      </c>
      <c r="K107" s="404"/>
      <c r="L107" s="404"/>
      <c r="M107" s="404"/>
      <c r="N107" s="404"/>
      <c r="O107" s="404"/>
      <c r="P107" s="404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7" customHeight="1" x14ac:dyDescent="0.25">
      <c r="A108" s="333"/>
      <c r="B108" s="453" t="s">
        <v>503</v>
      </c>
      <c r="C108" s="439" t="s">
        <v>271</v>
      </c>
      <c r="D108" s="438">
        <f>SUM(D109:D114)</f>
        <v>12802</v>
      </c>
      <c r="E108" s="435"/>
      <c r="F108" s="436">
        <f>SUM(F109:F114)</f>
        <v>12802</v>
      </c>
      <c r="G108" s="435"/>
      <c r="H108" s="435"/>
      <c r="I108" s="454">
        <f>SUM(I109:I114)</f>
        <v>12802</v>
      </c>
      <c r="J108" s="401"/>
      <c r="K108" s="404"/>
      <c r="L108" s="404"/>
      <c r="M108" s="404"/>
      <c r="N108" s="404"/>
      <c r="O108" s="404"/>
      <c r="P108" s="404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56.25" customHeight="1" x14ac:dyDescent="0.25">
      <c r="A109" s="333"/>
      <c r="B109" s="411" t="s">
        <v>297</v>
      </c>
      <c r="C109" s="412" t="s">
        <v>400</v>
      </c>
      <c r="D109" s="410">
        <v>1800</v>
      </c>
      <c r="E109" s="455" t="s">
        <v>504</v>
      </c>
      <c r="F109" s="410">
        <v>1800</v>
      </c>
      <c r="G109" s="442" t="s">
        <v>505</v>
      </c>
      <c r="H109" s="412" t="s">
        <v>539</v>
      </c>
      <c r="I109" s="410">
        <v>1800</v>
      </c>
      <c r="J109" s="415" t="s">
        <v>540</v>
      </c>
      <c r="K109" s="456"/>
      <c r="L109" s="404"/>
      <c r="M109" s="404"/>
      <c r="N109" s="404"/>
      <c r="O109" s="404"/>
      <c r="P109" s="404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3"/>
      <c r="B110" s="549" t="s">
        <v>305</v>
      </c>
      <c r="C110" s="537" t="s">
        <v>402</v>
      </c>
      <c r="D110" s="540">
        <v>4100</v>
      </c>
      <c r="E110" s="568" t="s">
        <v>541</v>
      </c>
      <c r="F110" s="571">
        <v>4100</v>
      </c>
      <c r="G110" s="563" t="s">
        <v>542</v>
      </c>
      <c r="H110" s="563" t="s">
        <v>543</v>
      </c>
      <c r="I110" s="443">
        <f>F110-I111-I112</f>
        <v>3300.5</v>
      </c>
      <c r="J110" s="415" t="s">
        <v>544</v>
      </c>
      <c r="K110" s="457"/>
      <c r="L110" s="404"/>
      <c r="M110" s="404"/>
      <c r="N110" s="404"/>
      <c r="O110" s="404"/>
      <c r="P110" s="404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3"/>
      <c r="B111" s="550"/>
      <c r="C111" s="538"/>
      <c r="D111" s="541"/>
      <c r="E111" s="569"/>
      <c r="F111" s="572"/>
      <c r="G111" s="564"/>
      <c r="H111" s="564"/>
      <c r="I111" s="443">
        <f>F110*0.18</f>
        <v>738</v>
      </c>
      <c r="J111" s="415" t="s">
        <v>545</v>
      </c>
      <c r="K111" s="457"/>
      <c r="L111" s="404"/>
      <c r="M111" s="404"/>
      <c r="N111" s="404"/>
      <c r="O111" s="404"/>
      <c r="P111" s="404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3"/>
      <c r="B112" s="551"/>
      <c r="C112" s="539"/>
      <c r="D112" s="542"/>
      <c r="E112" s="570"/>
      <c r="F112" s="573"/>
      <c r="G112" s="565"/>
      <c r="H112" s="565"/>
      <c r="I112" s="443">
        <f>F110*0.015</f>
        <v>61.5</v>
      </c>
      <c r="J112" s="415" t="s">
        <v>546</v>
      </c>
      <c r="K112" s="457"/>
      <c r="L112" s="404"/>
      <c r="M112" s="404"/>
      <c r="N112" s="404"/>
      <c r="O112" s="404"/>
      <c r="P112" s="404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42.75" customHeight="1" x14ac:dyDescent="0.25">
      <c r="A113" s="333"/>
      <c r="B113" s="411" t="s">
        <v>306</v>
      </c>
      <c r="C113" s="412" t="s">
        <v>403</v>
      </c>
      <c r="D113" s="410">
        <v>6000</v>
      </c>
      <c r="E113" s="455" t="s">
        <v>547</v>
      </c>
      <c r="F113" s="451">
        <v>6000</v>
      </c>
      <c r="G113" s="442" t="s">
        <v>516</v>
      </c>
      <c r="H113" s="442" t="s">
        <v>548</v>
      </c>
      <c r="I113" s="443">
        <v>6000</v>
      </c>
      <c r="J113" s="415" t="s">
        <v>549</v>
      </c>
      <c r="K113" s="404"/>
      <c r="L113" s="404"/>
      <c r="M113" s="404"/>
      <c r="N113" s="404"/>
      <c r="O113" s="404"/>
      <c r="P113" s="404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46.5" customHeight="1" x14ac:dyDescent="0.25">
      <c r="A114" s="333"/>
      <c r="B114" s="411" t="s">
        <v>307</v>
      </c>
      <c r="C114" s="412" t="s">
        <v>404</v>
      </c>
      <c r="D114" s="410">
        <v>902</v>
      </c>
      <c r="E114" s="455" t="s">
        <v>550</v>
      </c>
      <c r="F114" s="451">
        <f>F110*0.22</f>
        <v>902</v>
      </c>
      <c r="G114" s="442" t="s">
        <v>542</v>
      </c>
      <c r="H114" s="442" t="s">
        <v>543</v>
      </c>
      <c r="I114" s="443">
        <v>902</v>
      </c>
      <c r="J114" s="415" t="s">
        <v>551</v>
      </c>
      <c r="K114" s="404"/>
      <c r="L114" s="404"/>
      <c r="M114" s="404"/>
      <c r="N114" s="404"/>
      <c r="O114" s="404"/>
      <c r="P114" s="404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thickBot="1" x14ac:dyDescent="0.3">
      <c r="A115" s="333"/>
      <c r="B115" s="566" t="s">
        <v>328</v>
      </c>
      <c r="C115" s="567"/>
      <c r="D115" s="458">
        <f>D97+D106+D108</f>
        <v>112002</v>
      </c>
      <c r="E115" s="459"/>
      <c r="F115" s="458">
        <f>F97+F106+F108</f>
        <v>112002</v>
      </c>
      <c r="G115" s="459"/>
      <c r="H115" s="459"/>
      <c r="I115" s="460">
        <f>I97+I106+I108</f>
        <v>72002</v>
      </c>
      <c r="J115" s="461"/>
      <c r="K115" s="462"/>
      <c r="L115" s="463"/>
      <c r="M115" s="463"/>
      <c r="N115" s="404"/>
      <c r="O115" s="404"/>
      <c r="P115" s="404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3"/>
      <c r="B117" s="341" t="s">
        <v>330</v>
      </c>
      <c r="C117" s="341"/>
      <c r="D117" s="342"/>
      <c r="E117" s="341"/>
      <c r="F117" s="342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3"/>
      <c r="B1001" s="333"/>
      <c r="C1001" s="333"/>
      <c r="D1001" s="334"/>
      <c r="E1001" s="333"/>
      <c r="F1001" s="334"/>
      <c r="G1001" s="333"/>
      <c r="H1001" s="33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3"/>
      <c r="B1002" s="333"/>
      <c r="C1002" s="333"/>
      <c r="D1002" s="334"/>
      <c r="E1002" s="333"/>
      <c r="F1002" s="334"/>
      <c r="G1002" s="333"/>
      <c r="H1002" s="333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3"/>
      <c r="B1003" s="333"/>
      <c r="C1003" s="333"/>
      <c r="D1003" s="334"/>
      <c r="E1003" s="333"/>
      <c r="F1003" s="334"/>
      <c r="G1003" s="333"/>
      <c r="H1003" s="333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3"/>
      <c r="B1004" s="333"/>
      <c r="C1004" s="333"/>
      <c r="D1004" s="334"/>
      <c r="E1004" s="333"/>
      <c r="F1004" s="334"/>
      <c r="G1004" s="333"/>
      <c r="H1004" s="333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3"/>
      <c r="B1005" s="333"/>
      <c r="C1005" s="333"/>
      <c r="D1005" s="334"/>
      <c r="E1005" s="333"/>
      <c r="F1005" s="334"/>
      <c r="G1005" s="333"/>
      <c r="H1005" s="333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3"/>
      <c r="B1006" s="333"/>
      <c r="C1006" s="333"/>
      <c r="D1006" s="334"/>
      <c r="E1006" s="333"/>
      <c r="F1006" s="334"/>
      <c r="G1006" s="333"/>
      <c r="H1006" s="333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3"/>
      <c r="B1007" s="333"/>
      <c r="C1007" s="333"/>
      <c r="D1007" s="334"/>
      <c r="E1007" s="333"/>
      <c r="F1007" s="334"/>
      <c r="G1007" s="333"/>
      <c r="H1007" s="333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3"/>
      <c r="B1008" s="333"/>
      <c r="C1008" s="333"/>
      <c r="D1008" s="334"/>
      <c r="E1008" s="333"/>
      <c r="F1008" s="334"/>
      <c r="G1008" s="333"/>
      <c r="H1008" s="333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3"/>
      <c r="B1009" s="333"/>
      <c r="C1009" s="333"/>
      <c r="D1009" s="334"/>
      <c r="E1009" s="333"/>
      <c r="F1009" s="334"/>
      <c r="G1009" s="333"/>
      <c r="H1009" s="333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3"/>
      <c r="B1010" s="333"/>
      <c r="C1010" s="333"/>
      <c r="D1010" s="334"/>
      <c r="E1010" s="333"/>
      <c r="F1010" s="334"/>
      <c r="G1010" s="333"/>
      <c r="H1010" s="333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3"/>
      <c r="B1011" s="333"/>
      <c r="C1011" s="333"/>
      <c r="D1011" s="334"/>
      <c r="E1011" s="333"/>
      <c r="F1011" s="334"/>
      <c r="G1011" s="333"/>
      <c r="H1011" s="333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3"/>
      <c r="B1012" s="333"/>
      <c r="C1012" s="333"/>
      <c r="D1012" s="334"/>
      <c r="E1012" s="333"/>
      <c r="F1012" s="334"/>
      <c r="G1012" s="333"/>
      <c r="H1012" s="333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3"/>
      <c r="B1013" s="333"/>
      <c r="C1013" s="333"/>
      <c r="D1013" s="334"/>
      <c r="E1013" s="333"/>
      <c r="F1013" s="334"/>
      <c r="G1013" s="333"/>
      <c r="H1013" s="333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3"/>
      <c r="B1014" s="333"/>
      <c r="C1014" s="333"/>
      <c r="D1014" s="334"/>
      <c r="E1014" s="333"/>
      <c r="F1014" s="334"/>
      <c r="G1014" s="333"/>
      <c r="H1014" s="333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3"/>
      <c r="B1015" s="333"/>
      <c r="C1015" s="333"/>
      <c r="D1015" s="334"/>
      <c r="E1015" s="333"/>
      <c r="F1015" s="334"/>
      <c r="G1015" s="333"/>
      <c r="H1015" s="333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3"/>
      <c r="B1016" s="333"/>
      <c r="C1016" s="333"/>
      <c r="D1016" s="334"/>
      <c r="E1016" s="333"/>
      <c r="F1016" s="334"/>
      <c r="G1016" s="333"/>
      <c r="H1016" s="333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3"/>
      <c r="B1017" s="333"/>
      <c r="C1017" s="333"/>
      <c r="D1017" s="334"/>
      <c r="E1017" s="333"/>
      <c r="F1017" s="334"/>
      <c r="G1017" s="333"/>
      <c r="H1017" s="333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3"/>
      <c r="B1018" s="333"/>
      <c r="C1018" s="333"/>
      <c r="D1018" s="334"/>
      <c r="E1018" s="333"/>
      <c r="F1018" s="334"/>
      <c r="G1018" s="333"/>
      <c r="H1018" s="333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</sheetData>
  <mergeCells count="111">
    <mergeCell ref="G110:G112"/>
    <mergeCell ref="H110:H112"/>
    <mergeCell ref="B115:C115"/>
    <mergeCell ref="B110:B112"/>
    <mergeCell ref="C110:C112"/>
    <mergeCell ref="D110:D112"/>
    <mergeCell ref="E110:E112"/>
    <mergeCell ref="F110:F112"/>
    <mergeCell ref="E104:E105"/>
    <mergeCell ref="G104:G105"/>
    <mergeCell ref="H104:H105"/>
    <mergeCell ref="I104:I105"/>
    <mergeCell ref="J104:J105"/>
    <mergeCell ref="B93:C93"/>
    <mergeCell ref="B95:D95"/>
    <mergeCell ref="E95:J95"/>
    <mergeCell ref="E98:E102"/>
    <mergeCell ref="G98:G102"/>
    <mergeCell ref="H98:H102"/>
    <mergeCell ref="I98:I102"/>
    <mergeCell ref="J98:J102"/>
    <mergeCell ref="B89:B90"/>
    <mergeCell ref="C89:C90"/>
    <mergeCell ref="D89:D90"/>
    <mergeCell ref="E89:E90"/>
    <mergeCell ref="G89:G90"/>
    <mergeCell ref="G82:G84"/>
    <mergeCell ref="H82:H84"/>
    <mergeCell ref="B85:B86"/>
    <mergeCell ref="C85:C86"/>
    <mergeCell ref="D85:D86"/>
    <mergeCell ref="E85:E86"/>
    <mergeCell ref="G85:G86"/>
    <mergeCell ref="B82:B84"/>
    <mergeCell ref="C82:C84"/>
    <mergeCell ref="D82:D84"/>
    <mergeCell ref="E82:E84"/>
    <mergeCell ref="F82:F84"/>
    <mergeCell ref="E77:E80"/>
    <mergeCell ref="G77:G80"/>
    <mergeCell ref="H77:H80"/>
    <mergeCell ref="I77:I80"/>
    <mergeCell ref="J77:J80"/>
    <mergeCell ref="E71:E75"/>
    <mergeCell ref="G71:G75"/>
    <mergeCell ref="H71:H75"/>
    <mergeCell ref="I71:I75"/>
    <mergeCell ref="J71:J75"/>
    <mergeCell ref="E65:E70"/>
    <mergeCell ref="G65:G70"/>
    <mergeCell ref="H65:H70"/>
    <mergeCell ref="I65:I70"/>
    <mergeCell ref="J65:J70"/>
    <mergeCell ref="E53:E56"/>
    <mergeCell ref="G53:G56"/>
    <mergeCell ref="H53:H56"/>
    <mergeCell ref="I53:I56"/>
    <mergeCell ref="J53:J56"/>
    <mergeCell ref="I41:I44"/>
    <mergeCell ref="J41:J44"/>
    <mergeCell ref="E47:E52"/>
    <mergeCell ref="G47:G52"/>
    <mergeCell ref="H47:H52"/>
    <mergeCell ref="I47:I52"/>
    <mergeCell ref="J47:J52"/>
    <mergeCell ref="G37:G39"/>
    <mergeCell ref="H37:H39"/>
    <mergeCell ref="B41:B44"/>
    <mergeCell ref="C41:C44"/>
    <mergeCell ref="D41:D44"/>
    <mergeCell ref="E41:E44"/>
    <mergeCell ref="G41:G45"/>
    <mergeCell ref="H41:H44"/>
    <mergeCell ref="B37:B39"/>
    <mergeCell ref="C37:C39"/>
    <mergeCell ref="D37:D39"/>
    <mergeCell ref="E37:E39"/>
    <mergeCell ref="F37:F39"/>
    <mergeCell ref="G24:G35"/>
    <mergeCell ref="H24:H26"/>
    <mergeCell ref="F27:F29"/>
    <mergeCell ref="H27:H29"/>
    <mergeCell ref="F30:F32"/>
    <mergeCell ref="H30:H32"/>
    <mergeCell ref="F33:F35"/>
    <mergeCell ref="H33:H35"/>
    <mergeCell ref="B24:B35"/>
    <mergeCell ref="C24:C35"/>
    <mergeCell ref="D24:D35"/>
    <mergeCell ref="E24:E35"/>
    <mergeCell ref="F24:F26"/>
    <mergeCell ref="H2:J2"/>
    <mergeCell ref="B4:J4"/>
    <mergeCell ref="B5:J5"/>
    <mergeCell ref="B6:J6"/>
    <mergeCell ref="B7:J7"/>
    <mergeCell ref="B9:D9"/>
    <mergeCell ref="E9:J9"/>
    <mergeCell ref="B12:B23"/>
    <mergeCell ref="C12:C23"/>
    <mergeCell ref="D12:D23"/>
    <mergeCell ref="E12:E23"/>
    <mergeCell ref="F12:F14"/>
    <mergeCell ref="G12:G23"/>
    <mergeCell ref="H12:H14"/>
    <mergeCell ref="F15:F17"/>
    <mergeCell ref="H15:H17"/>
    <mergeCell ref="F18:F20"/>
    <mergeCell ref="H18:H20"/>
    <mergeCell ref="F21:F23"/>
    <mergeCell ref="H21:H2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Надя</cp:lastModifiedBy>
  <dcterms:created xsi:type="dcterms:W3CDTF">2020-11-14T13:09:40Z</dcterms:created>
  <dcterms:modified xsi:type="dcterms:W3CDTF">2023-11-13T14:33:58Z</dcterms:modified>
</cp:coreProperties>
</file>