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0812"/>
  </bookViews>
  <sheets>
    <sheet name="Фінансування" sheetId="1" r:id="rId1"/>
    <sheet name="Кошторис  витрат" sheetId="2" r:id="rId2"/>
    <sheet name="Реєстр" sheetId="4" r:id="rId3"/>
  </sheets>
  <definedNames>
    <definedName name="_xlnm.Print_Area" localSheetId="1">'Кошторис  витрат'!$A$1:$AA$191</definedName>
    <definedName name="_xlnm.Print_Area" localSheetId="2">Реєстр!$A$1:$I$45</definedName>
    <definedName name="_xlnm.Print_Area" localSheetId="0">Фінансування!$A$1:$N$33</definedName>
  </definedNames>
  <calcPr calcId="144525"/>
  <extLst>
    <ext uri="GoogleSheetsCustomDataVersion1">
      <go:sheetsCustomData xmlns:go="http://customooxmlschemas.google.com/" r:id="" roundtripDataSignature="AMtx7mhQX2G8gjmKG9meo9AQv3XTd7DlWA=="/>
    </ext>
  </extLst>
</workbook>
</file>

<file path=xl/calcChain.xml><?xml version="1.0" encoding="utf-8"?>
<calcChain xmlns="http://schemas.openxmlformats.org/spreadsheetml/2006/main">
  <c r="C40" i="4" l="1"/>
  <c r="H36" i="4"/>
  <c r="H35" i="4"/>
  <c r="H34" i="4"/>
  <c r="H31" i="4"/>
  <c r="E31" i="4"/>
  <c r="E40" i="4" s="1"/>
  <c r="H15" i="4"/>
  <c r="H13" i="4"/>
  <c r="H12" i="4"/>
  <c r="H11" i="4"/>
  <c r="H40" i="4" s="1"/>
  <c r="C29" i="1" l="1"/>
  <c r="H170" i="2"/>
  <c r="E170" i="2"/>
  <c r="V180" i="2"/>
  <c r="S180" i="2"/>
  <c r="P180" i="2"/>
  <c r="M180" i="2"/>
  <c r="J180" i="2"/>
  <c r="X180" i="2" s="1"/>
  <c r="G180" i="2"/>
  <c r="V179" i="2"/>
  <c r="S179" i="2"/>
  <c r="P179" i="2"/>
  <c r="M179" i="2"/>
  <c r="J179" i="2"/>
  <c r="G179" i="2"/>
  <c r="W179" i="2" s="1"/>
  <c r="V178" i="2"/>
  <c r="S178" i="2"/>
  <c r="P178" i="2"/>
  <c r="M178" i="2"/>
  <c r="J178" i="2"/>
  <c r="G178" i="2"/>
  <c r="W178" i="2" s="1"/>
  <c r="V164" i="2"/>
  <c r="S164" i="2"/>
  <c r="P164" i="2"/>
  <c r="M164" i="2"/>
  <c r="J164" i="2"/>
  <c r="G164" i="2"/>
  <c r="V163" i="2"/>
  <c r="S163" i="2"/>
  <c r="P163" i="2"/>
  <c r="M163" i="2"/>
  <c r="J163" i="2"/>
  <c r="X163" i="2" s="1"/>
  <c r="G163" i="2"/>
  <c r="X179" i="2" l="1"/>
  <c r="X178" i="2"/>
  <c r="Y178" i="2" s="1"/>
  <c r="Z178" i="2" s="1"/>
  <c r="W164" i="2"/>
  <c r="X164" i="2"/>
  <c r="W163" i="2"/>
  <c r="Y163" i="2" s="1"/>
  <c r="Z163" i="2" s="1"/>
  <c r="W180" i="2"/>
  <c r="Y180" i="2" s="1"/>
  <c r="Z180" i="2" s="1"/>
  <c r="Y179" i="2"/>
  <c r="Z179" i="2" s="1"/>
  <c r="Y164" i="2" l="1"/>
  <c r="Z164" i="2" s="1"/>
  <c r="V181" i="2"/>
  <c r="S181" i="2"/>
  <c r="P181" i="2"/>
  <c r="M181" i="2"/>
  <c r="J181" i="2"/>
  <c r="G181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W176" i="2" s="1"/>
  <c r="V175" i="2"/>
  <c r="S175" i="2"/>
  <c r="P175" i="2"/>
  <c r="M175" i="2"/>
  <c r="J175" i="2"/>
  <c r="G175" i="2"/>
  <c r="V174" i="2"/>
  <c r="S174" i="2"/>
  <c r="P174" i="2"/>
  <c r="M174" i="2"/>
  <c r="J174" i="2"/>
  <c r="X174" i="2" s="1"/>
  <c r="G174" i="2"/>
  <c r="V173" i="2"/>
  <c r="S173" i="2"/>
  <c r="P173" i="2"/>
  <c r="M173" i="2"/>
  <c r="G173" i="2"/>
  <c r="V172" i="2"/>
  <c r="S172" i="2"/>
  <c r="P172" i="2"/>
  <c r="M172" i="2"/>
  <c r="J172" i="2"/>
  <c r="G172" i="2"/>
  <c r="V171" i="2"/>
  <c r="V170" i="2" s="1"/>
  <c r="S171" i="2"/>
  <c r="P171" i="2"/>
  <c r="M171" i="2"/>
  <c r="J171" i="2"/>
  <c r="G171" i="2"/>
  <c r="T170" i="2"/>
  <c r="Q170" i="2"/>
  <c r="N170" i="2"/>
  <c r="K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M53" i="2" s="1"/>
  <c r="V54" i="2"/>
  <c r="S54" i="2"/>
  <c r="P54" i="2"/>
  <c r="M54" i="2"/>
  <c r="V53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S29" i="2" s="1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K29" i="1" s="1"/>
  <c r="J28" i="1"/>
  <c r="J27" i="1"/>
  <c r="S170" i="2" l="1"/>
  <c r="W169" i="2"/>
  <c r="P170" i="2"/>
  <c r="S166" i="2"/>
  <c r="Q182" i="2"/>
  <c r="W173" i="2"/>
  <c r="W177" i="2"/>
  <c r="T182" i="2"/>
  <c r="X176" i="2"/>
  <c r="Y176" i="2" s="1"/>
  <c r="Z176" i="2" s="1"/>
  <c r="P53" i="2"/>
  <c r="X172" i="2"/>
  <c r="N106" i="2"/>
  <c r="P166" i="2"/>
  <c r="P58" i="2"/>
  <c r="N182" i="2"/>
  <c r="B29" i="1"/>
  <c r="K106" i="2"/>
  <c r="M166" i="2"/>
  <c r="X181" i="2"/>
  <c r="J170" i="2"/>
  <c r="W181" i="2"/>
  <c r="G170" i="2"/>
  <c r="V35" i="2"/>
  <c r="X40" i="2"/>
  <c r="V39" i="2"/>
  <c r="X42" i="2"/>
  <c r="V43" i="2"/>
  <c r="J58" i="2"/>
  <c r="X63" i="2"/>
  <c r="V62" i="2"/>
  <c r="P62" i="2"/>
  <c r="X65" i="2"/>
  <c r="V66" i="2"/>
  <c r="X71" i="2"/>
  <c r="V74" i="2"/>
  <c r="X77" i="2"/>
  <c r="V154" i="2"/>
  <c r="M29" i="2"/>
  <c r="W31" i="2"/>
  <c r="G35" i="2"/>
  <c r="S35" i="2"/>
  <c r="M43" i="2"/>
  <c r="S13" i="2"/>
  <c r="Q26" i="2" s="1"/>
  <c r="S21" i="2"/>
  <c r="Q28" i="2" s="1"/>
  <c r="S28" i="2" s="1"/>
  <c r="X112" i="2"/>
  <c r="X116" i="2"/>
  <c r="X123" i="2"/>
  <c r="X125" i="2"/>
  <c r="P135" i="2"/>
  <c r="X130" i="2"/>
  <c r="X132" i="2"/>
  <c r="X134" i="2"/>
  <c r="J142" i="2"/>
  <c r="V159" i="2"/>
  <c r="X167" i="2"/>
  <c r="V166" i="2"/>
  <c r="X169" i="2"/>
  <c r="Y169" i="2" s="1"/>
  <c r="G80" i="2"/>
  <c r="S84" i="2"/>
  <c r="G94" i="2"/>
  <c r="S102" i="2"/>
  <c r="W114" i="2"/>
  <c r="W115" i="2"/>
  <c r="W116" i="2"/>
  <c r="J166" i="2"/>
  <c r="H182" i="2"/>
  <c r="J98" i="2"/>
  <c r="X18" i="2"/>
  <c r="V17" i="2"/>
  <c r="T27" i="2" s="1"/>
  <c r="V27" i="2" s="1"/>
  <c r="P21" i="2"/>
  <c r="N28" i="2" s="1"/>
  <c r="P28" i="2" s="1"/>
  <c r="X24" i="2"/>
  <c r="S39" i="2"/>
  <c r="X44" i="2"/>
  <c r="X45" i="2"/>
  <c r="X46" i="2"/>
  <c r="M84" i="2"/>
  <c r="W86" i="2"/>
  <c r="W130" i="2"/>
  <c r="W131" i="2"/>
  <c r="W132" i="2"/>
  <c r="W133" i="2"/>
  <c r="W134" i="2"/>
  <c r="S146" i="2"/>
  <c r="W145" i="2"/>
  <c r="P159" i="2"/>
  <c r="X161" i="2"/>
  <c r="W174" i="2"/>
  <c r="Y174" i="2" s="1"/>
  <c r="W14" i="2"/>
  <c r="W15" i="2"/>
  <c r="P39" i="2"/>
  <c r="M80" i="2"/>
  <c r="X90" i="2"/>
  <c r="V142" i="2"/>
  <c r="X139" i="2"/>
  <c r="X168" i="2"/>
  <c r="X171" i="2"/>
  <c r="X173" i="2"/>
  <c r="X175" i="2"/>
  <c r="X177" i="2"/>
  <c r="W175" i="2"/>
  <c r="X15" i="2"/>
  <c r="X19" i="2"/>
  <c r="M21" i="2"/>
  <c r="K28" i="2" s="1"/>
  <c r="M28" i="2" s="1"/>
  <c r="W23" i="2"/>
  <c r="X36" i="2"/>
  <c r="J35" i="2"/>
  <c r="W40" i="2"/>
  <c r="W42" i="2"/>
  <c r="W44" i="2"/>
  <c r="M74" i="2"/>
  <c r="S74" i="2"/>
  <c r="X83" i="2"/>
  <c r="W89" i="2"/>
  <c r="W90" i="2"/>
  <c r="M94" i="2"/>
  <c r="X113" i="2"/>
  <c r="X114" i="2"/>
  <c r="X115" i="2"/>
  <c r="W117" i="2"/>
  <c r="W122" i="2"/>
  <c r="W123" i="2"/>
  <c r="W124" i="2"/>
  <c r="W125" i="2"/>
  <c r="W126" i="2"/>
  <c r="W151" i="2"/>
  <c r="P154" i="2"/>
  <c r="X156" i="2"/>
  <c r="X158" i="2"/>
  <c r="S53" i="2"/>
  <c r="W18" i="2"/>
  <c r="M17" i="2"/>
  <c r="K27" i="2" s="1"/>
  <c r="M27" i="2" s="1"/>
  <c r="X30" i="2"/>
  <c r="V29" i="2"/>
  <c r="P29" i="2"/>
  <c r="M70" i="2"/>
  <c r="W73" i="2"/>
  <c r="P74" i="2"/>
  <c r="X76" i="2"/>
  <c r="X87" i="2"/>
  <c r="V88" i="2"/>
  <c r="W91" i="2"/>
  <c r="M102" i="2"/>
  <c r="G102" i="2"/>
  <c r="G119" i="2"/>
  <c r="S119" i="2"/>
  <c r="M119" i="2"/>
  <c r="X122" i="2"/>
  <c r="P146" i="2"/>
  <c r="X145" i="2"/>
  <c r="Y145" i="2" s="1"/>
  <c r="J152" i="2"/>
  <c r="V152" i="2"/>
  <c r="X150" i="2"/>
  <c r="V58" i="2"/>
  <c r="J17" i="2"/>
  <c r="H27" i="2" s="1"/>
  <c r="J27" i="2" s="1"/>
  <c r="X31" i="2"/>
  <c r="Y31" i="2" s="1"/>
  <c r="Z31" i="2" s="1"/>
  <c r="P35" i="2"/>
  <c r="W36" i="2"/>
  <c r="X50" i="2"/>
  <c r="V49" i="2"/>
  <c r="V56" i="2" s="1"/>
  <c r="P49" i="2"/>
  <c r="P56" i="2" s="1"/>
  <c r="X52" i="2"/>
  <c r="W55" i="2"/>
  <c r="X59" i="2"/>
  <c r="M66" i="2"/>
  <c r="S66" i="2"/>
  <c r="W69" i="2"/>
  <c r="W77" i="2"/>
  <c r="Y77" i="2" s="1"/>
  <c r="W81" i="2"/>
  <c r="X85" i="2"/>
  <c r="V84" i="2"/>
  <c r="G88" i="2"/>
  <c r="X96" i="2"/>
  <c r="W103" i="2"/>
  <c r="W104" i="2"/>
  <c r="W105" i="2"/>
  <c r="W109" i="2"/>
  <c r="W110" i="2"/>
  <c r="W111" i="2"/>
  <c r="W112" i="2"/>
  <c r="X117" i="2"/>
  <c r="W118" i="2"/>
  <c r="X124" i="2"/>
  <c r="X126" i="2"/>
  <c r="Y126" i="2" s="1"/>
  <c r="S135" i="2"/>
  <c r="M142" i="2"/>
  <c r="W138" i="2"/>
  <c r="W139" i="2"/>
  <c r="W140" i="2"/>
  <c r="X141" i="2"/>
  <c r="J146" i="2"/>
  <c r="V146" i="2"/>
  <c r="P152" i="2"/>
  <c r="X149" i="2"/>
  <c r="S154" i="2"/>
  <c r="W157" i="2"/>
  <c r="W158" i="2"/>
  <c r="M159" i="2"/>
  <c r="W162" i="2"/>
  <c r="W165" i="2"/>
  <c r="M35" i="2"/>
  <c r="S80" i="2"/>
  <c r="V98" i="2"/>
  <c r="M13" i="2"/>
  <c r="S88" i="2"/>
  <c r="J119" i="2"/>
  <c r="P127" i="2"/>
  <c r="M152" i="2"/>
  <c r="X16" i="2"/>
  <c r="W19" i="2"/>
  <c r="S17" i="2"/>
  <c r="Q27" i="2" s="1"/>
  <c r="S27" i="2" s="1"/>
  <c r="W22" i="2"/>
  <c r="W24" i="2"/>
  <c r="W30" i="2"/>
  <c r="W32" i="2"/>
  <c r="W45" i="2"/>
  <c r="S43" i="2"/>
  <c r="W46" i="2"/>
  <c r="X54" i="2"/>
  <c r="X55" i="2"/>
  <c r="M62" i="2"/>
  <c r="W65" i="2"/>
  <c r="X67" i="2"/>
  <c r="X68" i="2"/>
  <c r="X69" i="2"/>
  <c r="J74" i="2"/>
  <c r="G84" i="2"/>
  <c r="W85" i="2"/>
  <c r="W87" i="2"/>
  <c r="W95" i="2"/>
  <c r="W96" i="2"/>
  <c r="S94" i="2"/>
  <c r="X105" i="2"/>
  <c r="X109" i="2"/>
  <c r="X110" i="2"/>
  <c r="X111" i="2"/>
  <c r="W113" i="2"/>
  <c r="X118" i="2"/>
  <c r="J127" i="2"/>
  <c r="V127" i="2"/>
  <c r="J135" i="2"/>
  <c r="V135" i="2"/>
  <c r="X131" i="2"/>
  <c r="X133" i="2"/>
  <c r="P142" i="2"/>
  <c r="X138" i="2"/>
  <c r="X140" i="2"/>
  <c r="W141" i="2"/>
  <c r="S152" i="2"/>
  <c r="W149" i="2"/>
  <c r="W150" i="2"/>
  <c r="X151" i="2"/>
  <c r="X155" i="2"/>
  <c r="X157" i="2"/>
  <c r="X160" i="2"/>
  <c r="X162" i="2"/>
  <c r="X165" i="2"/>
  <c r="J159" i="2"/>
  <c r="J154" i="2"/>
  <c r="G135" i="2"/>
  <c r="X108" i="2"/>
  <c r="W108" i="2"/>
  <c r="H106" i="2"/>
  <c r="X99" i="2"/>
  <c r="W99" i="2"/>
  <c r="Q106" i="2"/>
  <c r="G98" i="2"/>
  <c r="S98" i="2"/>
  <c r="W101" i="2"/>
  <c r="X100" i="2"/>
  <c r="V94" i="2"/>
  <c r="P94" i="2"/>
  <c r="W97" i="2"/>
  <c r="T106" i="2"/>
  <c r="X97" i="2"/>
  <c r="E106" i="2"/>
  <c r="P88" i="2"/>
  <c r="X91" i="2"/>
  <c r="M88" i="2"/>
  <c r="W82" i="2"/>
  <c r="W83" i="2"/>
  <c r="Y83" i="2" s="1"/>
  <c r="Z83" i="2" s="1"/>
  <c r="X75" i="2"/>
  <c r="V70" i="2"/>
  <c r="P70" i="2"/>
  <c r="X73" i="2"/>
  <c r="J66" i="2"/>
  <c r="P66" i="2"/>
  <c r="Y65" i="2"/>
  <c r="Z65" i="2" s="1"/>
  <c r="M58" i="2"/>
  <c r="S58" i="2"/>
  <c r="W61" i="2"/>
  <c r="H78" i="2"/>
  <c r="X60" i="2"/>
  <c r="X61" i="2"/>
  <c r="T56" i="2"/>
  <c r="M49" i="2"/>
  <c r="M56" i="2" s="1"/>
  <c r="W52" i="2"/>
  <c r="N56" i="2"/>
  <c r="J43" i="2"/>
  <c r="P43" i="2"/>
  <c r="W41" i="2"/>
  <c r="M39" i="2"/>
  <c r="G39" i="2"/>
  <c r="X37" i="2"/>
  <c r="X38" i="2"/>
  <c r="W37" i="2"/>
  <c r="W38" i="2"/>
  <c r="K47" i="2"/>
  <c r="Q47" i="2"/>
  <c r="E47" i="2"/>
  <c r="X32" i="2"/>
  <c r="G29" i="2"/>
  <c r="G21" i="2"/>
  <c r="E28" i="2" s="1"/>
  <c r="G28" i="2" s="1"/>
  <c r="X20" i="2"/>
  <c r="G17" i="2"/>
  <c r="E27" i="2" s="1"/>
  <c r="G27" i="2" s="1"/>
  <c r="W27" i="2" s="1"/>
  <c r="W20" i="2"/>
  <c r="G13" i="2"/>
  <c r="E26" i="2" s="1"/>
  <c r="P13" i="2"/>
  <c r="N26" i="2" s="1"/>
  <c r="W16" i="2"/>
  <c r="W29" i="2"/>
  <c r="J30" i="1"/>
  <c r="P17" i="2"/>
  <c r="N27" i="2" s="1"/>
  <c r="P27" i="2" s="1"/>
  <c r="X14" i="2"/>
  <c r="J13" i="2"/>
  <c r="V13" i="2"/>
  <c r="J29" i="2"/>
  <c r="K26" i="2"/>
  <c r="X22" i="2"/>
  <c r="J21" i="2"/>
  <c r="H28" i="2" s="1"/>
  <c r="J28" i="2" s="1"/>
  <c r="V21" i="2"/>
  <c r="T28" i="2" s="1"/>
  <c r="V28" i="2" s="1"/>
  <c r="X23" i="2"/>
  <c r="X41" i="2"/>
  <c r="V47" i="2"/>
  <c r="I29" i="1"/>
  <c r="W59" i="2"/>
  <c r="G66" i="2"/>
  <c r="W68" i="2"/>
  <c r="X89" i="2"/>
  <c r="J88" i="2"/>
  <c r="P102" i="2"/>
  <c r="X104" i="2"/>
  <c r="J39" i="2"/>
  <c r="G43" i="2"/>
  <c r="W50" i="2"/>
  <c r="G49" i="2"/>
  <c r="G56" i="2" s="1"/>
  <c r="S49" i="2"/>
  <c r="G58" i="2"/>
  <c r="W60" i="2"/>
  <c r="W71" i="2"/>
  <c r="G70" i="2"/>
  <c r="S70" i="2"/>
  <c r="T78" i="2"/>
  <c r="P80" i="2"/>
  <c r="X82" i="2"/>
  <c r="X101" i="2"/>
  <c r="P98" i="2"/>
  <c r="W64" i="2"/>
  <c r="W67" i="2"/>
  <c r="G74" i="2"/>
  <c r="W76" i="2"/>
  <c r="H47" i="2"/>
  <c r="N47" i="2"/>
  <c r="T47" i="2"/>
  <c r="W51" i="2"/>
  <c r="K56" i="2"/>
  <c r="Q56" i="2"/>
  <c r="W54" i="2"/>
  <c r="W63" i="2"/>
  <c r="G62" i="2"/>
  <c r="S62" i="2"/>
  <c r="W72" i="2"/>
  <c r="N78" i="2"/>
  <c r="W75" i="2"/>
  <c r="X86" i="2"/>
  <c r="J84" i="2"/>
  <c r="X51" i="2"/>
  <c r="X64" i="2"/>
  <c r="X62" i="2" s="1"/>
  <c r="X72" i="2"/>
  <c r="X95" i="2"/>
  <c r="J94" i="2"/>
  <c r="W161" i="2"/>
  <c r="E78" i="2"/>
  <c r="K78" i="2"/>
  <c r="Q78" i="2"/>
  <c r="P84" i="2"/>
  <c r="P119" i="2"/>
  <c r="W148" i="2"/>
  <c r="G152" i="2"/>
  <c r="J49" i="2"/>
  <c r="J56" i="2" s="1"/>
  <c r="J62" i="2"/>
  <c r="J70" i="2"/>
  <c r="X81" i="2"/>
  <c r="J80" i="2"/>
  <c r="V80" i="2"/>
  <c r="X103" i="2"/>
  <c r="J102" i="2"/>
  <c r="V102" i="2"/>
  <c r="W100" i="2"/>
  <c r="M127" i="2"/>
  <c r="W121" i="2"/>
  <c r="G142" i="2"/>
  <c r="S142" i="2"/>
  <c r="M146" i="2"/>
  <c r="W155" i="2"/>
  <c r="G154" i="2"/>
  <c r="W167" i="2"/>
  <c r="G166" i="2"/>
  <c r="K182" i="2"/>
  <c r="M98" i="2"/>
  <c r="V119" i="2"/>
  <c r="M135" i="2"/>
  <c r="W129" i="2"/>
  <c r="M154" i="2"/>
  <c r="W156" i="2"/>
  <c r="W168" i="2"/>
  <c r="E182" i="2"/>
  <c r="M170" i="2"/>
  <c r="W171" i="2"/>
  <c r="G127" i="2"/>
  <c r="S127" i="2"/>
  <c r="W137" i="2"/>
  <c r="W144" i="2"/>
  <c r="G146" i="2"/>
  <c r="W160" i="2"/>
  <c r="G159" i="2"/>
  <c r="S159" i="2"/>
  <c r="W172" i="2"/>
  <c r="Y172" i="2" s="1"/>
  <c r="X121" i="2"/>
  <c r="X129" i="2"/>
  <c r="X137" i="2"/>
  <c r="X144" i="2"/>
  <c r="X148" i="2"/>
  <c r="Y132" i="2" l="1"/>
  <c r="W43" i="2"/>
  <c r="P182" i="2"/>
  <c r="Y181" i="2"/>
  <c r="Z181" i="2" s="1"/>
  <c r="Y104" i="2"/>
  <c r="Y151" i="2"/>
  <c r="Y73" i="2"/>
  <c r="Z73" i="2" s="1"/>
  <c r="Y115" i="2"/>
  <c r="Y40" i="2"/>
  <c r="Y177" i="2"/>
  <c r="Z177" i="2" s="1"/>
  <c r="Y123" i="2"/>
  <c r="Y173" i="2"/>
  <c r="X166" i="2"/>
  <c r="X58" i="2"/>
  <c r="Y118" i="2"/>
  <c r="Y36" i="2"/>
  <c r="Y158" i="2"/>
  <c r="Y114" i="2"/>
  <c r="Y133" i="2"/>
  <c r="Y46" i="2"/>
  <c r="Z46" i="2" s="1"/>
  <c r="Y23" i="2"/>
  <c r="Z23" i="2" s="1"/>
  <c r="Y97" i="2"/>
  <c r="Z97" i="2" s="1"/>
  <c r="G106" i="2"/>
  <c r="X27" i="2"/>
  <c r="Y27" i="2" s="1"/>
  <c r="Y90" i="2"/>
  <c r="Z90" i="2" s="1"/>
  <c r="P78" i="2"/>
  <c r="V78" i="2"/>
  <c r="Y141" i="2"/>
  <c r="Y85" i="2"/>
  <c r="Y52" i="2"/>
  <c r="Z52" i="2" s="1"/>
  <c r="Y150" i="2"/>
  <c r="Y131" i="2"/>
  <c r="G92" i="2"/>
  <c r="Y112" i="2"/>
  <c r="Y42" i="2"/>
  <c r="Z42" i="2" s="1"/>
  <c r="Y116" i="2"/>
  <c r="V182" i="2"/>
  <c r="X49" i="2"/>
  <c r="M92" i="2"/>
  <c r="M78" i="2"/>
  <c r="Y168" i="2"/>
  <c r="V92" i="2"/>
  <c r="Y82" i="2"/>
  <c r="Z82" i="2" s="1"/>
  <c r="S56" i="2"/>
  <c r="X88" i="2"/>
  <c r="Y14" i="2"/>
  <c r="W13" i="2"/>
  <c r="W94" i="2"/>
  <c r="Y30" i="2"/>
  <c r="Z30" i="2" s="1"/>
  <c r="Y15" i="2"/>
  <c r="Z15" i="2" s="1"/>
  <c r="Y44" i="2"/>
  <c r="Y60" i="2"/>
  <c r="Z60" i="2" s="1"/>
  <c r="Y20" i="2"/>
  <c r="Z20" i="2" s="1"/>
  <c r="Y37" i="2"/>
  <c r="Z37" i="2" s="1"/>
  <c r="Y124" i="2"/>
  <c r="Y100" i="2"/>
  <c r="Z100" i="2" s="1"/>
  <c r="X70" i="2"/>
  <c r="Y86" i="2"/>
  <c r="Z86" i="2" s="1"/>
  <c r="Y41" i="2"/>
  <c r="Z41" i="2" s="1"/>
  <c r="Y113" i="2"/>
  <c r="Y87" i="2"/>
  <c r="Z87" i="2" s="1"/>
  <c r="S47" i="2"/>
  <c r="Y24" i="2"/>
  <c r="Z24" i="2" s="1"/>
  <c r="Y18" i="2"/>
  <c r="Y125" i="2"/>
  <c r="X170" i="2"/>
  <c r="Y134" i="2"/>
  <c r="Y130" i="2"/>
  <c r="Y91" i="2"/>
  <c r="Z91" i="2" s="1"/>
  <c r="Y161" i="2"/>
  <c r="Z161" i="2" s="1"/>
  <c r="M47" i="2"/>
  <c r="Y45" i="2"/>
  <c r="Z45" i="2" s="1"/>
  <c r="Y139" i="2"/>
  <c r="X17" i="2"/>
  <c r="X43" i="2"/>
  <c r="Y43" i="2" s="1"/>
  <c r="V106" i="2"/>
  <c r="P47" i="2"/>
  <c r="Y162" i="2"/>
  <c r="Z162" i="2" s="1"/>
  <c r="Y138" i="2"/>
  <c r="Y175" i="2"/>
  <c r="X142" i="2"/>
  <c r="S106" i="2"/>
  <c r="Y99" i="2"/>
  <c r="Z99" i="2" s="1"/>
  <c r="X154" i="2"/>
  <c r="S92" i="2"/>
  <c r="Y149" i="2"/>
  <c r="Y110" i="2"/>
  <c r="W102" i="2"/>
  <c r="W35" i="2"/>
  <c r="X159" i="2"/>
  <c r="Y76" i="2"/>
  <c r="W21" i="2"/>
  <c r="X127" i="2"/>
  <c r="Y156" i="2"/>
  <c r="X98" i="2"/>
  <c r="G47" i="2"/>
  <c r="W39" i="2"/>
  <c r="W47" i="2" s="1"/>
  <c r="W17" i="2"/>
  <c r="Y17" i="2" s="1"/>
  <c r="Y38" i="2"/>
  <c r="Z38" i="2" s="1"/>
  <c r="Y140" i="2"/>
  <c r="Y117" i="2"/>
  <c r="W119" i="2"/>
  <c r="Y96" i="2"/>
  <c r="Z96" i="2" s="1"/>
  <c r="S182" i="2"/>
  <c r="W28" i="2"/>
  <c r="X74" i="2"/>
  <c r="X152" i="2"/>
  <c r="Y103" i="2"/>
  <c r="Z103" i="2" s="1"/>
  <c r="X146" i="2"/>
  <c r="M106" i="2"/>
  <c r="W88" i="2"/>
  <c r="Y101" i="2"/>
  <c r="Z101" i="2" s="1"/>
  <c r="X119" i="2"/>
  <c r="Y19" i="2"/>
  <c r="Z19" i="2" s="1"/>
  <c r="Y157" i="2"/>
  <c r="Y122" i="2"/>
  <c r="S78" i="2"/>
  <c r="X28" i="2"/>
  <c r="J182" i="2"/>
  <c r="Y105" i="2"/>
  <c r="Y108" i="2"/>
  <c r="Z108" i="2" s="1"/>
  <c r="Y68" i="2"/>
  <c r="Z68" i="2" s="1"/>
  <c r="X29" i="2"/>
  <c r="Y29" i="2" s="1"/>
  <c r="Z29" i="2" s="1"/>
  <c r="X35" i="2"/>
  <c r="X66" i="2"/>
  <c r="X53" i="2"/>
  <c r="X56" i="2" s="1"/>
  <c r="Y111" i="2"/>
  <c r="Y69" i="2"/>
  <c r="Z69" i="2" s="1"/>
  <c r="Y55" i="2"/>
  <c r="X39" i="2"/>
  <c r="X13" i="2"/>
  <c r="Y165" i="2"/>
  <c r="J92" i="2"/>
  <c r="X94" i="2"/>
  <c r="Y94" i="2" s="1"/>
  <c r="Y72" i="2"/>
  <c r="Z72" i="2" s="1"/>
  <c r="W84" i="2"/>
  <c r="X135" i="2"/>
  <c r="Y109" i="2"/>
  <c r="Y95" i="2"/>
  <c r="Y32" i="2"/>
  <c r="Z32" i="2" s="1"/>
  <c r="Y61" i="2"/>
  <c r="Z61" i="2" s="1"/>
  <c r="G182" i="2"/>
  <c r="J106" i="2"/>
  <c r="Y89" i="2"/>
  <c r="P92" i="2"/>
  <c r="X84" i="2"/>
  <c r="X80" i="2"/>
  <c r="W80" i="2"/>
  <c r="G78" i="2"/>
  <c r="Y51" i="2"/>
  <c r="Z51" i="2" s="1"/>
  <c r="J47" i="2"/>
  <c r="X21" i="2"/>
  <c r="Y16" i="2"/>
  <c r="Z16" i="2" s="1"/>
  <c r="Y22" i="2"/>
  <c r="Z22" i="2" s="1"/>
  <c r="S26" i="2"/>
  <c r="S25" i="2" s="1"/>
  <c r="S33" i="2" s="1"/>
  <c r="Q25" i="2"/>
  <c r="Y171" i="2"/>
  <c r="W170" i="2"/>
  <c r="W135" i="2"/>
  <c r="Y129" i="2"/>
  <c r="X102" i="2"/>
  <c r="Y75" i="2"/>
  <c r="Z75" i="2" s="1"/>
  <c r="W74" i="2"/>
  <c r="W53" i="2"/>
  <c r="Y54" i="2"/>
  <c r="W49" i="2"/>
  <c r="Y49" i="2" s="1"/>
  <c r="Y50" i="2"/>
  <c r="P106" i="2"/>
  <c r="Y59" i="2"/>
  <c r="W58" i="2"/>
  <c r="M26" i="2"/>
  <c r="M25" i="2" s="1"/>
  <c r="M33" i="2" s="1"/>
  <c r="K25" i="2"/>
  <c r="T26" i="2"/>
  <c r="G26" i="2"/>
  <c r="E25" i="2"/>
  <c r="W152" i="2"/>
  <c r="Y152" i="2" s="1"/>
  <c r="Y148" i="2"/>
  <c r="W98" i="2"/>
  <c r="W62" i="2"/>
  <c r="Y62" i="2" s="1"/>
  <c r="Z62" i="2" s="1"/>
  <c r="Y63" i="2"/>
  <c r="Z63" i="2" s="1"/>
  <c r="W146" i="2"/>
  <c r="Y144" i="2"/>
  <c r="Y137" i="2"/>
  <c r="W142" i="2"/>
  <c r="M182" i="2"/>
  <c r="Y155" i="2"/>
  <c r="W154" i="2"/>
  <c r="W127" i="2"/>
  <c r="Y121" i="2"/>
  <c r="Y67" i="2"/>
  <c r="W66" i="2"/>
  <c r="Y81" i="2"/>
  <c r="Y71" i="2"/>
  <c r="W70" i="2"/>
  <c r="N25" i="2"/>
  <c r="P26" i="2"/>
  <c r="P25" i="2" s="1"/>
  <c r="P33" i="2" s="1"/>
  <c r="H26" i="2"/>
  <c r="Y167" i="2"/>
  <c r="W166" i="2"/>
  <c r="Y166" i="2" s="1"/>
  <c r="W159" i="2"/>
  <c r="Y159" i="2" s="1"/>
  <c r="Z159" i="2" s="1"/>
  <c r="Y160" i="2"/>
  <c r="Z160" i="2" s="1"/>
  <c r="J78" i="2"/>
  <c r="Y64" i="2"/>
  <c r="Z64" i="2" s="1"/>
  <c r="Y58" i="2" l="1"/>
  <c r="Y21" i="2"/>
  <c r="Z21" i="2" s="1"/>
  <c r="Y84" i="2"/>
  <c r="Y66" i="2"/>
  <c r="Y119" i="2"/>
  <c r="Z119" i="2" s="1"/>
  <c r="Y28" i="2"/>
  <c r="Z28" i="2" s="1"/>
  <c r="X78" i="2"/>
  <c r="Y98" i="2"/>
  <c r="Z98" i="2" s="1"/>
  <c r="Y13" i="2"/>
  <c r="Y35" i="2"/>
  <c r="X182" i="2"/>
  <c r="Y154" i="2"/>
  <c r="Z154" i="2" s="1"/>
  <c r="Y88" i="2"/>
  <c r="Y70" i="2"/>
  <c r="W92" i="2"/>
  <c r="Y127" i="2"/>
  <c r="Y142" i="2"/>
  <c r="Y146" i="2"/>
  <c r="S183" i="2"/>
  <c r="L27" i="1" s="1"/>
  <c r="S185" i="2" s="1"/>
  <c r="X47" i="2"/>
  <c r="Y47" i="2" s="1"/>
  <c r="Y39" i="2"/>
  <c r="Y80" i="2"/>
  <c r="X106" i="2"/>
  <c r="Y135" i="2"/>
  <c r="Z135" i="2" s="1"/>
  <c r="X92" i="2"/>
  <c r="W106" i="2"/>
  <c r="P183" i="2"/>
  <c r="P185" i="2" s="1"/>
  <c r="M183" i="2"/>
  <c r="M185" i="2" s="1"/>
  <c r="W78" i="2"/>
  <c r="Y74" i="2"/>
  <c r="Z74" i="2" s="1"/>
  <c r="W56" i="2"/>
  <c r="Y56" i="2" s="1"/>
  <c r="Y53" i="2"/>
  <c r="G25" i="2"/>
  <c r="G33" i="2" s="1"/>
  <c r="G183" i="2" s="1"/>
  <c r="W26" i="2"/>
  <c r="Y102" i="2"/>
  <c r="Z102" i="2" s="1"/>
  <c r="H25" i="2"/>
  <c r="J26" i="2"/>
  <c r="T25" i="2"/>
  <c r="V26" i="2"/>
  <c r="V25" i="2" s="1"/>
  <c r="V33" i="2" s="1"/>
  <c r="V183" i="2" s="1"/>
  <c r="L28" i="1" s="1"/>
  <c r="W182" i="2"/>
  <c r="Y170" i="2"/>
  <c r="Z170" i="2" s="1"/>
  <c r="Y106" i="2" l="1"/>
  <c r="Z106" i="2" s="1"/>
  <c r="Y78" i="2"/>
  <c r="Z78" i="2" s="1"/>
  <c r="Y182" i="2"/>
  <c r="Z182" i="2" s="1"/>
  <c r="Y92" i="2"/>
  <c r="X26" i="2"/>
  <c r="X25" i="2" s="1"/>
  <c r="X33" i="2" s="1"/>
  <c r="X183" i="2" s="1"/>
  <c r="J25" i="2"/>
  <c r="J33" i="2" s="1"/>
  <c r="J183" i="2" s="1"/>
  <c r="C28" i="1" s="1"/>
  <c r="V185" i="2"/>
  <c r="L30" i="1"/>
  <c r="G185" i="2"/>
  <c r="N27" i="1"/>
  <c r="B27" i="1" s="1"/>
  <c r="W25" i="2"/>
  <c r="Y26" i="2" l="1"/>
  <c r="I27" i="1"/>
  <c r="K27" i="1"/>
  <c r="Y25" i="2"/>
  <c r="Z25" i="2" s="1"/>
  <c r="W33" i="2"/>
  <c r="J185" i="2"/>
  <c r="C30" i="1"/>
  <c r="N28" i="1"/>
  <c r="X185" i="2" l="1"/>
  <c r="N30" i="1"/>
  <c r="M29" i="1"/>
  <c r="M30" i="1" s="1"/>
  <c r="I28" i="1"/>
  <c r="I30" i="1" s="1"/>
  <c r="K28" i="1"/>
  <c r="K30" i="1" s="1"/>
  <c r="B28" i="1"/>
  <c r="B30" i="1" s="1"/>
  <c r="W183" i="2"/>
  <c r="W185" i="2" s="1"/>
  <c r="Y33" i="2"/>
  <c r="Y183" i="2" l="1"/>
  <c r="Z183" i="2" s="1"/>
  <c r="Z33" i="2"/>
</calcChain>
</file>

<file path=xl/sharedStrings.xml><?xml version="1.0" encoding="utf-8"?>
<sst xmlns="http://schemas.openxmlformats.org/spreadsheetml/2006/main" count="854" uniqueCount="507">
  <si>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</si>
  <si>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</si>
  <si>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</si>
  <si>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</si>
  <si>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</si>
  <si>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</si>
  <si>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</si>
  <si>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</si>
  <si>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</si>
  <si>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</si>
  <si>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</si>
  <si>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</si>
  <si>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</si>
  <si>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</si>
  <si>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</si>
  <si>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</si>
  <si>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</si>
  <si>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</si>
  <si>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</si>
  <si>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</si>
  <si>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</si>
  <si>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</si>
  <si>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</si>
  <si>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</si>
  <si>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</si>
  <si>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</si>
  <si>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</si>
  <si>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</si>
  <si>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</si>
  <si>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</si>
  <si>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</si>
  <si>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</si>
  <si>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</si>
  <si>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</si>
  <si>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</si>
  <si>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</si>
  <si>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</si>
  <si>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</si>
  <si>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</si>
  <si>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</si>
  <si>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</si>
  <si>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</si>
  <si>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</si>
  <si>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</si>
  <si>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</si>
  <si>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</si>
  <si>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</si>
  <si>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</si>
  <si>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</si>
  <si>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</si>
  <si>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</si>
  <si>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</si>
  <si>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</si>
  <si>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</si>
  <si>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</si>
  <si>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</si>
  <si>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</si>
  <si>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</si>
  <si>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</si>
  <si>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</si>
  <si>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</si>
  <si>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</si>
  <si>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</si>
  <si>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</si>
  <si>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</si>
  <si>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</si>
  <si>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</si>
  <si>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</si>
  <si>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</si>
  <si>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</si>
  <si>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</si>
  <si>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</si>
  <si>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</si>
  <si>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</si>
  <si>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</si>
  <si>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</si>
  <si>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</si>
  <si>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</si>
  <si>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</si>
  <si>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</si>
  <si>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</si>
  <si>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</si>
  <si>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</si>
  <si>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</si>
  <si>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</si>
  <si>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</si>
  <si>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</si>
  <si>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</si>
  <si>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</si>
  <si>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</si>
  <si>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</si>
  <si>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</si>
  <si>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</si>
  <si>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</si>
  <si>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</si>
  <si>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</si>
  <si>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</si>
  <si>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</si>
  <si>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</si>
  <si>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</si>
  <si>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</si>
  <si>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</si>
  <si>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</si>
  <si>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</si>
  <si>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</si>
  <si>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</si>
  <si>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</si>
  <si>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</si>
  <si>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</si>
  <si>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</si>
  <si>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</si>
  <si>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</si>
  <si>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</si>
  <si>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</si>
  <si>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</si>
  <si>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</si>
  <si>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</si>
  <si>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</si>
  <si>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</si>
  <si>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</si>
  <si>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</si>
  <si>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</si>
  <si>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</si>
  <si>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</si>
  <si>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</si>
  <si>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</si>
  <si>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</si>
  <si>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</si>
  <si>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</si>
  <si>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</si>
  <si>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</si>
  <si>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</si>
  <si>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</si>
  <si>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</si>
  <si>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</si>
  <si>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</si>
  <si>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</si>
  <si>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</si>
  <si>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</si>
  <si>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</si>
  <si>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</si>
  <si>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</si>
  <si>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</si>
  <si>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</si>
  <si>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</si>
  <si>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</si>
  <si>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</si>
  <si>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</si>
  <si>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</si>
  <si>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</si>
  <si>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</si>
  <si>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</si>
  <si>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</si>
  <si>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</si>
  <si>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</si>
  <si>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</si>
  <si>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</si>
  <si>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</si>
  <si>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</si>
  <si>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</si>
  <si>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</si>
  <si>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</si>
  <si>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</si>
  <si>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</si>
  <si>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</si>
  <si>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</si>
  <si>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</si>
  <si>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</si>
  <si>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</si>
  <si>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</si>
  <si>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</si>
  <si>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</si>
  <si>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</si>
  <si>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</si>
  <si>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</si>
  <si>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</si>
  <si>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</si>
  <si>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</si>
  <si>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</si>
  <si>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</si>
  <si>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</si>
  <si>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</si>
  <si>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</si>
  <si>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</si>
  <si>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</si>
  <si>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</si>
  <si>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</si>
  <si>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</si>
  <si>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</si>
  <si>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</si>
  <si>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</si>
  <si>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</si>
  <si>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</si>
  <si>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</si>
  <si>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</si>
  <si>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</si>
  <si>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</si>
  <si>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</si>
  <si>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</si>
  <si>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</si>
  <si>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</si>
  <si>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</si>
  <si>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</si>
  <si>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</si>
  <si>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</si>
  <si>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</si>
  <si>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</si>
  <si>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</si>
  <si>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</si>
  <si>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</si>
  <si>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</si>
  <si>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</si>
  <si>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</si>
  <si>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</si>
  <si>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</si>
  <si>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</si>
  <si>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</si>
  <si>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</si>
  <si>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</si>
  <si>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</si>
  <si>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</si>
  <si>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</si>
  <si>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</si>
  <si>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</si>
  <si>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</si>
  <si>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</si>
  <si>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</si>
  <si>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</si>
  <si>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</si>
  <si>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</si>
  <si>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</si>
  <si>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</si>
  <si>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</si>
  <si>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</si>
  <si>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</si>
  <si>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</si>
  <si>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</si>
  <si>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</si>
  <si>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</si>
  <si>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</si>
  <si>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</si>
  <si>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</si>
  <si>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</si>
  <si>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</si>
  <si>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</si>
  <si>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</si>
  <si>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</si>
  <si>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</si>
  <si>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</si>
  <si>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</si>
  <si>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</si>
  <si>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</si>
  <si>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</si>
  <si>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</si>
  <si>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</si>
  <si>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</si>
  <si>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</si>
  <si>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</si>
  <si>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</si>
  <si>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</si>
  <si>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</si>
  <si>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</si>
  <si>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</si>
  <si>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</si>
  <si>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</si>
  <si>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</si>
  <si>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</si>
  <si>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</si>
  <si>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</si>
  <si>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</si>
  <si>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</si>
  <si>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</si>
  <si>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</si>
  <si>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</si>
  <si>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</si>
  <si>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</si>
  <si>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</si>
  <si>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</si>
  <si>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</si>
  <si>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</si>
  <si>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</si>
  <si>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</si>
  <si>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</si>
  <si>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</si>
  <si>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</si>
  <si>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</si>
  <si>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</si>
  <si>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</si>
  <si>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</si>
  <si>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</si>
  <si>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</si>
  <si>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</si>
  <si>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</si>
  <si>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</si>
  <si>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</si>
  <si>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</si>
  <si>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</si>
  <si>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</si>
  <si>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</si>
  <si>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</si>
  <si>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</si>
  <si>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</si>
  <si>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</si>
  <si>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</si>
  <si>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</si>
  <si>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</si>
  <si>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</si>
  <si>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</si>
  <si>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</si>
  <si>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</si>
  <si>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</si>
  <si>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</si>
  <si>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</si>
  <si>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</si>
  <si>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</si>
  <si>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</si>
  <si>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</si>
  <si>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</si>
  <si>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</si>
  <si>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</si>
  <si>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</si>
  <si>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</si>
  <si>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</si>
  <si>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</si>
  <si>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</si>
  <si>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</si>
  <si>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</si>
  <si>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</si>
  <si>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</si>
  <si>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</si>
  <si>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</si>
  <si>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</si>
  <si>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</si>
  <si>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 xml:space="preserve"> Навчання. Обміни. Резиденції. Дебюти</t>
  </si>
  <si>
    <t>Дебюти</t>
  </si>
  <si>
    <t>Фізична особа-підприємець Рудюк Світлана Анатоліївна</t>
  </si>
  <si>
    <t xml:space="preserve"> "Моє місце тут": розробка сценарію ігрового фільму та створення тізеру </t>
  </si>
  <si>
    <t>за період з 30 червня 2021 року  по 15 листопада 2021 року</t>
  </si>
  <si>
    <t xml:space="preserve">Моє місце тут: розробка сценарію ігрового фільму та створення тізеру </t>
  </si>
  <si>
    <t>Рубашевська Олена Олегівна, редактор, скрипт-доктор</t>
  </si>
  <si>
    <t>Дріз Марія Олександрівна, лінійний продюсер</t>
  </si>
  <si>
    <t>Шуляренко Віктор Павлович, інженер камери</t>
  </si>
  <si>
    <t xml:space="preserve"> Рудюк Світлана Анатоліївна, режисерка, авторка сценарію, керівник проєкту </t>
  </si>
  <si>
    <t xml:space="preserve">Цвєтков Вячеслав Сергійович, оператор-постановник </t>
  </si>
  <si>
    <t xml:space="preserve">Бухгалтерські послуги, Щуровська М.С. </t>
  </si>
  <si>
    <t xml:space="preserve">Оренда знімальної апаратури (комплект) </t>
  </si>
  <si>
    <t>зміна</t>
  </si>
  <si>
    <t>Оренда звукозаписувальної апаратури (комплект)</t>
  </si>
  <si>
    <t>Оренда освітлювальної апаратури (комплект)</t>
  </si>
  <si>
    <t xml:space="preserve">Оренда костюмів </t>
  </si>
  <si>
    <t>компл.</t>
  </si>
  <si>
    <t>Вінчестер 2 Тб</t>
  </si>
  <si>
    <t>Канцелярські товари ( У набір включено: папір А4, ручки,теки, файли та інше)</t>
  </si>
  <si>
    <t>комплект</t>
  </si>
  <si>
    <t>Виготовлення макетів (постер)</t>
  </si>
  <si>
    <t>Просування тізеру у соц мережах (facebook, youtube)</t>
  </si>
  <si>
    <t>Послуги з синхронізаціі відзнятого матеріалу</t>
  </si>
  <si>
    <t xml:space="preserve">Послуги чорнового та чистового монтажу </t>
  </si>
  <si>
    <t>Послуги кольорокорекції</t>
  </si>
  <si>
    <t>Послуги з виготовлення титрів</t>
  </si>
  <si>
    <t>13.2.5</t>
  </si>
  <si>
    <t>Послуги з монтаж звуку,</t>
  </si>
  <si>
    <t>Траснпортні послуги (один автобус, 10 місць для перевезення команди проєкту для освоєння локацій та зйомок тізеру)</t>
  </si>
  <si>
    <t xml:space="preserve">Послуги із забезпечення локацією для проведення зйомок </t>
  </si>
  <si>
    <t xml:space="preserve">Актор - Скульптор </t>
  </si>
  <si>
    <t>Актор - Дружина скульптора</t>
  </si>
  <si>
    <t xml:space="preserve">Актор - Син скульптора </t>
  </si>
  <si>
    <t>13.4.9</t>
  </si>
  <si>
    <t>Послуги звукооператора, бум-оператора</t>
  </si>
  <si>
    <t>13.4.10</t>
  </si>
  <si>
    <t>Послуги освітлювача</t>
  </si>
  <si>
    <t>13.4.11</t>
  </si>
  <si>
    <t>у період з 30 червня 2021 року по 15 листопада 2021 року</t>
  </si>
  <si>
    <t>Цивільно-правовий договір № ММ 01/07-2021 від 01.07.2021 про надання послуг</t>
  </si>
  <si>
    <t>Плат. дор. № 16 від 02.09.2021; Плат. дор. № 13 від 02.09.2021; Плат.дор. № 14 від 02.09.2021; Плат.дор. № 25 від 08.10.2021; Плат.дор. № 27 від 08.10.2021; Плат.дор. № 28 від 08.10.2021</t>
  </si>
  <si>
    <t>Цивільно-правовий договір № ММ 02/09-2021 від 01.09.2021 про надання послуг</t>
  </si>
  <si>
    <t>Плат. дор. № 23 від 08.10.2021; Плат.дор. № 27 від 08.10.2021; Плат.дор. № 28 від 08.10.2021</t>
  </si>
  <si>
    <t>1.3.1.</t>
  </si>
  <si>
    <t>1.3.2.</t>
  </si>
  <si>
    <t>1.3.3.</t>
  </si>
  <si>
    <t>Шуляренко Віктор Павлович (3245515932)</t>
  </si>
  <si>
    <t>Цивільно-правовий договір № ММ 03/09-2021 від 01.09.2021 про надання послуг</t>
  </si>
  <si>
    <t>Плат. дор. № 29 від 08.10.2021; Плат.дор. № 27 від 08.10.2021; Плат.дор. № 28 від 08.10.2021</t>
  </si>
  <si>
    <t>1.4.3.</t>
  </si>
  <si>
    <t>Соціальні внески (нарахування ЄСВ) за договорами ЦПХ</t>
  </si>
  <si>
    <t>Плат. дор. № 15 від 02.09.2021; Плат.дор. № 27 від 08.10.2021; Плат.дор. № 28 від 08.10.2021</t>
  </si>
  <si>
    <t>1.5.1.</t>
  </si>
  <si>
    <t>Звіт про виконання робіт в рамках ріалізації проекту від 12.11.2021</t>
  </si>
  <si>
    <t>Плат. дор. № 17 від 14.09.2021</t>
  </si>
  <si>
    <t>1.5.2.</t>
  </si>
  <si>
    <t>Договір № ММ 04/09-2021 про надання послуг оператора-постановника від 01.09.2021</t>
  </si>
  <si>
    <t>Плат. дор. № 30 від 11.10.2021</t>
  </si>
  <si>
    <t>1.5.3.</t>
  </si>
  <si>
    <t>Договір № ММ 06/07-2021 про надання послуг від 01.07.2021</t>
  </si>
  <si>
    <t xml:space="preserve">4.2.1. </t>
  </si>
  <si>
    <t>4.2.2.</t>
  </si>
  <si>
    <t>4.2.3.</t>
  </si>
  <si>
    <t>ФОП Ткаченко Юрій Анатолійович (2545613019)</t>
  </si>
  <si>
    <t>Договір оренди обладнання № ММ 06-09-2021 від 24.09.2021, Додаток № 1 до Договору № ММ 06/09-2021 від 24.09.2021</t>
  </si>
  <si>
    <t>Акт приймання передачі обладнання від 24.09.2021; Акт приймання - передачі (повернення) обладнання від 30.09.2021; Акт приймання передачі наданих послуг від 30.09.2021</t>
  </si>
  <si>
    <t>Акт приймання передачі наданих послуг від 30.09.2021</t>
  </si>
  <si>
    <t>ФОП Рудюк Світлана Анатоліївна (3108014000)</t>
  </si>
  <si>
    <t>ФОП Цвєтков Вячеслав Сергійович (3097518390)</t>
  </si>
  <si>
    <t>Акт здачі-прийняття робіт (надання послуг) від 30.10.2021</t>
  </si>
  <si>
    <t>ФОП Щуровська Марія Сергіївна (3305602867)</t>
  </si>
  <si>
    <t>Акт здачі-прийняття робіт (надання послуг) від 11.11.2021</t>
  </si>
  <si>
    <t>Плат. дор. № 19 від 01.10.2021</t>
  </si>
  <si>
    <t>4.5.1.</t>
  </si>
  <si>
    <t>ФОП Каратнюк оксана Зіновіївна (2795924009)</t>
  </si>
  <si>
    <t>Договір прокату № ММ 05/09-2021 від 24.09.2021</t>
  </si>
  <si>
    <t>Акт № 1 приймання -передачі Майна від 24.09.2021; Акт № 2 приймання - передачі(повернення) Майна від 30.09.2021; Акт приймання - передачі наданих послуг від 30.09.2021</t>
  </si>
  <si>
    <t>Плат. дор. № 22 від 01.10.2021</t>
  </si>
  <si>
    <t>6.2.1.</t>
  </si>
  <si>
    <t>ФОП Демніченко Давид Михайлович (3640511734)</t>
  </si>
  <si>
    <t>Рахунок-фактура № 59 від 20.08.2021</t>
  </si>
  <si>
    <t>Видаткова накладна № 50/21 від 23.09.2021</t>
  </si>
  <si>
    <t>Плат. дор. № 12 від 25.08.2021</t>
  </si>
  <si>
    <t xml:space="preserve">6.3.1. </t>
  </si>
  <si>
    <t>Канцелярські товари</t>
  </si>
  <si>
    <t>ФОП Корнійчук Олена Федорівна (2183616901)</t>
  </si>
  <si>
    <t>Рахунок № 30 від 19.07.2021</t>
  </si>
  <si>
    <t>Видаткова накладна № 32 від 23.07.2021</t>
  </si>
  <si>
    <t>Плат. дор. № 11 від 22.07.2021</t>
  </si>
  <si>
    <t>7.1.</t>
  </si>
  <si>
    <t>ФОП Яровий Дмитро Олександрович (3299410797)</t>
  </si>
  <si>
    <t>Договір № 01/10-2021 про надання послуг від 04.10.2021</t>
  </si>
  <si>
    <t>Акт здачі - прийняття робіт (надання послуг) від 12.10.2021</t>
  </si>
  <si>
    <t xml:space="preserve">9.3. </t>
  </si>
  <si>
    <t>13.1.2.</t>
  </si>
  <si>
    <t>ФОП Оврамець Валерій Миколайович</t>
  </si>
  <si>
    <t>Договір № 03/07-21/ЮР про надання юридичних послуг від 01.07.2021</t>
  </si>
  <si>
    <t>Акт здачі-приймання робіт (надання послуг) від 31.08.2021</t>
  </si>
  <si>
    <t xml:space="preserve">13.2.1. </t>
  </si>
  <si>
    <t>ФОП Авшаров Олександр Георгійович (3183418836)</t>
  </si>
  <si>
    <t>Договір № ММ 04/10-2021 про надання послуг від 01.10.2021</t>
  </si>
  <si>
    <t>Акт здачі-прийняття (надання послуг) від 04.10.2021</t>
  </si>
  <si>
    <t>Плат. дор. № 42 від 01.11.2021</t>
  </si>
  <si>
    <t>13.2.2.</t>
  </si>
  <si>
    <t>Договір № ММ 05/10-2021 про надання послуг від 05.10.2021, Додаток № 1 до Договору № ММ 05/10-2021 від 05.10.2021</t>
  </si>
  <si>
    <t>Акт здачі-прийняття (надання послуг) від 30.10.2021</t>
  </si>
  <si>
    <t>13.2.3.</t>
  </si>
  <si>
    <t>ФОП Заволокін Олексій Володимирович (3193721930)</t>
  </si>
  <si>
    <t>Договір № ММ 02/10-2021 про надання послуг від 20.10.2021</t>
  </si>
  <si>
    <t>Акт здачі-прийняття (надання послуг) від 27.10.2021</t>
  </si>
  <si>
    <t>13.2.4.</t>
  </si>
  <si>
    <t>Договір № ММ 08/10-2021 про надання послуг від 20.10.2021, Додаток № 1 до Договору № ММ 08/10-2021 від 20.10.2021</t>
  </si>
  <si>
    <t>13.2.5.</t>
  </si>
  <si>
    <t>Послуги з монтажу звуку</t>
  </si>
  <si>
    <t>ФОП Скрипка Дмитро Валентинович (2608515731)</t>
  </si>
  <si>
    <t>Договір № ММ 03/10-2021 про надання послуг з монтажу звуку</t>
  </si>
  <si>
    <t>Плат. дор. № 40 від 01.11.2021</t>
  </si>
  <si>
    <t>АТ "ПУМБ" (14282829)</t>
  </si>
  <si>
    <t>Плат. дор. № 41 від 01.11.2021</t>
  </si>
  <si>
    <t>ФОП Панько Максим Миколайович (3127505257)</t>
  </si>
  <si>
    <t>Договір № ММ-07/09-2021 про надання транспортних послуг від 24.09.2021, Додаток № 1  до Договору " ММ 07/09-2021 від 24.09.2021</t>
  </si>
  <si>
    <t>Акт здачі-прийняття (надання послуг) від 30.09.2021</t>
  </si>
  <si>
    <t>Плат. дор. № 20 від 01.10.2021</t>
  </si>
  <si>
    <t>13.4.5.</t>
  </si>
  <si>
    <t>ФОП Заярна Олександра Євгеніївна (2928603042)</t>
  </si>
  <si>
    <t>Договір № ММ 06/09-2021 про надання послуг від 08.09.2021</t>
  </si>
  <si>
    <t>13.4.6.</t>
  </si>
  <si>
    <t>Кошевенко Віктор Миколайович (2106715974)</t>
  </si>
  <si>
    <t>Договір № ММ-А-01 про виконання ролі в оригінальному аудіовізуальному творі від 24.09.2021</t>
  </si>
  <si>
    <t>Акт № ММ-А-01/1 приймання передачі послуг і прав від 30.09.2021</t>
  </si>
  <si>
    <t>13.4.7.</t>
  </si>
  <si>
    <t>Мак Ірина Ігорівна (2575113529)</t>
  </si>
  <si>
    <t>Договір № ММ-А-03 про виконання ролі в оригінальному аудіовізуальному творі від 24.09.2021</t>
  </si>
  <si>
    <t>Акт № ММ-А-03/1 приймання передачі послуг і прав від 30.09.2021</t>
  </si>
  <si>
    <t>13.4.8.</t>
  </si>
  <si>
    <t>Актор - Син скульптора</t>
  </si>
  <si>
    <t>Вівчарюк Дмитро Анатолійович (3277815272)</t>
  </si>
  <si>
    <t>Договір № ММ-А-02 про виконання ролі в оригінальному аудіовізуальному творі від 24.09.2021</t>
  </si>
  <si>
    <t>13.4.9.</t>
  </si>
  <si>
    <t>Стрілецький Микола Євгенович (3103416357)</t>
  </si>
  <si>
    <t>Цивільно-правовий договір № ММ 08/09-2021 від 24.09.2021 про надання послуг</t>
  </si>
  <si>
    <t>Рубашевська Олена Олегівна (3374100387)</t>
  </si>
  <si>
    <t>Дріз Марія Олександрівна (3726703483)</t>
  </si>
  <si>
    <t>Акт приймання - передачі наданих послуг від 30.09.2021</t>
  </si>
  <si>
    <t>Мем. ордер № 763340252,746086121,102082548,562032066,319574924,749416723,335510191,439354269,452338599 від 20.10.2021; Мем. ордер № 5.42466492, 558078790 від 11.10.2021</t>
  </si>
  <si>
    <t>Плат. дор. № 34 від 20.10.2021; плат. дор. № 38 від 20.10.2021, плат дор. № 37 від 20.10.2021</t>
  </si>
  <si>
    <t>13.4.10.</t>
  </si>
  <si>
    <t>Булавський Микола Олексійович (3108014000)</t>
  </si>
  <si>
    <t>Цивільно-правовий договір № ММ 09/09-2021 від 24.09.2021 про надання послуг</t>
  </si>
  <si>
    <t>Плат. дор. № 39 від 20.10.2021; плат. дор. № 38 від 20.10.2021, плат дор. № 37 від 20.10.2021</t>
  </si>
  <si>
    <t>13.4.11.</t>
  </si>
  <si>
    <t>ГУ ДПС у Київській обл. (44096797)</t>
  </si>
  <si>
    <t>Плат. дор. № 33 від 20.10.2021; плат. дор. № 36 від 20.10.2021</t>
  </si>
  <si>
    <t>Реєстр документів, що підтверджують достовірність витрат та цільове використання коштів</t>
  </si>
  <si>
    <t>Видат. касовий ордер № 1 від 20.10.2021;Плат. дор. № 2 від 20.10.2021,  Плат. дор. № 32 від 20.10.2021, Плат. дор. № 31 від 20.10.2021</t>
  </si>
  <si>
    <t>Видат. касовий ордер № 3 від 20.10.2021;Плат. дор. № 2 від 20.10.2021,  Плат. дор. № 32 від 20.10.2021, Плат. дор. № 31 від 20.10.2021</t>
  </si>
  <si>
    <t>Видат. касовий ордер № 2 від 20.10.2021; Плат. дор. № 2 від 20.10.2021, Плат. дор. № 32 від 20.10.2021, Плат. дор. № 31 від 20.10.2021</t>
  </si>
  <si>
    <t>ФОП Геращенко Поліна Сергіївна (3670701963)</t>
  </si>
  <si>
    <t>Договір № ММ 06/10-2021 про надання послуг від 01.10.2021, Додаток 1 до Договору № ММ 06/10-2021 від 01.10.21</t>
  </si>
  <si>
    <t>Акт здачі - прийняття робіт (надання послуг) від 03.11.2021</t>
  </si>
  <si>
    <t>У звязку із пакетним  списання з основного поточного рахунку ФОП , було оптимізовано 288,75 грн. Ці кошти у межах 10%  були спрямовані на п. 3.3 - просування тізеру у соц. мережах (facebook, youtube)</t>
  </si>
  <si>
    <t>У звязку з економією коштів за п. 13.4.3  було збільшено кількість постів до 10. (Див. Змістовий звіт п. результати проекту).</t>
  </si>
  <si>
    <t>Додаток №4</t>
  </si>
  <si>
    <t xml:space="preserve">до Договору про надання гранту №4NORD41-03102 </t>
  </si>
  <si>
    <t>від "30" червня 2021 року</t>
  </si>
  <si>
    <t>ФОП</t>
  </si>
  <si>
    <t>Рудюк С.А.</t>
  </si>
  <si>
    <t>за проектом "Моє місце тут: розробка сценарію ігрового  фільму та створення тізеру"</t>
  </si>
  <si>
    <t>Директор (аудитор України,</t>
  </si>
  <si>
    <t>сертифікат серія А №000981)</t>
  </si>
  <si>
    <t>В.Г. Кошель</t>
  </si>
  <si>
    <t>12 листопада 2021 року</t>
  </si>
  <si>
    <t>до Звіту незалежного аудитора від "12" листопада 2021 року
"___" _____________________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</si>
</sst>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3" fillId="0" borderId="23" xfId="0" applyFont="1" applyFill="1" applyBorder="1" applyAlignment="1">
      <alignment vertical="top" wrapText="1"/>
    </xf>
    <xf numFmtId="0" fontId="33" fillId="0" borderId="115" xfId="0" applyFont="1" applyFill="1" applyBorder="1" applyAlignment="1">
      <alignment vertical="top" wrapText="1"/>
    </xf>
    <xf numFmtId="0" fontId="33" fillId="0" borderId="54" xfId="0" applyFont="1" applyFill="1" applyBorder="1" applyAlignment="1">
      <alignment vertical="top" wrapText="1"/>
    </xf>
    <xf numFmtId="0" fontId="33" fillId="0" borderId="61" xfId="0" applyFont="1" applyFill="1" applyBorder="1" applyAlignment="1">
      <alignment vertical="top" wrapText="1"/>
    </xf>
    <xf numFmtId="0" fontId="33" fillId="0" borderId="76" xfId="0" applyFont="1" applyFill="1" applyBorder="1" applyAlignment="1">
      <alignment vertical="top" wrapText="1"/>
    </xf>
    <xf numFmtId="0" fontId="34" fillId="8" borderId="76" xfId="0" applyFont="1" applyFill="1" applyBorder="1" applyAlignment="1">
      <alignment vertical="top" wrapText="1"/>
    </xf>
    <xf numFmtId="0" fontId="33" fillId="0" borderId="60" xfId="0" applyFont="1" applyBorder="1" applyAlignment="1">
      <alignment horizontal="center" vertical="top"/>
    </xf>
    <xf numFmtId="0" fontId="34" fillId="0" borderId="61" xfId="0" applyFont="1" applyBorder="1" applyAlignment="1">
      <alignment vertical="top" wrapText="1"/>
    </xf>
    <xf numFmtId="0" fontId="34" fillId="0" borderId="60" xfId="0" applyFont="1" applyBorder="1" applyAlignment="1">
      <alignment horizontal="center" vertical="top"/>
    </xf>
    <xf numFmtId="0" fontId="34" fillId="0" borderId="23" xfId="0" applyFont="1" applyBorder="1" applyAlignment="1">
      <alignment horizontal="center" vertical="top"/>
    </xf>
    <xf numFmtId="0" fontId="34" fillId="0" borderId="76" xfId="0" applyFont="1" applyBorder="1" applyAlignment="1">
      <alignment vertical="top" wrapText="1"/>
    </xf>
    <xf numFmtId="49" fontId="35" fillId="0" borderId="27" xfId="0" applyNumberFormat="1" applyFont="1" applyBorder="1" applyAlignment="1">
      <alignment horizontal="center" vertical="top"/>
    </xf>
    <xf numFmtId="0" fontId="34" fillId="0" borderId="61" xfId="0" applyFont="1" applyBorder="1" applyAlignment="1">
      <alignment vertical="center" wrapText="1"/>
    </xf>
    <xf numFmtId="49" fontId="35" fillId="0" borderId="74" xfId="0" applyNumberFormat="1" applyFont="1" applyBorder="1" applyAlignment="1">
      <alignment horizontal="center" vertical="top"/>
    </xf>
    <xf numFmtId="0" fontId="38" fillId="0" borderId="110" xfId="0" applyFont="1" applyFill="1" applyBorder="1" applyAlignment="1">
      <alignment vertical="top" wrapText="1"/>
    </xf>
    <xf numFmtId="0" fontId="38" fillId="0" borderId="25" xfId="0" applyFont="1" applyFill="1" applyBorder="1" applyAlignment="1">
      <alignment vertical="top" wrapText="1"/>
    </xf>
    <xf numFmtId="14" fontId="3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9" fillId="0" borderId="0" xfId="0" applyFont="1" applyAlignment="1">
      <alignment horizontal="right"/>
    </xf>
    <xf numFmtId="49" fontId="36" fillId="0" borderId="116" xfId="0" applyNumberFormat="1" applyFont="1" applyBorder="1" applyAlignment="1">
      <alignment horizontal="left" vertical="top" wrapText="1"/>
    </xf>
    <xf numFmtId="0" fontId="37" fillId="0" borderId="116" xfId="0" applyFont="1" applyFill="1" applyBorder="1" applyAlignment="1">
      <alignment horizontal="left" vertical="top" wrapText="1"/>
    </xf>
    <xf numFmtId="4" fontId="36" fillId="0" borderId="116" xfId="0" applyNumberFormat="1" applyFont="1" applyBorder="1" applyAlignment="1">
      <alignment horizontal="left" vertical="top"/>
    </xf>
    <xf numFmtId="0" fontId="36" fillId="0" borderId="116" xfId="0" applyFont="1" applyBorder="1" applyAlignment="1">
      <alignment horizontal="left" vertical="top" wrapText="1"/>
    </xf>
    <xf numFmtId="49" fontId="36" fillId="0" borderId="116" xfId="0" applyNumberFormat="1" applyFont="1" applyFill="1" applyBorder="1" applyAlignment="1">
      <alignment horizontal="left" vertical="top" wrapText="1"/>
    </xf>
    <xf numFmtId="4" fontId="36" fillId="0" borderId="116" xfId="0" applyNumberFormat="1" applyFont="1" applyFill="1" applyBorder="1" applyAlignment="1">
      <alignment horizontal="left" vertical="top"/>
    </xf>
    <xf numFmtId="0" fontId="36" fillId="0" borderId="116" xfId="0" applyFont="1" applyFill="1" applyBorder="1" applyAlignment="1">
      <alignment horizontal="left" vertical="top" wrapText="1"/>
    </xf>
    <xf numFmtId="0" fontId="40" fillId="0" borderId="116" xfId="0" applyFont="1" applyBorder="1" applyAlignment="1">
      <alignment horizontal="center" vertical="top" wrapText="1"/>
    </xf>
    <xf numFmtId="4" fontId="40" fillId="0" borderId="116" xfId="0" applyNumberFormat="1" applyFont="1" applyBorder="1" applyAlignment="1">
      <alignment horizontal="center" vertical="top" wrapText="1"/>
    </xf>
    <xf numFmtId="4" fontId="40" fillId="0" borderId="116" xfId="0" applyNumberFormat="1" applyFont="1" applyBorder="1" applyAlignment="1">
      <alignment horizontal="left" vertical="top" wrapText="1"/>
    </xf>
    <xf numFmtId="0" fontId="40" fillId="0" borderId="116" xfId="0" applyFont="1" applyBorder="1" applyAlignment="1">
      <alignment horizontal="left" vertical="top" wrapText="1"/>
    </xf>
    <xf numFmtId="0" fontId="36" fillId="8" borderId="116" xfId="0" applyFont="1" applyFill="1" applyBorder="1" applyAlignment="1">
      <alignment horizontal="left" vertical="top" wrapText="1"/>
    </xf>
    <xf numFmtId="0" fontId="37" fillId="0" borderId="116" xfId="0" applyFont="1" applyBorder="1" applyAlignment="1">
      <alignment horizontal="left" vertical="top" wrapText="1"/>
    </xf>
    <xf numFmtId="4" fontId="0" fillId="0" borderId="0" xfId="0" applyNumberFormat="1" applyFont="1" applyAlignment="1"/>
    <xf numFmtId="0" fontId="5" fillId="8" borderId="0" xfId="0" applyFont="1" applyFill="1" applyAlignment="1">
      <alignment vertical="center"/>
    </xf>
    <xf numFmtId="0" fontId="0" fillId="8" borderId="0" xfId="0" applyFill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justify" vertical="center"/>
    </xf>
    <xf numFmtId="0" fontId="0" fillId="0" borderId="0" xfId="0" applyAlignment="1"/>
    <xf numFmtId="4" fontId="36" fillId="0" borderId="116" xfId="0" applyNumberFormat="1" applyFont="1" applyBorder="1" applyAlignment="1">
      <alignment horizontal="left" vertical="top"/>
    </xf>
    <xf numFmtId="0" fontId="36" fillId="0" borderId="116" xfId="0" applyFont="1" applyBorder="1" applyAlignment="1">
      <alignment horizontal="left" vertical="top" wrapText="1"/>
    </xf>
    <xf numFmtId="0" fontId="39" fillId="0" borderId="0" xfId="0" applyFont="1" applyAlignment="1">
      <alignment horizontal="right" wrapText="1"/>
    </xf>
    <xf numFmtId="0" fontId="42" fillId="0" borderId="0" xfId="0" applyFont="1" applyAlignment="1">
      <alignment horizontal="center" wrapText="1"/>
    </xf>
    <xf numFmtId="0" fontId="36" fillId="0" borderId="0" xfId="0" applyFont="1" applyAlignment="1"/>
    <xf numFmtId="0" fontId="40" fillId="5" borderId="116" xfId="0" applyFont="1" applyFill="1" applyBorder="1" applyAlignment="1">
      <alignment horizontal="center" vertical="top" wrapText="1"/>
    </xf>
    <xf numFmtId="0" fontId="41" fillId="0" borderId="116" xfId="0" applyFont="1" applyBorder="1" applyAlignment="1">
      <alignment horizontal="center" vertical="top"/>
    </xf>
    <xf numFmtId="4" fontId="40" fillId="5" borderId="116" xfId="0" applyNumberFormat="1" applyFont="1" applyFill="1" applyBorder="1" applyAlignment="1">
      <alignment horizontal="center" vertical="top" wrapText="1"/>
    </xf>
    <xf numFmtId="0" fontId="40" fillId="0" borderId="116" xfId="0" applyFont="1" applyBorder="1" applyAlignment="1">
      <alignment horizontal="left" vertical="top" wrapText="1"/>
    </xf>
    <xf numFmtId="0" fontId="41" fillId="0" borderId="11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251460</xdr:colOff>
      <xdr:row>0</xdr:row>
      <xdr:rowOff>76200</xdr:rowOff>
    </xdr:from>
    <xdr:to>
      <xdr:col>1</xdr:col>
      <xdr:colOff>975360</xdr:colOff>
      <xdr:row>8</xdr:row>
      <xdr:rowOff>137160</xdr:rowOff>
    </xdr:to>
    <xdr:pic>
      <xdr:nvPicPr>
        <xdr:cNvPr id="1025" name="image1.png" descr="Mac SSD:Users:andrew:Desktop:logo.png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76200"/>
          <a:ext cx="1996440" cy="1554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997"/>
  <sheetViews>
    <sheetView tabSelected="1" view="pageBreakPreview" topLeftCell="A7" zoomScale="60" zoomScaleNormal="100" workbookViewId="0">
      <selection activeCell="C13" sqref="C13"/>
    </sheetView>
  </sheetViews>
  <sheetFormatPr defaultColWidth="12.59765625" defaultRowHeight="15" customHeight="1" x14ac:dyDescent="0.25"/>
  <cols>
    <col min="1" max="1" width="16.69921875" customWidth="1"/>
    <col min="2" max="2" width="15.69921875" customWidth="1"/>
    <col min="3" max="3" width="17.8984375" customWidth="1"/>
    <col min="4" max="4" width="16.59765625" customWidth="1"/>
    <col min="5" max="5" width="16.8984375" customWidth="1"/>
    <col min="6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380" t="s">
        <v>0</v>
      </c>
      <c r="B1" s="375"/>
      <c r="C1" s="1"/>
      <c r="D1" s="2"/>
      <c r="E1" s="1"/>
      <c r="F1" s="1"/>
      <c r="G1" s="1"/>
      <c r="H1" s="2" t="s">
        <v>496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80" t="s">
        <v>497</v>
      </c>
      <c r="I2" s="375"/>
      <c r="J2" s="3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80" t="s">
        <v>498</v>
      </c>
      <c r="I3" s="375"/>
      <c r="J3" s="37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1</v>
      </c>
      <c r="B10" s="1"/>
      <c r="C10" s="1" t="s">
        <v>333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2</v>
      </c>
      <c r="B11" s="1"/>
      <c r="C11" s="1" t="s">
        <v>334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</v>
      </c>
      <c r="B12" s="1"/>
      <c r="C12" s="1" t="s">
        <v>335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4</v>
      </c>
      <c r="B13" s="1"/>
      <c r="C13" s="1" t="s">
        <v>336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5</v>
      </c>
      <c r="B14" s="1"/>
      <c r="C14" s="353">
        <v>44377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6</v>
      </c>
      <c r="B15" s="1"/>
      <c r="C15" s="353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81" t="s">
        <v>7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81" t="s">
        <v>8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82" t="s">
        <v>337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83"/>
      <c r="B23" s="376" t="s">
        <v>9</v>
      </c>
      <c r="C23" s="377"/>
      <c r="D23" s="386" t="s">
        <v>10</v>
      </c>
      <c r="E23" s="387"/>
      <c r="F23" s="387"/>
      <c r="G23" s="387"/>
      <c r="H23" s="387"/>
      <c r="I23" s="387"/>
      <c r="J23" s="388"/>
      <c r="K23" s="376" t="s">
        <v>11</v>
      </c>
      <c r="L23" s="377"/>
      <c r="M23" s="376" t="s">
        <v>12</v>
      </c>
      <c r="N23" s="37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84"/>
      <c r="B24" s="378"/>
      <c r="C24" s="379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389" t="s">
        <v>18</v>
      </c>
      <c r="J24" s="379"/>
      <c r="K24" s="378"/>
      <c r="L24" s="379"/>
      <c r="M24" s="378"/>
      <c r="N24" s="37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85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33">
        <f t="shared" ref="B27:B29" si="0">C27/N27</f>
        <v>1</v>
      </c>
      <c r="C27" s="34">
        <v>607252.30000000005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витрат'!S183</f>
        <v>0</v>
      </c>
      <c r="M27" s="38">
        <v>1</v>
      </c>
      <c r="N27" s="39">
        <f t="shared" ref="N27:N29" si="4">C27+J27+L27</f>
        <v>607252.30000000005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37</v>
      </c>
      <c r="B28" s="41">
        <f t="shared" si="0"/>
        <v>1</v>
      </c>
      <c r="C28" s="42">
        <f>'Кошторис  витрат'!J183</f>
        <v>607252.30000000005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витрат'!V183</f>
        <v>0</v>
      </c>
      <c r="M28" s="46">
        <v>1</v>
      </c>
      <c r="N28" s="47">
        <f t="shared" si="4"/>
        <v>607252.30000000005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38</v>
      </c>
      <c r="B29" s="49">
        <f t="shared" si="0"/>
        <v>1</v>
      </c>
      <c r="C29" s="50">
        <f>273263+182175</f>
        <v>455438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0.74999798271657425</v>
      </c>
      <c r="N29" s="55">
        <f t="shared" si="4"/>
        <v>455438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39</v>
      </c>
      <c r="B30" s="57">
        <f t="shared" ref="B30:N30" si="5">B28-B29</f>
        <v>0</v>
      </c>
      <c r="C30" s="58">
        <f t="shared" si="5"/>
        <v>151814.30000000005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0.25000201728342575</v>
      </c>
      <c r="N30" s="64">
        <f t="shared" si="5"/>
        <v>151814.30000000005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40</v>
      </c>
      <c r="C32" s="390" t="s">
        <v>499</v>
      </c>
      <c r="D32" s="391"/>
      <c r="E32" s="391"/>
      <c r="F32" s="65"/>
      <c r="G32" s="66"/>
      <c r="H32" s="66"/>
      <c r="I32" s="67"/>
      <c r="J32" s="390" t="s">
        <v>500</v>
      </c>
      <c r="K32" s="391"/>
      <c r="L32" s="391"/>
      <c r="M32" s="391"/>
      <c r="N32" s="391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41</v>
      </c>
      <c r="E33" s="5"/>
      <c r="F33" s="69"/>
      <c r="G33" s="374" t="s">
        <v>42</v>
      </c>
      <c r="H33" s="375"/>
      <c r="I33" s="13"/>
      <c r="J33" s="374" t="s">
        <v>43</v>
      </c>
      <c r="K33" s="375"/>
      <c r="L33" s="375"/>
      <c r="M33" s="375"/>
      <c r="N33" s="37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1"/>
  <sheetViews>
    <sheetView view="pageBreakPreview" zoomScale="60" zoomScaleNormal="100" workbookViewId="0">
      <selection activeCell="G203" sqref="G203"/>
    </sheetView>
  </sheetViews>
  <sheetFormatPr defaultColWidth="12.59765625" defaultRowHeight="15" customHeight="1" outlineLevelCol="1" x14ac:dyDescent="0.25"/>
  <cols>
    <col min="1" max="1" width="11.59765625" customWidth="1"/>
    <col min="2" max="2" width="6.89843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hidden="1" customWidth="1" outlineLevel="1"/>
    <col min="12" max="12" width="11.3984375" hidden="1" customWidth="1" outlineLevel="1"/>
    <col min="13" max="13" width="15.5" hidden="1" customWidth="1" outlineLevel="1"/>
    <col min="14" max="14" width="10.59765625" hidden="1" customWidth="1" outlineLevel="1"/>
    <col min="15" max="15" width="11.3984375" hidden="1" customWidth="1" outlineLevel="1"/>
    <col min="16" max="16" width="14.59765625" hidden="1" customWidth="1" outlineLevel="1"/>
    <col min="17" max="17" width="10.59765625" hidden="1" customWidth="1" outlineLevel="1"/>
    <col min="18" max="18" width="11.3984375" hidden="1" customWidth="1" outlineLevel="1"/>
    <col min="19" max="19" width="14.59765625" hidden="1" customWidth="1" outlineLevel="1"/>
    <col min="20" max="20" width="10.59765625" hidden="1" customWidth="1" outlineLevel="1"/>
    <col min="21" max="21" width="11.3984375" hidden="1" customWidth="1" outlineLevel="1"/>
    <col min="22" max="22" width="14.59765625" hidden="1" customWidth="1" outlineLevel="1"/>
    <col min="23" max="23" width="14.59765625" customWidth="1" collapsed="1"/>
    <col min="24" max="24" width="14.59765625" customWidth="1"/>
    <col min="25" max="25" width="9.59765625" customWidth="1"/>
    <col min="26" max="26" width="10.398437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392" t="s">
        <v>44</v>
      </c>
      <c r="B1" s="375"/>
      <c r="C1" s="375"/>
      <c r="D1" s="375"/>
      <c r="E1" s="37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 t="s">
        <v>335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118" t="str">
        <f>Фінансування!A13</f>
        <v>Назва проєкту:</v>
      </c>
      <c r="B3" s="355"/>
      <c r="C3" s="118" t="s">
        <v>338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354">
        <v>44377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354">
        <v>44515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thickBot="1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93" t="s">
        <v>45</v>
      </c>
      <c r="B7" s="395" t="s">
        <v>46</v>
      </c>
      <c r="C7" s="398" t="s">
        <v>47</v>
      </c>
      <c r="D7" s="401" t="s">
        <v>48</v>
      </c>
      <c r="E7" s="404" t="s">
        <v>49</v>
      </c>
      <c r="F7" s="387"/>
      <c r="G7" s="387"/>
      <c r="H7" s="387"/>
      <c r="I7" s="387"/>
      <c r="J7" s="388"/>
      <c r="K7" s="404" t="s">
        <v>50</v>
      </c>
      <c r="L7" s="387"/>
      <c r="M7" s="387"/>
      <c r="N7" s="387"/>
      <c r="O7" s="387"/>
      <c r="P7" s="388"/>
      <c r="Q7" s="404" t="s">
        <v>51</v>
      </c>
      <c r="R7" s="387"/>
      <c r="S7" s="387"/>
      <c r="T7" s="387"/>
      <c r="U7" s="387"/>
      <c r="V7" s="388"/>
      <c r="W7" s="419" t="s">
        <v>52</v>
      </c>
      <c r="X7" s="387"/>
      <c r="Y7" s="387"/>
      <c r="Z7" s="388"/>
      <c r="AA7" s="420" t="s">
        <v>53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384"/>
      <c r="B8" s="396"/>
      <c r="C8" s="399"/>
      <c r="D8" s="402"/>
      <c r="E8" s="405" t="s">
        <v>54</v>
      </c>
      <c r="F8" s="387"/>
      <c r="G8" s="388"/>
      <c r="H8" s="405" t="s">
        <v>55</v>
      </c>
      <c r="I8" s="387"/>
      <c r="J8" s="388"/>
      <c r="K8" s="405" t="s">
        <v>54</v>
      </c>
      <c r="L8" s="387"/>
      <c r="M8" s="388"/>
      <c r="N8" s="405" t="s">
        <v>55</v>
      </c>
      <c r="O8" s="387"/>
      <c r="P8" s="388"/>
      <c r="Q8" s="405" t="s">
        <v>54</v>
      </c>
      <c r="R8" s="387"/>
      <c r="S8" s="388"/>
      <c r="T8" s="405" t="s">
        <v>55</v>
      </c>
      <c r="U8" s="387"/>
      <c r="V8" s="388"/>
      <c r="W8" s="420" t="s">
        <v>56</v>
      </c>
      <c r="X8" s="420" t="s">
        <v>57</v>
      </c>
      <c r="Y8" s="419" t="s">
        <v>58</v>
      </c>
      <c r="Z8" s="388"/>
      <c r="AA8" s="384"/>
      <c r="AB8" s="1"/>
      <c r="AC8" s="1"/>
      <c r="AD8" s="1"/>
      <c r="AE8" s="1"/>
      <c r="AF8" s="1"/>
      <c r="AG8" s="1"/>
    </row>
    <row r="9" spans="1:33" ht="46.8" customHeight="1" thickBot="1" x14ac:dyDescent="0.3">
      <c r="A9" s="394"/>
      <c r="B9" s="397"/>
      <c r="C9" s="400"/>
      <c r="D9" s="403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385"/>
      <c r="X9" s="385"/>
      <c r="Y9" s="87" t="s">
        <v>68</v>
      </c>
      <c r="Z9" s="88" t="s">
        <v>19</v>
      </c>
      <c r="AA9" s="385"/>
      <c r="AB9" s="1"/>
      <c r="AC9" s="1"/>
      <c r="AD9" s="1"/>
      <c r="AE9" s="1"/>
      <c r="AF9" s="1"/>
      <c r="AG9" s="1"/>
    </row>
    <row r="10" spans="1:33" ht="24.75" customHeight="1" thickBo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thickBot="1" x14ac:dyDescent="0.3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7">E14*F14</f>
        <v>0</v>
      </c>
      <c r="H14" s="123"/>
      <c r="I14" s="124"/>
      <c r="J14" s="125">
        <f t="shared" ref="J14:J16" si="8">H14*I14</f>
        <v>0</v>
      </c>
      <c r="K14" s="123"/>
      <c r="L14" s="124"/>
      <c r="M14" s="125">
        <f t="shared" ref="M14:M16" si="9">K14*L14</f>
        <v>0</v>
      </c>
      <c r="N14" s="123"/>
      <c r="O14" s="124"/>
      <c r="P14" s="125">
        <f t="shared" ref="P14:P16" si="10">N14*O14</f>
        <v>0</v>
      </c>
      <c r="Q14" s="123"/>
      <c r="R14" s="124"/>
      <c r="S14" s="125">
        <f t="shared" ref="S14:S16" si="11">Q14*R14</f>
        <v>0</v>
      </c>
      <c r="T14" s="123"/>
      <c r="U14" s="124"/>
      <c r="V14" s="125">
        <f t="shared" ref="V14:V16" si="12">T14*U14</f>
        <v>0</v>
      </c>
      <c r="W14" s="126">
        <f t="shared" ref="W14:W16" si="13">G14+M14+S14</f>
        <v>0</v>
      </c>
      <c r="X14" s="127">
        <f t="shared" ref="X14:X16" si="14">J14+P14+V14</f>
        <v>0</v>
      </c>
      <c r="Y14" s="127">
        <f t="shared" si="6"/>
        <v>0</v>
      </c>
      <c r="Z14" s="128">
        <v>0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25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7"/>
        <v>0</v>
      </c>
      <c r="H15" s="123"/>
      <c r="I15" s="124"/>
      <c r="J15" s="125">
        <f t="shared" si="8"/>
        <v>0</v>
      </c>
      <c r="K15" s="123"/>
      <c r="L15" s="124"/>
      <c r="M15" s="125">
        <f t="shared" si="9"/>
        <v>0</v>
      </c>
      <c r="N15" s="123"/>
      <c r="O15" s="124"/>
      <c r="P15" s="125">
        <f t="shared" si="10"/>
        <v>0</v>
      </c>
      <c r="Q15" s="123"/>
      <c r="R15" s="124"/>
      <c r="S15" s="125">
        <f t="shared" si="11"/>
        <v>0</v>
      </c>
      <c r="T15" s="123"/>
      <c r="U15" s="124"/>
      <c r="V15" s="125">
        <f t="shared" si="12"/>
        <v>0</v>
      </c>
      <c r="W15" s="126">
        <f t="shared" si="13"/>
        <v>0</v>
      </c>
      <c r="X15" s="127">
        <f t="shared" si="14"/>
        <v>0</v>
      </c>
      <c r="Y15" s="127">
        <f t="shared" si="6"/>
        <v>0</v>
      </c>
      <c r="Z15" s="128" t="e">
        <f t="shared" ref="Z15:Z33" si="15">Y15/W15</f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7"/>
        <v>0</v>
      </c>
      <c r="H16" s="135"/>
      <c r="I16" s="136"/>
      <c r="J16" s="137">
        <f t="shared" si="8"/>
        <v>0</v>
      </c>
      <c r="K16" s="135"/>
      <c r="L16" s="136"/>
      <c r="M16" s="137">
        <f t="shared" si="9"/>
        <v>0</v>
      </c>
      <c r="N16" s="135"/>
      <c r="O16" s="136"/>
      <c r="P16" s="137">
        <f t="shared" si="10"/>
        <v>0</v>
      </c>
      <c r="Q16" s="135"/>
      <c r="R16" s="124"/>
      <c r="S16" s="137">
        <f t="shared" si="11"/>
        <v>0</v>
      </c>
      <c r="T16" s="135"/>
      <c r="U16" s="124"/>
      <c r="V16" s="137">
        <f t="shared" si="12"/>
        <v>0</v>
      </c>
      <c r="W16" s="138">
        <f t="shared" si="13"/>
        <v>0</v>
      </c>
      <c r="X16" s="127">
        <f t="shared" si="14"/>
        <v>0</v>
      </c>
      <c r="Y16" s="127">
        <f t="shared" si="6"/>
        <v>0</v>
      </c>
      <c r="Z16" s="128" t="e">
        <f t="shared" si="15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>
        <v>0</v>
      </c>
      <c r="AA17" s="146"/>
      <c r="AB17" s="118"/>
      <c r="AC17" s="118"/>
      <c r="AD17" s="118"/>
      <c r="AE17" s="118"/>
      <c r="AF17" s="118"/>
      <c r="AG17" s="118"/>
    </row>
    <row r="18" spans="1:33" ht="30" customHeight="1" thickBot="1" x14ac:dyDescent="0.3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>
        <v>0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5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15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x14ac:dyDescent="0.2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15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73</v>
      </c>
      <c r="B21" s="109" t="s">
        <v>87</v>
      </c>
      <c r="C21" s="153" t="s">
        <v>88</v>
      </c>
      <c r="D21" s="141"/>
      <c r="E21" s="142">
        <f>SUM(E22:E24)</f>
        <v>5</v>
      </c>
      <c r="F21" s="143"/>
      <c r="G21" s="144">
        <f t="shared" ref="G21:H21" si="30">SUM(G22:G24)</f>
        <v>80255</v>
      </c>
      <c r="H21" s="142">
        <f t="shared" si="30"/>
        <v>5</v>
      </c>
      <c r="I21" s="143"/>
      <c r="J21" s="144">
        <f t="shared" ref="J21:K21" si="31">SUM(J22:J24)</f>
        <v>80255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80255</v>
      </c>
      <c r="X21" s="144">
        <f t="shared" si="35"/>
        <v>80255</v>
      </c>
      <c r="Y21" s="115">
        <f t="shared" si="6"/>
        <v>0</v>
      </c>
      <c r="Z21" s="116">
        <f t="shared" si="15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76</v>
      </c>
      <c r="B22" s="120" t="s">
        <v>89</v>
      </c>
      <c r="C22" s="337" t="s">
        <v>339</v>
      </c>
      <c r="D22" s="122" t="s">
        <v>79</v>
      </c>
      <c r="E22" s="123">
        <v>3</v>
      </c>
      <c r="F22" s="124">
        <v>17500</v>
      </c>
      <c r="G22" s="125">
        <f t="shared" ref="G22:G24" si="36">E22*F22</f>
        <v>52500</v>
      </c>
      <c r="H22" s="123">
        <v>3</v>
      </c>
      <c r="I22" s="124">
        <v>17500</v>
      </c>
      <c r="J22" s="125">
        <f t="shared" ref="J22:J24" si="37">H22*I22</f>
        <v>52500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52500</v>
      </c>
      <c r="X22" s="127">
        <f t="shared" ref="X22:X24" si="43">J22+P22+V22</f>
        <v>52500</v>
      </c>
      <c r="Y22" s="127">
        <f t="shared" si="6"/>
        <v>0</v>
      </c>
      <c r="Z22" s="128">
        <f t="shared" si="15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76</v>
      </c>
      <c r="B23" s="120" t="s">
        <v>90</v>
      </c>
      <c r="C23" s="338" t="s">
        <v>340</v>
      </c>
      <c r="D23" s="122" t="s">
        <v>79</v>
      </c>
      <c r="E23" s="123">
        <v>1</v>
      </c>
      <c r="F23" s="124">
        <v>17000</v>
      </c>
      <c r="G23" s="125">
        <f t="shared" si="36"/>
        <v>17000</v>
      </c>
      <c r="H23" s="123">
        <v>1</v>
      </c>
      <c r="I23" s="124">
        <v>17000</v>
      </c>
      <c r="J23" s="125">
        <f t="shared" si="37"/>
        <v>17000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17000</v>
      </c>
      <c r="X23" s="127">
        <f t="shared" si="43"/>
        <v>17000</v>
      </c>
      <c r="Y23" s="127">
        <f t="shared" si="6"/>
        <v>0</v>
      </c>
      <c r="Z23" s="128">
        <f t="shared" si="15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76</v>
      </c>
      <c r="B24" s="154" t="s">
        <v>91</v>
      </c>
      <c r="C24" s="339" t="s">
        <v>341</v>
      </c>
      <c r="D24" s="134" t="s">
        <v>79</v>
      </c>
      <c r="E24" s="135">
        <v>1</v>
      </c>
      <c r="F24" s="136">
        <v>10755</v>
      </c>
      <c r="G24" s="137">
        <f t="shared" si="36"/>
        <v>10755</v>
      </c>
      <c r="H24" s="135">
        <v>1</v>
      </c>
      <c r="I24" s="136">
        <v>10755</v>
      </c>
      <c r="J24" s="137">
        <f t="shared" si="37"/>
        <v>10755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10755</v>
      </c>
      <c r="X24" s="127">
        <f t="shared" si="43"/>
        <v>10755</v>
      </c>
      <c r="Y24" s="127">
        <f t="shared" si="6"/>
        <v>0</v>
      </c>
      <c r="Z24" s="128">
        <f t="shared" si="15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71</v>
      </c>
      <c r="B25" s="155" t="s">
        <v>92</v>
      </c>
      <c r="C25" s="140" t="s">
        <v>93</v>
      </c>
      <c r="D25" s="141"/>
      <c r="E25" s="142">
        <f>SUM(E26:E28)</f>
        <v>80255</v>
      </c>
      <c r="F25" s="143"/>
      <c r="G25" s="144">
        <f t="shared" ref="G25:H25" si="44">SUM(G26:G28)</f>
        <v>17656.099999999999</v>
      </c>
      <c r="H25" s="142">
        <f t="shared" si="44"/>
        <v>80255</v>
      </c>
      <c r="I25" s="143"/>
      <c r="J25" s="144">
        <f t="shared" ref="J25:K25" si="45">SUM(J26:J28)</f>
        <v>17656.099999999999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17656.099999999999</v>
      </c>
      <c r="X25" s="144">
        <f t="shared" si="49"/>
        <v>17656.099999999999</v>
      </c>
      <c r="Y25" s="115">
        <f t="shared" si="6"/>
        <v>0</v>
      </c>
      <c r="Z25" s="116">
        <f t="shared" si="15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76</v>
      </c>
      <c r="B26" s="157" t="s">
        <v>94</v>
      </c>
      <c r="C26" s="121" t="s">
        <v>95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>
        <v>0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76</v>
      </c>
      <c r="B27" s="120" t="s">
        <v>96</v>
      </c>
      <c r="C27" s="163" t="s">
        <v>97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>
        <v>0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76</v>
      </c>
      <c r="B28" s="154" t="s">
        <v>98</v>
      </c>
      <c r="C28" s="164" t="s">
        <v>88</v>
      </c>
      <c r="D28" s="134"/>
      <c r="E28" s="135">
        <f>G21</f>
        <v>80255</v>
      </c>
      <c r="F28" s="136">
        <v>0.22</v>
      </c>
      <c r="G28" s="137">
        <f t="shared" si="50"/>
        <v>17656.099999999999</v>
      </c>
      <c r="H28" s="135">
        <f>J21</f>
        <v>80255</v>
      </c>
      <c r="I28" s="136">
        <v>0.22</v>
      </c>
      <c r="J28" s="137">
        <f t="shared" si="51"/>
        <v>17656.099999999999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17656.099999999999</v>
      </c>
      <c r="X28" s="127">
        <f t="shared" si="57"/>
        <v>17656.099999999999</v>
      </c>
      <c r="Y28" s="127">
        <f t="shared" si="6"/>
        <v>0</v>
      </c>
      <c r="Z28" s="128">
        <f t="shared" si="15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73</v>
      </c>
      <c r="B29" s="155" t="s">
        <v>99</v>
      </c>
      <c r="C29" s="140" t="s">
        <v>100</v>
      </c>
      <c r="D29" s="141"/>
      <c r="E29" s="142">
        <f>SUM(E30:E32)</f>
        <v>11</v>
      </c>
      <c r="F29" s="143"/>
      <c r="G29" s="144">
        <f t="shared" ref="G29:H29" si="58">SUM(G30:G32)</f>
        <v>203550</v>
      </c>
      <c r="H29" s="142">
        <f t="shared" si="58"/>
        <v>11</v>
      </c>
      <c r="I29" s="143"/>
      <c r="J29" s="144">
        <f t="shared" ref="J29:K29" si="59">SUM(J30:J32)</f>
        <v>203550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203550</v>
      </c>
      <c r="X29" s="144">
        <f t="shared" si="63"/>
        <v>203550</v>
      </c>
      <c r="Y29" s="144">
        <f t="shared" si="6"/>
        <v>0</v>
      </c>
      <c r="Z29" s="144">
        <f t="shared" si="15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76</v>
      </c>
      <c r="B30" s="157" t="s">
        <v>101</v>
      </c>
      <c r="C30" s="340" t="s">
        <v>342</v>
      </c>
      <c r="D30" s="122" t="s">
        <v>79</v>
      </c>
      <c r="E30" s="123">
        <v>4.5</v>
      </c>
      <c r="F30" s="124">
        <v>22200</v>
      </c>
      <c r="G30" s="125">
        <f t="shared" ref="G30:G32" si="64">E30*F30</f>
        <v>99900</v>
      </c>
      <c r="H30" s="123">
        <v>4.5</v>
      </c>
      <c r="I30" s="124">
        <v>22200</v>
      </c>
      <c r="J30" s="125">
        <f t="shared" ref="J30:J32" si="65">H30*I30</f>
        <v>99900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99900</v>
      </c>
      <c r="X30" s="127">
        <f t="shared" ref="X30:X32" si="71">J30+P30+V30</f>
        <v>99900</v>
      </c>
      <c r="Y30" s="127">
        <f t="shared" si="6"/>
        <v>0</v>
      </c>
      <c r="Z30" s="128">
        <f t="shared" si="15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76</v>
      </c>
      <c r="B31" s="120" t="s">
        <v>102</v>
      </c>
      <c r="C31" s="340" t="s">
        <v>343</v>
      </c>
      <c r="D31" s="122" t="s">
        <v>79</v>
      </c>
      <c r="E31" s="123">
        <v>2</v>
      </c>
      <c r="F31" s="124">
        <v>31800</v>
      </c>
      <c r="G31" s="125">
        <f t="shared" si="64"/>
        <v>63600</v>
      </c>
      <c r="H31" s="123">
        <v>2</v>
      </c>
      <c r="I31" s="124">
        <v>31800</v>
      </c>
      <c r="J31" s="125">
        <f t="shared" si="65"/>
        <v>63600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63600</v>
      </c>
      <c r="X31" s="127">
        <f t="shared" si="71"/>
        <v>63600</v>
      </c>
      <c r="Y31" s="127">
        <f t="shared" si="6"/>
        <v>0</v>
      </c>
      <c r="Z31" s="128">
        <f t="shared" si="15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76</v>
      </c>
      <c r="B32" s="133" t="s">
        <v>103</v>
      </c>
      <c r="C32" s="341" t="s">
        <v>344</v>
      </c>
      <c r="D32" s="134" t="s">
        <v>79</v>
      </c>
      <c r="E32" s="135">
        <v>4.5</v>
      </c>
      <c r="F32" s="136">
        <v>8900</v>
      </c>
      <c r="G32" s="137">
        <f t="shared" si="64"/>
        <v>40050</v>
      </c>
      <c r="H32" s="123">
        <v>4.5</v>
      </c>
      <c r="I32" s="136">
        <v>8900</v>
      </c>
      <c r="J32" s="137">
        <f t="shared" si="65"/>
        <v>40050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40050</v>
      </c>
      <c r="X32" s="127">
        <f t="shared" si="71"/>
        <v>40050</v>
      </c>
      <c r="Y32" s="166">
        <f t="shared" si="6"/>
        <v>0</v>
      </c>
      <c r="Z32" s="128">
        <f t="shared" si="15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7" t="s">
        <v>104</v>
      </c>
      <c r="B33" s="168"/>
      <c r="C33" s="169"/>
      <c r="D33" s="170"/>
      <c r="E33" s="171"/>
      <c r="F33" s="172"/>
      <c r="G33" s="173">
        <f>G13+G17+G21+G25+G29</f>
        <v>301461.09999999998</v>
      </c>
      <c r="H33" s="123"/>
      <c r="I33" s="172"/>
      <c r="J33" s="173">
        <f>J13+J17+J21+J25+J29</f>
        <v>301461.09999999998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301461.09999999998</v>
      </c>
      <c r="X33" s="175">
        <f t="shared" si="72"/>
        <v>301461.09999999998</v>
      </c>
      <c r="Y33" s="176">
        <f t="shared" si="6"/>
        <v>0</v>
      </c>
      <c r="Z33" s="177">
        <f t="shared" si="15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5">
      <c r="A34" s="179" t="s">
        <v>71</v>
      </c>
      <c r="B34" s="180">
        <v>2</v>
      </c>
      <c r="C34" s="181" t="s">
        <v>105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73</v>
      </c>
      <c r="B35" s="155" t="s">
        <v>106</v>
      </c>
      <c r="C35" s="110" t="s">
        <v>107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>
        <v>0</v>
      </c>
      <c r="AA35" s="117"/>
      <c r="AB35" s="186"/>
      <c r="AC35" s="118"/>
      <c r="AD35" s="118"/>
      <c r="AE35" s="118"/>
      <c r="AF35" s="118"/>
      <c r="AG35" s="118"/>
    </row>
    <row r="36" spans="1:33" ht="30" customHeight="1" thickBot="1" x14ac:dyDescent="0.3">
      <c r="A36" s="119" t="s">
        <v>76</v>
      </c>
      <c r="B36" s="120" t="s">
        <v>108</v>
      </c>
      <c r="C36" s="121" t="s">
        <v>109</v>
      </c>
      <c r="D36" s="122" t="s">
        <v>110</v>
      </c>
      <c r="E36" s="123"/>
      <c r="F36" s="124"/>
      <c r="G36" s="125">
        <f t="shared" ref="G36:G38" si="80">E36*F36</f>
        <v>0</v>
      </c>
      <c r="H36" s="123"/>
      <c r="I36" s="124"/>
      <c r="J36" s="125">
        <f t="shared" ref="J36:J38" si="81">H36*I36</f>
        <v>0</v>
      </c>
      <c r="K36" s="123"/>
      <c r="L36" s="124"/>
      <c r="M36" s="125">
        <f t="shared" ref="M36:M38" si="82">K36*L36</f>
        <v>0</v>
      </c>
      <c r="N36" s="123"/>
      <c r="O36" s="124"/>
      <c r="P36" s="125">
        <f t="shared" ref="P36:P38" si="83">N36*O36</f>
        <v>0</v>
      </c>
      <c r="Q36" s="123"/>
      <c r="R36" s="124"/>
      <c r="S36" s="125">
        <f t="shared" ref="S36:S38" si="84">Q36*R36</f>
        <v>0</v>
      </c>
      <c r="T36" s="123"/>
      <c r="U36" s="124"/>
      <c r="V36" s="125">
        <f t="shared" ref="V36:V38" si="85">T36*U36</f>
        <v>0</v>
      </c>
      <c r="W36" s="126">
        <f t="shared" ref="W36:W38" si="86">G36+M36+S36</f>
        <v>0</v>
      </c>
      <c r="X36" s="127">
        <f t="shared" ref="X36:X38" si="87">J36+P36+V36</f>
        <v>0</v>
      </c>
      <c r="Y36" s="127">
        <f t="shared" si="79"/>
        <v>0</v>
      </c>
      <c r="Z36" s="128">
        <v>0</v>
      </c>
      <c r="AA36" s="129"/>
      <c r="AB36" s="131"/>
      <c r="AC36" s="131"/>
      <c r="AD36" s="131"/>
      <c r="AE36" s="131"/>
      <c r="AF36" s="131"/>
      <c r="AG36" s="131"/>
    </row>
    <row r="37" spans="1:33" ht="30" hidden="1" customHeight="1" x14ac:dyDescent="0.25">
      <c r="A37" s="119" t="s">
        <v>76</v>
      </c>
      <c r="B37" s="120" t="s">
        <v>111</v>
      </c>
      <c r="C37" s="121" t="s">
        <v>109</v>
      </c>
      <c r="D37" s="122" t="s">
        <v>110</v>
      </c>
      <c r="E37" s="123"/>
      <c r="F37" s="124"/>
      <c r="G37" s="125">
        <f t="shared" si="80"/>
        <v>0</v>
      </c>
      <c r="H37" s="123"/>
      <c r="I37" s="124"/>
      <c r="J37" s="125">
        <f t="shared" si="81"/>
        <v>0</v>
      </c>
      <c r="K37" s="123"/>
      <c r="L37" s="124"/>
      <c r="M37" s="125">
        <f t="shared" si="82"/>
        <v>0</v>
      </c>
      <c r="N37" s="123"/>
      <c r="O37" s="124"/>
      <c r="P37" s="125">
        <f t="shared" si="83"/>
        <v>0</v>
      </c>
      <c r="Q37" s="123"/>
      <c r="R37" s="124"/>
      <c r="S37" s="125">
        <f t="shared" si="84"/>
        <v>0</v>
      </c>
      <c r="T37" s="123"/>
      <c r="U37" s="124"/>
      <c r="V37" s="125">
        <f t="shared" si="85"/>
        <v>0</v>
      </c>
      <c r="W37" s="126">
        <f t="shared" si="86"/>
        <v>0</v>
      </c>
      <c r="X37" s="127">
        <f t="shared" si="87"/>
        <v>0</v>
      </c>
      <c r="Y37" s="127">
        <f t="shared" si="79"/>
        <v>0</v>
      </c>
      <c r="Z37" s="128" t="e">
        <f t="shared" ref="Z37:Z46" si="88">Y37/W37</f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x14ac:dyDescent="0.25">
      <c r="A38" s="147" t="s">
        <v>76</v>
      </c>
      <c r="B38" s="154" t="s">
        <v>112</v>
      </c>
      <c r="C38" s="121" t="s">
        <v>109</v>
      </c>
      <c r="D38" s="148" t="s">
        <v>110</v>
      </c>
      <c r="E38" s="149"/>
      <c r="F38" s="150"/>
      <c r="G38" s="151">
        <f t="shared" si="80"/>
        <v>0</v>
      </c>
      <c r="H38" s="149"/>
      <c r="I38" s="150"/>
      <c r="J38" s="151">
        <f t="shared" si="81"/>
        <v>0</v>
      </c>
      <c r="K38" s="149"/>
      <c r="L38" s="150"/>
      <c r="M38" s="151">
        <f t="shared" si="82"/>
        <v>0</v>
      </c>
      <c r="N38" s="149"/>
      <c r="O38" s="150"/>
      <c r="P38" s="151">
        <f t="shared" si="83"/>
        <v>0</v>
      </c>
      <c r="Q38" s="149"/>
      <c r="R38" s="150"/>
      <c r="S38" s="151">
        <f t="shared" si="84"/>
        <v>0</v>
      </c>
      <c r="T38" s="149"/>
      <c r="U38" s="150"/>
      <c r="V38" s="151">
        <f t="shared" si="85"/>
        <v>0</v>
      </c>
      <c r="W38" s="138">
        <f t="shared" si="86"/>
        <v>0</v>
      </c>
      <c r="X38" s="127">
        <f t="shared" si="87"/>
        <v>0</v>
      </c>
      <c r="Y38" s="127">
        <f t="shared" si="79"/>
        <v>0</v>
      </c>
      <c r="Z38" s="128" t="e">
        <f t="shared" si="88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73</v>
      </c>
      <c r="B39" s="155" t="s">
        <v>113</v>
      </c>
      <c r="C39" s="153" t="s">
        <v>114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>
        <v>0</v>
      </c>
      <c r="AA39" s="146"/>
      <c r="AB39" s="118"/>
      <c r="AC39" s="118"/>
      <c r="AD39" s="118"/>
      <c r="AE39" s="118"/>
      <c r="AF39" s="118"/>
      <c r="AG39" s="118"/>
    </row>
    <row r="40" spans="1:33" ht="30" customHeight="1" thickBot="1" x14ac:dyDescent="0.3">
      <c r="A40" s="119" t="s">
        <v>76</v>
      </c>
      <c r="B40" s="120" t="s">
        <v>115</v>
      </c>
      <c r="C40" s="121" t="s">
        <v>116</v>
      </c>
      <c r="D40" s="122" t="s">
        <v>117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>
        <v>0</v>
      </c>
      <c r="AA40" s="129"/>
      <c r="AB40" s="131"/>
      <c r="AC40" s="131"/>
      <c r="AD40" s="131"/>
      <c r="AE40" s="131"/>
      <c r="AF40" s="131"/>
      <c r="AG40" s="131"/>
    </row>
    <row r="41" spans="1:33" ht="30" hidden="1" customHeight="1" x14ac:dyDescent="0.25">
      <c r="A41" s="119" t="s">
        <v>76</v>
      </c>
      <c r="B41" s="120" t="s">
        <v>118</v>
      </c>
      <c r="C41" s="188" t="s">
        <v>116</v>
      </c>
      <c r="D41" s="122" t="s">
        <v>117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8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x14ac:dyDescent="0.25">
      <c r="A42" s="147" t="s">
        <v>76</v>
      </c>
      <c r="B42" s="154" t="s">
        <v>119</v>
      </c>
      <c r="C42" s="189" t="s">
        <v>116</v>
      </c>
      <c r="D42" s="148" t="s">
        <v>117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8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73</v>
      </c>
      <c r="B43" s="155" t="s">
        <v>120</v>
      </c>
      <c r="C43" s="153" t="s">
        <v>121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>
        <v>0</v>
      </c>
      <c r="AA43" s="146"/>
      <c r="AB43" s="118"/>
      <c r="AC43" s="118"/>
      <c r="AD43" s="118"/>
      <c r="AE43" s="118"/>
      <c r="AF43" s="118"/>
      <c r="AG43" s="118"/>
    </row>
    <row r="44" spans="1:33" ht="30" customHeight="1" thickBot="1" x14ac:dyDescent="0.3">
      <c r="A44" s="119" t="s">
        <v>76</v>
      </c>
      <c r="B44" s="120" t="s">
        <v>122</v>
      </c>
      <c r="C44" s="121" t="s">
        <v>123</v>
      </c>
      <c r="D44" s="122" t="s">
        <v>117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>
        <v>0</v>
      </c>
      <c r="AA44" s="129"/>
      <c r="AB44" s="130"/>
      <c r="AC44" s="131"/>
      <c r="AD44" s="131"/>
      <c r="AE44" s="131"/>
      <c r="AF44" s="131"/>
      <c r="AG44" s="131"/>
    </row>
    <row r="45" spans="1:33" ht="30" hidden="1" customHeight="1" x14ac:dyDescent="0.25">
      <c r="A45" s="119" t="s">
        <v>76</v>
      </c>
      <c r="B45" s="120" t="s">
        <v>124</v>
      </c>
      <c r="C45" s="121" t="s">
        <v>125</v>
      </c>
      <c r="D45" s="122" t="s">
        <v>117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8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hidden="1" customHeight="1" x14ac:dyDescent="0.25">
      <c r="A46" s="132" t="s">
        <v>76</v>
      </c>
      <c r="B46" s="133" t="s">
        <v>126</v>
      </c>
      <c r="C46" s="165" t="s">
        <v>123</v>
      </c>
      <c r="D46" s="134" t="s">
        <v>117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8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thickBot="1" x14ac:dyDescent="0.3">
      <c r="A47" s="167" t="s">
        <v>127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>
        <v>0</v>
      </c>
      <c r="AA47" s="178"/>
      <c r="AB47" s="7"/>
      <c r="AC47" s="7"/>
      <c r="AD47" s="7"/>
      <c r="AE47" s="7"/>
      <c r="AF47" s="7"/>
      <c r="AG47" s="7"/>
    </row>
    <row r="48" spans="1:33" ht="30" customHeight="1" thickBot="1" x14ac:dyDescent="0.3">
      <c r="A48" s="179" t="s">
        <v>71</v>
      </c>
      <c r="B48" s="180">
        <v>3</v>
      </c>
      <c r="C48" s="181" t="s">
        <v>128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73</v>
      </c>
      <c r="B49" s="155" t="s">
        <v>129</v>
      </c>
      <c r="C49" s="110" t="s">
        <v>130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>
        <v>0</v>
      </c>
      <c r="AA49" s="117"/>
      <c r="AB49" s="118"/>
      <c r="AC49" s="118"/>
      <c r="AD49" s="118"/>
      <c r="AE49" s="118"/>
      <c r="AF49" s="118"/>
      <c r="AG49" s="118"/>
    </row>
    <row r="50" spans="1:33" ht="30" customHeight="1" thickBot="1" x14ac:dyDescent="0.3">
      <c r="A50" s="119" t="s">
        <v>76</v>
      </c>
      <c r="B50" s="120" t="s">
        <v>131</v>
      </c>
      <c r="C50" s="188" t="s">
        <v>132</v>
      </c>
      <c r="D50" s="122" t="s">
        <v>110</v>
      </c>
      <c r="E50" s="123"/>
      <c r="F50" s="124"/>
      <c r="G50" s="125">
        <f t="shared" ref="G50:G52" si="130">E50*F50</f>
        <v>0</v>
      </c>
      <c r="H50" s="123"/>
      <c r="I50" s="124"/>
      <c r="J50" s="125">
        <f t="shared" ref="J50:J52" si="131">H50*I50</f>
        <v>0</v>
      </c>
      <c r="K50" s="123"/>
      <c r="L50" s="124"/>
      <c r="M50" s="125">
        <f t="shared" ref="M50:M52" si="132">K50*L50</f>
        <v>0</v>
      </c>
      <c r="N50" s="123"/>
      <c r="O50" s="124"/>
      <c r="P50" s="125">
        <f t="shared" ref="P50:P52" si="133">N50*O50</f>
        <v>0</v>
      </c>
      <c r="Q50" s="123"/>
      <c r="R50" s="124"/>
      <c r="S50" s="125">
        <f t="shared" ref="S50:S52" si="134">Q50*R50</f>
        <v>0</v>
      </c>
      <c r="T50" s="123"/>
      <c r="U50" s="124"/>
      <c r="V50" s="125">
        <f t="shared" ref="V50:V52" si="135">T50*U50</f>
        <v>0</v>
      </c>
      <c r="W50" s="126">
        <f t="shared" ref="W50:W52" si="136">G50+M50+S50</f>
        <v>0</v>
      </c>
      <c r="X50" s="127">
        <f t="shared" ref="X50:X52" si="137">J50+P50+V50</f>
        <v>0</v>
      </c>
      <c r="Y50" s="127">
        <f t="shared" si="129"/>
        <v>0</v>
      </c>
      <c r="Z50" s="128">
        <v>0</v>
      </c>
      <c r="AA50" s="129"/>
      <c r="AB50" s="131"/>
      <c r="AC50" s="131"/>
      <c r="AD50" s="131"/>
      <c r="AE50" s="131"/>
      <c r="AF50" s="131"/>
      <c r="AG50" s="131"/>
    </row>
    <row r="51" spans="1:33" ht="30" hidden="1" customHeight="1" x14ac:dyDescent="0.25">
      <c r="A51" s="119" t="s">
        <v>76</v>
      </c>
      <c r="B51" s="120" t="s">
        <v>133</v>
      </c>
      <c r="C51" s="188" t="s">
        <v>134</v>
      </c>
      <c r="D51" s="122" t="s">
        <v>110</v>
      </c>
      <c r="E51" s="123"/>
      <c r="F51" s="124"/>
      <c r="G51" s="125">
        <f t="shared" si="130"/>
        <v>0</v>
      </c>
      <c r="H51" s="123"/>
      <c r="I51" s="124"/>
      <c r="J51" s="125">
        <f t="shared" si="131"/>
        <v>0</v>
      </c>
      <c r="K51" s="123"/>
      <c r="L51" s="124"/>
      <c r="M51" s="125">
        <f t="shared" si="132"/>
        <v>0</v>
      </c>
      <c r="N51" s="123"/>
      <c r="O51" s="124"/>
      <c r="P51" s="125">
        <f t="shared" si="133"/>
        <v>0</v>
      </c>
      <c r="Q51" s="123"/>
      <c r="R51" s="124"/>
      <c r="S51" s="125">
        <f t="shared" si="134"/>
        <v>0</v>
      </c>
      <c r="T51" s="123"/>
      <c r="U51" s="124"/>
      <c r="V51" s="125">
        <f t="shared" si="135"/>
        <v>0</v>
      </c>
      <c r="W51" s="126">
        <f t="shared" si="136"/>
        <v>0</v>
      </c>
      <c r="X51" s="127">
        <f t="shared" si="137"/>
        <v>0</v>
      </c>
      <c r="Y51" s="127">
        <f t="shared" si="129"/>
        <v>0</v>
      </c>
      <c r="Z51" s="128" t="e">
        <f t="shared" ref="Z51:Z52" si="138">Y51/W51</f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x14ac:dyDescent="0.25">
      <c r="A52" s="132" t="s">
        <v>76</v>
      </c>
      <c r="B52" s="133" t="s">
        <v>135</v>
      </c>
      <c r="C52" s="164" t="s">
        <v>136</v>
      </c>
      <c r="D52" s="134" t="s">
        <v>110</v>
      </c>
      <c r="E52" s="135"/>
      <c r="F52" s="136"/>
      <c r="G52" s="137">
        <f t="shared" si="130"/>
        <v>0</v>
      </c>
      <c r="H52" s="135"/>
      <c r="I52" s="136"/>
      <c r="J52" s="137">
        <f t="shared" si="131"/>
        <v>0</v>
      </c>
      <c r="K52" s="135"/>
      <c r="L52" s="136"/>
      <c r="M52" s="137">
        <f t="shared" si="132"/>
        <v>0</v>
      </c>
      <c r="N52" s="135"/>
      <c r="O52" s="136"/>
      <c r="P52" s="137">
        <f t="shared" si="133"/>
        <v>0</v>
      </c>
      <c r="Q52" s="135"/>
      <c r="R52" s="136"/>
      <c r="S52" s="137">
        <f t="shared" si="134"/>
        <v>0</v>
      </c>
      <c r="T52" s="135"/>
      <c r="U52" s="136"/>
      <c r="V52" s="137">
        <f t="shared" si="135"/>
        <v>0</v>
      </c>
      <c r="W52" s="138">
        <f t="shared" si="136"/>
        <v>0</v>
      </c>
      <c r="X52" s="127">
        <f t="shared" si="137"/>
        <v>0</v>
      </c>
      <c r="Y52" s="127">
        <f t="shared" si="129"/>
        <v>0</v>
      </c>
      <c r="Z52" s="128" t="e">
        <f t="shared" si="138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73</v>
      </c>
      <c r="B53" s="155" t="s">
        <v>137</v>
      </c>
      <c r="C53" s="140" t="s">
        <v>138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>
        <v>0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76</v>
      </c>
      <c r="B54" s="120" t="s">
        <v>139</v>
      </c>
      <c r="C54" s="188" t="s">
        <v>140</v>
      </c>
      <c r="D54" s="122" t="s">
        <v>141</v>
      </c>
      <c r="E54" s="406" t="s">
        <v>142</v>
      </c>
      <c r="F54" s="407"/>
      <c r="G54" s="408"/>
      <c r="H54" s="406" t="s">
        <v>142</v>
      </c>
      <c r="I54" s="407"/>
      <c r="J54" s="408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>
        <v>0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76</v>
      </c>
      <c r="B55" s="133" t="s">
        <v>143</v>
      </c>
      <c r="C55" s="164" t="s">
        <v>144</v>
      </c>
      <c r="D55" s="134" t="s">
        <v>141</v>
      </c>
      <c r="E55" s="378"/>
      <c r="F55" s="409"/>
      <c r="G55" s="379"/>
      <c r="H55" s="378"/>
      <c r="I55" s="409"/>
      <c r="J55" s="379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>
        <v>0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7" t="s">
        <v>145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>
        <v>0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5">
      <c r="A57" s="179" t="s">
        <v>71</v>
      </c>
      <c r="B57" s="180">
        <v>4</v>
      </c>
      <c r="C57" s="181" t="s">
        <v>146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73</v>
      </c>
      <c r="B58" s="155" t="s">
        <v>147</v>
      </c>
      <c r="C58" s="193" t="s">
        <v>148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>
        <v>0</v>
      </c>
      <c r="AA58" s="117"/>
      <c r="AB58" s="118"/>
      <c r="AC58" s="118"/>
      <c r="AD58" s="118"/>
      <c r="AE58" s="118"/>
      <c r="AF58" s="118"/>
      <c r="AG58" s="118"/>
    </row>
    <row r="59" spans="1:33" ht="30" customHeight="1" thickBot="1" x14ac:dyDescent="0.3">
      <c r="A59" s="119" t="s">
        <v>76</v>
      </c>
      <c r="B59" s="120" t="s">
        <v>149</v>
      </c>
      <c r="C59" s="188" t="s">
        <v>150</v>
      </c>
      <c r="D59" s="195" t="s">
        <v>151</v>
      </c>
      <c r="E59" s="196"/>
      <c r="F59" s="197"/>
      <c r="G59" s="198">
        <f t="shared" ref="G59:G61" si="161">E59*F59</f>
        <v>0</v>
      </c>
      <c r="H59" s="196"/>
      <c r="I59" s="197"/>
      <c r="J59" s="198">
        <f t="shared" ref="J59:J61" si="162">H59*I59</f>
        <v>0</v>
      </c>
      <c r="K59" s="123"/>
      <c r="L59" s="197"/>
      <c r="M59" s="125">
        <f t="shared" ref="M59:M61" si="163">K59*L59</f>
        <v>0</v>
      </c>
      <c r="N59" s="123"/>
      <c r="O59" s="197"/>
      <c r="P59" s="125">
        <f t="shared" ref="P59:P61" si="164">N59*O59</f>
        <v>0</v>
      </c>
      <c r="Q59" s="123"/>
      <c r="R59" s="197"/>
      <c r="S59" s="125">
        <f t="shared" ref="S59:S61" si="165">Q59*R59</f>
        <v>0</v>
      </c>
      <c r="T59" s="123"/>
      <c r="U59" s="197"/>
      <c r="V59" s="125">
        <f t="shared" ref="V59:V61" si="166">T59*U59</f>
        <v>0</v>
      </c>
      <c r="W59" s="126">
        <f t="shared" ref="W59:W61" si="167">G59+M59+S59</f>
        <v>0</v>
      </c>
      <c r="X59" s="127">
        <f t="shared" ref="X59:X61" si="168">J59+P59+V59</f>
        <v>0</v>
      </c>
      <c r="Y59" s="127">
        <f t="shared" si="160"/>
        <v>0</v>
      </c>
      <c r="Z59" s="128">
        <v>0</v>
      </c>
      <c r="AA59" s="129"/>
      <c r="AB59" s="131"/>
      <c r="AC59" s="131"/>
      <c r="AD59" s="131"/>
      <c r="AE59" s="131"/>
      <c r="AF59" s="131"/>
      <c r="AG59" s="131"/>
    </row>
    <row r="60" spans="1:33" ht="30" hidden="1" customHeight="1" x14ac:dyDescent="0.25">
      <c r="A60" s="119" t="s">
        <v>76</v>
      </c>
      <c r="B60" s="120" t="s">
        <v>152</v>
      </c>
      <c r="C60" s="188" t="s">
        <v>150</v>
      </c>
      <c r="D60" s="195" t="s">
        <v>151</v>
      </c>
      <c r="E60" s="196"/>
      <c r="F60" s="197"/>
      <c r="G60" s="198">
        <f t="shared" si="161"/>
        <v>0</v>
      </c>
      <c r="H60" s="196"/>
      <c r="I60" s="197"/>
      <c r="J60" s="198">
        <f t="shared" si="162"/>
        <v>0</v>
      </c>
      <c r="K60" s="123"/>
      <c r="L60" s="197"/>
      <c r="M60" s="125">
        <f t="shared" si="163"/>
        <v>0</v>
      </c>
      <c r="N60" s="123"/>
      <c r="O60" s="197"/>
      <c r="P60" s="125">
        <f t="shared" si="164"/>
        <v>0</v>
      </c>
      <c r="Q60" s="123"/>
      <c r="R60" s="197"/>
      <c r="S60" s="125">
        <f t="shared" si="165"/>
        <v>0</v>
      </c>
      <c r="T60" s="123"/>
      <c r="U60" s="197"/>
      <c r="V60" s="125">
        <f t="shared" si="166"/>
        <v>0</v>
      </c>
      <c r="W60" s="126">
        <f t="shared" si="167"/>
        <v>0</v>
      </c>
      <c r="X60" s="127">
        <f t="shared" si="168"/>
        <v>0</v>
      </c>
      <c r="Y60" s="127">
        <f t="shared" si="160"/>
        <v>0</v>
      </c>
      <c r="Z60" s="128" t="e">
        <f t="shared" ref="Z60:Z78" si="169">Y60/W60</f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hidden="1" customHeight="1" x14ac:dyDescent="0.25">
      <c r="A61" s="147" t="s">
        <v>76</v>
      </c>
      <c r="B61" s="133" t="s">
        <v>153</v>
      </c>
      <c r="C61" s="164" t="s">
        <v>150</v>
      </c>
      <c r="D61" s="195" t="s">
        <v>151</v>
      </c>
      <c r="E61" s="199"/>
      <c r="F61" s="200"/>
      <c r="G61" s="201">
        <f t="shared" si="161"/>
        <v>0</v>
      </c>
      <c r="H61" s="199"/>
      <c r="I61" s="200"/>
      <c r="J61" s="201">
        <f t="shared" si="162"/>
        <v>0</v>
      </c>
      <c r="K61" s="135"/>
      <c r="L61" s="200"/>
      <c r="M61" s="137">
        <f t="shared" si="163"/>
        <v>0</v>
      </c>
      <c r="N61" s="135"/>
      <c r="O61" s="200"/>
      <c r="P61" s="137">
        <f t="shared" si="164"/>
        <v>0</v>
      </c>
      <c r="Q61" s="135"/>
      <c r="R61" s="200"/>
      <c r="S61" s="137">
        <f t="shared" si="165"/>
        <v>0</v>
      </c>
      <c r="T61" s="135"/>
      <c r="U61" s="200"/>
      <c r="V61" s="137">
        <f t="shared" si="166"/>
        <v>0</v>
      </c>
      <c r="W61" s="138">
        <f t="shared" si="167"/>
        <v>0</v>
      </c>
      <c r="X61" s="127">
        <f t="shared" si="168"/>
        <v>0</v>
      </c>
      <c r="Y61" s="127">
        <f t="shared" si="160"/>
        <v>0</v>
      </c>
      <c r="Z61" s="128" t="e">
        <f t="shared" si="169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73</v>
      </c>
      <c r="B62" s="155" t="s">
        <v>154</v>
      </c>
      <c r="C62" s="153" t="s">
        <v>155</v>
      </c>
      <c r="D62" s="141"/>
      <c r="E62" s="142">
        <f>SUM(E63:E65)</f>
        <v>15</v>
      </c>
      <c r="F62" s="143"/>
      <c r="G62" s="144">
        <f t="shared" ref="G62:H62" si="170">SUM(G63:G65)</f>
        <v>76050</v>
      </c>
      <c r="H62" s="142">
        <f t="shared" si="170"/>
        <v>15</v>
      </c>
      <c r="I62" s="143"/>
      <c r="J62" s="144">
        <f t="shared" ref="J62:K62" si="171">SUM(J63:J65)</f>
        <v>76050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76050</v>
      </c>
      <c r="X62" s="144">
        <f t="shared" si="175"/>
        <v>76050</v>
      </c>
      <c r="Y62" s="144">
        <f t="shared" si="160"/>
        <v>0</v>
      </c>
      <c r="Z62" s="144">
        <f t="shared" si="169"/>
        <v>0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76</v>
      </c>
      <c r="B63" s="120" t="s">
        <v>156</v>
      </c>
      <c r="C63" s="342" t="s">
        <v>345</v>
      </c>
      <c r="D63" s="343" t="s">
        <v>346</v>
      </c>
      <c r="E63" s="123">
        <v>5</v>
      </c>
      <c r="F63" s="124">
        <v>11600</v>
      </c>
      <c r="G63" s="125">
        <f t="shared" ref="G63:G65" si="176">E63*F63</f>
        <v>58000</v>
      </c>
      <c r="H63" s="123">
        <v>5</v>
      </c>
      <c r="I63" s="124">
        <v>11600</v>
      </c>
      <c r="J63" s="125">
        <f t="shared" ref="J63:J65" si="177">H63*I63</f>
        <v>58000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58000</v>
      </c>
      <c r="X63" s="127">
        <f t="shared" ref="X63:X65" si="183">J63+P63+V63</f>
        <v>58000</v>
      </c>
      <c r="Y63" s="127">
        <f t="shared" si="160"/>
        <v>0</v>
      </c>
      <c r="Z63" s="128">
        <f t="shared" si="169"/>
        <v>0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76</v>
      </c>
      <c r="B64" s="120" t="s">
        <v>157</v>
      </c>
      <c r="C64" s="342" t="s">
        <v>347</v>
      </c>
      <c r="D64" s="343" t="s">
        <v>346</v>
      </c>
      <c r="E64" s="123">
        <v>5</v>
      </c>
      <c r="F64" s="124">
        <v>1000</v>
      </c>
      <c r="G64" s="125">
        <f t="shared" si="176"/>
        <v>5000</v>
      </c>
      <c r="H64" s="123">
        <v>5</v>
      </c>
      <c r="I64" s="124">
        <v>1000</v>
      </c>
      <c r="J64" s="125">
        <f t="shared" si="177"/>
        <v>5000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5000</v>
      </c>
      <c r="X64" s="127">
        <f t="shared" si="183"/>
        <v>5000</v>
      </c>
      <c r="Y64" s="127">
        <f t="shared" si="160"/>
        <v>0</v>
      </c>
      <c r="Z64" s="128">
        <f t="shared" si="169"/>
        <v>0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 t="s">
        <v>76</v>
      </c>
      <c r="B65" s="154" t="s">
        <v>158</v>
      </c>
      <c r="C65" s="342" t="s">
        <v>348</v>
      </c>
      <c r="D65" s="343" t="s">
        <v>346</v>
      </c>
      <c r="E65" s="135">
        <v>5</v>
      </c>
      <c r="F65" s="136">
        <v>2610</v>
      </c>
      <c r="G65" s="137">
        <f t="shared" si="176"/>
        <v>13050</v>
      </c>
      <c r="H65" s="135">
        <v>5</v>
      </c>
      <c r="I65" s="136">
        <v>2610</v>
      </c>
      <c r="J65" s="137">
        <f t="shared" si="177"/>
        <v>13050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13050</v>
      </c>
      <c r="X65" s="127">
        <f t="shared" si="183"/>
        <v>13050</v>
      </c>
      <c r="Y65" s="127">
        <f t="shared" si="160"/>
        <v>0</v>
      </c>
      <c r="Z65" s="128">
        <f t="shared" si="169"/>
        <v>0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73</v>
      </c>
      <c r="B66" s="155" t="s">
        <v>159</v>
      </c>
      <c r="C66" s="153" t="s">
        <v>160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>
        <v>0</v>
      </c>
      <c r="AA66" s="146"/>
      <c r="AB66" s="118"/>
      <c r="AC66" s="118"/>
      <c r="AD66" s="118"/>
      <c r="AE66" s="118"/>
      <c r="AF66" s="118"/>
      <c r="AG66" s="118"/>
    </row>
    <row r="67" spans="1:33" ht="30" customHeight="1" thickBot="1" x14ac:dyDescent="0.3">
      <c r="A67" s="119" t="s">
        <v>76</v>
      </c>
      <c r="B67" s="120" t="s">
        <v>161</v>
      </c>
      <c r="C67" s="202" t="s">
        <v>162</v>
      </c>
      <c r="D67" s="203" t="s">
        <v>163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>
        <v>0</v>
      </c>
      <c r="AA67" s="129"/>
      <c r="AB67" s="131"/>
      <c r="AC67" s="131"/>
      <c r="AD67" s="131"/>
      <c r="AE67" s="131"/>
      <c r="AF67" s="131"/>
      <c r="AG67" s="131"/>
    </row>
    <row r="68" spans="1:33" ht="30" hidden="1" customHeight="1" x14ac:dyDescent="0.25">
      <c r="A68" s="119" t="s">
        <v>76</v>
      </c>
      <c r="B68" s="120" t="s">
        <v>164</v>
      </c>
      <c r="C68" s="202" t="s">
        <v>165</v>
      </c>
      <c r="D68" s="203" t="s">
        <v>163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9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25">
      <c r="A69" s="132" t="s">
        <v>76</v>
      </c>
      <c r="B69" s="154" t="s">
        <v>166</v>
      </c>
      <c r="C69" s="204" t="s">
        <v>167</v>
      </c>
      <c r="D69" s="205" t="s">
        <v>163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9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73</v>
      </c>
      <c r="B70" s="155" t="s">
        <v>168</v>
      </c>
      <c r="C70" s="153" t="s">
        <v>169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>
        <v>0</v>
      </c>
      <c r="AA70" s="146"/>
      <c r="AB70" s="118"/>
      <c r="AC70" s="118"/>
      <c r="AD70" s="118"/>
      <c r="AE70" s="118"/>
      <c r="AF70" s="118"/>
      <c r="AG70" s="118"/>
    </row>
    <row r="71" spans="1:33" ht="30" customHeight="1" thickBot="1" x14ac:dyDescent="0.3">
      <c r="A71" s="119" t="s">
        <v>76</v>
      </c>
      <c r="B71" s="120" t="s">
        <v>170</v>
      </c>
      <c r="C71" s="188" t="s">
        <v>171</v>
      </c>
      <c r="D71" s="203" t="s">
        <v>110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>
        <v>0</v>
      </c>
      <c r="AA71" s="129"/>
      <c r="AB71" s="131"/>
      <c r="AC71" s="131"/>
      <c r="AD71" s="131"/>
      <c r="AE71" s="131"/>
      <c r="AF71" s="131"/>
      <c r="AG71" s="131"/>
    </row>
    <row r="72" spans="1:33" ht="30" hidden="1" customHeight="1" x14ac:dyDescent="0.25">
      <c r="A72" s="119" t="s">
        <v>76</v>
      </c>
      <c r="B72" s="206" t="s">
        <v>172</v>
      </c>
      <c r="C72" s="188" t="s">
        <v>171</v>
      </c>
      <c r="D72" s="203" t="s">
        <v>110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9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5">
      <c r="A73" s="132" t="s">
        <v>76</v>
      </c>
      <c r="B73" s="207" t="s">
        <v>173</v>
      </c>
      <c r="C73" s="164" t="s">
        <v>171</v>
      </c>
      <c r="D73" s="205" t="s">
        <v>110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9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73</v>
      </c>
      <c r="B74" s="155" t="s">
        <v>174</v>
      </c>
      <c r="C74" s="153" t="s">
        <v>175</v>
      </c>
      <c r="D74" s="141"/>
      <c r="E74" s="142">
        <f>SUM(E75:E77)</f>
        <v>3</v>
      </c>
      <c r="F74" s="143"/>
      <c r="G74" s="144">
        <f t="shared" ref="G74:H74" si="212">SUM(G75:G77)</f>
        <v>6000</v>
      </c>
      <c r="H74" s="142">
        <f t="shared" si="212"/>
        <v>3</v>
      </c>
      <c r="I74" s="143"/>
      <c r="J74" s="144">
        <f t="shared" ref="J74:K74" si="213">SUM(J75:J77)</f>
        <v>6000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6000</v>
      </c>
      <c r="X74" s="144">
        <f t="shared" si="217"/>
        <v>6000</v>
      </c>
      <c r="Y74" s="144">
        <f t="shared" si="160"/>
        <v>0</v>
      </c>
      <c r="Z74" s="144">
        <f t="shared" si="169"/>
        <v>0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76</v>
      </c>
      <c r="B75" s="120" t="s">
        <v>176</v>
      </c>
      <c r="C75" s="344" t="s">
        <v>349</v>
      </c>
      <c r="D75" s="343" t="s">
        <v>350</v>
      </c>
      <c r="E75" s="123">
        <v>3</v>
      </c>
      <c r="F75" s="124">
        <v>2000</v>
      </c>
      <c r="G75" s="125">
        <f t="shared" ref="G75:G77" si="218">E75*F75</f>
        <v>6000</v>
      </c>
      <c r="H75" s="123">
        <v>3</v>
      </c>
      <c r="I75" s="124">
        <v>2000</v>
      </c>
      <c r="J75" s="125">
        <f t="shared" ref="J75:J77" si="219">H75*I75</f>
        <v>6000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6000</v>
      </c>
      <c r="X75" s="127">
        <f t="shared" ref="X75:X77" si="225">J75+P75+V75</f>
        <v>6000</v>
      </c>
      <c r="Y75" s="127">
        <f t="shared" si="160"/>
        <v>0</v>
      </c>
      <c r="Z75" s="128">
        <f t="shared" si="169"/>
        <v>0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76</v>
      </c>
      <c r="B76" s="120" t="s">
        <v>177</v>
      </c>
      <c r="C76" s="188" t="s">
        <v>171</v>
      </c>
      <c r="D76" s="203" t="s">
        <v>110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>
        <v>0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76</v>
      </c>
      <c r="B77" s="154" t="s">
        <v>178</v>
      </c>
      <c r="C77" s="164" t="s">
        <v>171</v>
      </c>
      <c r="D77" s="205" t="s">
        <v>110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>
        <v>0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67" t="s">
        <v>179</v>
      </c>
      <c r="B78" s="168"/>
      <c r="C78" s="169"/>
      <c r="D78" s="170"/>
      <c r="E78" s="174">
        <f>E74+E70+E66+E62+E58</f>
        <v>18</v>
      </c>
      <c r="F78" s="190"/>
      <c r="G78" s="173">
        <f t="shared" ref="G78:H78" si="226">G74+G70+G66+G62+G58</f>
        <v>82050</v>
      </c>
      <c r="H78" s="174">
        <f t="shared" si="226"/>
        <v>18</v>
      </c>
      <c r="I78" s="190"/>
      <c r="J78" s="173">
        <f t="shared" ref="J78:K78" si="227">J74+J70+J66+J62+J58</f>
        <v>82050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82050</v>
      </c>
      <c r="X78" s="208">
        <f t="shared" si="231"/>
        <v>82050</v>
      </c>
      <c r="Y78" s="209">
        <f t="shared" si="160"/>
        <v>0</v>
      </c>
      <c r="Z78" s="209">
        <f t="shared" si="169"/>
        <v>0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5">
      <c r="A79" s="210" t="s">
        <v>71</v>
      </c>
      <c r="B79" s="211">
        <v>5</v>
      </c>
      <c r="C79" s="212" t="s">
        <v>180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5">
      <c r="A80" s="108" t="s">
        <v>73</v>
      </c>
      <c r="B80" s="155" t="s">
        <v>181</v>
      </c>
      <c r="C80" s="140" t="s">
        <v>182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>
        <v>0</v>
      </c>
      <c r="AA80" s="146"/>
      <c r="AB80" s="131"/>
      <c r="AC80" s="131"/>
      <c r="AD80" s="131"/>
      <c r="AE80" s="131"/>
      <c r="AF80" s="131"/>
      <c r="AG80" s="131"/>
    </row>
    <row r="81" spans="1:33" ht="30" customHeight="1" thickBot="1" x14ac:dyDescent="0.3">
      <c r="A81" s="119" t="s">
        <v>76</v>
      </c>
      <c r="B81" s="120" t="s">
        <v>183</v>
      </c>
      <c r="C81" s="215" t="s">
        <v>184</v>
      </c>
      <c r="D81" s="203" t="s">
        <v>185</v>
      </c>
      <c r="E81" s="123"/>
      <c r="F81" s="124"/>
      <c r="G81" s="125">
        <f t="shared" ref="G81:G83" si="239">E81*F81</f>
        <v>0</v>
      </c>
      <c r="H81" s="123"/>
      <c r="I81" s="124"/>
      <c r="J81" s="125">
        <f t="shared" ref="J81:J83" si="240">H81*I81</f>
        <v>0</v>
      </c>
      <c r="K81" s="123"/>
      <c r="L81" s="124"/>
      <c r="M81" s="125">
        <f t="shared" ref="M81:M83" si="241">K81*L81</f>
        <v>0</v>
      </c>
      <c r="N81" s="123"/>
      <c r="O81" s="124"/>
      <c r="P81" s="125">
        <f t="shared" ref="P81:P83" si="242">N81*O81</f>
        <v>0</v>
      </c>
      <c r="Q81" s="123"/>
      <c r="R81" s="124"/>
      <c r="S81" s="125">
        <f t="shared" ref="S81:S83" si="243">Q81*R81</f>
        <v>0</v>
      </c>
      <c r="T81" s="123"/>
      <c r="U81" s="124"/>
      <c r="V81" s="125">
        <f t="shared" ref="V81:V83" si="244">T81*U81</f>
        <v>0</v>
      </c>
      <c r="W81" s="126">
        <f t="shared" ref="W81:W83" si="245">G81+M81+S81</f>
        <v>0</v>
      </c>
      <c r="X81" s="127">
        <f t="shared" ref="X81:X83" si="246">J81+P81+V81</f>
        <v>0</v>
      </c>
      <c r="Y81" s="127">
        <f t="shared" si="238"/>
        <v>0</v>
      </c>
      <c r="Z81" s="128">
        <v>0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x14ac:dyDescent="0.25">
      <c r="A82" s="119" t="s">
        <v>76</v>
      </c>
      <c r="B82" s="120" t="s">
        <v>186</v>
      </c>
      <c r="C82" s="215" t="s">
        <v>184</v>
      </c>
      <c r="D82" s="203" t="s">
        <v>185</v>
      </c>
      <c r="E82" s="123"/>
      <c r="F82" s="124"/>
      <c r="G82" s="125">
        <f t="shared" si="239"/>
        <v>0</v>
      </c>
      <c r="H82" s="123"/>
      <c r="I82" s="124"/>
      <c r="J82" s="125">
        <f t="shared" si="240"/>
        <v>0</v>
      </c>
      <c r="K82" s="123"/>
      <c r="L82" s="124"/>
      <c r="M82" s="125">
        <f t="shared" si="241"/>
        <v>0</v>
      </c>
      <c r="N82" s="123"/>
      <c r="O82" s="124"/>
      <c r="P82" s="125">
        <f t="shared" si="242"/>
        <v>0</v>
      </c>
      <c r="Q82" s="123"/>
      <c r="R82" s="124"/>
      <c r="S82" s="125">
        <f t="shared" si="243"/>
        <v>0</v>
      </c>
      <c r="T82" s="123"/>
      <c r="U82" s="124"/>
      <c r="V82" s="125">
        <f t="shared" si="244"/>
        <v>0</v>
      </c>
      <c r="W82" s="126">
        <f t="shared" si="245"/>
        <v>0</v>
      </c>
      <c r="X82" s="127">
        <f t="shared" si="246"/>
        <v>0</v>
      </c>
      <c r="Y82" s="127">
        <f t="shared" si="238"/>
        <v>0</v>
      </c>
      <c r="Z82" s="128" t="e">
        <f t="shared" ref="Z82:Z91" si="247">Y82/W82</f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x14ac:dyDescent="0.25">
      <c r="A83" s="132" t="s">
        <v>76</v>
      </c>
      <c r="B83" s="133" t="s">
        <v>187</v>
      </c>
      <c r="C83" s="215" t="s">
        <v>184</v>
      </c>
      <c r="D83" s="205" t="s">
        <v>185</v>
      </c>
      <c r="E83" s="135"/>
      <c r="F83" s="136"/>
      <c r="G83" s="137">
        <f t="shared" si="239"/>
        <v>0</v>
      </c>
      <c r="H83" s="135"/>
      <c r="I83" s="136"/>
      <c r="J83" s="137">
        <f t="shared" si="240"/>
        <v>0</v>
      </c>
      <c r="K83" s="135"/>
      <c r="L83" s="136"/>
      <c r="M83" s="137">
        <f t="shared" si="241"/>
        <v>0</v>
      </c>
      <c r="N83" s="135"/>
      <c r="O83" s="136"/>
      <c r="P83" s="137">
        <f t="shared" si="242"/>
        <v>0</v>
      </c>
      <c r="Q83" s="135"/>
      <c r="R83" s="136"/>
      <c r="S83" s="137">
        <f t="shared" si="243"/>
        <v>0</v>
      </c>
      <c r="T83" s="135"/>
      <c r="U83" s="136"/>
      <c r="V83" s="137">
        <f t="shared" si="244"/>
        <v>0</v>
      </c>
      <c r="W83" s="138">
        <f t="shared" si="245"/>
        <v>0</v>
      </c>
      <c r="X83" s="127">
        <f t="shared" si="246"/>
        <v>0</v>
      </c>
      <c r="Y83" s="127">
        <f t="shared" si="238"/>
        <v>0</v>
      </c>
      <c r="Z83" s="128" t="e">
        <f t="shared" si="247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thickBot="1" x14ac:dyDescent="0.3">
      <c r="A84" s="108" t="s">
        <v>73</v>
      </c>
      <c r="B84" s="155" t="s">
        <v>188</v>
      </c>
      <c r="C84" s="140" t="s">
        <v>189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>
        <v>0</v>
      </c>
      <c r="AA84" s="146"/>
      <c r="AB84" s="131"/>
      <c r="AC84" s="131"/>
      <c r="AD84" s="131"/>
      <c r="AE84" s="131"/>
      <c r="AF84" s="131"/>
      <c r="AG84" s="131"/>
    </row>
    <row r="85" spans="1:33" ht="30" customHeight="1" thickBot="1" x14ac:dyDescent="0.3">
      <c r="A85" s="119" t="s">
        <v>76</v>
      </c>
      <c r="B85" s="120" t="s">
        <v>190</v>
      </c>
      <c r="C85" s="215" t="s">
        <v>191</v>
      </c>
      <c r="D85" s="218" t="s">
        <v>110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>
        <v>0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x14ac:dyDescent="0.25">
      <c r="A86" s="119" t="s">
        <v>76</v>
      </c>
      <c r="B86" s="120" t="s">
        <v>192</v>
      </c>
      <c r="C86" s="188" t="s">
        <v>191</v>
      </c>
      <c r="D86" s="203" t="s">
        <v>110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47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x14ac:dyDescent="0.25">
      <c r="A87" s="132" t="s">
        <v>76</v>
      </c>
      <c r="B87" s="133" t="s">
        <v>193</v>
      </c>
      <c r="C87" s="164" t="s">
        <v>191</v>
      </c>
      <c r="D87" s="205" t="s">
        <v>110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47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73</v>
      </c>
      <c r="B88" s="155" t="s">
        <v>194</v>
      </c>
      <c r="C88" s="219" t="s">
        <v>195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>
        <v>0</v>
      </c>
      <c r="AA88" s="146"/>
      <c r="AB88" s="131"/>
      <c r="AC88" s="131"/>
      <c r="AD88" s="131"/>
      <c r="AE88" s="131"/>
      <c r="AF88" s="131"/>
      <c r="AG88" s="131"/>
    </row>
    <row r="89" spans="1:33" ht="30" customHeight="1" thickBot="1" x14ac:dyDescent="0.3">
      <c r="A89" s="119" t="s">
        <v>76</v>
      </c>
      <c r="B89" s="120" t="s">
        <v>196</v>
      </c>
      <c r="C89" s="221" t="s">
        <v>116</v>
      </c>
      <c r="D89" s="222" t="s">
        <v>117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>
        <v>0</v>
      </c>
      <c r="AA89" s="129"/>
      <c r="AB89" s="130"/>
      <c r="AC89" s="131"/>
      <c r="AD89" s="131"/>
      <c r="AE89" s="131"/>
      <c r="AF89" s="131"/>
      <c r="AG89" s="131"/>
    </row>
    <row r="90" spans="1:33" ht="30" hidden="1" customHeight="1" x14ac:dyDescent="0.25">
      <c r="A90" s="119" t="s">
        <v>76</v>
      </c>
      <c r="B90" s="120" t="s">
        <v>197</v>
      </c>
      <c r="C90" s="221" t="s">
        <v>116</v>
      </c>
      <c r="D90" s="222" t="s">
        <v>117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47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hidden="1" customHeight="1" x14ac:dyDescent="0.25">
      <c r="A91" s="132" t="s">
        <v>76</v>
      </c>
      <c r="B91" s="133" t="s">
        <v>198</v>
      </c>
      <c r="C91" s="223" t="s">
        <v>116</v>
      </c>
      <c r="D91" s="222" t="s">
        <v>117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47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thickBot="1" x14ac:dyDescent="0.3">
      <c r="A92" s="410" t="s">
        <v>199</v>
      </c>
      <c r="B92" s="387"/>
      <c r="C92" s="387"/>
      <c r="D92" s="388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>
        <v>0</v>
      </c>
      <c r="AA92" s="178"/>
      <c r="AB92" s="5"/>
      <c r="AC92" s="7"/>
      <c r="AD92" s="7"/>
      <c r="AE92" s="7"/>
      <c r="AF92" s="7"/>
      <c r="AG92" s="7"/>
    </row>
    <row r="93" spans="1:33" ht="30" customHeight="1" thickBot="1" x14ac:dyDescent="0.3">
      <c r="A93" s="179" t="s">
        <v>71</v>
      </c>
      <c r="B93" s="180">
        <v>6</v>
      </c>
      <c r="C93" s="181" t="s">
        <v>200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5">
      <c r="A94" s="108" t="s">
        <v>73</v>
      </c>
      <c r="B94" s="155" t="s">
        <v>201</v>
      </c>
      <c r="C94" s="224" t="s">
        <v>202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>
        <v>0</v>
      </c>
      <c r="AA94" s="117"/>
      <c r="AB94" s="118"/>
      <c r="AC94" s="118"/>
      <c r="AD94" s="118"/>
      <c r="AE94" s="118"/>
      <c r="AF94" s="118"/>
      <c r="AG94" s="118"/>
    </row>
    <row r="95" spans="1:33" ht="30" customHeight="1" thickBot="1" x14ac:dyDescent="0.3">
      <c r="A95" s="119" t="s">
        <v>76</v>
      </c>
      <c r="B95" s="120" t="s">
        <v>203</v>
      </c>
      <c r="C95" s="188" t="s">
        <v>204</v>
      </c>
      <c r="D95" s="122" t="s">
        <v>110</v>
      </c>
      <c r="E95" s="123"/>
      <c r="F95" s="124"/>
      <c r="G95" s="125">
        <f t="shared" ref="G95:G97" si="284">E95*F95</f>
        <v>0</v>
      </c>
      <c r="H95" s="123"/>
      <c r="I95" s="124"/>
      <c r="J95" s="125">
        <f t="shared" ref="J95:J97" si="285">H95*I95</f>
        <v>0</v>
      </c>
      <c r="K95" s="123"/>
      <c r="L95" s="124"/>
      <c r="M95" s="125">
        <f t="shared" ref="M95:M97" si="286">K95*L95</f>
        <v>0</v>
      </c>
      <c r="N95" s="123"/>
      <c r="O95" s="124"/>
      <c r="P95" s="125">
        <f t="shared" ref="P95:P97" si="287">N95*O95</f>
        <v>0</v>
      </c>
      <c r="Q95" s="123"/>
      <c r="R95" s="124"/>
      <c r="S95" s="125">
        <f t="shared" ref="S95:S97" si="288">Q95*R95</f>
        <v>0</v>
      </c>
      <c r="T95" s="123"/>
      <c r="U95" s="124"/>
      <c r="V95" s="125">
        <f t="shared" ref="V95:V97" si="289">T95*U95</f>
        <v>0</v>
      </c>
      <c r="W95" s="126">
        <f t="shared" ref="W95:W97" si="290">G95+M95+S95</f>
        <v>0</v>
      </c>
      <c r="X95" s="127">
        <f t="shared" ref="X95:X97" si="291">J95+P95+V95</f>
        <v>0</v>
      </c>
      <c r="Y95" s="127">
        <f t="shared" si="283"/>
        <v>0</v>
      </c>
      <c r="Z95" s="128">
        <v>0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x14ac:dyDescent="0.25">
      <c r="A96" s="119" t="s">
        <v>76</v>
      </c>
      <c r="B96" s="120" t="s">
        <v>205</v>
      </c>
      <c r="C96" s="188" t="s">
        <v>204</v>
      </c>
      <c r="D96" s="122" t="s">
        <v>110</v>
      </c>
      <c r="E96" s="123"/>
      <c r="F96" s="124"/>
      <c r="G96" s="125">
        <f t="shared" si="284"/>
        <v>0</v>
      </c>
      <c r="H96" s="123"/>
      <c r="I96" s="124"/>
      <c r="J96" s="125">
        <f t="shared" si="285"/>
        <v>0</v>
      </c>
      <c r="K96" s="123"/>
      <c r="L96" s="124"/>
      <c r="M96" s="125">
        <f t="shared" si="286"/>
        <v>0</v>
      </c>
      <c r="N96" s="123"/>
      <c r="O96" s="124"/>
      <c r="P96" s="125">
        <f t="shared" si="287"/>
        <v>0</v>
      </c>
      <c r="Q96" s="123"/>
      <c r="R96" s="124"/>
      <c r="S96" s="125">
        <f t="shared" si="288"/>
        <v>0</v>
      </c>
      <c r="T96" s="123"/>
      <c r="U96" s="124"/>
      <c r="V96" s="125">
        <f t="shared" si="289"/>
        <v>0</v>
      </c>
      <c r="W96" s="126">
        <f t="shared" si="290"/>
        <v>0</v>
      </c>
      <c r="X96" s="127">
        <f t="shared" si="291"/>
        <v>0</v>
      </c>
      <c r="Y96" s="127">
        <f t="shared" si="283"/>
        <v>0</v>
      </c>
      <c r="Z96" s="128" t="e">
        <f t="shared" ref="Z96:Z106" si="292">Y96/W96</f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hidden="1" customHeight="1" x14ac:dyDescent="0.25">
      <c r="A97" s="132" t="s">
        <v>76</v>
      </c>
      <c r="B97" s="133" t="s">
        <v>206</v>
      </c>
      <c r="C97" s="164" t="s">
        <v>204</v>
      </c>
      <c r="D97" s="134" t="s">
        <v>110</v>
      </c>
      <c r="E97" s="135"/>
      <c r="F97" s="136"/>
      <c r="G97" s="137">
        <f t="shared" si="284"/>
        <v>0</v>
      </c>
      <c r="H97" s="135"/>
      <c r="I97" s="136"/>
      <c r="J97" s="137">
        <f t="shared" si="285"/>
        <v>0</v>
      </c>
      <c r="K97" s="135"/>
      <c r="L97" s="136"/>
      <c r="M97" s="137">
        <f t="shared" si="286"/>
        <v>0</v>
      </c>
      <c r="N97" s="135"/>
      <c r="O97" s="136"/>
      <c r="P97" s="137">
        <f t="shared" si="287"/>
        <v>0</v>
      </c>
      <c r="Q97" s="135"/>
      <c r="R97" s="136"/>
      <c r="S97" s="137">
        <f t="shared" si="288"/>
        <v>0</v>
      </c>
      <c r="T97" s="135"/>
      <c r="U97" s="136"/>
      <c r="V97" s="137">
        <f t="shared" si="289"/>
        <v>0</v>
      </c>
      <c r="W97" s="138">
        <f t="shared" si="290"/>
        <v>0</v>
      </c>
      <c r="X97" s="127">
        <f t="shared" si="291"/>
        <v>0</v>
      </c>
      <c r="Y97" s="127">
        <f t="shared" si="283"/>
        <v>0</v>
      </c>
      <c r="Z97" s="128" t="e">
        <f t="shared" si="292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71</v>
      </c>
      <c r="B98" s="155" t="s">
        <v>207</v>
      </c>
      <c r="C98" s="225" t="s">
        <v>208</v>
      </c>
      <c r="D98" s="141"/>
      <c r="E98" s="142">
        <f>SUM(E99:E101)</f>
        <v>1</v>
      </c>
      <c r="F98" s="143"/>
      <c r="G98" s="144">
        <f t="shared" ref="G98:H98" si="293">SUM(G99:G101)</f>
        <v>2500</v>
      </c>
      <c r="H98" s="142">
        <f t="shared" si="293"/>
        <v>1</v>
      </c>
      <c r="I98" s="143"/>
      <c r="J98" s="144">
        <f t="shared" ref="J98:K98" si="294">SUM(J99:J101)</f>
        <v>2500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2500</v>
      </c>
      <c r="X98" s="144">
        <f t="shared" si="298"/>
        <v>2500</v>
      </c>
      <c r="Y98" s="144">
        <f t="shared" si="283"/>
        <v>0</v>
      </c>
      <c r="Z98" s="144">
        <f t="shared" si="292"/>
        <v>0</v>
      </c>
      <c r="AA98" s="146"/>
      <c r="AB98" s="118"/>
      <c r="AC98" s="118"/>
      <c r="AD98" s="118"/>
      <c r="AE98" s="118"/>
      <c r="AF98" s="118"/>
      <c r="AG98" s="118"/>
    </row>
    <row r="99" spans="1:33" ht="30" customHeight="1" thickBot="1" x14ac:dyDescent="0.3">
      <c r="A99" s="119" t="s">
        <v>76</v>
      </c>
      <c r="B99" s="120" t="s">
        <v>209</v>
      </c>
      <c r="C99" s="344" t="s">
        <v>351</v>
      </c>
      <c r="D99" s="122" t="s">
        <v>110</v>
      </c>
      <c r="E99" s="123">
        <v>1</v>
      </c>
      <c r="F99" s="124">
        <v>2500</v>
      </c>
      <c r="G99" s="125">
        <f t="shared" ref="G99:G101" si="299">E99*F99</f>
        <v>2500</v>
      </c>
      <c r="H99" s="123">
        <v>1</v>
      </c>
      <c r="I99" s="124">
        <v>2500</v>
      </c>
      <c r="J99" s="125">
        <f t="shared" ref="J99:J101" si="300">H99*I99</f>
        <v>2500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2500</v>
      </c>
      <c r="X99" s="127">
        <f t="shared" ref="X99:X101" si="306">J99+P99+V99</f>
        <v>2500</v>
      </c>
      <c r="Y99" s="127">
        <f t="shared" si="283"/>
        <v>0</v>
      </c>
      <c r="Z99" s="128">
        <f t="shared" si="292"/>
        <v>0</v>
      </c>
      <c r="AA99" s="129"/>
      <c r="AB99" s="131"/>
      <c r="AC99" s="131"/>
      <c r="AD99" s="131"/>
      <c r="AE99" s="131"/>
      <c r="AF99" s="131"/>
      <c r="AG99" s="131"/>
    </row>
    <row r="100" spans="1:33" ht="30" hidden="1" customHeight="1" x14ac:dyDescent="0.25">
      <c r="A100" s="119" t="s">
        <v>76</v>
      </c>
      <c r="B100" s="120" t="s">
        <v>210</v>
      </c>
      <c r="C100" s="188" t="s">
        <v>204</v>
      </c>
      <c r="D100" s="122" t="s">
        <v>110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92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hidden="1" customHeight="1" x14ac:dyDescent="0.25">
      <c r="A101" s="132" t="s">
        <v>76</v>
      </c>
      <c r="B101" s="133" t="s">
        <v>211</v>
      </c>
      <c r="C101" s="164" t="s">
        <v>204</v>
      </c>
      <c r="D101" s="134" t="s">
        <v>110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92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71</v>
      </c>
      <c r="B102" s="155" t="s">
        <v>212</v>
      </c>
      <c r="C102" s="225" t="s">
        <v>213</v>
      </c>
      <c r="D102" s="141"/>
      <c r="E102" s="142">
        <f>SUM(E103:E105)</f>
        <v>1</v>
      </c>
      <c r="F102" s="143"/>
      <c r="G102" s="144">
        <f t="shared" ref="G102:H102" si="307">SUM(G103:G105)</f>
        <v>700</v>
      </c>
      <c r="H102" s="142">
        <f t="shared" si="307"/>
        <v>1</v>
      </c>
      <c r="I102" s="143"/>
      <c r="J102" s="144">
        <f t="shared" ref="J102:K102" si="308">SUM(J103:J105)</f>
        <v>700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700</v>
      </c>
      <c r="X102" s="144">
        <f t="shared" si="312"/>
        <v>700</v>
      </c>
      <c r="Y102" s="144">
        <f t="shared" si="283"/>
        <v>0</v>
      </c>
      <c r="Z102" s="144">
        <f t="shared" si="292"/>
        <v>0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76</v>
      </c>
      <c r="B103" s="120" t="s">
        <v>214</v>
      </c>
      <c r="C103" s="344" t="s">
        <v>352</v>
      </c>
      <c r="D103" s="345" t="s">
        <v>353</v>
      </c>
      <c r="E103" s="123">
        <v>1</v>
      </c>
      <c r="F103" s="124">
        <v>700</v>
      </c>
      <c r="G103" s="125">
        <f t="shared" ref="G103:G105" si="313">E103*F103</f>
        <v>700</v>
      </c>
      <c r="H103" s="123">
        <v>1</v>
      </c>
      <c r="I103" s="124">
        <v>700</v>
      </c>
      <c r="J103" s="125">
        <f t="shared" ref="J103:J105" si="314">H103*I103</f>
        <v>700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700</v>
      </c>
      <c r="X103" s="127">
        <f t="shared" ref="X103:X105" si="320">J103+P103+V103</f>
        <v>700</v>
      </c>
      <c r="Y103" s="127">
        <f t="shared" si="283"/>
        <v>0</v>
      </c>
      <c r="Z103" s="128">
        <f t="shared" si="292"/>
        <v>0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76</v>
      </c>
      <c r="B104" s="120" t="s">
        <v>215</v>
      </c>
      <c r="C104" s="188" t="s">
        <v>204</v>
      </c>
      <c r="D104" s="122" t="s">
        <v>110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>
        <v>0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76</v>
      </c>
      <c r="B105" s="133" t="s">
        <v>216</v>
      </c>
      <c r="C105" s="164" t="s">
        <v>204</v>
      </c>
      <c r="D105" s="134" t="s">
        <v>110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>
        <v>0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67" t="s">
        <v>217</v>
      </c>
      <c r="B106" s="168"/>
      <c r="C106" s="169"/>
      <c r="D106" s="170"/>
      <c r="E106" s="174">
        <f>E102+E98+E94</f>
        <v>2</v>
      </c>
      <c r="F106" s="190"/>
      <c r="G106" s="173">
        <f t="shared" ref="G106:H106" si="321">G102+G98+G94</f>
        <v>3200</v>
      </c>
      <c r="H106" s="174">
        <f t="shared" si="321"/>
        <v>2</v>
      </c>
      <c r="I106" s="190"/>
      <c r="J106" s="173">
        <f t="shared" ref="J106:K106" si="322">J102+J98+J94</f>
        <v>3200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3200</v>
      </c>
      <c r="X106" s="228">
        <f t="shared" si="326"/>
        <v>3200</v>
      </c>
      <c r="Y106" s="228">
        <f t="shared" si="283"/>
        <v>0</v>
      </c>
      <c r="Z106" s="228">
        <f t="shared" si="292"/>
        <v>0</v>
      </c>
      <c r="AA106" s="229"/>
      <c r="AB106" s="7"/>
      <c r="AC106" s="7"/>
      <c r="AD106" s="7"/>
      <c r="AE106" s="7"/>
      <c r="AF106" s="7"/>
      <c r="AG106" s="7"/>
    </row>
    <row r="107" spans="1:33" ht="30" customHeight="1" x14ac:dyDescent="0.25">
      <c r="A107" s="179" t="s">
        <v>71</v>
      </c>
      <c r="B107" s="211">
        <v>7</v>
      </c>
      <c r="C107" s="181" t="s">
        <v>218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customHeight="1" x14ac:dyDescent="0.25">
      <c r="A108" s="119" t="s">
        <v>76</v>
      </c>
      <c r="B108" s="120" t="s">
        <v>219</v>
      </c>
      <c r="C108" s="344" t="s">
        <v>354</v>
      </c>
      <c r="D108" s="122" t="s">
        <v>110</v>
      </c>
      <c r="E108" s="123">
        <v>1</v>
      </c>
      <c r="F108" s="124">
        <v>2500</v>
      </c>
      <c r="G108" s="125">
        <f t="shared" ref="G108:G118" si="327">E108*F108</f>
        <v>2500</v>
      </c>
      <c r="H108" s="123">
        <v>1</v>
      </c>
      <c r="I108" s="124">
        <v>2500</v>
      </c>
      <c r="J108" s="125">
        <f t="shared" ref="J108:J118" si="328">H108*I108</f>
        <v>2500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2500</v>
      </c>
      <c r="X108" s="234">
        <f t="shared" ref="X108:X118" si="334">J108+P108+V108</f>
        <v>2500</v>
      </c>
      <c r="Y108" s="234">
        <f t="shared" ref="Y108:Y119" si="335">W108-X108</f>
        <v>0</v>
      </c>
      <c r="Z108" s="235">
        <f t="shared" ref="Z108:Z119" si="336">Y108/W108</f>
        <v>0</v>
      </c>
      <c r="AA108" s="236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76</v>
      </c>
      <c r="B109" s="120" t="s">
        <v>220</v>
      </c>
      <c r="C109" s="188" t="s">
        <v>221</v>
      </c>
      <c r="D109" s="122" t="s">
        <v>110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>
        <v>0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19" t="s">
        <v>76</v>
      </c>
      <c r="B110" s="120" t="s">
        <v>222</v>
      </c>
      <c r="C110" s="188" t="s">
        <v>223</v>
      </c>
      <c r="D110" s="122" t="s">
        <v>110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0</v>
      </c>
      <c r="X110" s="127">
        <f t="shared" si="334"/>
        <v>0</v>
      </c>
      <c r="Y110" s="127">
        <f t="shared" si="335"/>
        <v>0</v>
      </c>
      <c r="Z110" s="128">
        <v>0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76</v>
      </c>
      <c r="B111" s="120" t="s">
        <v>224</v>
      </c>
      <c r="C111" s="188" t="s">
        <v>225</v>
      </c>
      <c r="D111" s="122" t="s">
        <v>110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>
        <v>0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76</v>
      </c>
      <c r="B112" s="120" t="s">
        <v>226</v>
      </c>
      <c r="C112" s="188" t="s">
        <v>227</v>
      </c>
      <c r="D112" s="122" t="s">
        <v>110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>
        <v>0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76</v>
      </c>
      <c r="B113" s="120" t="s">
        <v>228</v>
      </c>
      <c r="C113" s="188" t="s">
        <v>229</v>
      </c>
      <c r="D113" s="122" t="s">
        <v>110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>
        <v>0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76</v>
      </c>
      <c r="B114" s="120" t="s">
        <v>230</v>
      </c>
      <c r="C114" s="188" t="s">
        <v>231</v>
      </c>
      <c r="D114" s="122" t="s">
        <v>110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0</v>
      </c>
      <c r="X114" s="127">
        <f t="shared" si="334"/>
        <v>0</v>
      </c>
      <c r="Y114" s="127">
        <f t="shared" si="335"/>
        <v>0</v>
      </c>
      <c r="Z114" s="128">
        <v>0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76</v>
      </c>
      <c r="B115" s="120" t="s">
        <v>232</v>
      </c>
      <c r="C115" s="188" t="s">
        <v>233</v>
      </c>
      <c r="D115" s="122" t="s">
        <v>110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>
        <v>0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32" t="s">
        <v>76</v>
      </c>
      <c r="B116" s="120" t="s">
        <v>234</v>
      </c>
      <c r="C116" s="164" t="s">
        <v>235</v>
      </c>
      <c r="D116" s="122" t="s">
        <v>110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>
        <v>0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76</v>
      </c>
      <c r="B117" s="120" t="s">
        <v>236</v>
      </c>
      <c r="C117" s="164" t="s">
        <v>237</v>
      </c>
      <c r="D117" s="134" t="s">
        <v>110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76</v>
      </c>
      <c r="B118" s="120" t="s">
        <v>238</v>
      </c>
      <c r="C118" s="238" t="s">
        <v>239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>
        <v>0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5">
      <c r="A119" s="167" t="s">
        <v>240</v>
      </c>
      <c r="B119" s="243"/>
      <c r="C119" s="169"/>
      <c r="D119" s="170"/>
      <c r="E119" s="174">
        <f>SUM(E108:E117)</f>
        <v>1</v>
      </c>
      <c r="F119" s="190"/>
      <c r="G119" s="173">
        <f>SUM(G108:G118)</f>
        <v>2500</v>
      </c>
      <c r="H119" s="174">
        <f>SUM(H108:H117)</f>
        <v>1</v>
      </c>
      <c r="I119" s="190"/>
      <c r="J119" s="173">
        <f>SUM(J108:J118)</f>
        <v>2500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2500</v>
      </c>
      <c r="X119" s="228">
        <f t="shared" si="337"/>
        <v>2500</v>
      </c>
      <c r="Y119" s="228">
        <f t="shared" si="335"/>
        <v>0</v>
      </c>
      <c r="Z119" s="228">
        <f t="shared" si="336"/>
        <v>0</v>
      </c>
      <c r="AA119" s="229"/>
      <c r="AB119" s="7"/>
      <c r="AC119" s="7"/>
      <c r="AD119" s="7"/>
      <c r="AE119" s="7"/>
      <c r="AF119" s="7"/>
      <c r="AG119" s="7"/>
    </row>
    <row r="120" spans="1:33" ht="30" customHeight="1" x14ac:dyDescent="0.25">
      <c r="A120" s="244" t="s">
        <v>71</v>
      </c>
      <c r="B120" s="211">
        <v>8</v>
      </c>
      <c r="C120" s="245" t="s">
        <v>241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customHeight="1" x14ac:dyDescent="0.25">
      <c r="A121" s="119" t="s">
        <v>76</v>
      </c>
      <c r="B121" s="120" t="s">
        <v>242</v>
      </c>
      <c r="C121" s="188" t="s">
        <v>243</v>
      </c>
      <c r="D121" s="122" t="s">
        <v>244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>
        <v>0</v>
      </c>
      <c r="AA121" s="236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76</v>
      </c>
      <c r="B122" s="120" t="s">
        <v>245</v>
      </c>
      <c r="C122" s="188" t="s">
        <v>246</v>
      </c>
      <c r="D122" s="122" t="s">
        <v>244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>
        <v>0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76</v>
      </c>
      <c r="B123" s="120" t="s">
        <v>247</v>
      </c>
      <c r="C123" s="188" t="s">
        <v>248</v>
      </c>
      <c r="D123" s="122" t="s">
        <v>249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>
        <v>0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76</v>
      </c>
      <c r="B124" s="120" t="s">
        <v>250</v>
      </c>
      <c r="C124" s="188" t="s">
        <v>251</v>
      </c>
      <c r="D124" s="122" t="s">
        <v>249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>
        <v>0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76</v>
      </c>
      <c r="B125" s="120" t="s">
        <v>252</v>
      </c>
      <c r="C125" s="188" t="s">
        <v>253</v>
      </c>
      <c r="D125" s="122" t="s">
        <v>249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>
        <v>0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32" t="s">
        <v>76</v>
      </c>
      <c r="B126" s="154" t="s">
        <v>254</v>
      </c>
      <c r="C126" s="165" t="s">
        <v>255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>
        <v>0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5">
      <c r="A127" s="167" t="s">
        <v>256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7">SUM(V121:V126)</f>
        <v>0</v>
      </c>
      <c r="W127" s="227">
        <f t="shared" si="347"/>
        <v>0</v>
      </c>
      <c r="X127" s="228">
        <f t="shared" si="347"/>
        <v>0</v>
      </c>
      <c r="Y127" s="228">
        <f t="shared" si="346"/>
        <v>0</v>
      </c>
      <c r="Z127" s="228">
        <v>0</v>
      </c>
      <c r="AA127" s="229"/>
      <c r="AB127" s="7"/>
      <c r="AC127" s="7"/>
      <c r="AD127" s="7"/>
      <c r="AE127" s="7"/>
      <c r="AF127" s="7"/>
      <c r="AG127" s="7"/>
    </row>
    <row r="128" spans="1:33" ht="30" customHeight="1" x14ac:dyDescent="0.25">
      <c r="A128" s="179" t="s">
        <v>71</v>
      </c>
      <c r="B128" s="180">
        <v>9</v>
      </c>
      <c r="C128" s="181" t="s">
        <v>257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customHeight="1" x14ac:dyDescent="0.25">
      <c r="A129" s="253" t="s">
        <v>76</v>
      </c>
      <c r="B129" s="254">
        <v>43839</v>
      </c>
      <c r="C129" s="255" t="s">
        <v>258</v>
      </c>
      <c r="D129" s="256"/>
      <c r="E129" s="257"/>
      <c r="F129" s="258"/>
      <c r="G129" s="259">
        <f t="shared" ref="G129:G134" si="348">E129*F129</f>
        <v>0</v>
      </c>
      <c r="H129" s="257"/>
      <c r="I129" s="258"/>
      <c r="J129" s="259">
        <f t="shared" ref="J129:J134" si="349">H129*I129</f>
        <v>0</v>
      </c>
      <c r="K129" s="260"/>
      <c r="L129" s="258"/>
      <c r="M129" s="259">
        <f t="shared" ref="M129:M134" si="350">K129*L129</f>
        <v>0</v>
      </c>
      <c r="N129" s="260"/>
      <c r="O129" s="258"/>
      <c r="P129" s="259">
        <f t="shared" ref="P129:P134" si="351">N129*O129</f>
        <v>0</v>
      </c>
      <c r="Q129" s="260"/>
      <c r="R129" s="258"/>
      <c r="S129" s="259">
        <f t="shared" ref="S129:S134" si="352">Q129*R129</f>
        <v>0</v>
      </c>
      <c r="T129" s="260"/>
      <c r="U129" s="258"/>
      <c r="V129" s="259">
        <f t="shared" ref="V129:V134" si="353">T129*U129</f>
        <v>0</v>
      </c>
      <c r="W129" s="234">
        <f t="shared" ref="W129:W134" si="354">G129+M129+S129</f>
        <v>0</v>
      </c>
      <c r="X129" s="127">
        <f t="shared" ref="X129:X134" si="355">J129+P129+V129</f>
        <v>0</v>
      </c>
      <c r="Y129" s="127">
        <f t="shared" ref="Y129:Y135" si="356">W129-X129</f>
        <v>0</v>
      </c>
      <c r="Z129" s="128">
        <v>0</v>
      </c>
      <c r="AA129" s="236"/>
      <c r="AB129" s="130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76</v>
      </c>
      <c r="B130" s="261">
        <v>43870</v>
      </c>
      <c r="C130" s="188" t="s">
        <v>259</v>
      </c>
      <c r="D130" s="262"/>
      <c r="E130" s="263"/>
      <c r="F130" s="124"/>
      <c r="G130" s="125">
        <f t="shared" si="348"/>
        <v>0</v>
      </c>
      <c r="H130" s="263"/>
      <c r="I130" s="124"/>
      <c r="J130" s="125">
        <f t="shared" si="349"/>
        <v>0</v>
      </c>
      <c r="K130" s="123"/>
      <c r="L130" s="124"/>
      <c r="M130" s="125">
        <f t="shared" si="350"/>
        <v>0</v>
      </c>
      <c r="N130" s="123"/>
      <c r="O130" s="124"/>
      <c r="P130" s="125">
        <f t="shared" si="351"/>
        <v>0</v>
      </c>
      <c r="Q130" s="123"/>
      <c r="R130" s="124"/>
      <c r="S130" s="125">
        <f t="shared" si="352"/>
        <v>0</v>
      </c>
      <c r="T130" s="123"/>
      <c r="U130" s="124"/>
      <c r="V130" s="125">
        <f t="shared" si="353"/>
        <v>0</v>
      </c>
      <c r="W130" s="126">
        <f t="shared" si="354"/>
        <v>0</v>
      </c>
      <c r="X130" s="127">
        <f t="shared" si="355"/>
        <v>0</v>
      </c>
      <c r="Y130" s="127">
        <f t="shared" si="356"/>
        <v>0</v>
      </c>
      <c r="Z130" s="128">
        <v>0</v>
      </c>
      <c r="AA130" s="129"/>
      <c r="AB130" s="131"/>
      <c r="AC130" s="131"/>
      <c r="AD130" s="131"/>
      <c r="AE130" s="131"/>
      <c r="AF130" s="131"/>
      <c r="AG130" s="131"/>
    </row>
    <row r="131" spans="1:33" ht="118.8" x14ac:dyDescent="0.25">
      <c r="A131" s="119" t="s">
        <v>76</v>
      </c>
      <c r="B131" s="261">
        <v>43899</v>
      </c>
      <c r="C131" s="344" t="s">
        <v>355</v>
      </c>
      <c r="D131" s="346" t="s">
        <v>141</v>
      </c>
      <c r="E131" s="263">
        <v>1</v>
      </c>
      <c r="F131" s="124">
        <v>8000</v>
      </c>
      <c r="G131" s="125">
        <f t="shared" si="348"/>
        <v>8000</v>
      </c>
      <c r="H131" s="263">
        <v>1</v>
      </c>
      <c r="I131" s="124">
        <v>8288.75</v>
      </c>
      <c r="J131" s="125">
        <f t="shared" si="349"/>
        <v>8288.75</v>
      </c>
      <c r="K131" s="123"/>
      <c r="L131" s="124"/>
      <c r="M131" s="125">
        <f t="shared" si="350"/>
        <v>0</v>
      </c>
      <c r="N131" s="123"/>
      <c r="O131" s="124"/>
      <c r="P131" s="125">
        <f t="shared" si="351"/>
        <v>0</v>
      </c>
      <c r="Q131" s="123"/>
      <c r="R131" s="124"/>
      <c r="S131" s="125">
        <f t="shared" si="352"/>
        <v>0</v>
      </c>
      <c r="T131" s="123"/>
      <c r="U131" s="124"/>
      <c r="V131" s="125">
        <f t="shared" si="353"/>
        <v>0</v>
      </c>
      <c r="W131" s="126">
        <f t="shared" si="354"/>
        <v>8000</v>
      </c>
      <c r="X131" s="127">
        <f t="shared" si="355"/>
        <v>8288.75</v>
      </c>
      <c r="Y131" s="127">
        <f t="shared" si="356"/>
        <v>-288.75</v>
      </c>
      <c r="Z131" s="128">
        <v>0</v>
      </c>
      <c r="AA131" s="352" t="s">
        <v>495</v>
      </c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76</v>
      </c>
      <c r="B132" s="261">
        <v>43930</v>
      </c>
      <c r="C132" s="188" t="s">
        <v>260</v>
      </c>
      <c r="D132" s="346"/>
      <c r="E132" s="263"/>
      <c r="F132" s="124"/>
      <c r="G132" s="125">
        <f t="shared" si="348"/>
        <v>0</v>
      </c>
      <c r="H132" s="263"/>
      <c r="I132" s="124"/>
      <c r="J132" s="125">
        <f t="shared" si="349"/>
        <v>0</v>
      </c>
      <c r="K132" s="123"/>
      <c r="L132" s="124"/>
      <c r="M132" s="125">
        <f t="shared" si="350"/>
        <v>0</v>
      </c>
      <c r="N132" s="123"/>
      <c r="O132" s="124"/>
      <c r="P132" s="125">
        <f t="shared" si="351"/>
        <v>0</v>
      </c>
      <c r="Q132" s="123"/>
      <c r="R132" s="124"/>
      <c r="S132" s="125">
        <f t="shared" si="352"/>
        <v>0</v>
      </c>
      <c r="T132" s="123"/>
      <c r="U132" s="124"/>
      <c r="V132" s="125">
        <f t="shared" si="353"/>
        <v>0</v>
      </c>
      <c r="W132" s="126">
        <f t="shared" si="354"/>
        <v>0</v>
      </c>
      <c r="X132" s="127">
        <f t="shared" si="355"/>
        <v>0</v>
      </c>
      <c r="Y132" s="127">
        <f t="shared" si="356"/>
        <v>0</v>
      </c>
      <c r="Z132" s="128"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32" t="s">
        <v>76</v>
      </c>
      <c r="B133" s="261">
        <v>43960</v>
      </c>
      <c r="C133" s="164" t="s">
        <v>261</v>
      </c>
      <c r="D133" s="264"/>
      <c r="E133" s="265"/>
      <c r="F133" s="136"/>
      <c r="G133" s="137">
        <f t="shared" si="348"/>
        <v>0</v>
      </c>
      <c r="H133" s="265"/>
      <c r="I133" s="136"/>
      <c r="J133" s="137">
        <f t="shared" si="349"/>
        <v>0</v>
      </c>
      <c r="K133" s="135"/>
      <c r="L133" s="136"/>
      <c r="M133" s="137">
        <f t="shared" si="350"/>
        <v>0</v>
      </c>
      <c r="N133" s="135"/>
      <c r="O133" s="136"/>
      <c r="P133" s="137">
        <f t="shared" si="351"/>
        <v>0</v>
      </c>
      <c r="Q133" s="135"/>
      <c r="R133" s="136"/>
      <c r="S133" s="137">
        <f t="shared" si="352"/>
        <v>0</v>
      </c>
      <c r="T133" s="135"/>
      <c r="U133" s="136"/>
      <c r="V133" s="137">
        <f t="shared" si="353"/>
        <v>0</v>
      </c>
      <c r="W133" s="138">
        <f t="shared" si="354"/>
        <v>0</v>
      </c>
      <c r="X133" s="127">
        <f t="shared" si="355"/>
        <v>0</v>
      </c>
      <c r="Y133" s="127">
        <f t="shared" si="356"/>
        <v>0</v>
      </c>
      <c r="Z133" s="128">
        <v>0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76</v>
      </c>
      <c r="B134" s="261">
        <v>43991</v>
      </c>
      <c r="C134" s="238" t="s">
        <v>262</v>
      </c>
      <c r="D134" s="148"/>
      <c r="E134" s="135"/>
      <c r="F134" s="136">
        <v>0.22</v>
      </c>
      <c r="G134" s="137">
        <f t="shared" si="348"/>
        <v>0</v>
      </c>
      <c r="H134" s="135"/>
      <c r="I134" s="136">
        <v>0.22</v>
      </c>
      <c r="J134" s="137">
        <f t="shared" si="349"/>
        <v>0</v>
      </c>
      <c r="K134" s="135"/>
      <c r="L134" s="136">
        <v>0.22</v>
      </c>
      <c r="M134" s="137">
        <f t="shared" si="350"/>
        <v>0</v>
      </c>
      <c r="N134" s="135"/>
      <c r="O134" s="136">
        <v>0.22</v>
      </c>
      <c r="P134" s="137">
        <f t="shared" si="351"/>
        <v>0</v>
      </c>
      <c r="Q134" s="135"/>
      <c r="R134" s="136">
        <v>0.22</v>
      </c>
      <c r="S134" s="137">
        <f t="shared" si="352"/>
        <v>0</v>
      </c>
      <c r="T134" s="135"/>
      <c r="U134" s="136">
        <v>0.22</v>
      </c>
      <c r="V134" s="137">
        <f t="shared" si="353"/>
        <v>0</v>
      </c>
      <c r="W134" s="138">
        <f t="shared" si="354"/>
        <v>0</v>
      </c>
      <c r="X134" s="166">
        <f t="shared" si="355"/>
        <v>0</v>
      </c>
      <c r="Y134" s="166">
        <f t="shared" si="356"/>
        <v>0</v>
      </c>
      <c r="Z134" s="226">
        <v>0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5">
      <c r="A135" s="167" t="s">
        <v>263</v>
      </c>
      <c r="B135" s="168"/>
      <c r="C135" s="169"/>
      <c r="D135" s="170"/>
      <c r="E135" s="174">
        <f>SUM(E129:E133)</f>
        <v>1</v>
      </c>
      <c r="F135" s="190"/>
      <c r="G135" s="173">
        <f>SUM(G129:G134)</f>
        <v>8000</v>
      </c>
      <c r="H135" s="174">
        <f>SUM(H129:H133)</f>
        <v>1</v>
      </c>
      <c r="I135" s="190"/>
      <c r="J135" s="173">
        <f>SUM(J129:J134)</f>
        <v>8288.75</v>
      </c>
      <c r="K135" s="191">
        <f>SUM(K129:K133)</f>
        <v>0</v>
      </c>
      <c r="L135" s="190"/>
      <c r="M135" s="173">
        <f>SUM(M129:M134)</f>
        <v>0</v>
      </c>
      <c r="N135" s="191">
        <f>SUM(N129:N133)</f>
        <v>0</v>
      </c>
      <c r="O135" s="190"/>
      <c r="P135" s="173">
        <f>SUM(P129:P134)</f>
        <v>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57">SUM(V129:V134)</f>
        <v>0</v>
      </c>
      <c r="W135" s="227">
        <f t="shared" si="357"/>
        <v>8000</v>
      </c>
      <c r="X135" s="228">
        <f t="shared" si="357"/>
        <v>8288.75</v>
      </c>
      <c r="Y135" s="228">
        <f t="shared" si="356"/>
        <v>-288.75</v>
      </c>
      <c r="Z135" s="228">
        <f t="shared" ref="Z135" si="358">Y135/W135</f>
        <v>-3.6093750000000001E-2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25">
      <c r="A136" s="179" t="s">
        <v>71</v>
      </c>
      <c r="B136" s="211">
        <v>10</v>
      </c>
      <c r="C136" s="266" t="s">
        <v>264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30" customHeight="1" x14ac:dyDescent="0.25">
      <c r="A137" s="119" t="s">
        <v>76</v>
      </c>
      <c r="B137" s="261">
        <v>43840</v>
      </c>
      <c r="C137" s="267" t="s">
        <v>265</v>
      </c>
      <c r="D137" s="256"/>
      <c r="E137" s="268"/>
      <c r="F137" s="160"/>
      <c r="G137" s="161">
        <f t="shared" ref="G137:G141" si="359">E137*F137</f>
        <v>0</v>
      </c>
      <c r="H137" s="268"/>
      <c r="I137" s="160"/>
      <c r="J137" s="161">
        <f t="shared" ref="J137:J141" si="360">H137*I137</f>
        <v>0</v>
      </c>
      <c r="K137" s="159"/>
      <c r="L137" s="160"/>
      <c r="M137" s="161">
        <f t="shared" ref="M137:M141" si="361">K137*L137</f>
        <v>0</v>
      </c>
      <c r="N137" s="159"/>
      <c r="O137" s="160"/>
      <c r="P137" s="161">
        <f t="shared" ref="P137:P141" si="362">N137*O137</f>
        <v>0</v>
      </c>
      <c r="Q137" s="159"/>
      <c r="R137" s="160"/>
      <c r="S137" s="161">
        <f t="shared" ref="S137:S141" si="363">Q137*R137</f>
        <v>0</v>
      </c>
      <c r="T137" s="159"/>
      <c r="U137" s="160"/>
      <c r="V137" s="269">
        <f t="shared" ref="V137:V141" si="364">T137*U137</f>
        <v>0</v>
      </c>
      <c r="W137" s="270">
        <f t="shared" ref="W137:W141" si="365">G137+M137+S137</f>
        <v>0</v>
      </c>
      <c r="X137" s="234">
        <f t="shared" ref="X137:X141" si="366">J137+P137+V137</f>
        <v>0</v>
      </c>
      <c r="Y137" s="234">
        <f t="shared" ref="Y137:Y142" si="367">W137-X137</f>
        <v>0</v>
      </c>
      <c r="Z137" s="235">
        <v>0</v>
      </c>
      <c r="AA137" s="271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76</v>
      </c>
      <c r="B138" s="261">
        <v>43871</v>
      </c>
      <c r="C138" s="267" t="s">
        <v>265</v>
      </c>
      <c r="D138" s="262"/>
      <c r="E138" s="263"/>
      <c r="F138" s="124"/>
      <c r="G138" s="125">
        <f t="shared" si="359"/>
        <v>0</v>
      </c>
      <c r="H138" s="263"/>
      <c r="I138" s="124"/>
      <c r="J138" s="125">
        <f t="shared" si="360"/>
        <v>0</v>
      </c>
      <c r="K138" s="123"/>
      <c r="L138" s="124"/>
      <c r="M138" s="125">
        <f t="shared" si="361"/>
        <v>0</v>
      </c>
      <c r="N138" s="123"/>
      <c r="O138" s="124"/>
      <c r="P138" s="125">
        <f t="shared" si="362"/>
        <v>0</v>
      </c>
      <c r="Q138" s="123"/>
      <c r="R138" s="124"/>
      <c r="S138" s="125">
        <f t="shared" si="363"/>
        <v>0</v>
      </c>
      <c r="T138" s="123"/>
      <c r="U138" s="124"/>
      <c r="V138" s="232">
        <f t="shared" si="364"/>
        <v>0</v>
      </c>
      <c r="W138" s="237">
        <f t="shared" si="365"/>
        <v>0</v>
      </c>
      <c r="X138" s="127">
        <f t="shared" si="366"/>
        <v>0</v>
      </c>
      <c r="Y138" s="127">
        <f t="shared" si="367"/>
        <v>0</v>
      </c>
      <c r="Z138" s="128">
        <v>0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76</v>
      </c>
      <c r="B139" s="261">
        <v>43900</v>
      </c>
      <c r="C139" s="267" t="s">
        <v>265</v>
      </c>
      <c r="D139" s="262"/>
      <c r="E139" s="263"/>
      <c r="F139" s="124"/>
      <c r="G139" s="125">
        <f t="shared" si="359"/>
        <v>0</v>
      </c>
      <c r="H139" s="263"/>
      <c r="I139" s="124"/>
      <c r="J139" s="125">
        <f t="shared" si="360"/>
        <v>0</v>
      </c>
      <c r="K139" s="123"/>
      <c r="L139" s="124"/>
      <c r="M139" s="125">
        <f t="shared" si="361"/>
        <v>0</v>
      </c>
      <c r="N139" s="123"/>
      <c r="O139" s="124"/>
      <c r="P139" s="125">
        <f t="shared" si="362"/>
        <v>0</v>
      </c>
      <c r="Q139" s="123"/>
      <c r="R139" s="124"/>
      <c r="S139" s="125">
        <f t="shared" si="363"/>
        <v>0</v>
      </c>
      <c r="T139" s="123"/>
      <c r="U139" s="124"/>
      <c r="V139" s="232">
        <f t="shared" si="364"/>
        <v>0</v>
      </c>
      <c r="W139" s="237">
        <f t="shared" si="365"/>
        <v>0</v>
      </c>
      <c r="X139" s="127">
        <f t="shared" si="366"/>
        <v>0</v>
      </c>
      <c r="Y139" s="127">
        <f t="shared" si="367"/>
        <v>0</v>
      </c>
      <c r="Z139" s="128">
        <v>0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32" t="s">
        <v>76</v>
      </c>
      <c r="B140" s="272">
        <v>43931</v>
      </c>
      <c r="C140" s="164" t="s">
        <v>266</v>
      </c>
      <c r="D140" s="264" t="s">
        <v>79</v>
      </c>
      <c r="E140" s="265"/>
      <c r="F140" s="136"/>
      <c r="G140" s="125">
        <f t="shared" si="359"/>
        <v>0</v>
      </c>
      <c r="H140" s="265"/>
      <c r="I140" s="136"/>
      <c r="J140" s="125">
        <f t="shared" si="360"/>
        <v>0</v>
      </c>
      <c r="K140" s="135"/>
      <c r="L140" s="136"/>
      <c r="M140" s="137">
        <f t="shared" si="361"/>
        <v>0</v>
      </c>
      <c r="N140" s="135"/>
      <c r="O140" s="136"/>
      <c r="P140" s="137">
        <f t="shared" si="362"/>
        <v>0</v>
      </c>
      <c r="Q140" s="135"/>
      <c r="R140" s="136"/>
      <c r="S140" s="137">
        <f t="shared" si="363"/>
        <v>0</v>
      </c>
      <c r="T140" s="135"/>
      <c r="U140" s="136"/>
      <c r="V140" s="239">
        <f t="shared" si="364"/>
        <v>0</v>
      </c>
      <c r="W140" s="273">
        <f t="shared" si="365"/>
        <v>0</v>
      </c>
      <c r="X140" s="127">
        <f t="shared" si="366"/>
        <v>0</v>
      </c>
      <c r="Y140" s="127">
        <f t="shared" si="367"/>
        <v>0</v>
      </c>
      <c r="Z140" s="128">
        <v>0</v>
      </c>
      <c r="AA140" s="223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76</v>
      </c>
      <c r="B141" s="274">
        <v>43961</v>
      </c>
      <c r="C141" s="238" t="s">
        <v>267</v>
      </c>
      <c r="D141" s="275"/>
      <c r="E141" s="135"/>
      <c r="F141" s="136">
        <v>0.22</v>
      </c>
      <c r="G141" s="137">
        <f t="shared" si="359"/>
        <v>0</v>
      </c>
      <c r="H141" s="135"/>
      <c r="I141" s="136">
        <v>0.22</v>
      </c>
      <c r="J141" s="137">
        <f t="shared" si="360"/>
        <v>0</v>
      </c>
      <c r="K141" s="135"/>
      <c r="L141" s="136">
        <v>0.22</v>
      </c>
      <c r="M141" s="137">
        <f t="shared" si="361"/>
        <v>0</v>
      </c>
      <c r="N141" s="135"/>
      <c r="O141" s="136">
        <v>0.22</v>
      </c>
      <c r="P141" s="137">
        <f t="shared" si="362"/>
        <v>0</v>
      </c>
      <c r="Q141" s="135"/>
      <c r="R141" s="136">
        <v>0.22</v>
      </c>
      <c r="S141" s="137">
        <f t="shared" si="363"/>
        <v>0</v>
      </c>
      <c r="T141" s="135"/>
      <c r="U141" s="136">
        <v>0.22</v>
      </c>
      <c r="V141" s="239">
        <f t="shared" si="364"/>
        <v>0</v>
      </c>
      <c r="W141" s="240">
        <f t="shared" si="365"/>
        <v>0</v>
      </c>
      <c r="X141" s="241">
        <f t="shared" si="366"/>
        <v>0</v>
      </c>
      <c r="Y141" s="241">
        <f t="shared" si="367"/>
        <v>0</v>
      </c>
      <c r="Z141" s="128">
        <v>0</v>
      </c>
      <c r="AA141" s="276"/>
      <c r="AB141" s="7"/>
      <c r="AC141" s="7"/>
      <c r="AD141" s="7"/>
      <c r="AE141" s="7"/>
      <c r="AF141" s="7"/>
      <c r="AG141" s="7"/>
    </row>
    <row r="142" spans="1:33" ht="30" customHeight="1" x14ac:dyDescent="0.25">
      <c r="A142" s="167" t="s">
        <v>268</v>
      </c>
      <c r="B142" s="168"/>
      <c r="C142" s="169"/>
      <c r="D142" s="170"/>
      <c r="E142" s="174">
        <f>SUM(E137:E140)</f>
        <v>0</v>
      </c>
      <c r="F142" s="190"/>
      <c r="G142" s="173">
        <f>SUM(G137:G141)</f>
        <v>0</v>
      </c>
      <c r="H142" s="174">
        <f>SUM(H137:H140)</f>
        <v>0</v>
      </c>
      <c r="I142" s="190"/>
      <c r="J142" s="173">
        <f>SUM(J137:J141)</f>
        <v>0</v>
      </c>
      <c r="K142" s="191">
        <f>SUM(K137:K140)</f>
        <v>0</v>
      </c>
      <c r="L142" s="190"/>
      <c r="M142" s="173">
        <f>SUM(M137:M141)</f>
        <v>0</v>
      </c>
      <c r="N142" s="191">
        <f>SUM(N137:N140)</f>
        <v>0</v>
      </c>
      <c r="O142" s="190"/>
      <c r="P142" s="173">
        <f>SUM(P137:P141)</f>
        <v>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68">SUM(V137:V141)</f>
        <v>0</v>
      </c>
      <c r="W142" s="227">
        <f t="shared" si="368"/>
        <v>0</v>
      </c>
      <c r="X142" s="228">
        <f t="shared" si="368"/>
        <v>0</v>
      </c>
      <c r="Y142" s="228">
        <f t="shared" si="367"/>
        <v>0</v>
      </c>
      <c r="Z142" s="228">
        <v>0</v>
      </c>
      <c r="AA142" s="229"/>
      <c r="AB142" s="7"/>
      <c r="AC142" s="7"/>
      <c r="AD142" s="7"/>
      <c r="AE142" s="7"/>
      <c r="AF142" s="7"/>
      <c r="AG142" s="7"/>
    </row>
    <row r="143" spans="1:33" ht="30" customHeight="1" x14ac:dyDescent="0.25">
      <c r="A143" s="179" t="s">
        <v>71</v>
      </c>
      <c r="B143" s="211">
        <v>11</v>
      </c>
      <c r="C143" s="181" t="s">
        <v>269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customHeight="1" thickBot="1" x14ac:dyDescent="0.3">
      <c r="A144" s="277" t="s">
        <v>76</v>
      </c>
      <c r="B144" s="261">
        <v>43841</v>
      </c>
      <c r="C144" s="267" t="s">
        <v>270</v>
      </c>
      <c r="D144" s="158" t="s">
        <v>110</v>
      </c>
      <c r="E144" s="159"/>
      <c r="F144" s="160"/>
      <c r="G144" s="161">
        <f t="shared" ref="G144:G145" si="369">E144*F144</f>
        <v>0</v>
      </c>
      <c r="H144" s="159"/>
      <c r="I144" s="160"/>
      <c r="J144" s="161">
        <f t="shared" ref="J144:J145" si="370">H144*I144</f>
        <v>0</v>
      </c>
      <c r="K144" s="159"/>
      <c r="L144" s="160"/>
      <c r="M144" s="161">
        <f t="shared" ref="M144:M145" si="371">K144*L144</f>
        <v>0</v>
      </c>
      <c r="N144" s="159"/>
      <c r="O144" s="160"/>
      <c r="P144" s="161">
        <f t="shared" ref="P144:P145" si="372">N144*O144</f>
        <v>0</v>
      </c>
      <c r="Q144" s="159"/>
      <c r="R144" s="160"/>
      <c r="S144" s="161">
        <f t="shared" ref="S144:S145" si="373">Q144*R144</f>
        <v>0</v>
      </c>
      <c r="T144" s="159"/>
      <c r="U144" s="160"/>
      <c r="V144" s="269">
        <f t="shared" ref="V144:V145" si="374">T144*U144</f>
        <v>0</v>
      </c>
      <c r="W144" s="270">
        <f t="shared" ref="W144:W145" si="375">G144+M144+S144</f>
        <v>0</v>
      </c>
      <c r="X144" s="234">
        <f t="shared" ref="X144:X145" si="376">J144+P144+V144</f>
        <v>0</v>
      </c>
      <c r="Y144" s="234">
        <f t="shared" ref="Y144:Y146" si="377">W144-X144</f>
        <v>0</v>
      </c>
      <c r="Z144" s="235">
        <v>0</v>
      </c>
      <c r="AA144" s="271"/>
      <c r="AB144" s="131"/>
      <c r="AC144" s="131"/>
      <c r="AD144" s="131"/>
      <c r="AE144" s="131"/>
      <c r="AF144" s="131"/>
      <c r="AG144" s="131"/>
    </row>
    <row r="145" spans="1:33" ht="30" customHeight="1" thickBot="1" x14ac:dyDescent="0.3">
      <c r="A145" s="278" t="s">
        <v>76</v>
      </c>
      <c r="B145" s="261">
        <v>43872</v>
      </c>
      <c r="C145" s="164" t="s">
        <v>270</v>
      </c>
      <c r="D145" s="134" t="s">
        <v>110</v>
      </c>
      <c r="E145" s="135"/>
      <c r="F145" s="136"/>
      <c r="G145" s="125">
        <f t="shared" si="369"/>
        <v>0</v>
      </c>
      <c r="H145" s="135"/>
      <c r="I145" s="136"/>
      <c r="J145" s="125">
        <f t="shared" si="370"/>
        <v>0</v>
      </c>
      <c r="K145" s="135"/>
      <c r="L145" s="136"/>
      <c r="M145" s="137">
        <f t="shared" si="371"/>
        <v>0</v>
      </c>
      <c r="N145" s="135"/>
      <c r="O145" s="136"/>
      <c r="P145" s="137">
        <f t="shared" si="372"/>
        <v>0</v>
      </c>
      <c r="Q145" s="135"/>
      <c r="R145" s="136"/>
      <c r="S145" s="137">
        <f t="shared" si="373"/>
        <v>0</v>
      </c>
      <c r="T145" s="135"/>
      <c r="U145" s="136"/>
      <c r="V145" s="239">
        <f t="shared" si="374"/>
        <v>0</v>
      </c>
      <c r="W145" s="279">
        <f t="shared" si="375"/>
        <v>0</v>
      </c>
      <c r="X145" s="241">
        <f t="shared" si="376"/>
        <v>0</v>
      </c>
      <c r="Y145" s="241">
        <f t="shared" si="377"/>
        <v>0</v>
      </c>
      <c r="Z145" s="235">
        <v>0</v>
      </c>
      <c r="AA145" s="276"/>
      <c r="AB145" s="130"/>
      <c r="AC145" s="131"/>
      <c r="AD145" s="131"/>
      <c r="AE145" s="131"/>
      <c r="AF145" s="131"/>
      <c r="AG145" s="131"/>
    </row>
    <row r="146" spans="1:33" ht="30" customHeight="1" thickBot="1" x14ac:dyDescent="0.3">
      <c r="A146" s="413" t="s">
        <v>271</v>
      </c>
      <c r="B146" s="414"/>
      <c r="C146" s="414"/>
      <c r="D146" s="415"/>
      <c r="E146" s="174">
        <f>SUM(E144:E145)</f>
        <v>0</v>
      </c>
      <c r="F146" s="190"/>
      <c r="G146" s="173">
        <f t="shared" ref="G146:H146" si="378">SUM(G144:G145)</f>
        <v>0</v>
      </c>
      <c r="H146" s="174">
        <f t="shared" si="378"/>
        <v>0</v>
      </c>
      <c r="I146" s="190"/>
      <c r="J146" s="173">
        <f t="shared" ref="J146:K146" si="379">SUM(J144:J145)</f>
        <v>0</v>
      </c>
      <c r="K146" s="191">
        <f t="shared" si="379"/>
        <v>0</v>
      </c>
      <c r="L146" s="190"/>
      <c r="M146" s="173">
        <f t="shared" ref="M146:N146" si="380">SUM(M144:M145)</f>
        <v>0</v>
      </c>
      <c r="N146" s="191">
        <f t="shared" si="380"/>
        <v>0</v>
      </c>
      <c r="O146" s="190"/>
      <c r="P146" s="173">
        <f t="shared" ref="P146:Q146" si="381">SUM(P144:P145)</f>
        <v>0</v>
      </c>
      <c r="Q146" s="191">
        <f t="shared" si="381"/>
        <v>0</v>
      </c>
      <c r="R146" s="190"/>
      <c r="S146" s="173">
        <f t="shared" ref="S146:T146" si="382">SUM(S144:S145)</f>
        <v>0</v>
      </c>
      <c r="T146" s="191">
        <f t="shared" si="382"/>
        <v>0</v>
      </c>
      <c r="U146" s="190"/>
      <c r="V146" s="175">
        <f t="shared" ref="V146:X146" si="383">SUM(V144:V145)</f>
        <v>0</v>
      </c>
      <c r="W146" s="227">
        <f t="shared" si="383"/>
        <v>0</v>
      </c>
      <c r="X146" s="228">
        <f t="shared" si="383"/>
        <v>0</v>
      </c>
      <c r="Y146" s="228">
        <f t="shared" si="377"/>
        <v>0</v>
      </c>
      <c r="Z146" s="228">
        <v>0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5">
      <c r="A147" s="210" t="s">
        <v>71</v>
      </c>
      <c r="B147" s="211">
        <v>12</v>
      </c>
      <c r="C147" s="212" t="s">
        <v>272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thickBot="1" x14ac:dyDescent="0.3">
      <c r="A148" s="156" t="s">
        <v>76</v>
      </c>
      <c r="B148" s="281">
        <v>43842</v>
      </c>
      <c r="C148" s="282" t="s">
        <v>273</v>
      </c>
      <c r="D148" s="256" t="s">
        <v>274</v>
      </c>
      <c r="E148" s="268"/>
      <c r="F148" s="160"/>
      <c r="G148" s="161">
        <f t="shared" ref="G148:G151" si="384">E148*F148</f>
        <v>0</v>
      </c>
      <c r="H148" s="268"/>
      <c r="I148" s="160"/>
      <c r="J148" s="161">
        <f t="shared" ref="J148:J151" si="385">H148*I148</f>
        <v>0</v>
      </c>
      <c r="K148" s="159"/>
      <c r="L148" s="160"/>
      <c r="M148" s="161">
        <f t="shared" ref="M148:M151" si="386">K148*L148</f>
        <v>0</v>
      </c>
      <c r="N148" s="159"/>
      <c r="O148" s="160"/>
      <c r="P148" s="161">
        <f t="shared" ref="P148:P151" si="387">N148*O148</f>
        <v>0</v>
      </c>
      <c r="Q148" s="159"/>
      <c r="R148" s="160"/>
      <c r="S148" s="161">
        <f t="shared" ref="S148:S151" si="388">Q148*R148</f>
        <v>0</v>
      </c>
      <c r="T148" s="159"/>
      <c r="U148" s="160"/>
      <c r="V148" s="269">
        <f t="shared" ref="V148:V151" si="389">T148*U148</f>
        <v>0</v>
      </c>
      <c r="W148" s="270">
        <f t="shared" ref="W148:W151" si="390">G148+M148+S148</f>
        <v>0</v>
      </c>
      <c r="X148" s="234">
        <f t="shared" ref="X148:X151" si="391">J148+P148+V148</f>
        <v>0</v>
      </c>
      <c r="Y148" s="234">
        <f t="shared" ref="Y148:Y152" si="392">W148-X148</f>
        <v>0</v>
      </c>
      <c r="Z148" s="235">
        <v>0</v>
      </c>
      <c r="AA148" s="283"/>
      <c r="AB148" s="130"/>
      <c r="AC148" s="131"/>
      <c r="AD148" s="131"/>
      <c r="AE148" s="131"/>
      <c r="AF148" s="131"/>
      <c r="AG148" s="131"/>
    </row>
    <row r="149" spans="1:33" ht="30" customHeight="1" thickBot="1" x14ac:dyDescent="0.3">
      <c r="A149" s="119" t="s">
        <v>76</v>
      </c>
      <c r="B149" s="261">
        <v>43873</v>
      </c>
      <c r="C149" s="188" t="s">
        <v>275</v>
      </c>
      <c r="D149" s="262" t="s">
        <v>244</v>
      </c>
      <c r="E149" s="263"/>
      <c r="F149" s="124"/>
      <c r="G149" s="125">
        <f t="shared" si="384"/>
        <v>0</v>
      </c>
      <c r="H149" s="263"/>
      <c r="I149" s="124"/>
      <c r="J149" s="125">
        <f t="shared" si="385"/>
        <v>0</v>
      </c>
      <c r="K149" s="123"/>
      <c r="L149" s="124"/>
      <c r="M149" s="125">
        <f t="shared" si="386"/>
        <v>0</v>
      </c>
      <c r="N149" s="123"/>
      <c r="O149" s="124"/>
      <c r="P149" s="125">
        <f t="shared" si="387"/>
        <v>0</v>
      </c>
      <c r="Q149" s="123"/>
      <c r="R149" s="124"/>
      <c r="S149" s="125">
        <f t="shared" si="388"/>
        <v>0</v>
      </c>
      <c r="T149" s="123"/>
      <c r="U149" s="124"/>
      <c r="V149" s="232">
        <f t="shared" si="389"/>
        <v>0</v>
      </c>
      <c r="W149" s="284">
        <f t="shared" si="390"/>
        <v>0</v>
      </c>
      <c r="X149" s="127">
        <f t="shared" si="391"/>
        <v>0</v>
      </c>
      <c r="Y149" s="127">
        <f t="shared" si="392"/>
        <v>0</v>
      </c>
      <c r="Z149" s="235">
        <v>0</v>
      </c>
      <c r="AA149" s="285"/>
      <c r="AB149" s="131"/>
      <c r="AC149" s="131"/>
      <c r="AD149" s="131"/>
      <c r="AE149" s="131"/>
      <c r="AF149" s="131"/>
      <c r="AG149" s="131"/>
    </row>
    <row r="150" spans="1:33" ht="30" customHeight="1" thickBot="1" x14ac:dyDescent="0.3">
      <c r="A150" s="132" t="s">
        <v>76</v>
      </c>
      <c r="B150" s="272">
        <v>43902</v>
      </c>
      <c r="C150" s="164" t="s">
        <v>276</v>
      </c>
      <c r="D150" s="264" t="s">
        <v>244</v>
      </c>
      <c r="E150" s="265"/>
      <c r="F150" s="136"/>
      <c r="G150" s="137">
        <f t="shared" si="384"/>
        <v>0</v>
      </c>
      <c r="H150" s="265"/>
      <c r="I150" s="136"/>
      <c r="J150" s="137">
        <f t="shared" si="385"/>
        <v>0</v>
      </c>
      <c r="K150" s="135"/>
      <c r="L150" s="136"/>
      <c r="M150" s="137">
        <f t="shared" si="386"/>
        <v>0</v>
      </c>
      <c r="N150" s="135"/>
      <c r="O150" s="136"/>
      <c r="P150" s="137">
        <f t="shared" si="387"/>
        <v>0</v>
      </c>
      <c r="Q150" s="135"/>
      <c r="R150" s="136"/>
      <c r="S150" s="137">
        <f t="shared" si="388"/>
        <v>0</v>
      </c>
      <c r="T150" s="135"/>
      <c r="U150" s="136"/>
      <c r="V150" s="239">
        <f t="shared" si="389"/>
        <v>0</v>
      </c>
      <c r="W150" s="273">
        <f t="shared" si="390"/>
        <v>0</v>
      </c>
      <c r="X150" s="127">
        <f t="shared" si="391"/>
        <v>0</v>
      </c>
      <c r="Y150" s="127">
        <f t="shared" si="392"/>
        <v>0</v>
      </c>
      <c r="Z150" s="235">
        <v>0</v>
      </c>
      <c r="AA150" s="286"/>
      <c r="AB150" s="131"/>
      <c r="AC150" s="131"/>
      <c r="AD150" s="131"/>
      <c r="AE150" s="131"/>
      <c r="AF150" s="131"/>
      <c r="AG150" s="131"/>
    </row>
    <row r="151" spans="1:33" ht="30" customHeight="1" thickBot="1" x14ac:dyDescent="0.3">
      <c r="A151" s="132" t="s">
        <v>76</v>
      </c>
      <c r="B151" s="272">
        <v>43933</v>
      </c>
      <c r="C151" s="238" t="s">
        <v>277</v>
      </c>
      <c r="D151" s="275"/>
      <c r="E151" s="265"/>
      <c r="F151" s="136">
        <v>0.22</v>
      </c>
      <c r="G151" s="137">
        <f t="shared" si="384"/>
        <v>0</v>
      </c>
      <c r="H151" s="265"/>
      <c r="I151" s="136">
        <v>0.22</v>
      </c>
      <c r="J151" s="137">
        <f t="shared" si="385"/>
        <v>0</v>
      </c>
      <c r="K151" s="135"/>
      <c r="L151" s="136">
        <v>0.22</v>
      </c>
      <c r="M151" s="137">
        <f t="shared" si="386"/>
        <v>0</v>
      </c>
      <c r="N151" s="135"/>
      <c r="O151" s="136">
        <v>0.22</v>
      </c>
      <c r="P151" s="137">
        <f t="shared" si="387"/>
        <v>0</v>
      </c>
      <c r="Q151" s="135"/>
      <c r="R151" s="136">
        <v>0.22</v>
      </c>
      <c r="S151" s="137">
        <f t="shared" si="388"/>
        <v>0</v>
      </c>
      <c r="T151" s="135"/>
      <c r="U151" s="136">
        <v>0.22</v>
      </c>
      <c r="V151" s="239">
        <f t="shared" si="389"/>
        <v>0</v>
      </c>
      <c r="W151" s="240">
        <f t="shared" si="390"/>
        <v>0</v>
      </c>
      <c r="X151" s="241">
        <f t="shared" si="391"/>
        <v>0</v>
      </c>
      <c r="Y151" s="241">
        <f t="shared" si="392"/>
        <v>0</v>
      </c>
      <c r="Z151" s="235">
        <v>0</v>
      </c>
      <c r="AA151" s="152"/>
      <c r="AB151" s="7"/>
      <c r="AC151" s="7"/>
      <c r="AD151" s="7"/>
      <c r="AE151" s="7"/>
      <c r="AF151" s="7"/>
      <c r="AG151" s="7"/>
    </row>
    <row r="152" spans="1:33" ht="30" customHeight="1" thickBot="1" x14ac:dyDescent="0.3">
      <c r="A152" s="167" t="s">
        <v>278</v>
      </c>
      <c r="B152" s="168"/>
      <c r="C152" s="169"/>
      <c r="D152" s="287"/>
      <c r="E152" s="174">
        <f>SUM(E148:E150)</f>
        <v>0</v>
      </c>
      <c r="F152" s="190"/>
      <c r="G152" s="173">
        <f>SUM(G148:G151)</f>
        <v>0</v>
      </c>
      <c r="H152" s="174">
        <f>SUM(H148:H150)</f>
        <v>0</v>
      </c>
      <c r="I152" s="190"/>
      <c r="J152" s="173">
        <f>SUM(J148:J151)</f>
        <v>0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393">SUM(V148:V151)</f>
        <v>0</v>
      </c>
      <c r="W152" s="227">
        <f t="shared" si="393"/>
        <v>0</v>
      </c>
      <c r="X152" s="228">
        <f t="shared" si="393"/>
        <v>0</v>
      </c>
      <c r="Y152" s="228">
        <f t="shared" si="392"/>
        <v>0</v>
      </c>
      <c r="Z152" s="228">
        <v>0</v>
      </c>
      <c r="AA152" s="229"/>
      <c r="AB152" s="7"/>
      <c r="AC152" s="7"/>
      <c r="AD152" s="7"/>
      <c r="AE152" s="7"/>
      <c r="AF152" s="7"/>
      <c r="AG152" s="7"/>
    </row>
    <row r="153" spans="1:33" ht="30" customHeight="1" x14ac:dyDescent="0.25">
      <c r="A153" s="210" t="s">
        <v>71</v>
      </c>
      <c r="B153" s="288">
        <v>13</v>
      </c>
      <c r="C153" s="212" t="s">
        <v>279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25">
      <c r="A154" s="108" t="s">
        <v>73</v>
      </c>
      <c r="B154" s="289" t="s">
        <v>280</v>
      </c>
      <c r="C154" s="290" t="s">
        <v>281</v>
      </c>
      <c r="D154" s="141"/>
      <c r="E154" s="142">
        <f>SUM(E155:E157)</f>
        <v>2</v>
      </c>
      <c r="F154" s="143"/>
      <c r="G154" s="144">
        <f>SUM(G155:G158)</f>
        <v>14000</v>
      </c>
      <c r="H154" s="142">
        <f>SUM(H155:H157)</f>
        <v>2</v>
      </c>
      <c r="I154" s="143"/>
      <c r="J154" s="144">
        <f>SUM(J155:J158)</f>
        <v>14000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394">SUM(V155:V158)</f>
        <v>0</v>
      </c>
      <c r="W154" s="292">
        <f t="shared" si="394"/>
        <v>14000</v>
      </c>
      <c r="X154" s="144">
        <f t="shared" si="394"/>
        <v>14000</v>
      </c>
      <c r="Y154" s="144">
        <f t="shared" ref="Y154:Y182" si="395">W154-X154</f>
        <v>0</v>
      </c>
      <c r="Z154" s="144">
        <f t="shared" ref="Z154:Z183" si="396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5">
      <c r="A155" s="119" t="s">
        <v>76</v>
      </c>
      <c r="B155" s="120" t="s">
        <v>282</v>
      </c>
      <c r="C155" s="293" t="s">
        <v>283</v>
      </c>
      <c r="D155" s="122" t="s">
        <v>141</v>
      </c>
      <c r="E155" s="123"/>
      <c r="F155" s="124"/>
      <c r="G155" s="125">
        <f t="shared" ref="G155:G158" si="397">E155*F155</f>
        <v>0</v>
      </c>
      <c r="H155" s="123"/>
      <c r="I155" s="124"/>
      <c r="J155" s="125">
        <f t="shared" ref="J155:J158" si="398">H155*I155</f>
        <v>0</v>
      </c>
      <c r="K155" s="123"/>
      <c r="L155" s="124"/>
      <c r="M155" s="125">
        <f t="shared" ref="M155:M158" si="399">K155*L155</f>
        <v>0</v>
      </c>
      <c r="N155" s="123"/>
      <c r="O155" s="124"/>
      <c r="P155" s="125">
        <f t="shared" ref="P155:P158" si="400">N155*O155</f>
        <v>0</v>
      </c>
      <c r="Q155" s="123"/>
      <c r="R155" s="124"/>
      <c r="S155" s="125">
        <f t="shared" ref="S155:S158" si="401">Q155*R155</f>
        <v>0</v>
      </c>
      <c r="T155" s="123"/>
      <c r="U155" s="124"/>
      <c r="V155" s="232">
        <f t="shared" ref="V155:V158" si="402">T155*U155</f>
        <v>0</v>
      </c>
      <c r="W155" s="237">
        <f t="shared" ref="W155:W158" si="403">G155+M155+S155</f>
        <v>0</v>
      </c>
      <c r="X155" s="127">
        <f t="shared" ref="X155:X158" si="404">J155+P155+V155</f>
        <v>0</v>
      </c>
      <c r="Y155" s="127">
        <f t="shared" si="395"/>
        <v>0</v>
      </c>
      <c r="Z155" s="128">
        <v>0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19" t="s">
        <v>76</v>
      </c>
      <c r="B156" s="120" t="s">
        <v>284</v>
      </c>
      <c r="C156" s="294" t="s">
        <v>285</v>
      </c>
      <c r="D156" s="345" t="s">
        <v>79</v>
      </c>
      <c r="E156" s="123">
        <v>2</v>
      </c>
      <c r="F156" s="124">
        <v>7000</v>
      </c>
      <c r="G156" s="125">
        <f t="shared" si="397"/>
        <v>14000</v>
      </c>
      <c r="H156" s="123">
        <v>2</v>
      </c>
      <c r="I156" s="124">
        <v>7000</v>
      </c>
      <c r="J156" s="125">
        <f t="shared" si="398"/>
        <v>14000</v>
      </c>
      <c r="K156" s="123"/>
      <c r="L156" s="124"/>
      <c r="M156" s="125">
        <f t="shared" si="399"/>
        <v>0</v>
      </c>
      <c r="N156" s="123"/>
      <c r="O156" s="124"/>
      <c r="P156" s="125">
        <f t="shared" si="400"/>
        <v>0</v>
      </c>
      <c r="Q156" s="123"/>
      <c r="R156" s="124"/>
      <c r="S156" s="125">
        <f t="shared" si="401"/>
        <v>0</v>
      </c>
      <c r="T156" s="123"/>
      <c r="U156" s="124"/>
      <c r="V156" s="232">
        <f t="shared" si="402"/>
        <v>0</v>
      </c>
      <c r="W156" s="237">
        <f t="shared" si="403"/>
        <v>14000</v>
      </c>
      <c r="X156" s="127">
        <f t="shared" si="404"/>
        <v>14000</v>
      </c>
      <c r="Y156" s="127">
        <f t="shared" si="395"/>
        <v>0</v>
      </c>
      <c r="Z156" s="128"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76</v>
      </c>
      <c r="B157" s="120" t="s">
        <v>286</v>
      </c>
      <c r="C157" s="294" t="s">
        <v>287</v>
      </c>
      <c r="D157" s="122" t="s">
        <v>141</v>
      </c>
      <c r="E157" s="123"/>
      <c r="F157" s="124"/>
      <c r="G157" s="125">
        <f t="shared" si="397"/>
        <v>0</v>
      </c>
      <c r="H157" s="123"/>
      <c r="I157" s="124"/>
      <c r="J157" s="125">
        <f t="shared" si="398"/>
        <v>0</v>
      </c>
      <c r="K157" s="123"/>
      <c r="L157" s="124"/>
      <c r="M157" s="125">
        <f t="shared" si="399"/>
        <v>0</v>
      </c>
      <c r="N157" s="123"/>
      <c r="O157" s="124"/>
      <c r="P157" s="125">
        <f t="shared" si="400"/>
        <v>0</v>
      </c>
      <c r="Q157" s="123"/>
      <c r="R157" s="124"/>
      <c r="S157" s="125">
        <f t="shared" si="401"/>
        <v>0</v>
      </c>
      <c r="T157" s="123"/>
      <c r="U157" s="124"/>
      <c r="V157" s="232">
        <f t="shared" si="402"/>
        <v>0</v>
      </c>
      <c r="W157" s="237">
        <f t="shared" si="403"/>
        <v>0</v>
      </c>
      <c r="X157" s="127">
        <f t="shared" si="404"/>
        <v>0</v>
      </c>
      <c r="Y157" s="127">
        <f t="shared" si="395"/>
        <v>0</v>
      </c>
      <c r="Z157" s="128">
        <v>0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thickBot="1" x14ac:dyDescent="0.3">
      <c r="A158" s="147" t="s">
        <v>76</v>
      </c>
      <c r="B158" s="154" t="s">
        <v>288</v>
      </c>
      <c r="C158" s="294" t="s">
        <v>289</v>
      </c>
      <c r="D158" s="148"/>
      <c r="E158" s="149"/>
      <c r="F158" s="150">
        <v>0.22</v>
      </c>
      <c r="G158" s="151">
        <f t="shared" si="397"/>
        <v>0</v>
      </c>
      <c r="H158" s="149"/>
      <c r="I158" s="150">
        <v>0.22</v>
      </c>
      <c r="J158" s="151">
        <f t="shared" si="398"/>
        <v>0</v>
      </c>
      <c r="K158" s="149"/>
      <c r="L158" s="150">
        <v>0.22</v>
      </c>
      <c r="M158" s="151">
        <f t="shared" si="399"/>
        <v>0</v>
      </c>
      <c r="N158" s="149"/>
      <c r="O158" s="150">
        <v>0.22</v>
      </c>
      <c r="P158" s="151">
        <f t="shared" si="400"/>
        <v>0</v>
      </c>
      <c r="Q158" s="149"/>
      <c r="R158" s="150">
        <v>0.22</v>
      </c>
      <c r="S158" s="151">
        <f t="shared" si="401"/>
        <v>0</v>
      </c>
      <c r="T158" s="149"/>
      <c r="U158" s="150">
        <v>0.22</v>
      </c>
      <c r="V158" s="295">
        <f t="shared" si="402"/>
        <v>0</v>
      </c>
      <c r="W158" s="240">
        <f t="shared" si="403"/>
        <v>0</v>
      </c>
      <c r="X158" s="241">
        <f t="shared" si="404"/>
        <v>0</v>
      </c>
      <c r="Y158" s="241">
        <f t="shared" si="395"/>
        <v>0</v>
      </c>
      <c r="Z158" s="128">
        <v>0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96" t="s">
        <v>73</v>
      </c>
      <c r="B159" s="297" t="s">
        <v>290</v>
      </c>
      <c r="C159" s="225" t="s">
        <v>291</v>
      </c>
      <c r="D159" s="111"/>
      <c r="E159" s="112">
        <f>SUM(E160:E162)</f>
        <v>6</v>
      </c>
      <c r="F159" s="113"/>
      <c r="G159" s="114">
        <f>SUM(G160:G165)</f>
        <v>36500</v>
      </c>
      <c r="H159" s="112">
        <f>SUM(H160:H162)</f>
        <v>6</v>
      </c>
      <c r="I159" s="113"/>
      <c r="J159" s="114">
        <f>SUM(J160:J165)</f>
        <v>36500</v>
      </c>
      <c r="K159" s="112">
        <f>SUM(K160:K162)</f>
        <v>0</v>
      </c>
      <c r="L159" s="113"/>
      <c r="M159" s="114">
        <f>SUM(M160:M165)</f>
        <v>0</v>
      </c>
      <c r="N159" s="112">
        <f>SUM(N160:N162)</f>
        <v>0</v>
      </c>
      <c r="O159" s="113"/>
      <c r="P159" s="114">
        <f>SUM(P160:P165)</f>
        <v>0</v>
      </c>
      <c r="Q159" s="112">
        <f>SUM(Q160:Q162)</f>
        <v>0</v>
      </c>
      <c r="R159" s="113"/>
      <c r="S159" s="114">
        <f>SUM(S160:S165)</f>
        <v>0</v>
      </c>
      <c r="T159" s="112">
        <f>SUM(T160:T162)</f>
        <v>0</v>
      </c>
      <c r="U159" s="113"/>
      <c r="V159" s="114">
        <f t="shared" ref="V159:X159" si="405">SUM(V160:V165)</f>
        <v>0</v>
      </c>
      <c r="W159" s="114">
        <f t="shared" si="405"/>
        <v>36500</v>
      </c>
      <c r="X159" s="114">
        <f t="shared" si="405"/>
        <v>36500</v>
      </c>
      <c r="Y159" s="114">
        <f t="shared" si="395"/>
        <v>0</v>
      </c>
      <c r="Z159" s="114">
        <f t="shared" si="396"/>
        <v>0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76</v>
      </c>
      <c r="B160" s="120" t="s">
        <v>292</v>
      </c>
      <c r="C160" s="344" t="s">
        <v>356</v>
      </c>
      <c r="D160" s="345" t="s">
        <v>346</v>
      </c>
      <c r="E160" s="123">
        <v>1</v>
      </c>
      <c r="F160" s="124">
        <v>2100</v>
      </c>
      <c r="G160" s="125">
        <f t="shared" ref="G160:G165" si="406">E160*F160</f>
        <v>2100</v>
      </c>
      <c r="H160" s="123">
        <v>1</v>
      </c>
      <c r="I160" s="124">
        <v>2100</v>
      </c>
      <c r="J160" s="125">
        <f t="shared" ref="J160:J165" si="407">H160*I160</f>
        <v>2100</v>
      </c>
      <c r="K160" s="123"/>
      <c r="L160" s="124"/>
      <c r="M160" s="125">
        <f t="shared" ref="M160:M165" si="408">K160*L160</f>
        <v>0</v>
      </c>
      <c r="N160" s="123"/>
      <c r="O160" s="124"/>
      <c r="P160" s="125">
        <f t="shared" ref="P160:P165" si="409">N160*O160</f>
        <v>0</v>
      </c>
      <c r="Q160" s="123"/>
      <c r="R160" s="124"/>
      <c r="S160" s="125">
        <f t="shared" ref="S160:S165" si="410">Q160*R160</f>
        <v>0</v>
      </c>
      <c r="T160" s="123"/>
      <c r="U160" s="124"/>
      <c r="V160" s="125">
        <f t="shared" ref="V160:V165" si="411">T160*U160</f>
        <v>0</v>
      </c>
      <c r="W160" s="126">
        <f t="shared" ref="W160:W165" si="412">G160+M160+S160</f>
        <v>2100</v>
      </c>
      <c r="X160" s="127">
        <f t="shared" ref="X160:X165" si="413">J160+P160+V160</f>
        <v>2100</v>
      </c>
      <c r="Y160" s="127">
        <f t="shared" si="395"/>
        <v>0</v>
      </c>
      <c r="Z160" s="128">
        <f t="shared" si="396"/>
        <v>0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76</v>
      </c>
      <c r="B161" s="120" t="s">
        <v>293</v>
      </c>
      <c r="C161" s="344" t="s">
        <v>357</v>
      </c>
      <c r="D161" s="345" t="s">
        <v>346</v>
      </c>
      <c r="E161" s="123">
        <v>4</v>
      </c>
      <c r="F161" s="124">
        <v>2600</v>
      </c>
      <c r="G161" s="125">
        <f t="shared" si="406"/>
        <v>10400</v>
      </c>
      <c r="H161" s="123">
        <v>4</v>
      </c>
      <c r="I161" s="124">
        <v>2600</v>
      </c>
      <c r="J161" s="125">
        <f t="shared" si="407"/>
        <v>10400</v>
      </c>
      <c r="K161" s="123"/>
      <c r="L161" s="124"/>
      <c r="M161" s="125">
        <f t="shared" si="408"/>
        <v>0</v>
      </c>
      <c r="N161" s="123"/>
      <c r="O161" s="124"/>
      <c r="P161" s="125">
        <f t="shared" si="409"/>
        <v>0</v>
      </c>
      <c r="Q161" s="123"/>
      <c r="R161" s="124"/>
      <c r="S161" s="125">
        <f t="shared" si="410"/>
        <v>0</v>
      </c>
      <c r="T161" s="123"/>
      <c r="U161" s="124"/>
      <c r="V161" s="125">
        <f t="shared" si="411"/>
        <v>0</v>
      </c>
      <c r="W161" s="126">
        <f t="shared" si="412"/>
        <v>10400</v>
      </c>
      <c r="X161" s="127">
        <f t="shared" si="413"/>
        <v>10400</v>
      </c>
      <c r="Y161" s="127">
        <f t="shared" si="395"/>
        <v>0</v>
      </c>
      <c r="Z161" s="128">
        <f t="shared" si="396"/>
        <v>0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76</v>
      </c>
      <c r="B162" s="133" t="s">
        <v>294</v>
      </c>
      <c r="C162" s="344" t="s">
        <v>358</v>
      </c>
      <c r="D162" s="345" t="s">
        <v>346</v>
      </c>
      <c r="E162" s="135">
        <v>1</v>
      </c>
      <c r="F162" s="136">
        <v>7500</v>
      </c>
      <c r="G162" s="137">
        <f t="shared" si="406"/>
        <v>7500</v>
      </c>
      <c r="H162" s="135">
        <v>1</v>
      </c>
      <c r="I162" s="136">
        <v>7500</v>
      </c>
      <c r="J162" s="137">
        <f t="shared" si="407"/>
        <v>7500</v>
      </c>
      <c r="K162" s="135"/>
      <c r="L162" s="136"/>
      <c r="M162" s="137">
        <f t="shared" si="408"/>
        <v>0</v>
      </c>
      <c r="N162" s="135"/>
      <c r="O162" s="136"/>
      <c r="P162" s="137">
        <f t="shared" si="409"/>
        <v>0</v>
      </c>
      <c r="Q162" s="135"/>
      <c r="R162" s="136"/>
      <c r="S162" s="137">
        <f t="shared" si="410"/>
        <v>0</v>
      </c>
      <c r="T162" s="135"/>
      <c r="U162" s="136"/>
      <c r="V162" s="137">
        <f t="shared" si="411"/>
        <v>0</v>
      </c>
      <c r="W162" s="138">
        <f t="shared" si="412"/>
        <v>7500</v>
      </c>
      <c r="X162" s="127">
        <f t="shared" si="413"/>
        <v>7500</v>
      </c>
      <c r="Y162" s="127">
        <f t="shared" si="395"/>
        <v>0</v>
      </c>
      <c r="Z162" s="128">
        <f t="shared" si="396"/>
        <v>0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76</v>
      </c>
      <c r="B163" s="348" t="s">
        <v>295</v>
      </c>
      <c r="C163" s="344" t="s">
        <v>359</v>
      </c>
      <c r="D163" s="345" t="s">
        <v>346</v>
      </c>
      <c r="E163" s="135">
        <v>1</v>
      </c>
      <c r="F163" s="136">
        <v>2500</v>
      </c>
      <c r="G163" s="137">
        <f t="shared" ref="G163" si="414">E163*F163</f>
        <v>2500</v>
      </c>
      <c r="H163" s="135">
        <v>1</v>
      </c>
      <c r="I163" s="136">
        <v>2500</v>
      </c>
      <c r="J163" s="137">
        <f t="shared" ref="J163" si="415">H163*I163</f>
        <v>2500</v>
      </c>
      <c r="K163" s="135"/>
      <c r="L163" s="136"/>
      <c r="M163" s="137">
        <f t="shared" ref="M163" si="416">K163*L163</f>
        <v>0</v>
      </c>
      <c r="N163" s="135"/>
      <c r="O163" s="136"/>
      <c r="P163" s="137">
        <f t="shared" ref="P163" si="417">N163*O163</f>
        <v>0</v>
      </c>
      <c r="Q163" s="135"/>
      <c r="R163" s="136"/>
      <c r="S163" s="137">
        <f t="shared" ref="S163" si="418">Q163*R163</f>
        <v>0</v>
      </c>
      <c r="T163" s="135"/>
      <c r="U163" s="136"/>
      <c r="V163" s="137">
        <f t="shared" ref="V163" si="419">T163*U163</f>
        <v>0</v>
      </c>
      <c r="W163" s="138">
        <f t="shared" ref="W163" si="420">G163+M163+S163</f>
        <v>2500</v>
      </c>
      <c r="X163" s="127">
        <f t="shared" ref="X163" si="421">J163+P163+V163</f>
        <v>2500</v>
      </c>
      <c r="Y163" s="127">
        <f t="shared" ref="Y163" si="422">W163-X163</f>
        <v>0</v>
      </c>
      <c r="Z163" s="128">
        <f t="shared" ref="Z163" si="423">Y163/W163</f>
        <v>0</v>
      </c>
      <c r="AA163" s="139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32" t="s">
        <v>76</v>
      </c>
      <c r="B164" s="348" t="s">
        <v>360</v>
      </c>
      <c r="C164" s="344" t="s">
        <v>361</v>
      </c>
      <c r="D164" s="345" t="s">
        <v>346</v>
      </c>
      <c r="E164" s="135">
        <v>2</v>
      </c>
      <c r="F164" s="136">
        <v>7000</v>
      </c>
      <c r="G164" s="137">
        <f t="shared" ref="G164" si="424">E164*F164</f>
        <v>14000</v>
      </c>
      <c r="H164" s="135">
        <v>2</v>
      </c>
      <c r="I164" s="136">
        <v>7000</v>
      </c>
      <c r="J164" s="137">
        <f t="shared" ref="J164" si="425">H164*I164</f>
        <v>14000</v>
      </c>
      <c r="K164" s="135"/>
      <c r="L164" s="136"/>
      <c r="M164" s="137">
        <f t="shared" ref="M164" si="426">K164*L164</f>
        <v>0</v>
      </c>
      <c r="N164" s="135"/>
      <c r="O164" s="136"/>
      <c r="P164" s="137">
        <f t="shared" ref="P164" si="427">N164*O164</f>
        <v>0</v>
      </c>
      <c r="Q164" s="135"/>
      <c r="R164" s="136"/>
      <c r="S164" s="137">
        <f t="shared" ref="S164" si="428">Q164*R164</f>
        <v>0</v>
      </c>
      <c r="T164" s="135"/>
      <c r="U164" s="136"/>
      <c r="V164" s="137">
        <f t="shared" ref="V164" si="429">T164*U164</f>
        <v>0</v>
      </c>
      <c r="W164" s="138">
        <f t="shared" ref="W164" si="430">G164+M164+S164</f>
        <v>14000</v>
      </c>
      <c r="X164" s="127">
        <f t="shared" ref="X164" si="431">J164+P164+V164</f>
        <v>14000</v>
      </c>
      <c r="Y164" s="127">
        <f t="shared" ref="Y164" si="432">W164-X164</f>
        <v>0</v>
      </c>
      <c r="Z164" s="128">
        <f t="shared" ref="Z164" si="433">Y164/W164</f>
        <v>0</v>
      </c>
      <c r="AA164" s="139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32" t="s">
        <v>76</v>
      </c>
      <c r="B165" s="133" t="s">
        <v>295</v>
      </c>
      <c r="C165" s="189" t="s">
        <v>296</v>
      </c>
      <c r="D165" s="148"/>
      <c r="E165" s="135"/>
      <c r="F165" s="136">
        <v>0.22</v>
      </c>
      <c r="G165" s="137">
        <f t="shared" si="406"/>
        <v>0</v>
      </c>
      <c r="H165" s="135"/>
      <c r="I165" s="136">
        <v>0.22</v>
      </c>
      <c r="J165" s="137">
        <f t="shared" si="407"/>
        <v>0</v>
      </c>
      <c r="K165" s="135"/>
      <c r="L165" s="136">
        <v>0.22</v>
      </c>
      <c r="M165" s="137">
        <f t="shared" si="408"/>
        <v>0</v>
      </c>
      <c r="N165" s="135"/>
      <c r="O165" s="136">
        <v>0.22</v>
      </c>
      <c r="P165" s="137">
        <f t="shared" si="409"/>
        <v>0</v>
      </c>
      <c r="Q165" s="135"/>
      <c r="R165" s="136">
        <v>0.22</v>
      </c>
      <c r="S165" s="137">
        <f t="shared" si="410"/>
        <v>0</v>
      </c>
      <c r="T165" s="135"/>
      <c r="U165" s="136">
        <v>0.22</v>
      </c>
      <c r="V165" s="137">
        <f t="shared" si="411"/>
        <v>0</v>
      </c>
      <c r="W165" s="138">
        <f t="shared" si="412"/>
        <v>0</v>
      </c>
      <c r="X165" s="127">
        <f t="shared" si="413"/>
        <v>0</v>
      </c>
      <c r="Y165" s="127">
        <f t="shared" si="395"/>
        <v>0</v>
      </c>
      <c r="Z165" s="128">
        <v>0</v>
      </c>
      <c r="AA165" s="152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08" t="s">
        <v>73</v>
      </c>
      <c r="B166" s="155" t="s">
        <v>297</v>
      </c>
      <c r="C166" s="225" t="s">
        <v>298</v>
      </c>
      <c r="D166" s="141"/>
      <c r="E166" s="142">
        <f>SUM(E167:E169)</f>
        <v>0</v>
      </c>
      <c r="F166" s="143"/>
      <c r="G166" s="144">
        <f t="shared" ref="G166:H166" si="434">SUM(G167:G169)</f>
        <v>0</v>
      </c>
      <c r="H166" s="142">
        <f t="shared" si="434"/>
        <v>0</v>
      </c>
      <c r="I166" s="143"/>
      <c r="J166" s="144">
        <f t="shared" ref="J166:K166" si="435">SUM(J167:J169)</f>
        <v>0</v>
      </c>
      <c r="K166" s="142">
        <f t="shared" si="435"/>
        <v>0</v>
      </c>
      <c r="L166" s="143"/>
      <c r="M166" s="144">
        <f t="shared" ref="M166:N166" si="436">SUM(M167:M169)</f>
        <v>0</v>
      </c>
      <c r="N166" s="142">
        <f t="shared" si="436"/>
        <v>0</v>
      </c>
      <c r="O166" s="143"/>
      <c r="P166" s="144">
        <f t="shared" ref="P166:Q166" si="437">SUM(P167:P169)</f>
        <v>0</v>
      </c>
      <c r="Q166" s="142">
        <f t="shared" si="437"/>
        <v>0</v>
      </c>
      <c r="R166" s="143"/>
      <c r="S166" s="144">
        <f t="shared" ref="S166:T166" si="438">SUM(S167:S169)</f>
        <v>0</v>
      </c>
      <c r="T166" s="142">
        <f t="shared" si="438"/>
        <v>0</v>
      </c>
      <c r="U166" s="143"/>
      <c r="V166" s="144">
        <f t="shared" ref="V166:X166" si="439">SUM(V167:V169)</f>
        <v>0</v>
      </c>
      <c r="W166" s="144">
        <f t="shared" si="439"/>
        <v>0</v>
      </c>
      <c r="X166" s="144">
        <f t="shared" si="439"/>
        <v>0</v>
      </c>
      <c r="Y166" s="144">
        <f t="shared" si="395"/>
        <v>0</v>
      </c>
      <c r="Z166" s="144">
        <v>0</v>
      </c>
      <c r="AA166" s="298"/>
      <c r="AB166" s="118"/>
      <c r="AC166" s="118"/>
      <c r="AD166" s="118"/>
      <c r="AE166" s="118"/>
      <c r="AF166" s="118"/>
      <c r="AG166" s="118"/>
    </row>
    <row r="167" spans="1:33" ht="30" customHeight="1" x14ac:dyDescent="0.25">
      <c r="A167" s="119" t="s">
        <v>76</v>
      </c>
      <c r="B167" s="120" t="s">
        <v>299</v>
      </c>
      <c r="C167" s="188" t="s">
        <v>300</v>
      </c>
      <c r="D167" s="122"/>
      <c r="E167" s="123"/>
      <c r="F167" s="124"/>
      <c r="G167" s="125">
        <f t="shared" ref="G167:G169" si="440">E167*F167</f>
        <v>0</v>
      </c>
      <c r="H167" s="123"/>
      <c r="I167" s="124"/>
      <c r="J167" s="125">
        <f t="shared" ref="J167:J169" si="441">H167*I167</f>
        <v>0</v>
      </c>
      <c r="K167" s="123"/>
      <c r="L167" s="124"/>
      <c r="M167" s="125">
        <f t="shared" ref="M167:M169" si="442">K167*L167</f>
        <v>0</v>
      </c>
      <c r="N167" s="123"/>
      <c r="O167" s="124"/>
      <c r="P167" s="125">
        <f t="shared" ref="P167:P169" si="443">N167*O167</f>
        <v>0</v>
      </c>
      <c r="Q167" s="123"/>
      <c r="R167" s="124"/>
      <c r="S167" s="125">
        <f t="shared" ref="S167:S169" si="444">Q167*R167</f>
        <v>0</v>
      </c>
      <c r="T167" s="123"/>
      <c r="U167" s="124"/>
      <c r="V167" s="125">
        <f t="shared" ref="V167:V169" si="445">T167*U167</f>
        <v>0</v>
      </c>
      <c r="W167" s="126">
        <f t="shared" ref="W167:W169" si="446">G167+M167+S167</f>
        <v>0</v>
      </c>
      <c r="X167" s="127">
        <f t="shared" ref="X167:X169" si="447">J167+P167+V167</f>
        <v>0</v>
      </c>
      <c r="Y167" s="127">
        <f t="shared" si="395"/>
        <v>0</v>
      </c>
      <c r="Z167" s="128">
        <v>0</v>
      </c>
      <c r="AA167" s="285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19" t="s">
        <v>76</v>
      </c>
      <c r="B168" s="120" t="s">
        <v>301</v>
      </c>
      <c r="C168" s="188" t="s">
        <v>300</v>
      </c>
      <c r="D168" s="122"/>
      <c r="E168" s="123"/>
      <c r="F168" s="124"/>
      <c r="G168" s="125">
        <f t="shared" si="440"/>
        <v>0</v>
      </c>
      <c r="H168" s="123"/>
      <c r="I168" s="124"/>
      <c r="J168" s="125">
        <f t="shared" si="441"/>
        <v>0</v>
      </c>
      <c r="K168" s="123"/>
      <c r="L168" s="124"/>
      <c r="M168" s="125">
        <f t="shared" si="442"/>
        <v>0</v>
      </c>
      <c r="N168" s="123"/>
      <c r="O168" s="124"/>
      <c r="P168" s="125">
        <f t="shared" si="443"/>
        <v>0</v>
      </c>
      <c r="Q168" s="123"/>
      <c r="R168" s="124"/>
      <c r="S168" s="125">
        <f t="shared" si="444"/>
        <v>0</v>
      </c>
      <c r="T168" s="123"/>
      <c r="U168" s="124"/>
      <c r="V168" s="125">
        <f t="shared" si="445"/>
        <v>0</v>
      </c>
      <c r="W168" s="126">
        <f t="shared" si="446"/>
        <v>0</v>
      </c>
      <c r="X168" s="127">
        <f t="shared" si="447"/>
        <v>0</v>
      </c>
      <c r="Y168" s="127">
        <f t="shared" si="395"/>
        <v>0</v>
      </c>
      <c r="Z168" s="128">
        <v>0</v>
      </c>
      <c r="AA168" s="285"/>
      <c r="AB168" s="131"/>
      <c r="AC168" s="131"/>
      <c r="AD168" s="131"/>
      <c r="AE168" s="131"/>
      <c r="AF168" s="131"/>
      <c r="AG168" s="131"/>
    </row>
    <row r="169" spans="1:33" ht="30" customHeight="1" x14ac:dyDescent="0.25">
      <c r="A169" s="132" t="s">
        <v>76</v>
      </c>
      <c r="B169" s="133" t="s">
        <v>302</v>
      </c>
      <c r="C169" s="164" t="s">
        <v>300</v>
      </c>
      <c r="D169" s="134"/>
      <c r="E169" s="135"/>
      <c r="F169" s="136"/>
      <c r="G169" s="137">
        <f t="shared" si="440"/>
        <v>0</v>
      </c>
      <c r="H169" s="135"/>
      <c r="I169" s="136"/>
      <c r="J169" s="137">
        <f t="shared" si="441"/>
        <v>0</v>
      </c>
      <c r="K169" s="135"/>
      <c r="L169" s="136"/>
      <c r="M169" s="137">
        <f t="shared" si="442"/>
        <v>0</v>
      </c>
      <c r="N169" s="135"/>
      <c r="O169" s="136"/>
      <c r="P169" s="137">
        <f t="shared" si="443"/>
        <v>0</v>
      </c>
      <c r="Q169" s="135"/>
      <c r="R169" s="136"/>
      <c r="S169" s="137">
        <f t="shared" si="444"/>
        <v>0</v>
      </c>
      <c r="T169" s="135"/>
      <c r="U169" s="136"/>
      <c r="V169" s="137">
        <f t="shared" si="445"/>
        <v>0</v>
      </c>
      <c r="W169" s="138">
        <f t="shared" si="446"/>
        <v>0</v>
      </c>
      <c r="X169" s="127">
        <f t="shared" si="447"/>
        <v>0</v>
      </c>
      <c r="Y169" s="127">
        <f t="shared" si="395"/>
        <v>0</v>
      </c>
      <c r="Z169" s="128">
        <v>0</v>
      </c>
      <c r="AA169" s="286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08" t="s">
        <v>73</v>
      </c>
      <c r="B170" s="155" t="s">
        <v>303</v>
      </c>
      <c r="C170" s="299" t="s">
        <v>279</v>
      </c>
      <c r="D170" s="141"/>
      <c r="E170" s="142">
        <f>SUM(E171:E180)</f>
        <v>36</v>
      </c>
      <c r="F170" s="143"/>
      <c r="G170" s="144">
        <f>SUM(G171:G181)</f>
        <v>159541.20000000001</v>
      </c>
      <c r="H170" s="142">
        <f>SUM(H171:H180)</f>
        <v>36</v>
      </c>
      <c r="I170" s="143"/>
      <c r="J170" s="144">
        <f>SUM(J171:J181)</f>
        <v>159252.45000000001</v>
      </c>
      <c r="K170" s="142">
        <f>SUM(K171:K177)</f>
        <v>0</v>
      </c>
      <c r="L170" s="143"/>
      <c r="M170" s="144">
        <f>SUM(M171:M181)</f>
        <v>0</v>
      </c>
      <c r="N170" s="142">
        <f>SUM(N171:N177)</f>
        <v>0</v>
      </c>
      <c r="O170" s="143"/>
      <c r="P170" s="144">
        <f>SUM(P171:P181)</f>
        <v>0</v>
      </c>
      <c r="Q170" s="142">
        <f>SUM(Q171:Q177)</f>
        <v>0</v>
      </c>
      <c r="R170" s="143"/>
      <c r="S170" s="144">
        <f>SUM(S171:S181)</f>
        <v>0</v>
      </c>
      <c r="T170" s="142">
        <f>SUM(T171:T177)</f>
        <v>0</v>
      </c>
      <c r="U170" s="143"/>
      <c r="V170" s="144">
        <f t="shared" ref="V170:X170" si="448">SUM(V171:V181)</f>
        <v>0</v>
      </c>
      <c r="W170" s="144">
        <f t="shared" si="448"/>
        <v>159541.20000000001</v>
      </c>
      <c r="X170" s="144">
        <f t="shared" si="448"/>
        <v>159252.45000000001</v>
      </c>
      <c r="Y170" s="144">
        <f t="shared" si="395"/>
        <v>288.75</v>
      </c>
      <c r="Z170" s="144">
        <f t="shared" si="396"/>
        <v>1.8098773232243456E-3</v>
      </c>
      <c r="AA170" s="298"/>
      <c r="AB170" s="118"/>
      <c r="AC170" s="118"/>
      <c r="AD170" s="118"/>
      <c r="AE170" s="118"/>
      <c r="AF170" s="118"/>
      <c r="AG170" s="118"/>
    </row>
    <row r="171" spans="1:33" ht="30" customHeight="1" x14ac:dyDescent="0.25">
      <c r="A171" s="119" t="s">
        <v>76</v>
      </c>
      <c r="B171" s="120" t="s">
        <v>304</v>
      </c>
      <c r="C171" s="188" t="s">
        <v>305</v>
      </c>
      <c r="D171" s="122"/>
      <c r="E171" s="123"/>
      <c r="F171" s="124"/>
      <c r="G171" s="125">
        <f t="shared" ref="G171:G181" si="449">E171*F171</f>
        <v>0</v>
      </c>
      <c r="H171" s="123"/>
      <c r="I171" s="124"/>
      <c r="J171" s="125">
        <f t="shared" ref="J171:J181" si="450">H171*I171</f>
        <v>0</v>
      </c>
      <c r="K171" s="123"/>
      <c r="L171" s="124"/>
      <c r="M171" s="125">
        <f t="shared" ref="M171:M181" si="451">K171*L171</f>
        <v>0</v>
      </c>
      <c r="N171" s="123"/>
      <c r="O171" s="124"/>
      <c r="P171" s="125">
        <f t="shared" ref="P171:P181" si="452">N171*O171</f>
        <v>0</v>
      </c>
      <c r="Q171" s="123"/>
      <c r="R171" s="124"/>
      <c r="S171" s="125">
        <f t="shared" ref="S171:S181" si="453">Q171*R171</f>
        <v>0</v>
      </c>
      <c r="T171" s="123"/>
      <c r="U171" s="124"/>
      <c r="V171" s="125">
        <f t="shared" ref="V171:V181" si="454">T171*U171</f>
        <v>0</v>
      </c>
      <c r="W171" s="126">
        <f t="shared" ref="W171:W181" si="455">G171+M171+S171</f>
        <v>0</v>
      </c>
      <c r="X171" s="127">
        <f t="shared" ref="X171:X181" si="456">J171+P171+V171</f>
        <v>0</v>
      </c>
      <c r="Y171" s="127">
        <f t="shared" si="395"/>
        <v>0</v>
      </c>
      <c r="Z171" s="128">
        <v>0</v>
      </c>
      <c r="AA171" s="285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76</v>
      </c>
      <c r="B172" s="120" t="s">
        <v>306</v>
      </c>
      <c r="C172" s="188" t="s">
        <v>307</v>
      </c>
      <c r="D172" s="122"/>
      <c r="E172" s="123"/>
      <c r="F172" s="124"/>
      <c r="G172" s="125">
        <f t="shared" si="449"/>
        <v>0</v>
      </c>
      <c r="H172" s="123"/>
      <c r="I172" s="124"/>
      <c r="J172" s="125">
        <f t="shared" si="450"/>
        <v>0</v>
      </c>
      <c r="K172" s="123"/>
      <c r="L172" s="124"/>
      <c r="M172" s="125">
        <f t="shared" si="451"/>
        <v>0</v>
      </c>
      <c r="N172" s="123"/>
      <c r="O172" s="124"/>
      <c r="P172" s="125">
        <f t="shared" si="452"/>
        <v>0</v>
      </c>
      <c r="Q172" s="123"/>
      <c r="R172" s="124"/>
      <c r="S172" s="125">
        <f t="shared" si="453"/>
        <v>0</v>
      </c>
      <c r="T172" s="123"/>
      <c r="U172" s="124"/>
      <c r="V172" s="125">
        <f t="shared" si="454"/>
        <v>0</v>
      </c>
      <c r="W172" s="138">
        <f t="shared" si="455"/>
        <v>0</v>
      </c>
      <c r="X172" s="127">
        <f t="shared" si="456"/>
        <v>0</v>
      </c>
      <c r="Y172" s="127">
        <f t="shared" si="395"/>
        <v>0</v>
      </c>
      <c r="Z172" s="128">
        <v>0</v>
      </c>
      <c r="AA172" s="285"/>
      <c r="AB172" s="131"/>
      <c r="AC172" s="131"/>
      <c r="AD172" s="131"/>
      <c r="AE172" s="131"/>
      <c r="AF172" s="131"/>
      <c r="AG172" s="131"/>
    </row>
    <row r="173" spans="1:33" ht="156" customHeight="1" x14ac:dyDescent="0.25">
      <c r="A173" s="119" t="s">
        <v>76</v>
      </c>
      <c r="B173" s="120" t="s">
        <v>308</v>
      </c>
      <c r="C173" s="188" t="s">
        <v>309</v>
      </c>
      <c r="D173" s="345" t="s">
        <v>79</v>
      </c>
      <c r="E173" s="123">
        <v>4</v>
      </c>
      <c r="F173" s="124">
        <v>250</v>
      </c>
      <c r="G173" s="125">
        <f t="shared" si="449"/>
        <v>1000</v>
      </c>
      <c r="H173" s="123">
        <v>4</v>
      </c>
      <c r="I173" s="124">
        <v>711.25</v>
      </c>
      <c r="J173" s="125">
        <v>711.25</v>
      </c>
      <c r="K173" s="123"/>
      <c r="L173" s="124"/>
      <c r="M173" s="125">
        <f t="shared" si="451"/>
        <v>0</v>
      </c>
      <c r="N173" s="123"/>
      <c r="O173" s="124"/>
      <c r="P173" s="125">
        <f t="shared" si="452"/>
        <v>0</v>
      </c>
      <c r="Q173" s="123"/>
      <c r="R173" s="124"/>
      <c r="S173" s="125">
        <f t="shared" si="453"/>
        <v>0</v>
      </c>
      <c r="T173" s="123"/>
      <c r="U173" s="124"/>
      <c r="V173" s="125">
        <f t="shared" si="454"/>
        <v>0</v>
      </c>
      <c r="W173" s="138">
        <f t="shared" si="455"/>
        <v>1000</v>
      </c>
      <c r="X173" s="127">
        <f t="shared" si="456"/>
        <v>711.25</v>
      </c>
      <c r="Y173" s="127">
        <f t="shared" si="395"/>
        <v>288.75</v>
      </c>
      <c r="Z173" s="128">
        <v>0</v>
      </c>
      <c r="AA173" s="351" t="s">
        <v>494</v>
      </c>
      <c r="AB173" s="131"/>
      <c r="AC173" s="131"/>
      <c r="AD173" s="131"/>
      <c r="AE173" s="131"/>
      <c r="AF173" s="131"/>
      <c r="AG173" s="131"/>
    </row>
    <row r="174" spans="1:33" ht="47.25" customHeight="1" x14ac:dyDescent="0.25">
      <c r="A174" s="119" t="s">
        <v>76</v>
      </c>
      <c r="B174" s="120" t="s">
        <v>310</v>
      </c>
      <c r="C174" s="349" t="s">
        <v>362</v>
      </c>
      <c r="D174" s="345" t="s">
        <v>346</v>
      </c>
      <c r="E174" s="123">
        <v>6</v>
      </c>
      <c r="F174" s="124">
        <v>2500</v>
      </c>
      <c r="G174" s="125">
        <f t="shared" si="449"/>
        <v>15000</v>
      </c>
      <c r="H174" s="123">
        <v>6</v>
      </c>
      <c r="I174" s="124">
        <v>2500</v>
      </c>
      <c r="J174" s="125">
        <f t="shared" si="450"/>
        <v>15000</v>
      </c>
      <c r="K174" s="123"/>
      <c r="L174" s="124"/>
      <c r="M174" s="125">
        <f t="shared" si="451"/>
        <v>0</v>
      </c>
      <c r="N174" s="123"/>
      <c r="O174" s="124"/>
      <c r="P174" s="125">
        <f t="shared" si="452"/>
        <v>0</v>
      </c>
      <c r="Q174" s="123"/>
      <c r="R174" s="124"/>
      <c r="S174" s="125">
        <f t="shared" si="453"/>
        <v>0</v>
      </c>
      <c r="T174" s="123"/>
      <c r="U174" s="124"/>
      <c r="V174" s="125">
        <f t="shared" si="454"/>
        <v>0</v>
      </c>
      <c r="W174" s="138">
        <f t="shared" si="455"/>
        <v>15000</v>
      </c>
      <c r="X174" s="127">
        <f t="shared" si="456"/>
        <v>15000</v>
      </c>
      <c r="Y174" s="127">
        <f t="shared" si="395"/>
        <v>0</v>
      </c>
      <c r="Z174" s="128">
        <v>0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76</v>
      </c>
      <c r="B175" s="120" t="s">
        <v>311</v>
      </c>
      <c r="C175" s="347" t="s">
        <v>363</v>
      </c>
      <c r="D175" s="345" t="s">
        <v>141</v>
      </c>
      <c r="E175" s="123">
        <v>1</v>
      </c>
      <c r="F175" s="124">
        <v>10000</v>
      </c>
      <c r="G175" s="125">
        <f t="shared" si="449"/>
        <v>10000</v>
      </c>
      <c r="H175" s="123">
        <v>1</v>
      </c>
      <c r="I175" s="124">
        <v>10000</v>
      </c>
      <c r="J175" s="125">
        <f t="shared" si="450"/>
        <v>10000</v>
      </c>
      <c r="K175" s="123"/>
      <c r="L175" s="124"/>
      <c r="M175" s="125">
        <f t="shared" si="451"/>
        <v>0</v>
      </c>
      <c r="N175" s="123"/>
      <c r="O175" s="124"/>
      <c r="P175" s="125">
        <f t="shared" si="452"/>
        <v>0</v>
      </c>
      <c r="Q175" s="123"/>
      <c r="R175" s="124"/>
      <c r="S175" s="125">
        <f t="shared" si="453"/>
        <v>0</v>
      </c>
      <c r="T175" s="123"/>
      <c r="U175" s="124"/>
      <c r="V175" s="125">
        <f t="shared" si="454"/>
        <v>0</v>
      </c>
      <c r="W175" s="138">
        <f t="shared" si="455"/>
        <v>10000</v>
      </c>
      <c r="X175" s="127">
        <f t="shared" si="456"/>
        <v>10000</v>
      </c>
      <c r="Y175" s="127">
        <f t="shared" si="395"/>
        <v>0</v>
      </c>
      <c r="Z175" s="128">
        <v>0</v>
      </c>
      <c r="AA175" s="285"/>
      <c r="AB175" s="130"/>
      <c r="AC175" s="131"/>
      <c r="AD175" s="131"/>
      <c r="AE175" s="131"/>
      <c r="AF175" s="131"/>
      <c r="AG175" s="131"/>
    </row>
    <row r="176" spans="1:33" ht="30" customHeight="1" x14ac:dyDescent="0.25">
      <c r="A176" s="119" t="s">
        <v>76</v>
      </c>
      <c r="B176" s="120" t="s">
        <v>312</v>
      </c>
      <c r="C176" s="347" t="s">
        <v>364</v>
      </c>
      <c r="D176" s="345" t="s">
        <v>346</v>
      </c>
      <c r="E176" s="123">
        <v>5</v>
      </c>
      <c r="F176" s="124">
        <v>7000</v>
      </c>
      <c r="G176" s="125">
        <f t="shared" si="449"/>
        <v>35000</v>
      </c>
      <c r="H176" s="123">
        <v>5</v>
      </c>
      <c r="I176" s="124">
        <v>7000</v>
      </c>
      <c r="J176" s="125">
        <f t="shared" si="450"/>
        <v>35000</v>
      </c>
      <c r="K176" s="123"/>
      <c r="L176" s="124"/>
      <c r="M176" s="125">
        <f t="shared" si="451"/>
        <v>0</v>
      </c>
      <c r="N176" s="123"/>
      <c r="O176" s="124"/>
      <c r="P176" s="125">
        <f t="shared" si="452"/>
        <v>0</v>
      </c>
      <c r="Q176" s="123"/>
      <c r="R176" s="124"/>
      <c r="S176" s="125">
        <f t="shared" si="453"/>
        <v>0</v>
      </c>
      <c r="T176" s="123"/>
      <c r="U176" s="124"/>
      <c r="V176" s="125">
        <f t="shared" si="454"/>
        <v>0</v>
      </c>
      <c r="W176" s="138">
        <f t="shared" si="455"/>
        <v>35000</v>
      </c>
      <c r="X176" s="127">
        <f t="shared" si="456"/>
        <v>35000</v>
      </c>
      <c r="Y176" s="127">
        <f t="shared" si="395"/>
        <v>0</v>
      </c>
      <c r="Z176" s="128">
        <f t="shared" si="396"/>
        <v>0</v>
      </c>
      <c r="AA176" s="285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32" t="s">
        <v>76</v>
      </c>
      <c r="B177" s="133" t="s">
        <v>313</v>
      </c>
      <c r="C177" s="347" t="s">
        <v>365</v>
      </c>
      <c r="D177" s="345" t="s">
        <v>346</v>
      </c>
      <c r="E177" s="135">
        <v>5</v>
      </c>
      <c r="F177" s="136">
        <v>5000</v>
      </c>
      <c r="G177" s="137">
        <f t="shared" si="449"/>
        <v>25000</v>
      </c>
      <c r="H177" s="135">
        <v>5</v>
      </c>
      <c r="I177" s="136">
        <v>5000</v>
      </c>
      <c r="J177" s="137">
        <f t="shared" si="450"/>
        <v>25000</v>
      </c>
      <c r="K177" s="135"/>
      <c r="L177" s="136"/>
      <c r="M177" s="137">
        <f t="shared" si="451"/>
        <v>0</v>
      </c>
      <c r="N177" s="135"/>
      <c r="O177" s="136"/>
      <c r="P177" s="137">
        <f t="shared" si="452"/>
        <v>0</v>
      </c>
      <c r="Q177" s="135"/>
      <c r="R177" s="136"/>
      <c r="S177" s="137">
        <f t="shared" si="453"/>
        <v>0</v>
      </c>
      <c r="T177" s="135"/>
      <c r="U177" s="136"/>
      <c r="V177" s="137">
        <f t="shared" si="454"/>
        <v>0</v>
      </c>
      <c r="W177" s="138">
        <f t="shared" si="455"/>
        <v>25000</v>
      </c>
      <c r="X177" s="127">
        <f t="shared" si="456"/>
        <v>25000</v>
      </c>
      <c r="Y177" s="127">
        <f t="shared" si="395"/>
        <v>0</v>
      </c>
      <c r="Z177" s="128">
        <f t="shared" si="396"/>
        <v>0</v>
      </c>
      <c r="AA177" s="286"/>
      <c r="AB177" s="131"/>
      <c r="AC177" s="131"/>
      <c r="AD177" s="131"/>
      <c r="AE177" s="131"/>
      <c r="AF177" s="131"/>
      <c r="AG177" s="131"/>
    </row>
    <row r="178" spans="1:33" ht="30" customHeight="1" x14ac:dyDescent="0.25">
      <c r="A178" s="132" t="s">
        <v>76</v>
      </c>
      <c r="B178" s="348" t="s">
        <v>314</v>
      </c>
      <c r="C178" s="347" t="s">
        <v>366</v>
      </c>
      <c r="D178" s="345" t="s">
        <v>346</v>
      </c>
      <c r="E178" s="135">
        <v>5</v>
      </c>
      <c r="F178" s="136">
        <v>5000</v>
      </c>
      <c r="G178" s="137">
        <f t="shared" ref="G178" si="457">E178*F178</f>
        <v>25000</v>
      </c>
      <c r="H178" s="135">
        <v>5</v>
      </c>
      <c r="I178" s="136">
        <v>5000</v>
      </c>
      <c r="J178" s="137">
        <f t="shared" ref="J178" si="458">H178*I178</f>
        <v>25000</v>
      </c>
      <c r="K178" s="135"/>
      <c r="L178" s="136"/>
      <c r="M178" s="137">
        <f t="shared" ref="M178" si="459">K178*L178</f>
        <v>0</v>
      </c>
      <c r="N178" s="135"/>
      <c r="O178" s="136"/>
      <c r="P178" s="137">
        <f t="shared" ref="P178" si="460">N178*O178</f>
        <v>0</v>
      </c>
      <c r="Q178" s="135"/>
      <c r="R178" s="136"/>
      <c r="S178" s="137">
        <f t="shared" ref="S178" si="461">Q178*R178</f>
        <v>0</v>
      </c>
      <c r="T178" s="135"/>
      <c r="U178" s="136"/>
      <c r="V178" s="137">
        <f t="shared" ref="V178" si="462">T178*U178</f>
        <v>0</v>
      </c>
      <c r="W178" s="138">
        <f t="shared" ref="W178" si="463">G178+M178+S178</f>
        <v>25000</v>
      </c>
      <c r="X178" s="127">
        <f t="shared" ref="X178" si="464">J178+P178+V178</f>
        <v>25000</v>
      </c>
      <c r="Y178" s="127">
        <f t="shared" ref="Y178" si="465">W178-X178</f>
        <v>0</v>
      </c>
      <c r="Z178" s="128">
        <f t="shared" ref="Z178" si="466">Y178/W178</f>
        <v>0</v>
      </c>
      <c r="AA178" s="286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32" t="s">
        <v>76</v>
      </c>
      <c r="B179" s="348" t="s">
        <v>367</v>
      </c>
      <c r="C179" s="347" t="s">
        <v>368</v>
      </c>
      <c r="D179" s="345" t="s">
        <v>346</v>
      </c>
      <c r="E179" s="135">
        <v>5</v>
      </c>
      <c r="F179" s="136">
        <v>2980</v>
      </c>
      <c r="G179" s="137">
        <f t="shared" ref="G179" si="467">E179*F179</f>
        <v>14900</v>
      </c>
      <c r="H179" s="135">
        <v>5</v>
      </c>
      <c r="I179" s="136">
        <v>2980</v>
      </c>
      <c r="J179" s="137">
        <f t="shared" ref="J179" si="468">H179*I179</f>
        <v>14900</v>
      </c>
      <c r="K179" s="135"/>
      <c r="L179" s="136"/>
      <c r="M179" s="137">
        <f t="shared" ref="M179" si="469">K179*L179</f>
        <v>0</v>
      </c>
      <c r="N179" s="135"/>
      <c r="O179" s="136"/>
      <c r="P179" s="137">
        <f t="shared" ref="P179" si="470">N179*O179</f>
        <v>0</v>
      </c>
      <c r="Q179" s="135"/>
      <c r="R179" s="136"/>
      <c r="S179" s="137">
        <f t="shared" ref="S179" si="471">Q179*R179</f>
        <v>0</v>
      </c>
      <c r="T179" s="135"/>
      <c r="U179" s="136"/>
      <c r="V179" s="137">
        <f t="shared" ref="V179" si="472">T179*U179</f>
        <v>0</v>
      </c>
      <c r="W179" s="138">
        <f t="shared" ref="W179" si="473">G179+M179+S179</f>
        <v>14900</v>
      </c>
      <c r="X179" s="127">
        <f t="shared" ref="X179" si="474">J179+P179+V179</f>
        <v>14900</v>
      </c>
      <c r="Y179" s="127">
        <f t="shared" ref="Y179" si="475">W179-X179</f>
        <v>0</v>
      </c>
      <c r="Z179" s="128">
        <f t="shared" ref="Z179" si="476">Y179/W179</f>
        <v>0</v>
      </c>
      <c r="AA179" s="286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32" t="s">
        <v>76</v>
      </c>
      <c r="B180" s="348" t="s">
        <v>369</v>
      </c>
      <c r="C180" s="347" t="s">
        <v>370</v>
      </c>
      <c r="D180" s="345" t="s">
        <v>346</v>
      </c>
      <c r="E180" s="135">
        <v>5</v>
      </c>
      <c r="F180" s="136">
        <v>1912</v>
      </c>
      <c r="G180" s="137">
        <f t="shared" ref="G180" si="477">E180*F180</f>
        <v>9560</v>
      </c>
      <c r="H180" s="135">
        <v>5</v>
      </c>
      <c r="I180" s="136">
        <v>1912</v>
      </c>
      <c r="J180" s="137">
        <f t="shared" ref="J180" si="478">H180*I180</f>
        <v>9560</v>
      </c>
      <c r="K180" s="135"/>
      <c r="L180" s="136"/>
      <c r="M180" s="137">
        <f t="shared" ref="M180" si="479">K180*L180</f>
        <v>0</v>
      </c>
      <c r="N180" s="135"/>
      <c r="O180" s="136"/>
      <c r="P180" s="137">
        <f t="shared" ref="P180" si="480">N180*O180</f>
        <v>0</v>
      </c>
      <c r="Q180" s="135"/>
      <c r="R180" s="136"/>
      <c r="S180" s="137">
        <f t="shared" ref="S180" si="481">Q180*R180</f>
        <v>0</v>
      </c>
      <c r="T180" s="135"/>
      <c r="U180" s="136"/>
      <c r="V180" s="137">
        <f t="shared" ref="V180" si="482">T180*U180</f>
        <v>0</v>
      </c>
      <c r="W180" s="138">
        <f t="shared" ref="W180" si="483">G180+M180+S180</f>
        <v>9560</v>
      </c>
      <c r="X180" s="127">
        <f t="shared" ref="X180" si="484">J180+P180+V180</f>
        <v>9560</v>
      </c>
      <c r="Y180" s="127">
        <f t="shared" ref="Y180" si="485">W180-X180</f>
        <v>0</v>
      </c>
      <c r="Z180" s="128">
        <f t="shared" ref="Z180" si="486">Y180/W180</f>
        <v>0</v>
      </c>
      <c r="AA180" s="286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32" t="s">
        <v>76</v>
      </c>
      <c r="B181" s="350" t="s">
        <v>371</v>
      </c>
      <c r="C181" s="189" t="s">
        <v>315</v>
      </c>
      <c r="D181" s="148"/>
      <c r="E181" s="135">
        <v>109460</v>
      </c>
      <c r="F181" s="136">
        <v>0.22</v>
      </c>
      <c r="G181" s="137">
        <f t="shared" si="449"/>
        <v>24081.200000000001</v>
      </c>
      <c r="H181" s="135">
        <v>109460</v>
      </c>
      <c r="I181" s="136">
        <v>0.22</v>
      </c>
      <c r="J181" s="137">
        <f t="shared" si="450"/>
        <v>24081.200000000001</v>
      </c>
      <c r="K181" s="135"/>
      <c r="L181" s="136">
        <v>0.22</v>
      </c>
      <c r="M181" s="137">
        <f t="shared" si="451"/>
        <v>0</v>
      </c>
      <c r="N181" s="135"/>
      <c r="O181" s="136">
        <v>0.22</v>
      </c>
      <c r="P181" s="137">
        <f t="shared" si="452"/>
        <v>0</v>
      </c>
      <c r="Q181" s="135"/>
      <c r="R181" s="136">
        <v>0.22</v>
      </c>
      <c r="S181" s="137">
        <f t="shared" si="453"/>
        <v>0</v>
      </c>
      <c r="T181" s="135"/>
      <c r="U181" s="136">
        <v>0.22</v>
      </c>
      <c r="V181" s="137">
        <f t="shared" si="454"/>
        <v>0</v>
      </c>
      <c r="W181" s="138">
        <f t="shared" si="455"/>
        <v>24081.200000000001</v>
      </c>
      <c r="X181" s="127">
        <f t="shared" si="456"/>
        <v>24081.200000000001</v>
      </c>
      <c r="Y181" s="127">
        <f t="shared" si="395"/>
        <v>0</v>
      </c>
      <c r="Z181" s="128">
        <f t="shared" si="396"/>
        <v>0</v>
      </c>
      <c r="AA181" s="152"/>
      <c r="AB181" s="7"/>
      <c r="AC181" s="7"/>
      <c r="AD181" s="7"/>
      <c r="AE181" s="7"/>
      <c r="AF181" s="7"/>
      <c r="AG181" s="7"/>
    </row>
    <row r="182" spans="1:33" ht="30" customHeight="1" x14ac:dyDescent="0.25">
      <c r="A182" s="300" t="s">
        <v>316</v>
      </c>
      <c r="B182" s="301"/>
      <c r="C182" s="302"/>
      <c r="D182" s="303"/>
      <c r="E182" s="174">
        <f>E170+E166+E159+E154</f>
        <v>44</v>
      </c>
      <c r="F182" s="190"/>
      <c r="G182" s="304">
        <f t="shared" ref="G182:H182" si="487">G170+G166+G159+G154</f>
        <v>210041.2</v>
      </c>
      <c r="H182" s="174">
        <f t="shared" si="487"/>
        <v>44</v>
      </c>
      <c r="I182" s="190"/>
      <c r="J182" s="304">
        <f t="shared" ref="J182:K182" si="488">J170+J166+J159+J154</f>
        <v>209752.45</v>
      </c>
      <c r="K182" s="174">
        <f t="shared" si="488"/>
        <v>0</v>
      </c>
      <c r="L182" s="190"/>
      <c r="M182" s="304">
        <f t="shared" ref="M182:N182" si="489">M170+M166+M159+M154</f>
        <v>0</v>
      </c>
      <c r="N182" s="174">
        <f t="shared" si="489"/>
        <v>0</v>
      </c>
      <c r="O182" s="190"/>
      <c r="P182" s="304">
        <f t="shared" ref="P182:Q182" si="490">P170+P166+P159+P154</f>
        <v>0</v>
      </c>
      <c r="Q182" s="174">
        <f t="shared" si="490"/>
        <v>0</v>
      </c>
      <c r="R182" s="190"/>
      <c r="S182" s="304">
        <f t="shared" ref="S182:T182" si="491">S170+S166+S159+S154</f>
        <v>0</v>
      </c>
      <c r="T182" s="174">
        <f t="shared" si="491"/>
        <v>0</v>
      </c>
      <c r="U182" s="190"/>
      <c r="V182" s="304">
        <f>V170+V166+V159+V154</f>
        <v>0</v>
      </c>
      <c r="W182" s="228">
        <f t="shared" ref="W182:X182" si="492">W170+W154+W166+W159</f>
        <v>210041.2</v>
      </c>
      <c r="X182" s="228">
        <f t="shared" si="492"/>
        <v>209752.45</v>
      </c>
      <c r="Y182" s="228">
        <f t="shared" si="395"/>
        <v>288.75</v>
      </c>
      <c r="Z182" s="228">
        <f t="shared" si="396"/>
        <v>1.3747302910095732E-3</v>
      </c>
      <c r="AA182" s="229"/>
      <c r="AB182" s="7"/>
      <c r="AC182" s="7"/>
      <c r="AD182" s="7"/>
      <c r="AE182" s="7"/>
      <c r="AF182" s="7"/>
      <c r="AG182" s="7"/>
    </row>
    <row r="183" spans="1:33" ht="30" customHeight="1" x14ac:dyDescent="0.25">
      <c r="A183" s="305" t="s">
        <v>317</v>
      </c>
      <c r="B183" s="306"/>
      <c r="C183" s="307"/>
      <c r="D183" s="308"/>
      <c r="E183" s="309"/>
      <c r="F183" s="310"/>
      <c r="G183" s="311">
        <f>G33+G47+G56+G78+G92+G106+G119+G127+G135+G142+G146+G152+G182</f>
        <v>607252.30000000005</v>
      </c>
      <c r="H183" s="309"/>
      <c r="I183" s="310"/>
      <c r="J183" s="311">
        <f>J33+J47+J56+J78+J92+J106+J119+J127+J135+J142+J146+J152+J182</f>
        <v>607252.30000000005</v>
      </c>
      <c r="K183" s="309"/>
      <c r="L183" s="310"/>
      <c r="M183" s="311">
        <f>M33+M47+M56+M78+M92+M106+M119+M127+M135+M142+M146+M152+M182</f>
        <v>0</v>
      </c>
      <c r="N183" s="309"/>
      <c r="O183" s="310"/>
      <c r="P183" s="311">
        <f>P33+P47+P56+P78+P92+P106+P119+P127+P135+P142+P146+P152+P182</f>
        <v>0</v>
      </c>
      <c r="Q183" s="309"/>
      <c r="R183" s="310"/>
      <c r="S183" s="311">
        <f>S33+S47+S56+S78+S92+S106+S119+S127+S135+S142+S146+S152+S182</f>
        <v>0</v>
      </c>
      <c r="T183" s="309"/>
      <c r="U183" s="310"/>
      <c r="V183" s="311">
        <f t="shared" ref="V183:Y183" si="493">V33+V47+V56+V78+V92+V106+V119+V127+V135+V142+V146+V152+V182</f>
        <v>0</v>
      </c>
      <c r="W183" s="311">
        <f t="shared" si="493"/>
        <v>607252.30000000005</v>
      </c>
      <c r="X183" s="311">
        <f t="shared" si="493"/>
        <v>607252.30000000005</v>
      </c>
      <c r="Y183" s="311">
        <f t="shared" si="493"/>
        <v>0</v>
      </c>
      <c r="Z183" s="312">
        <f t="shared" si="396"/>
        <v>0</v>
      </c>
      <c r="AA183" s="313"/>
      <c r="AB183" s="7"/>
      <c r="AC183" s="7"/>
      <c r="AD183" s="7"/>
      <c r="AE183" s="7"/>
      <c r="AF183" s="7"/>
      <c r="AG183" s="7"/>
    </row>
    <row r="184" spans="1:33" ht="15" customHeight="1" x14ac:dyDescent="0.25">
      <c r="A184" s="416"/>
      <c r="B184" s="375"/>
      <c r="C184" s="375"/>
      <c r="D184" s="74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314"/>
      <c r="X184" s="314"/>
      <c r="Y184" s="314"/>
      <c r="Z184" s="314"/>
      <c r="AA184" s="83"/>
      <c r="AB184" s="7"/>
      <c r="AC184" s="7"/>
      <c r="AD184" s="7"/>
      <c r="AE184" s="7"/>
      <c r="AF184" s="7"/>
      <c r="AG184" s="7"/>
    </row>
    <row r="185" spans="1:33" ht="30" customHeight="1" thickBot="1" x14ac:dyDescent="0.3">
      <c r="A185" s="417" t="s">
        <v>318</v>
      </c>
      <c r="B185" s="387"/>
      <c r="C185" s="418"/>
      <c r="D185" s="315"/>
      <c r="E185" s="309"/>
      <c r="F185" s="310"/>
      <c r="G185" s="316">
        <f>Фінансування!C27-'Кошторис  витрат'!G183</f>
        <v>0</v>
      </c>
      <c r="H185" s="309"/>
      <c r="I185" s="310"/>
      <c r="J185" s="316">
        <f>Фінансування!C28-'Кошторис  витрат'!J183</f>
        <v>0</v>
      </c>
      <c r="K185" s="309"/>
      <c r="L185" s="310"/>
      <c r="M185" s="316">
        <f>Фінансування!J27-'Кошторис  витрат'!M183</f>
        <v>0</v>
      </c>
      <c r="N185" s="309"/>
      <c r="O185" s="310"/>
      <c r="P185" s="316">
        <f>Фінансування!J28-'Кошторис  витрат'!P183</f>
        <v>0</v>
      </c>
      <c r="Q185" s="309"/>
      <c r="R185" s="310"/>
      <c r="S185" s="316">
        <f>Фінансування!L27-'Кошторис  витрат'!S183</f>
        <v>0</v>
      </c>
      <c r="T185" s="309"/>
      <c r="U185" s="310"/>
      <c r="V185" s="316">
        <f>Фінансування!L28-'Кошторис  витрат'!V183</f>
        <v>0</v>
      </c>
      <c r="W185" s="317">
        <f>Фінансування!N27-'Кошторис  витрат'!W183</f>
        <v>0</v>
      </c>
      <c r="X185" s="317">
        <f>Фінансування!N28-'Кошторис  витрат'!X183</f>
        <v>0</v>
      </c>
      <c r="Y185" s="317"/>
      <c r="Z185" s="317"/>
      <c r="AA185" s="318"/>
      <c r="AB185" s="7"/>
      <c r="AC185" s="7"/>
      <c r="AD185" s="7"/>
      <c r="AE185" s="7"/>
      <c r="AF185" s="7"/>
      <c r="AG185" s="7"/>
    </row>
    <row r="186" spans="1:33" ht="15.75" customHeight="1" x14ac:dyDescent="0.25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411" t="s">
        <v>499</v>
      </c>
      <c r="B189" s="411"/>
      <c r="C189" s="411"/>
      <c r="D189" s="320"/>
      <c r="E189" s="321"/>
      <c r="F189" s="321"/>
      <c r="G189" s="70"/>
      <c r="H189" s="412" t="s">
        <v>500</v>
      </c>
      <c r="I189" s="412"/>
      <c r="J189" s="412"/>
      <c r="K189" s="322"/>
      <c r="L189" s="2"/>
      <c r="M189" s="70"/>
      <c r="N189" s="322"/>
      <c r="O189" s="2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2"/>
      <c r="AD189" s="1"/>
      <c r="AE189" s="1"/>
      <c r="AF189" s="1"/>
      <c r="AG189" s="1"/>
    </row>
    <row r="190" spans="1:33" ht="15.75" customHeight="1" x14ac:dyDescent="0.25">
      <c r="A190" s="323"/>
      <c r="B190" s="324"/>
      <c r="C190" s="325" t="s">
        <v>319</v>
      </c>
      <c r="D190" s="326"/>
      <c r="E190" s="327" t="s">
        <v>320</v>
      </c>
      <c r="F190" s="327"/>
      <c r="G190" s="328"/>
      <c r="H190" s="329"/>
      <c r="I190" s="330" t="s">
        <v>321</v>
      </c>
      <c r="J190" s="328"/>
      <c r="K190" s="329"/>
      <c r="L190" s="330"/>
      <c r="M190" s="328"/>
      <c r="N190" s="329"/>
      <c r="O190" s="330"/>
      <c r="P190" s="328"/>
      <c r="Q190" s="328"/>
      <c r="R190" s="328"/>
      <c r="S190" s="328"/>
      <c r="T190" s="328"/>
      <c r="U190" s="328"/>
      <c r="V190" s="328"/>
      <c r="W190" s="331"/>
      <c r="X190" s="331"/>
      <c r="Y190" s="331"/>
      <c r="Z190" s="331"/>
      <c r="AA190" s="332"/>
      <c r="AB190" s="333"/>
      <c r="AC190" s="332"/>
      <c r="AD190" s="333"/>
      <c r="AE190" s="333"/>
      <c r="AF190" s="333"/>
      <c r="AG190" s="333"/>
    </row>
    <row r="191" spans="1:33" ht="13.95" customHeight="1" x14ac:dyDescent="0.25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4"/>
      <c r="X192" s="334"/>
      <c r="Y192" s="334"/>
      <c r="Z192" s="334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4"/>
      <c r="X193" s="334"/>
      <c r="Y193" s="334"/>
      <c r="Z193" s="33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4"/>
      <c r="X194" s="334"/>
      <c r="Y194" s="334"/>
      <c r="Z194" s="33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4"/>
      <c r="X195" s="334"/>
      <c r="Y195" s="334"/>
      <c r="Z195" s="33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E54:G55"/>
    <mergeCell ref="H54:J55"/>
    <mergeCell ref="A92:D92"/>
    <mergeCell ref="K7:P7"/>
    <mergeCell ref="A189:C189"/>
    <mergeCell ref="H189:J189"/>
    <mergeCell ref="A146:D146"/>
    <mergeCell ref="A184:C184"/>
    <mergeCell ref="A185:C185"/>
    <mergeCell ref="K8:M8"/>
    <mergeCell ref="N8:P8"/>
    <mergeCell ref="E8:G8"/>
    <mergeCell ref="A1:E1"/>
    <mergeCell ref="A7:A9"/>
    <mergeCell ref="B7:B9"/>
    <mergeCell ref="C7:C9"/>
    <mergeCell ref="D7:D9"/>
    <mergeCell ref="E7:J7"/>
    <mergeCell ref="H8:J8"/>
  </mergeCells>
  <pageMargins left="0.39370078740157483" right="0.51181102362204722" top="0.55118110236220474" bottom="0.35433070866141736" header="0" footer="0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activeCell="A6" sqref="A6:I6"/>
    </sheetView>
  </sheetViews>
  <sheetFormatPr defaultRowHeight="13.8" x14ac:dyDescent="0.25"/>
  <cols>
    <col min="1" max="1" width="11.69921875" customWidth="1"/>
    <col min="2" max="2" width="36.5" customWidth="1"/>
    <col min="3" max="3" width="12.8984375" customWidth="1"/>
    <col min="4" max="4" width="16.09765625" bestFit="1" customWidth="1"/>
    <col min="5" max="5" width="13.09765625" customWidth="1"/>
    <col min="6" max="6" width="17.8984375" customWidth="1"/>
    <col min="7" max="7" width="17.09765625" customWidth="1"/>
    <col min="8" max="8" width="9.8984375" bestFit="1" customWidth="1"/>
    <col min="9" max="9" width="14.5" customWidth="1"/>
  </cols>
  <sheetData>
    <row r="1" spans="1:9" ht="14.4" x14ac:dyDescent="0.3">
      <c r="A1" s="335"/>
      <c r="B1" s="335"/>
      <c r="C1" s="336"/>
      <c r="D1" s="335"/>
      <c r="E1" s="336"/>
      <c r="F1" s="335"/>
      <c r="G1" s="335"/>
      <c r="H1" s="5"/>
      <c r="I1" s="357" t="s">
        <v>322</v>
      </c>
    </row>
    <row r="2" spans="1:9" ht="14.4" x14ac:dyDescent="0.3">
      <c r="A2" s="335"/>
      <c r="B2" s="335"/>
      <c r="C2" s="336"/>
      <c r="D2" s="335"/>
      <c r="E2" s="336"/>
      <c r="F2" s="335"/>
      <c r="G2" s="425" t="s">
        <v>506</v>
      </c>
      <c r="H2" s="375"/>
      <c r="I2" s="375"/>
    </row>
    <row r="3" spans="1:9" x14ac:dyDescent="0.25">
      <c r="A3" s="335"/>
      <c r="B3" s="335"/>
      <c r="C3" s="336"/>
      <c r="D3" s="335"/>
      <c r="E3" s="336"/>
      <c r="F3" s="335"/>
      <c r="G3" s="335"/>
      <c r="H3" s="5"/>
      <c r="I3" s="5"/>
    </row>
    <row r="4" spans="1:9" ht="14.4" x14ac:dyDescent="0.3">
      <c r="A4" s="426" t="s">
        <v>487</v>
      </c>
      <c r="B4" s="427"/>
      <c r="C4" s="427"/>
      <c r="D4" s="427"/>
      <c r="E4" s="427"/>
      <c r="F4" s="427"/>
      <c r="G4" s="427"/>
      <c r="H4" s="427"/>
      <c r="I4" s="427"/>
    </row>
    <row r="5" spans="1:9" ht="14.4" x14ac:dyDescent="0.3">
      <c r="A5" s="426" t="s">
        <v>501</v>
      </c>
      <c r="B5" s="427"/>
      <c r="C5" s="427"/>
      <c r="D5" s="427"/>
      <c r="E5" s="427"/>
      <c r="F5" s="427"/>
      <c r="G5" s="427"/>
      <c r="H5" s="427"/>
      <c r="I5" s="427"/>
    </row>
    <row r="6" spans="1:9" ht="14.4" x14ac:dyDescent="0.3">
      <c r="A6" s="426" t="s">
        <v>372</v>
      </c>
      <c r="B6" s="427"/>
      <c r="C6" s="427"/>
      <c r="D6" s="427"/>
      <c r="E6" s="427"/>
      <c r="F6" s="427"/>
      <c r="G6" s="427"/>
      <c r="H6" s="427"/>
      <c r="I6" s="427"/>
    </row>
    <row r="7" spans="1:9" x14ac:dyDescent="0.25">
      <c r="A7" s="335"/>
      <c r="B7" s="335"/>
      <c r="C7" s="336"/>
      <c r="D7" s="335"/>
      <c r="E7" s="336"/>
      <c r="F7" s="335"/>
      <c r="G7" s="335"/>
      <c r="H7" s="5"/>
      <c r="I7" s="5"/>
    </row>
    <row r="8" spans="1:9" x14ac:dyDescent="0.25">
      <c r="A8" s="428" t="s">
        <v>323</v>
      </c>
      <c r="B8" s="429"/>
      <c r="C8" s="429"/>
      <c r="D8" s="430" t="s">
        <v>324</v>
      </c>
      <c r="E8" s="429"/>
      <c r="F8" s="429"/>
      <c r="G8" s="429"/>
      <c r="H8" s="429"/>
      <c r="I8" s="429"/>
    </row>
    <row r="9" spans="1:9" ht="32.25" customHeight="1" x14ac:dyDescent="0.25">
      <c r="A9" s="365" t="s">
        <v>325</v>
      </c>
      <c r="B9" s="365" t="s">
        <v>47</v>
      </c>
      <c r="C9" s="366" t="s">
        <v>326</v>
      </c>
      <c r="D9" s="365" t="s">
        <v>327</v>
      </c>
      <c r="E9" s="366" t="s">
        <v>326</v>
      </c>
      <c r="F9" s="365" t="s">
        <v>328</v>
      </c>
      <c r="G9" s="365" t="s">
        <v>329</v>
      </c>
      <c r="H9" s="365" t="s">
        <v>330</v>
      </c>
      <c r="I9" s="365" t="s">
        <v>331</v>
      </c>
    </row>
    <row r="10" spans="1:9" ht="174.6" customHeight="1" x14ac:dyDescent="0.25">
      <c r="A10" s="358" t="s">
        <v>377</v>
      </c>
      <c r="B10" s="359" t="s">
        <v>339</v>
      </c>
      <c r="C10" s="360">
        <v>52500</v>
      </c>
      <c r="D10" s="361" t="s">
        <v>475</v>
      </c>
      <c r="E10" s="360">
        <v>52500</v>
      </c>
      <c r="F10" s="361" t="s">
        <v>373</v>
      </c>
      <c r="G10" s="361" t="s">
        <v>400</v>
      </c>
      <c r="H10" s="360">
        <v>52500</v>
      </c>
      <c r="I10" s="361" t="s">
        <v>374</v>
      </c>
    </row>
    <row r="11" spans="1:9" ht="93.6" customHeight="1" x14ac:dyDescent="0.25">
      <c r="A11" s="358" t="s">
        <v>378</v>
      </c>
      <c r="B11" s="359" t="s">
        <v>340</v>
      </c>
      <c r="C11" s="360">
        <v>17000</v>
      </c>
      <c r="D11" s="361" t="s">
        <v>476</v>
      </c>
      <c r="E11" s="360">
        <v>17000</v>
      </c>
      <c r="F11" s="361" t="s">
        <v>375</v>
      </c>
      <c r="G11" s="361" t="s">
        <v>400</v>
      </c>
      <c r="H11" s="360">
        <f>13685+255+3060</f>
        <v>17000</v>
      </c>
      <c r="I11" s="361" t="s">
        <v>376</v>
      </c>
    </row>
    <row r="12" spans="1:9" ht="91.8" customHeight="1" x14ac:dyDescent="0.25">
      <c r="A12" s="358" t="s">
        <v>379</v>
      </c>
      <c r="B12" s="359" t="s">
        <v>341</v>
      </c>
      <c r="C12" s="360">
        <v>10755</v>
      </c>
      <c r="D12" s="361" t="s">
        <v>380</v>
      </c>
      <c r="E12" s="360">
        <v>10755</v>
      </c>
      <c r="F12" s="361" t="s">
        <v>381</v>
      </c>
      <c r="G12" s="361" t="s">
        <v>400</v>
      </c>
      <c r="H12" s="360">
        <f>8657.77+161.33+1935.9</f>
        <v>10755</v>
      </c>
      <c r="I12" s="361" t="s">
        <v>382</v>
      </c>
    </row>
    <row r="13" spans="1:9" ht="98.4" customHeight="1" x14ac:dyDescent="0.25">
      <c r="A13" s="358" t="s">
        <v>383</v>
      </c>
      <c r="B13" s="361" t="s">
        <v>384</v>
      </c>
      <c r="C13" s="360">
        <v>17656.099999999999</v>
      </c>
      <c r="D13" s="361" t="s">
        <v>485</v>
      </c>
      <c r="E13" s="360">
        <v>17656.099999999999</v>
      </c>
      <c r="F13" s="361"/>
      <c r="G13" s="361"/>
      <c r="H13" s="360">
        <f>5775+11881.1</f>
        <v>17656.099999999999</v>
      </c>
      <c r="I13" s="361" t="s">
        <v>385</v>
      </c>
    </row>
    <row r="14" spans="1:9" ht="55.2" x14ac:dyDescent="0.25">
      <c r="A14" s="358" t="s">
        <v>386</v>
      </c>
      <c r="B14" s="359" t="s">
        <v>342</v>
      </c>
      <c r="C14" s="360">
        <v>99900</v>
      </c>
      <c r="D14" s="361" t="s">
        <v>401</v>
      </c>
      <c r="E14" s="360">
        <v>99900</v>
      </c>
      <c r="F14" s="361"/>
      <c r="G14" s="361" t="s">
        <v>387</v>
      </c>
      <c r="H14" s="360">
        <v>19980</v>
      </c>
      <c r="I14" s="361" t="s">
        <v>388</v>
      </c>
    </row>
    <row r="15" spans="1:9" ht="69" x14ac:dyDescent="0.25">
      <c r="A15" s="358" t="s">
        <v>389</v>
      </c>
      <c r="B15" s="359" t="s">
        <v>343</v>
      </c>
      <c r="C15" s="360">
        <v>63600</v>
      </c>
      <c r="D15" s="361" t="s">
        <v>402</v>
      </c>
      <c r="E15" s="360">
        <v>63600</v>
      </c>
      <c r="F15" s="361" t="s">
        <v>390</v>
      </c>
      <c r="G15" s="361" t="s">
        <v>403</v>
      </c>
      <c r="H15" s="360">
        <f>44520</f>
        <v>44520</v>
      </c>
      <c r="I15" s="361" t="s">
        <v>391</v>
      </c>
    </row>
    <row r="16" spans="1:9" ht="55.2" x14ac:dyDescent="0.25">
      <c r="A16" s="358" t="s">
        <v>392</v>
      </c>
      <c r="B16" s="359" t="s">
        <v>344</v>
      </c>
      <c r="C16" s="360">
        <v>40050</v>
      </c>
      <c r="D16" s="361" t="s">
        <v>404</v>
      </c>
      <c r="E16" s="360">
        <v>40050</v>
      </c>
      <c r="F16" s="361" t="s">
        <v>393</v>
      </c>
      <c r="G16" s="361" t="s">
        <v>405</v>
      </c>
      <c r="H16" s="360"/>
      <c r="I16" s="361"/>
    </row>
    <row r="17" spans="1:9" x14ac:dyDescent="0.25">
      <c r="A17" s="358" t="s">
        <v>394</v>
      </c>
      <c r="B17" s="369" t="s">
        <v>345</v>
      </c>
      <c r="C17" s="360">
        <v>58000</v>
      </c>
      <c r="D17" s="424" t="s">
        <v>397</v>
      </c>
      <c r="E17" s="423">
        <v>76050</v>
      </c>
      <c r="F17" s="424" t="s">
        <v>398</v>
      </c>
      <c r="G17" s="424" t="s">
        <v>399</v>
      </c>
      <c r="H17" s="423">
        <v>76050</v>
      </c>
      <c r="I17" s="424" t="s">
        <v>406</v>
      </c>
    </row>
    <row r="18" spans="1:9" ht="27.6" x14ac:dyDescent="0.25">
      <c r="A18" s="358" t="s">
        <v>395</v>
      </c>
      <c r="B18" s="369" t="s">
        <v>347</v>
      </c>
      <c r="C18" s="360">
        <v>5000</v>
      </c>
      <c r="D18" s="424"/>
      <c r="E18" s="423"/>
      <c r="F18" s="424"/>
      <c r="G18" s="424"/>
      <c r="H18" s="423"/>
      <c r="I18" s="424"/>
    </row>
    <row r="19" spans="1:9" ht="27.6" x14ac:dyDescent="0.25">
      <c r="A19" s="358" t="s">
        <v>396</v>
      </c>
      <c r="B19" s="369" t="s">
        <v>348</v>
      </c>
      <c r="C19" s="360">
        <v>13050</v>
      </c>
      <c r="D19" s="424"/>
      <c r="E19" s="423"/>
      <c r="F19" s="424"/>
      <c r="G19" s="424"/>
      <c r="H19" s="423"/>
      <c r="I19" s="424"/>
    </row>
    <row r="20" spans="1:9" ht="151.80000000000001" x14ac:dyDescent="0.25">
      <c r="A20" s="358" t="s">
        <v>407</v>
      </c>
      <c r="B20" s="361" t="s">
        <v>349</v>
      </c>
      <c r="C20" s="360">
        <v>6000</v>
      </c>
      <c r="D20" s="361" t="s">
        <v>408</v>
      </c>
      <c r="E20" s="360">
        <v>6000</v>
      </c>
      <c r="F20" s="361" t="s">
        <v>409</v>
      </c>
      <c r="G20" s="361" t="s">
        <v>410</v>
      </c>
      <c r="H20" s="360">
        <v>6000</v>
      </c>
      <c r="I20" s="361" t="s">
        <v>411</v>
      </c>
    </row>
    <row r="21" spans="1:9" ht="55.2" x14ac:dyDescent="0.25">
      <c r="A21" s="358" t="s">
        <v>412</v>
      </c>
      <c r="B21" s="361" t="s">
        <v>351</v>
      </c>
      <c r="C21" s="360">
        <v>2500</v>
      </c>
      <c r="D21" s="361" t="s">
        <v>413</v>
      </c>
      <c r="E21" s="360">
        <v>2500</v>
      </c>
      <c r="F21" s="361" t="s">
        <v>414</v>
      </c>
      <c r="G21" s="361" t="s">
        <v>415</v>
      </c>
      <c r="H21" s="360">
        <v>2500</v>
      </c>
      <c r="I21" s="361" t="s">
        <v>416</v>
      </c>
    </row>
    <row r="22" spans="1:9" ht="41.4" x14ac:dyDescent="0.25">
      <c r="A22" s="358" t="s">
        <v>417</v>
      </c>
      <c r="B22" s="361" t="s">
        <v>418</v>
      </c>
      <c r="C22" s="360">
        <v>700</v>
      </c>
      <c r="D22" s="361" t="s">
        <v>419</v>
      </c>
      <c r="E22" s="360">
        <v>700</v>
      </c>
      <c r="F22" s="361" t="s">
        <v>420</v>
      </c>
      <c r="G22" s="361" t="s">
        <v>421</v>
      </c>
      <c r="H22" s="360">
        <v>700</v>
      </c>
      <c r="I22" s="361" t="s">
        <v>422</v>
      </c>
    </row>
    <row r="23" spans="1:9" ht="55.2" x14ac:dyDescent="0.25">
      <c r="A23" s="358" t="s">
        <v>423</v>
      </c>
      <c r="B23" s="361" t="s">
        <v>354</v>
      </c>
      <c r="C23" s="360">
        <v>2500</v>
      </c>
      <c r="D23" s="361" t="s">
        <v>424</v>
      </c>
      <c r="E23" s="360">
        <v>2500</v>
      </c>
      <c r="F23" s="361" t="s">
        <v>425</v>
      </c>
      <c r="G23" s="361" t="s">
        <v>426</v>
      </c>
      <c r="H23" s="360"/>
      <c r="I23" s="361"/>
    </row>
    <row r="24" spans="1:9" ht="96.6" x14ac:dyDescent="0.25">
      <c r="A24" s="362" t="s">
        <v>427</v>
      </c>
      <c r="B24" s="364" t="s">
        <v>355</v>
      </c>
      <c r="C24" s="363">
        <v>8000</v>
      </c>
      <c r="D24" s="364" t="s">
        <v>491</v>
      </c>
      <c r="E24" s="363">
        <v>8288.75</v>
      </c>
      <c r="F24" s="364" t="s">
        <v>492</v>
      </c>
      <c r="G24" s="364" t="s">
        <v>493</v>
      </c>
      <c r="H24" s="363"/>
      <c r="I24" s="364"/>
    </row>
    <row r="25" spans="1:9" ht="55.2" x14ac:dyDescent="0.25">
      <c r="A25" s="358" t="s">
        <v>428</v>
      </c>
      <c r="B25" s="361" t="s">
        <v>285</v>
      </c>
      <c r="C25" s="360">
        <v>14000</v>
      </c>
      <c r="D25" s="361" t="s">
        <v>429</v>
      </c>
      <c r="E25" s="360">
        <v>14000</v>
      </c>
      <c r="F25" s="361" t="s">
        <v>430</v>
      </c>
      <c r="G25" s="361" t="s">
        <v>431</v>
      </c>
      <c r="H25" s="360"/>
      <c r="I25" s="361"/>
    </row>
    <row r="26" spans="1:9" ht="55.2" x14ac:dyDescent="0.25">
      <c r="A26" s="358" t="s">
        <v>432</v>
      </c>
      <c r="B26" s="361" t="s">
        <v>356</v>
      </c>
      <c r="C26" s="360">
        <v>2100</v>
      </c>
      <c r="D26" s="361" t="s">
        <v>433</v>
      </c>
      <c r="E26" s="360">
        <v>2100</v>
      </c>
      <c r="F26" s="361" t="s">
        <v>434</v>
      </c>
      <c r="G26" s="361" t="s">
        <v>435</v>
      </c>
      <c r="H26" s="360">
        <v>2100</v>
      </c>
      <c r="I26" s="361" t="s">
        <v>436</v>
      </c>
    </row>
    <row r="27" spans="1:9" ht="96.6" x14ac:dyDescent="0.25">
      <c r="A27" s="358" t="s">
        <v>437</v>
      </c>
      <c r="B27" s="361" t="s">
        <v>357</v>
      </c>
      <c r="C27" s="360">
        <v>10400</v>
      </c>
      <c r="D27" s="361" t="s">
        <v>433</v>
      </c>
      <c r="E27" s="360">
        <v>10400</v>
      </c>
      <c r="F27" s="361" t="s">
        <v>438</v>
      </c>
      <c r="G27" s="361" t="s">
        <v>439</v>
      </c>
      <c r="H27" s="360">
        <v>10400</v>
      </c>
      <c r="I27" s="361" t="s">
        <v>436</v>
      </c>
    </row>
    <row r="28" spans="1:9" ht="55.2" x14ac:dyDescent="0.25">
      <c r="A28" s="358" t="s">
        <v>440</v>
      </c>
      <c r="B28" s="361" t="s">
        <v>358</v>
      </c>
      <c r="C28" s="360">
        <v>7500</v>
      </c>
      <c r="D28" s="361" t="s">
        <v>441</v>
      </c>
      <c r="E28" s="360">
        <v>7500</v>
      </c>
      <c r="F28" s="361" t="s">
        <v>442</v>
      </c>
      <c r="G28" s="361" t="s">
        <v>443</v>
      </c>
      <c r="H28" s="360">
        <v>7500</v>
      </c>
      <c r="I28" s="361" t="s">
        <v>452</v>
      </c>
    </row>
    <row r="29" spans="1:9" ht="96.6" x14ac:dyDescent="0.25">
      <c r="A29" s="358" t="s">
        <v>444</v>
      </c>
      <c r="B29" s="361" t="s">
        <v>359</v>
      </c>
      <c r="C29" s="360">
        <v>2500</v>
      </c>
      <c r="D29" s="361" t="s">
        <v>433</v>
      </c>
      <c r="E29" s="360">
        <v>2500</v>
      </c>
      <c r="F29" s="361" t="s">
        <v>445</v>
      </c>
      <c r="G29" s="361" t="s">
        <v>443</v>
      </c>
      <c r="H29" s="360">
        <v>2500</v>
      </c>
      <c r="I29" s="361" t="s">
        <v>436</v>
      </c>
    </row>
    <row r="30" spans="1:9" ht="55.2" x14ac:dyDescent="0.25">
      <c r="A30" s="358" t="s">
        <v>446</v>
      </c>
      <c r="B30" s="361" t="s">
        <v>447</v>
      </c>
      <c r="C30" s="360">
        <v>14000</v>
      </c>
      <c r="D30" s="361" t="s">
        <v>448</v>
      </c>
      <c r="E30" s="360">
        <v>14000</v>
      </c>
      <c r="F30" s="361" t="s">
        <v>449</v>
      </c>
      <c r="G30" s="361" t="s">
        <v>443</v>
      </c>
      <c r="H30" s="360">
        <v>14000</v>
      </c>
      <c r="I30" s="361" t="s">
        <v>450</v>
      </c>
    </row>
    <row r="31" spans="1:9" ht="174" customHeight="1" x14ac:dyDescent="0.25">
      <c r="A31" s="358" t="s">
        <v>308</v>
      </c>
      <c r="B31" s="361" t="s">
        <v>309</v>
      </c>
      <c r="C31" s="360">
        <v>1000</v>
      </c>
      <c r="D31" s="361" t="s">
        <v>451</v>
      </c>
      <c r="E31" s="360">
        <f>27+684.25</f>
        <v>711.25</v>
      </c>
      <c r="F31" s="361"/>
      <c r="G31" s="361"/>
      <c r="H31" s="360">
        <f>27+684.25</f>
        <v>711.25</v>
      </c>
      <c r="I31" s="361" t="s">
        <v>478</v>
      </c>
    </row>
    <row r="32" spans="1:9" ht="110.4" x14ac:dyDescent="0.25">
      <c r="A32" s="358" t="s">
        <v>310</v>
      </c>
      <c r="B32" s="361" t="s">
        <v>362</v>
      </c>
      <c r="C32" s="360">
        <v>15000</v>
      </c>
      <c r="D32" s="361" t="s">
        <v>453</v>
      </c>
      <c r="E32" s="360">
        <v>15000</v>
      </c>
      <c r="F32" s="361" t="s">
        <v>454</v>
      </c>
      <c r="G32" s="361" t="s">
        <v>455</v>
      </c>
      <c r="H32" s="360">
        <v>15000</v>
      </c>
      <c r="I32" s="361" t="s">
        <v>456</v>
      </c>
    </row>
    <row r="33" spans="1:9" ht="55.2" x14ac:dyDescent="0.25">
      <c r="A33" s="358" t="s">
        <v>457</v>
      </c>
      <c r="B33" s="361" t="s">
        <v>363</v>
      </c>
      <c r="C33" s="360">
        <v>10000</v>
      </c>
      <c r="D33" s="361" t="s">
        <v>458</v>
      </c>
      <c r="E33" s="360">
        <v>10000</v>
      </c>
      <c r="F33" s="361" t="s">
        <v>459</v>
      </c>
      <c r="G33" s="361" t="s">
        <v>455</v>
      </c>
      <c r="H33" s="360">
        <v>10000</v>
      </c>
      <c r="I33" s="361" t="s">
        <v>456</v>
      </c>
    </row>
    <row r="34" spans="1:9" ht="136.80000000000001" customHeight="1" x14ac:dyDescent="0.25">
      <c r="A34" s="358" t="s">
        <v>460</v>
      </c>
      <c r="B34" s="361" t="s">
        <v>364</v>
      </c>
      <c r="C34" s="360">
        <v>35000</v>
      </c>
      <c r="D34" s="361" t="s">
        <v>461</v>
      </c>
      <c r="E34" s="360">
        <v>35000</v>
      </c>
      <c r="F34" s="361" t="s">
        <v>462</v>
      </c>
      <c r="G34" s="361" t="s">
        <v>463</v>
      </c>
      <c r="H34" s="360">
        <f>28175+6300+525</f>
        <v>35000</v>
      </c>
      <c r="I34" s="361" t="s">
        <v>488</v>
      </c>
    </row>
    <row r="35" spans="1:9" ht="133.19999999999999" customHeight="1" x14ac:dyDescent="0.25">
      <c r="A35" s="358" t="s">
        <v>464</v>
      </c>
      <c r="B35" s="361" t="s">
        <v>365</v>
      </c>
      <c r="C35" s="360">
        <v>25000</v>
      </c>
      <c r="D35" s="361" t="s">
        <v>465</v>
      </c>
      <c r="E35" s="360">
        <v>25000</v>
      </c>
      <c r="F35" s="361" t="s">
        <v>466</v>
      </c>
      <c r="G35" s="361" t="s">
        <v>467</v>
      </c>
      <c r="H35" s="360">
        <f>20125+4500+375</f>
        <v>25000</v>
      </c>
      <c r="I35" s="361" t="s">
        <v>489</v>
      </c>
    </row>
    <row r="36" spans="1:9" ht="133.19999999999999" customHeight="1" x14ac:dyDescent="0.25">
      <c r="A36" s="358" t="s">
        <v>468</v>
      </c>
      <c r="B36" s="361" t="s">
        <v>469</v>
      </c>
      <c r="C36" s="360">
        <v>25000</v>
      </c>
      <c r="D36" s="361" t="s">
        <v>470</v>
      </c>
      <c r="E36" s="360">
        <v>25000</v>
      </c>
      <c r="F36" s="361" t="s">
        <v>471</v>
      </c>
      <c r="G36" s="361" t="s">
        <v>467</v>
      </c>
      <c r="H36" s="360">
        <f>20125+4500+375</f>
        <v>25000</v>
      </c>
      <c r="I36" s="361" t="s">
        <v>490</v>
      </c>
    </row>
    <row r="37" spans="1:9" ht="85.8" customHeight="1" x14ac:dyDescent="0.25">
      <c r="A37" s="358" t="s">
        <v>472</v>
      </c>
      <c r="B37" s="361" t="s">
        <v>368</v>
      </c>
      <c r="C37" s="360">
        <v>14900</v>
      </c>
      <c r="D37" s="361" t="s">
        <v>473</v>
      </c>
      <c r="E37" s="360">
        <v>14900</v>
      </c>
      <c r="F37" s="361" t="s">
        <v>474</v>
      </c>
      <c r="G37" s="361" t="s">
        <v>477</v>
      </c>
      <c r="H37" s="360">
        <v>14900</v>
      </c>
      <c r="I37" s="361" t="s">
        <v>479</v>
      </c>
    </row>
    <row r="38" spans="1:9" ht="91.8" customHeight="1" x14ac:dyDescent="0.25">
      <c r="A38" s="358" t="s">
        <v>480</v>
      </c>
      <c r="B38" s="361" t="s">
        <v>370</v>
      </c>
      <c r="C38" s="360">
        <v>9560</v>
      </c>
      <c r="D38" s="361" t="s">
        <v>481</v>
      </c>
      <c r="E38" s="360">
        <v>9560</v>
      </c>
      <c r="F38" s="361" t="s">
        <v>482</v>
      </c>
      <c r="G38" s="361" t="s">
        <v>477</v>
      </c>
      <c r="H38" s="360">
        <v>9560</v>
      </c>
      <c r="I38" s="361" t="s">
        <v>483</v>
      </c>
    </row>
    <row r="39" spans="1:9" ht="64.2" customHeight="1" x14ac:dyDescent="0.25">
      <c r="A39" s="358" t="s">
        <v>484</v>
      </c>
      <c r="B39" s="370" t="s">
        <v>315</v>
      </c>
      <c r="C39" s="360">
        <v>24081.200000000001</v>
      </c>
      <c r="D39" s="361" t="s">
        <v>485</v>
      </c>
      <c r="E39" s="360">
        <v>24081.200000000001</v>
      </c>
      <c r="F39" s="361"/>
      <c r="G39" s="361"/>
      <c r="H39" s="360">
        <v>24081.200000000001</v>
      </c>
      <c r="I39" s="361" t="s">
        <v>486</v>
      </c>
    </row>
    <row r="40" spans="1:9" x14ac:dyDescent="0.25">
      <c r="A40" s="431" t="s">
        <v>332</v>
      </c>
      <c r="B40" s="432"/>
      <c r="C40" s="367">
        <f>SUM(C10:C39)</f>
        <v>607252.29999999993</v>
      </c>
      <c r="D40" s="368"/>
      <c r="E40" s="367">
        <f>SUM(E10:E39)</f>
        <v>607252.29999999993</v>
      </c>
      <c r="F40" s="368"/>
      <c r="G40" s="368"/>
      <c r="H40" s="367">
        <f>SUM(H10:H39)</f>
        <v>443413.55</v>
      </c>
      <c r="I40" s="368"/>
    </row>
    <row r="41" spans="1:9" x14ac:dyDescent="0.25">
      <c r="A41" s="335"/>
      <c r="B41" s="335"/>
      <c r="C41" s="336"/>
      <c r="D41" s="335"/>
      <c r="E41" s="336"/>
      <c r="F41" s="335"/>
      <c r="G41" s="335"/>
      <c r="H41" s="5"/>
      <c r="I41" s="5"/>
    </row>
    <row r="42" spans="1:9" ht="15.6" customHeight="1" x14ac:dyDescent="0.25">
      <c r="A42" s="335"/>
      <c r="B42" s="372" t="s">
        <v>502</v>
      </c>
      <c r="C42" s="373"/>
      <c r="D42" s="373"/>
      <c r="E42" s="373"/>
      <c r="F42" s="373"/>
      <c r="G42" s="373"/>
      <c r="H42" s="373"/>
      <c r="I42" s="5"/>
    </row>
    <row r="43" spans="1:9" ht="15.6" customHeight="1" x14ac:dyDescent="0.25">
      <c r="B43" s="372" t="s">
        <v>503</v>
      </c>
      <c r="C43" s="373"/>
      <c r="D43" s="373"/>
      <c r="E43" s="421" t="s">
        <v>504</v>
      </c>
      <c r="F43" s="422"/>
    </row>
    <row r="44" spans="1:9" ht="15.6" x14ac:dyDescent="0.25">
      <c r="B44" s="372" t="s">
        <v>505</v>
      </c>
      <c r="C44" s="373"/>
      <c r="D44" s="373"/>
      <c r="E44" s="373"/>
      <c r="F44" s="373"/>
      <c r="G44" s="373"/>
      <c r="H44" s="373"/>
    </row>
    <row r="45" spans="1:9" x14ac:dyDescent="0.25">
      <c r="B45" s="335"/>
      <c r="C45" s="335"/>
      <c r="D45" s="336"/>
      <c r="E45" s="335"/>
      <c r="F45" s="356"/>
      <c r="G45" s="335"/>
      <c r="H45" s="335"/>
    </row>
    <row r="46" spans="1:9" x14ac:dyDescent="0.25">
      <c r="I46" s="371"/>
    </row>
  </sheetData>
  <mergeCells count="14">
    <mergeCell ref="E43:F43"/>
    <mergeCell ref="H17:H19"/>
    <mergeCell ref="I17:I19"/>
    <mergeCell ref="G2:I2"/>
    <mergeCell ref="A4:I4"/>
    <mergeCell ref="A5:I5"/>
    <mergeCell ref="A6:I6"/>
    <mergeCell ref="A8:C8"/>
    <mergeCell ref="D8:I8"/>
    <mergeCell ref="A40:B40"/>
    <mergeCell ref="D17:D19"/>
    <mergeCell ref="E17:E19"/>
    <mergeCell ref="F17:F19"/>
    <mergeCell ref="G17:G19"/>
  </mergeCells>
  <pageMargins left="0.7" right="0.7" top="0.75" bottom="0.75" header="0.3" footer="0.3"/>
  <pageSetup paperSize="9" scale="5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Фінансування</vt:lpstr>
      <vt:lpstr>Кошторис  витрат</vt:lpstr>
      <vt:lpstr>Реєстр</vt:lpstr>
      <vt:lpstr>'Кошторис  витрат'!Область_печати</vt:lpstr>
      <vt:lpstr>Реєстр!Область_печати</vt:lpstr>
      <vt:lpstr>Фінансування!Область_печати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Denis</cp:lastModifiedBy>
  <cp:lastPrinted>2021-11-13T15:37:50Z</cp:lastPrinted>
  <dcterms:created xsi:type="dcterms:W3CDTF">2020-11-14T13:09:40Z</dcterms:created>
  <dcterms:modified xsi:type="dcterms:W3CDTF">2021-11-14T23:28:52Z</dcterms:modified>
</cp:coreProperties>
</file>