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AUDIT\УКФ 2021\.29.10.Творча лабораторія.Голоси регіонів\"/>
    </mc:Choice>
  </mc:AlternateContent>
  <xr:revisionPtr revIDLastSave="0" documentId="13_ncr:1_{CB4A070E-368F-4440-8B61-50237C25466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фінансування" sheetId="6" r:id="rId1"/>
    <sheet name="фін_звіт" sheetId="2" r:id="rId2"/>
  </sheets>
  <externalReferences>
    <externalReference r:id="rId3"/>
  </externalReferences>
  <definedNames>
    <definedName name="_xlnm.Print_Titles" localSheetId="1">фін_звіт!$7:$9</definedName>
    <definedName name="_xlnm.Print_Area" localSheetId="1">фін_звіт!$A$1:$U$100</definedName>
  </definedNames>
  <calcPr calcId="181029"/>
</workbook>
</file>

<file path=xl/calcChain.xml><?xml version="1.0" encoding="utf-8"?>
<calcChain xmlns="http://schemas.openxmlformats.org/spreadsheetml/2006/main">
  <c r="D25" i="6" l="1"/>
  <c r="D26" i="6" s="1"/>
  <c r="D24" i="6"/>
  <c r="J24" i="6" s="1"/>
  <c r="C25" i="6"/>
  <c r="C24" i="6"/>
  <c r="S93" i="2"/>
  <c r="T93" i="2" s="1"/>
  <c r="R35" i="2"/>
  <c r="Q35" i="2"/>
  <c r="Q24" i="2"/>
  <c r="Q93" i="2"/>
  <c r="S92" i="2"/>
  <c r="T92" i="2" s="1"/>
  <c r="R92" i="2"/>
  <c r="Q92" i="2"/>
  <c r="S86" i="2"/>
  <c r="T86" i="2" s="1"/>
  <c r="G86" i="2"/>
  <c r="G80" i="2"/>
  <c r="Q86" i="2"/>
  <c r="R86" i="2"/>
  <c r="S91" i="2"/>
  <c r="T91" i="2" s="1"/>
  <c r="S90" i="2"/>
  <c r="T90" i="2" s="1"/>
  <c r="T89" i="2"/>
  <c r="S89" i="2"/>
  <c r="S88" i="2"/>
  <c r="T88" i="2" s="1"/>
  <c r="T87" i="2"/>
  <c r="S87" i="2"/>
  <c r="S85" i="2"/>
  <c r="T85" i="2" s="1"/>
  <c r="S84" i="2"/>
  <c r="T84" i="2" s="1"/>
  <c r="S83" i="2"/>
  <c r="T83" i="2" s="1"/>
  <c r="S82" i="2"/>
  <c r="T82" i="2" s="1"/>
  <c r="S81" i="2"/>
  <c r="T81" i="2" s="1"/>
  <c r="S79" i="2"/>
  <c r="T79" i="2" s="1"/>
  <c r="R80" i="2"/>
  <c r="Q80" i="2"/>
  <c r="R78" i="2"/>
  <c r="Q78" i="2"/>
  <c r="R72" i="2"/>
  <c r="Q72" i="2"/>
  <c r="J72" i="2"/>
  <c r="R76" i="2"/>
  <c r="Q76" i="2"/>
  <c r="S76" i="2" s="1"/>
  <c r="T76" i="2" s="1"/>
  <c r="S75" i="2"/>
  <c r="T75" i="2" s="1"/>
  <c r="S74" i="2"/>
  <c r="T74" i="2" s="1"/>
  <c r="S71" i="2"/>
  <c r="T71" i="2" s="1"/>
  <c r="S70" i="2"/>
  <c r="T70" i="2" s="1"/>
  <c r="R91" i="2"/>
  <c r="Q91" i="2"/>
  <c r="R90" i="2"/>
  <c r="Q90" i="2"/>
  <c r="R89" i="2"/>
  <c r="Q89" i="2"/>
  <c r="R88" i="2"/>
  <c r="Q88" i="2"/>
  <c r="R87" i="2"/>
  <c r="Q87" i="2"/>
  <c r="R85" i="2"/>
  <c r="Q85" i="2"/>
  <c r="R84" i="2"/>
  <c r="Q84" i="2"/>
  <c r="R83" i="2"/>
  <c r="Q83" i="2"/>
  <c r="R82" i="2"/>
  <c r="Q82" i="2"/>
  <c r="R81" i="2"/>
  <c r="Q81" i="2"/>
  <c r="R79" i="2"/>
  <c r="Q79" i="2"/>
  <c r="R75" i="2"/>
  <c r="Q75" i="2"/>
  <c r="R74" i="2"/>
  <c r="Q74" i="2"/>
  <c r="R71" i="2"/>
  <c r="Q71" i="2"/>
  <c r="R70" i="2"/>
  <c r="Q70" i="2"/>
  <c r="R68" i="2"/>
  <c r="Q68" i="2"/>
  <c r="S68" i="2" s="1"/>
  <c r="T68" i="2" s="1"/>
  <c r="S67" i="2"/>
  <c r="T67" i="2" s="1"/>
  <c r="S66" i="2"/>
  <c r="T66" i="2" s="1"/>
  <c r="S65" i="2"/>
  <c r="T65" i="2" s="1"/>
  <c r="S64" i="2"/>
  <c r="T64" i="2" s="1"/>
  <c r="S63" i="2"/>
  <c r="T63" i="2" s="1"/>
  <c r="S62" i="2"/>
  <c r="T62" i="2" s="1"/>
  <c r="S61" i="2"/>
  <c r="T61" i="2" s="1"/>
  <c r="R67" i="2"/>
  <c r="Q67" i="2"/>
  <c r="R66" i="2"/>
  <c r="Q66" i="2"/>
  <c r="R65" i="2"/>
  <c r="Q65" i="2"/>
  <c r="R64" i="2"/>
  <c r="Q64" i="2"/>
  <c r="R63" i="2"/>
  <c r="Q63" i="2"/>
  <c r="R62" i="2"/>
  <c r="Q62" i="2"/>
  <c r="R61" i="2"/>
  <c r="Q61" i="2"/>
  <c r="S58" i="2"/>
  <c r="T58" i="2" s="1"/>
  <c r="S57" i="2"/>
  <c r="T57" i="2" s="1"/>
  <c r="S59" i="2"/>
  <c r="T59" i="2" s="1"/>
  <c r="R59" i="2"/>
  <c r="Q59" i="2"/>
  <c r="R58" i="2"/>
  <c r="Q58" i="2"/>
  <c r="R57" i="2"/>
  <c r="Q57" i="2"/>
  <c r="Q56" i="2" s="1"/>
  <c r="S56" i="2" s="1"/>
  <c r="T56" i="2" s="1"/>
  <c r="R56" i="2"/>
  <c r="J59" i="2"/>
  <c r="R54" i="2"/>
  <c r="S54" i="2" s="1"/>
  <c r="T54" i="2" s="1"/>
  <c r="Q54" i="2"/>
  <c r="S52" i="2"/>
  <c r="T52" i="2"/>
  <c r="S53" i="2"/>
  <c r="T53" i="2"/>
  <c r="S51" i="2"/>
  <c r="T51" i="2" s="1"/>
  <c r="Q52" i="2"/>
  <c r="R52" i="2"/>
  <c r="Q53" i="2"/>
  <c r="R53" i="2"/>
  <c r="R50" i="2" s="1"/>
  <c r="R51" i="2"/>
  <c r="Q51" i="2"/>
  <c r="Q50" i="2"/>
  <c r="J50" i="2"/>
  <c r="S48" i="2"/>
  <c r="T48" i="2"/>
  <c r="S49" i="2"/>
  <c r="T49" i="2"/>
  <c r="S47" i="2"/>
  <c r="T47" i="2" s="1"/>
  <c r="Q48" i="2"/>
  <c r="R48" i="2"/>
  <c r="Q49" i="2"/>
  <c r="R49" i="2"/>
  <c r="R46" i="2" s="1"/>
  <c r="R47" i="2"/>
  <c r="Q47" i="2"/>
  <c r="Q46" i="2"/>
  <c r="S40" i="2"/>
  <c r="T40" i="2"/>
  <c r="S41" i="2"/>
  <c r="T41" i="2"/>
  <c r="S42" i="2"/>
  <c r="T42" i="2"/>
  <c r="S43" i="2"/>
  <c r="T43" i="2"/>
  <c r="S44" i="2"/>
  <c r="T44" i="2"/>
  <c r="S45" i="2"/>
  <c r="T45" i="2"/>
  <c r="S39" i="2"/>
  <c r="T39" i="2" s="1"/>
  <c r="S38" i="2"/>
  <c r="T38" i="2" s="1"/>
  <c r="Q39" i="2"/>
  <c r="R39" i="2"/>
  <c r="Q40" i="2"/>
  <c r="Q37" i="2" s="1"/>
  <c r="R40" i="2"/>
  <c r="R37" i="2" s="1"/>
  <c r="Q41" i="2"/>
  <c r="R41" i="2"/>
  <c r="Q42" i="2"/>
  <c r="R42" i="2"/>
  <c r="Q43" i="2"/>
  <c r="R43" i="2"/>
  <c r="Q44" i="2"/>
  <c r="R44" i="2"/>
  <c r="Q45" i="2"/>
  <c r="R45" i="2"/>
  <c r="R38" i="2"/>
  <c r="Q38" i="2"/>
  <c r="R29" i="2"/>
  <c r="S29" i="2" s="1"/>
  <c r="T29" i="2" s="1"/>
  <c r="Q29" i="2"/>
  <c r="R26" i="2"/>
  <c r="S26" i="2" s="1"/>
  <c r="T26" i="2" s="1"/>
  <c r="Q26" i="2"/>
  <c r="Q34" i="2"/>
  <c r="R34" i="2"/>
  <c r="Q31" i="2"/>
  <c r="R31" i="2"/>
  <c r="Q32" i="2"/>
  <c r="S32" i="2" s="1"/>
  <c r="T32" i="2" s="1"/>
  <c r="R32" i="2"/>
  <c r="Q33" i="2"/>
  <c r="R33" i="2"/>
  <c r="R30" i="2"/>
  <c r="Q30" i="2"/>
  <c r="Q28" i="2"/>
  <c r="S28" i="2" s="1"/>
  <c r="T28" i="2" s="1"/>
  <c r="R28" i="2"/>
  <c r="R27" i="2"/>
  <c r="Q27" i="2"/>
  <c r="S72" i="2"/>
  <c r="T72" i="2" s="1"/>
  <c r="S80" i="2"/>
  <c r="T80" i="2" s="1"/>
  <c r="S78" i="2"/>
  <c r="T78" i="2" s="1"/>
  <c r="S35" i="2"/>
  <c r="T35" i="2" s="1"/>
  <c r="S34" i="2"/>
  <c r="T34" i="2" s="1"/>
  <c r="S33" i="2"/>
  <c r="T33" i="2" s="1"/>
  <c r="S31" i="2"/>
  <c r="T31" i="2" s="1"/>
  <c r="S30" i="2"/>
  <c r="T30" i="2" s="1"/>
  <c r="S27" i="2"/>
  <c r="T27" i="2" s="1"/>
  <c r="G24" i="2"/>
  <c r="Q19" i="2"/>
  <c r="S17" i="2"/>
  <c r="T17" i="2" s="1"/>
  <c r="S13" i="2"/>
  <c r="S22" i="2"/>
  <c r="T22" i="2" s="1"/>
  <c r="S21" i="2"/>
  <c r="T21" i="2" s="1"/>
  <c r="S20" i="2"/>
  <c r="T20" i="2" s="1"/>
  <c r="S18" i="2"/>
  <c r="T18" i="2" s="1"/>
  <c r="R18" i="2"/>
  <c r="Q18" i="2"/>
  <c r="Q21" i="2"/>
  <c r="R21" i="2"/>
  <c r="Q22" i="2"/>
  <c r="R22" i="2"/>
  <c r="Q23" i="2"/>
  <c r="R23" i="2"/>
  <c r="S23" i="2" s="1"/>
  <c r="T23" i="2" s="1"/>
  <c r="R20" i="2"/>
  <c r="Q20" i="2"/>
  <c r="N19" i="2"/>
  <c r="K19" i="2"/>
  <c r="P19" i="2"/>
  <c r="R17" i="2"/>
  <c r="Q17" i="2"/>
  <c r="R13" i="2"/>
  <c r="Q13" i="2"/>
  <c r="T13" i="2" s="1"/>
  <c r="S15" i="2"/>
  <c r="T15" i="2"/>
  <c r="S16" i="2"/>
  <c r="T16" i="2"/>
  <c r="S14" i="2"/>
  <c r="T14" i="2" s="1"/>
  <c r="R15" i="2"/>
  <c r="R16" i="2"/>
  <c r="Q15" i="2"/>
  <c r="Q16" i="2"/>
  <c r="N13" i="2"/>
  <c r="R14" i="2"/>
  <c r="Q14" i="2"/>
  <c r="A3" i="2"/>
  <c r="A5" i="2"/>
  <c r="A4" i="2"/>
  <c r="A2" i="2"/>
  <c r="H27" i="6"/>
  <c r="G27" i="6"/>
  <c r="F27" i="6"/>
  <c r="E27" i="6"/>
  <c r="L25" i="6"/>
  <c r="L24" i="6"/>
  <c r="P54" i="2"/>
  <c r="P13" i="2"/>
  <c r="P50" i="2"/>
  <c r="N50" i="2"/>
  <c r="O53" i="2"/>
  <c r="P53" i="2" s="1"/>
  <c r="O47" i="2"/>
  <c r="P47" i="2"/>
  <c r="P46" i="2"/>
  <c r="N46" i="2"/>
  <c r="P37" i="2"/>
  <c r="N37" i="2"/>
  <c r="O40" i="2"/>
  <c r="L22" i="2"/>
  <c r="L21" i="2"/>
  <c r="J26" i="6" l="1"/>
  <c r="D27" i="6"/>
  <c r="J25" i="6"/>
  <c r="R19" i="2"/>
  <c r="S50" i="2"/>
  <c r="T50" i="2" s="1"/>
  <c r="S46" i="2"/>
  <c r="T46" i="2" s="1"/>
  <c r="S37" i="2"/>
  <c r="T37" i="2" s="1"/>
  <c r="N24" i="6"/>
  <c r="I24" i="6" s="1"/>
  <c r="L27" i="6"/>
  <c r="N25" i="6" l="1"/>
  <c r="I25" i="6" s="1"/>
  <c r="B24" i="6"/>
  <c r="Q95" i="2"/>
  <c r="J27" i="6"/>
  <c r="K24" i="6"/>
  <c r="R24" i="2"/>
  <c r="S19" i="2"/>
  <c r="T19" i="2" s="1"/>
  <c r="I26" i="6" l="1"/>
  <c r="I27" i="6" s="1"/>
  <c r="R95" i="2"/>
  <c r="K25" i="6"/>
  <c r="B25" i="6"/>
  <c r="R93" i="2"/>
  <c r="S24" i="2"/>
  <c r="T24" i="2" s="1"/>
  <c r="J31" i="2"/>
  <c r="I85" i="2"/>
  <c r="J85" i="2" s="1"/>
  <c r="J34" i="2"/>
  <c r="J33" i="2"/>
  <c r="J32" i="2"/>
  <c r="I57" i="2"/>
  <c r="J57" i="2" s="1"/>
  <c r="I58" i="2"/>
  <c r="J58" i="2" s="1"/>
  <c r="J71" i="2"/>
  <c r="J70" i="2"/>
  <c r="J79" i="2"/>
  <c r="J84" i="2"/>
  <c r="J83" i="2"/>
  <c r="J82" i="2"/>
  <c r="J81" i="2"/>
  <c r="J91" i="2"/>
  <c r="J90" i="2"/>
  <c r="J89" i="2"/>
  <c r="H87" i="2"/>
  <c r="J75" i="2"/>
  <c r="J74" i="2"/>
  <c r="J52" i="2"/>
  <c r="J51" i="2"/>
  <c r="M49" i="2"/>
  <c r="M48" i="2"/>
  <c r="M47" i="2"/>
  <c r="J45" i="2"/>
  <c r="J44" i="2"/>
  <c r="J43" i="2"/>
  <c r="J42" i="2"/>
  <c r="J41" i="2"/>
  <c r="J39" i="2"/>
  <c r="J38" i="2"/>
  <c r="M45" i="2"/>
  <c r="M44" i="2"/>
  <c r="M42" i="2"/>
  <c r="M41" i="2"/>
  <c r="M39" i="2"/>
  <c r="J28" i="2"/>
  <c r="J27" i="2"/>
  <c r="P20" i="2"/>
  <c r="J20" i="2"/>
  <c r="J29" i="2" l="1"/>
  <c r="P24" i="2"/>
  <c r="P93" i="2" s="1"/>
  <c r="C26" i="6" l="1"/>
  <c r="J16" i="2"/>
  <c r="J15" i="2"/>
  <c r="J14" i="2"/>
  <c r="B26" i="6" l="1"/>
  <c r="B27" i="6" s="1"/>
  <c r="C27" i="6"/>
  <c r="N26" i="6"/>
  <c r="G67" i="2"/>
  <c r="G66" i="2"/>
  <c r="G65" i="2"/>
  <c r="G64" i="2"/>
  <c r="G63" i="2"/>
  <c r="G62" i="2"/>
  <c r="G61" i="2"/>
  <c r="J67" i="2"/>
  <c r="J66" i="2"/>
  <c r="J65" i="2"/>
  <c r="J64" i="2"/>
  <c r="J63" i="2"/>
  <c r="J62" i="2"/>
  <c r="J61" i="2"/>
  <c r="G90" i="2"/>
  <c r="G75" i="2"/>
  <c r="M26" i="6" l="1"/>
  <c r="M27" i="6" s="1"/>
  <c r="K26" i="6"/>
  <c r="K27" i="6" s="1"/>
  <c r="N27" i="6"/>
  <c r="G68" i="2"/>
  <c r="G91" i="2"/>
  <c r="G89" i="2"/>
  <c r="M88" i="2"/>
  <c r="J88" i="2"/>
  <c r="G88" i="2"/>
  <c r="M87" i="2"/>
  <c r="J87" i="2"/>
  <c r="G87" i="2"/>
  <c r="K86" i="2"/>
  <c r="H86" i="2"/>
  <c r="E86" i="2"/>
  <c r="M85" i="2"/>
  <c r="G85" i="2"/>
  <c r="M84" i="2"/>
  <c r="G84" i="2"/>
  <c r="M83" i="2"/>
  <c r="G83" i="2"/>
  <c r="M82" i="2"/>
  <c r="G82" i="2"/>
  <c r="M81" i="2"/>
  <c r="G81" i="2"/>
  <c r="K80" i="2"/>
  <c r="H80" i="2"/>
  <c r="E80" i="2"/>
  <c r="M79" i="2"/>
  <c r="G79" i="2"/>
  <c r="K78" i="2"/>
  <c r="H78" i="2"/>
  <c r="E78" i="2"/>
  <c r="K76" i="2"/>
  <c r="H76" i="2"/>
  <c r="E76" i="2"/>
  <c r="M75" i="2"/>
  <c r="M74" i="2"/>
  <c r="J76" i="2"/>
  <c r="G74" i="2"/>
  <c r="K72" i="2"/>
  <c r="H72" i="2"/>
  <c r="E72" i="2"/>
  <c r="M71" i="2"/>
  <c r="G71" i="2"/>
  <c r="M70" i="2"/>
  <c r="G70" i="2"/>
  <c r="K68" i="2"/>
  <c r="H68" i="2"/>
  <c r="E68" i="2"/>
  <c r="J68" i="2"/>
  <c r="M67" i="2"/>
  <c r="M66" i="2"/>
  <c r="M65" i="2"/>
  <c r="M64" i="2"/>
  <c r="M63" i="2"/>
  <c r="M62" i="2"/>
  <c r="M61" i="2"/>
  <c r="M58" i="2"/>
  <c r="G58" i="2"/>
  <c r="M57" i="2"/>
  <c r="G57" i="2"/>
  <c r="K56" i="2"/>
  <c r="K59" i="2" s="1"/>
  <c r="H56" i="2"/>
  <c r="H59" i="2" s="1"/>
  <c r="E56" i="2"/>
  <c r="E59" i="2" s="1"/>
  <c r="J53" i="2"/>
  <c r="G53" i="2"/>
  <c r="M52" i="2"/>
  <c r="G52" i="2"/>
  <c r="M51" i="2"/>
  <c r="G51" i="2"/>
  <c r="K50" i="2"/>
  <c r="H50" i="2"/>
  <c r="E50" i="2"/>
  <c r="J49" i="2"/>
  <c r="G49" i="2"/>
  <c r="J48" i="2"/>
  <c r="G48" i="2"/>
  <c r="J47" i="2"/>
  <c r="G47" i="2"/>
  <c r="K46" i="2"/>
  <c r="H46" i="2"/>
  <c r="E46" i="2"/>
  <c r="G45" i="2"/>
  <c r="G44" i="2"/>
  <c r="G43" i="2"/>
  <c r="G42" i="2"/>
  <c r="G41" i="2"/>
  <c r="G39" i="2"/>
  <c r="G38" i="2"/>
  <c r="K37" i="2"/>
  <c r="H37" i="2"/>
  <c r="E37" i="2"/>
  <c r="G34" i="2"/>
  <c r="M33" i="2"/>
  <c r="G33" i="2"/>
  <c r="M32" i="2"/>
  <c r="G32" i="2"/>
  <c r="M30" i="2"/>
  <c r="G30" i="2"/>
  <c r="K29" i="2"/>
  <c r="H29" i="2"/>
  <c r="E29" i="2"/>
  <c r="M28" i="2"/>
  <c r="G28" i="2"/>
  <c r="M27" i="2"/>
  <c r="G27" i="2"/>
  <c r="K26" i="2"/>
  <c r="H26" i="2"/>
  <c r="E26" i="2"/>
  <c r="J22" i="2"/>
  <c r="G22" i="2"/>
  <c r="J21" i="2"/>
  <c r="G21" i="2"/>
  <c r="M20" i="2"/>
  <c r="M19" i="2" s="1"/>
  <c r="G20" i="2"/>
  <c r="H19" i="2"/>
  <c r="E19" i="2"/>
  <c r="M16" i="2"/>
  <c r="G16" i="2"/>
  <c r="M15" i="2"/>
  <c r="G15" i="2"/>
  <c r="M14" i="2"/>
  <c r="G14" i="2"/>
  <c r="K13" i="2"/>
  <c r="H13" i="2"/>
  <c r="E13" i="2"/>
  <c r="E92" i="2" l="1"/>
  <c r="H92" i="2"/>
  <c r="K92" i="2"/>
  <c r="G19" i="2"/>
  <c r="E35" i="2"/>
  <c r="H35" i="2"/>
  <c r="G13" i="2"/>
  <c r="J19" i="2"/>
  <c r="K35" i="2"/>
  <c r="M29" i="2"/>
  <c r="M50" i="2"/>
  <c r="G56" i="2"/>
  <c r="G59" i="2" s="1"/>
  <c r="G78" i="2"/>
  <c r="J86" i="2"/>
  <c r="M13" i="2"/>
  <c r="M46" i="2"/>
  <c r="G72" i="2"/>
  <c r="M86" i="2"/>
  <c r="M76" i="2"/>
  <c r="M78" i="2"/>
  <c r="G29" i="2"/>
  <c r="G50" i="2"/>
  <c r="M72" i="2"/>
  <c r="G26" i="2"/>
  <c r="M37" i="2"/>
  <c r="G46" i="2"/>
  <c r="M56" i="2"/>
  <c r="M59" i="2" s="1"/>
  <c r="M68" i="2"/>
  <c r="G76" i="2"/>
  <c r="J13" i="2"/>
  <c r="J37" i="2"/>
  <c r="M80" i="2"/>
  <c r="J56" i="2"/>
  <c r="G37" i="2"/>
  <c r="J46" i="2"/>
  <c r="J80" i="2"/>
  <c r="J26" i="2"/>
  <c r="J35" i="2" s="1"/>
  <c r="J78" i="2"/>
  <c r="M26" i="2"/>
  <c r="M92" i="2" l="1"/>
  <c r="G92" i="2"/>
  <c r="J92" i="2"/>
  <c r="M35" i="2"/>
  <c r="G35" i="2"/>
  <c r="K18" i="2"/>
  <c r="H18" i="2"/>
  <c r="H17" i="2" s="1"/>
  <c r="M54" i="2"/>
  <c r="G54" i="2"/>
  <c r="J54" i="2"/>
  <c r="E18" i="2"/>
  <c r="E17" i="2" s="1"/>
  <c r="J18" i="2" l="1"/>
  <c r="J17" i="2" s="1"/>
  <c r="J24" i="2" s="1"/>
  <c r="J93" i="2" s="1"/>
  <c r="M18" i="2"/>
  <c r="M17" i="2" s="1"/>
  <c r="M24" i="2" s="1"/>
  <c r="M93" i="2" s="1"/>
  <c r="K17" i="2"/>
  <c r="G18" i="2"/>
  <c r="G17" i="2" l="1"/>
  <c r="G93" i="2" s="1"/>
</calcChain>
</file>

<file path=xl/sharedStrings.xml><?xml version="1.0" encoding="utf-8"?>
<sst xmlns="http://schemas.openxmlformats.org/spreadsheetml/2006/main" count="358" uniqueCount="227">
  <si>
    <t xml:space="preserve">
</t>
  </si>
  <si>
    <t>Назва конкурсної програми: Навчання. Обмін. Резиденції. Дебюти.</t>
  </si>
  <si>
    <t>Назва ЛОТ-у: Освітні програми</t>
  </si>
  <si>
    <t>Назва Заявника: БФ “Творча лабораторія”</t>
  </si>
  <si>
    <t>Назва проєкту: Voices of regions of Ukraine 2021</t>
  </si>
  <si>
    <t>Дата початку проєкту: червень 2021</t>
  </si>
  <si>
    <t>Дата завершення проєкту: жовтень 2021</t>
  </si>
  <si>
    <t>Власні кошти організації-заявника</t>
  </si>
  <si>
    <t>(посада)</t>
  </si>
  <si>
    <t>(підпис, печатка)</t>
  </si>
  <si>
    <t>(ПІБ)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</si>
  <si>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</si>
  <si>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</si>
  <si>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</si>
  <si>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</si>
  <si>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</si>
  <si>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</si>
  <si>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Планові витрати відповідно до заявки</t>
  </si>
  <si>
    <t>Кількість/
Період</t>
  </si>
  <si>
    <t>Вартість за одиницю, грн</t>
  </si>
  <si>
    <t>Загальна сума, грн. (=5*6)</t>
  </si>
  <si>
    <t>Вартість за одиницю, грн.</t>
  </si>
  <si>
    <t>Загальна сума, грн. (=8*9)</t>
  </si>
  <si>
    <t>Загальна сума, грн. (=11*12)</t>
  </si>
  <si>
    <t>Розділ:</t>
  </si>
  <si>
    <t>ІІ</t>
  </si>
  <si>
    <t>ВИТРАТИ:</t>
  </si>
  <si>
    <t>Стаття:</t>
  </si>
  <si>
    <t xml:space="preserve">Винагорода членам команди проєкту </t>
  </si>
  <si>
    <t>Підстаття:</t>
  </si>
  <si>
    <t>Пункт:</t>
  </si>
  <si>
    <t>місяців</t>
  </si>
  <si>
    <t>1.3</t>
  </si>
  <si>
    <t>За договорами ЦПХ</t>
  </si>
  <si>
    <t>1.3.1</t>
  </si>
  <si>
    <t>Глазков Павло Сергійович, координатор проекту</t>
  </si>
  <si>
    <t>1.3.2</t>
  </si>
  <si>
    <t>Романченко Аліна Олександрівна, менеджер проекту</t>
  </si>
  <si>
    <t>1.3.3</t>
  </si>
  <si>
    <t>Акулевич Анна Олегівна український, ментор та куратор проекту</t>
  </si>
  <si>
    <t>1.4</t>
  </si>
  <si>
    <t>Соціальні внески з оплати праці (нарахування ЄСВ)</t>
  </si>
  <si>
    <t>1.4.3</t>
  </si>
  <si>
    <t>1.5</t>
  </si>
  <si>
    <t>За договорами з ФОП</t>
  </si>
  <si>
    <t>1.5.1</t>
  </si>
  <si>
    <t>Бухгалтерські послуги, ФОП Тамборовська Т.В.</t>
  </si>
  <si>
    <t>1.5.2</t>
  </si>
  <si>
    <t>1.5.3</t>
  </si>
  <si>
    <t xml:space="preserve">Всього по статті 1 "Винагорода членам команди": </t>
  </si>
  <si>
    <t>шт.</t>
  </si>
  <si>
    <t>Рахунки з готелів (з вказаним прізвищем відрядженої особи)</t>
  </si>
  <si>
    <t>доба</t>
  </si>
  <si>
    <t>днів</t>
  </si>
  <si>
    <t>послуга</t>
  </si>
  <si>
    <t>Витрати пов'язані з орендою</t>
  </si>
  <si>
    <t>4.1</t>
  </si>
  <si>
    <t>Оренда приміщення</t>
  </si>
  <si>
    <t>4.1.1</t>
  </si>
  <si>
    <t>Коворкінг, Київ - воршоп</t>
  </si>
  <si>
    <t>діб</t>
  </si>
  <si>
    <t>4.1.2</t>
  </si>
  <si>
    <t>Коворкінг, Київ - підготовка учасників та проведення презентації</t>
  </si>
  <si>
    <t>4.2</t>
  </si>
  <si>
    <t xml:space="preserve">Оренда техніки, обладнання та інструменту </t>
  </si>
  <si>
    <t xml:space="preserve">Проектор </t>
  </si>
  <si>
    <t xml:space="preserve">Комп’ютер </t>
  </si>
  <si>
    <t xml:space="preserve">Колонки </t>
  </si>
  <si>
    <t xml:space="preserve">Екран 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</si>
  <si>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</si>
  <si>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</si>
  <si>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</si>
  <si>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</si>
  <si>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</si>
  <si>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8 учасників з регіонів (обід/кава/брейк) - проведення воркшопу</t>
  </si>
  <si>
    <t>5.1.2</t>
  </si>
  <si>
    <t>Французький ментор (сніданок/обід/кава/брейк/вечеря) проведення воркшопу</t>
  </si>
  <si>
    <t>5.1.3</t>
  </si>
  <si>
    <t>Український ментор (обід/кава/брейк/вечеря) проведення воркшопу</t>
  </si>
  <si>
    <t>5.1.4</t>
  </si>
  <si>
    <t>Цигельник Наталія Олександрівна, координатор проекту</t>
  </si>
  <si>
    <t>5.1.5</t>
  </si>
  <si>
    <t>5.1.6</t>
  </si>
  <si>
    <t>5.1.7</t>
  </si>
  <si>
    <t>5.2</t>
  </si>
  <si>
    <t>Витрати на проїзд учасників заходів</t>
  </si>
  <si>
    <t>5.2.1</t>
  </si>
  <si>
    <t>Французький ментор (воркшоп) квитки на літак</t>
  </si>
  <si>
    <t>5.2.2</t>
  </si>
  <si>
    <t>Французький ментор (воркшоп) трансфер з аеропорту</t>
  </si>
  <si>
    <t>5.2.3</t>
  </si>
  <si>
    <t>Вартість квитків (з деталізацією маршруту і прізвищем особи, що відряджається)</t>
  </si>
  <si>
    <t>5.3</t>
  </si>
  <si>
    <t>Витрати на проживання учасників заходів</t>
  </si>
  <si>
    <t>5.3.1</t>
  </si>
  <si>
    <t>8 учасників з регіонів (Харків, Дніпро, Миколаїв, Суми, Дніпро) (воркшоп)</t>
  </si>
  <si>
    <t>5.3.2</t>
  </si>
  <si>
    <t>8 учасників з регіонів (Харків, Дніпро, Миколаїв, Суми, Дніпро) (презентація проектів)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</si>
  <si>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</si>
  <si>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</si>
  <si>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</si>
  <si>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6.2</t>
  </si>
  <si>
    <t>Носії, накопичувачі</t>
  </si>
  <si>
    <t>6.2.1</t>
  </si>
  <si>
    <t>Жорсткий диск, 1TB</t>
  </si>
  <si>
    <t>6.2.2</t>
  </si>
  <si>
    <t>Флешка, 32Гб</t>
  </si>
  <si>
    <t>Всього по статті 6 "Матеріальні витрати":</t>
  </si>
  <si>
    <t>Поліграфічні послуги</t>
  </si>
  <si>
    <t>7.2</t>
  </si>
  <si>
    <t>Ручки з логотипами</t>
  </si>
  <si>
    <t>7.3</t>
  </si>
  <si>
    <t>Друк єврофлаєрів</t>
  </si>
  <si>
    <t>7.4</t>
  </si>
  <si>
    <t>Друк блокнотів А5</t>
  </si>
  <si>
    <t>7.5</t>
  </si>
  <si>
    <t>Друк плакатів А-2</t>
  </si>
  <si>
    <t>7.6</t>
  </si>
  <si>
    <t>Друк плакатів А-3</t>
  </si>
  <si>
    <t>7.7</t>
  </si>
  <si>
    <t xml:space="preserve">Друк банерів </t>
  </si>
  <si>
    <t>7.8</t>
  </si>
  <si>
    <t>Торби з нанесення логотипів</t>
  </si>
  <si>
    <t>Всього по статті 7 "Поліграфічні послуги":</t>
  </si>
  <si>
    <t>Послуги з просування</t>
  </si>
  <si>
    <t>Фотофіксація</t>
  </si>
  <si>
    <t>змін</t>
  </si>
  <si>
    <t xml:space="preserve">Відеофіксація (бекстейджу проекту) </t>
  </si>
  <si>
    <t>Всього по статті  9 "Послуги з просування":</t>
  </si>
  <si>
    <t>Послуги з перекладу</t>
  </si>
  <si>
    <t xml:space="preserve">Переклад титрів для субтитрів на тизери робіт учасників 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</si>
  <si>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</si>
  <si>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</si>
  <si>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</si>
  <si>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</si>
  <si>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</si>
  <si>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</si>
  <si>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 xml:space="preserve">Юридичні послуги </t>
  </si>
  <si>
    <t>Послуги комп'ютерної обробки, монтажу, зведення</t>
  </si>
  <si>
    <t>13.2.1</t>
  </si>
  <si>
    <t xml:space="preserve">Виготовлення бекстейджу проекту </t>
  </si>
  <si>
    <t>ролік</t>
  </si>
  <si>
    <t>13.2.2</t>
  </si>
  <si>
    <t xml:space="preserve">Монтаж 8 тизерів учасників </t>
  </si>
  <si>
    <t>штук</t>
  </si>
  <si>
    <t>13.2.3</t>
  </si>
  <si>
    <t>Постродакшен звуку  8 тизерів, відзнятих учасниками</t>
  </si>
  <si>
    <t>13.2.4</t>
  </si>
  <si>
    <t xml:space="preserve">Кольорокорекція відео,  8 тизерів, відзнятих учасниками </t>
  </si>
  <si>
    <t>13.2.5</t>
  </si>
  <si>
    <t xml:space="preserve">Накладання субтитрів на   8 тизерів, відзнятих учасниками </t>
  </si>
  <si>
    <t>13.4</t>
  </si>
  <si>
    <t>13.4.2</t>
  </si>
  <si>
    <t>Банківська комісія за переказ (відповідно до тарифів Приват банку)</t>
  </si>
  <si>
    <t>шт</t>
  </si>
  <si>
    <t>13.4.3</t>
  </si>
  <si>
    <t>Інші послуги банку (відповідно до тарифів обслуговуючого банку)</t>
  </si>
  <si>
    <t>13.4.4</t>
  </si>
  <si>
    <t>Послуга з просування (PR)</t>
  </si>
  <si>
    <t>13.4.5</t>
  </si>
  <si>
    <t>Послуги зі створення фірмового стилю та виготовлення айдентики програми</t>
  </si>
  <si>
    <t>13.4.6</t>
  </si>
  <si>
    <t>Забеспечення перевезень для воркшопу та презентації проетків в м.Київ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</si>
  <si>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</si>
  <si>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</si>
  <si>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</si>
  <si>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Фактичні витрати відповідно до заявки</t>
  </si>
  <si>
    <t>Загальна сума, грн. (=14*15)</t>
  </si>
  <si>
    <t xml:space="preserve">Загальна  сума витрат по проєкту, грн. </t>
  </si>
  <si>
    <t>різниця</t>
  </si>
  <si>
    <t xml:space="preserve">грн. </t>
  </si>
  <si>
    <t>%</t>
  </si>
  <si>
    <t>планова, грн. (=7+13)</t>
  </si>
  <si>
    <t>фактична, грн. (=10+16)</t>
  </si>
  <si>
    <t>Примітки</t>
  </si>
  <si>
    <t>Телевізор</t>
  </si>
  <si>
    <t>4.2.1</t>
  </si>
  <si>
    <t>4.2.2</t>
  </si>
  <si>
    <t>4.2.3</t>
  </si>
  <si>
    <t>4.2.4</t>
  </si>
  <si>
    <t>1.5.4</t>
  </si>
  <si>
    <t>Французький ментор/ Володимер Лєон/добові</t>
  </si>
  <si>
    <t>Бенджамин Орляндж, заступник керівника програми</t>
  </si>
  <si>
    <t>Фредерік Віоло, керівник програми</t>
  </si>
  <si>
    <t>Володимер Лєон французький ментор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</si>
  <si>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</si>
  <si>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</si>
  <si>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</si>
  <si>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 період з 24 червня по 29 жовтня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</si>
  <si>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</si>
  <si>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</si>
  <si>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</si>
  <si>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</si>
  <si>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</si>
  <si>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</si>
  <si>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</si>
  <si>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</si>
  <si>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</si>
  <si>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</si>
  <si>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</si>
  <si>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</si>
  <si>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</si>
  <si>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</si>
  <si>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</si>
  <si>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</si>
  <si>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</si>
  <si>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</si>
  <si>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</si>
  <si>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</si>
  <si>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</si>
  <si>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</si>
  <si>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</si>
  <si>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</si>
  <si>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</si>
  <si>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</si>
  <si>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</si>
  <si>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</si>
  <si>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</si>
  <si>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</si>
  <si>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</si>
  <si>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</si>
  <si>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</si>
  <si>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Кошти організацій-партнерів/ DOC MOND/ Франція</t>
  </si>
  <si>
    <r>
      <t>8 учасників з регіонів (обід/кава/брейк) - проведення презентації проектів</t>
    </r>
    <r>
      <rPr>
        <b/>
        <sz val="9"/>
        <color rgb="FF000000"/>
        <rFont val="Arial"/>
        <family val="2"/>
        <charset val="204"/>
      </rPr>
      <t xml:space="preserve"> </t>
    </r>
  </si>
  <si>
    <r>
      <t>Український ментор (обід/кава/брейк/вечеря) проведення презентації проектів</t>
    </r>
    <r>
      <rPr>
        <b/>
        <sz val="9"/>
        <color rgb="FF000000"/>
        <rFont val="Arial"/>
        <family val="2"/>
        <charset val="204"/>
      </rPr>
      <t xml:space="preserve"> </t>
    </r>
  </si>
  <si>
    <t>до Договору про надання гранту №4 NORD13-02558</t>
  </si>
  <si>
    <t>від "24" червня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</si>
</sst>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  &quot;;&quot;-&quot;* #,##0.00&quot;   &quot;;&quot; &quot;* &quot;-&quot;??&quot;   &quot;"/>
    <numFmt numFmtId="165" formatCode="d&quot;.&quot;m"/>
    <numFmt numFmtId="166" formatCode="dd\.mm"/>
    <numFmt numFmtId="167" formatCode="d\.m"/>
    <numFmt numFmtId="168" formatCode="&quot;$&quot;#,##0"/>
  </numFmts>
  <fonts count="36" x14ac:knownFonts="1">
    <font>
      <sz val="11"/>
      <color rgb="FF000000"/>
      <name val="Arial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i/>
      <vertAlign val="superscript"/>
      <sz val="9"/>
      <color rgb="FF000000"/>
      <name val="Arial"/>
      <family val="2"/>
      <charset val="204"/>
    </font>
    <font>
      <b/>
      <i/>
      <vertAlign val="superscript"/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sz val="8"/>
      <color rgb="FFFF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77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 style="thin">
        <color rgb="FFAAAAAA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08">
    <xf numFmtId="0" fontId="0" fillId="0" borderId="0" xfId="0" applyFont="1" applyAlignment="1"/>
    <xf numFmtId="0" fontId="0" fillId="0" borderId="0" xfId="0" applyFont="1" applyAlignment="1"/>
    <xf numFmtId="0" fontId="0" fillId="0" borderId="0" xfId="0"/>
    <xf numFmtId="0" fontId="0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0" fillId="0" borderId="0" xfId="0" applyNumberFormat="1" applyFont="1"/>
    <xf numFmtId="4" fontId="10" fillId="0" borderId="0" xfId="0" applyNumberFormat="1" applyFont="1"/>
    <xf numFmtId="0" fontId="11" fillId="0" borderId="0" xfId="0" applyFont="1" applyAlignment="1">
      <alignment horizontal="center" vertical="center" wrapText="1"/>
    </xf>
    <xf numFmtId="14" fontId="0" fillId="0" borderId="0" xfId="0" applyNumberFormat="1"/>
    <xf numFmtId="4" fontId="11" fillId="0" borderId="4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4" fontId="11" fillId="0" borderId="120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13" fillId="0" borderId="0" xfId="0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15" fillId="0" borderId="0" xfId="0" applyFont="1" applyAlignment="1"/>
    <xf numFmtId="0" fontId="16" fillId="0" borderId="0" xfId="0" applyFont="1" applyAlignment="1"/>
    <xf numFmtId="4" fontId="17" fillId="0" borderId="0" xfId="0" applyNumberFormat="1" applyFont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5" fillId="2" borderId="5" xfId="0" applyFont="1" applyFill="1" applyBorder="1" applyAlignment="1">
      <alignment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4" fontId="16" fillId="2" borderId="5" xfId="0" applyNumberFormat="1" applyFont="1" applyFill="1" applyBorder="1" applyAlignment="1">
      <alignment horizontal="right" vertical="center"/>
    </xf>
    <xf numFmtId="4" fontId="20" fillId="2" borderId="5" xfId="0" applyNumberFormat="1" applyFont="1" applyFill="1" applyBorder="1" applyAlignment="1">
      <alignment horizontal="right" wrapText="1"/>
    </xf>
    <xf numFmtId="4" fontId="20" fillId="2" borderId="40" xfId="0" applyNumberFormat="1" applyFont="1" applyFill="1" applyBorder="1" applyAlignment="1">
      <alignment horizontal="right" wrapText="1"/>
    </xf>
    <xf numFmtId="4" fontId="21" fillId="2" borderId="5" xfId="0" applyNumberFormat="1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vertical="center" wrapText="1"/>
    </xf>
    <xf numFmtId="49" fontId="15" fillId="4" borderId="41" xfId="0" applyNumberFormat="1" applyFont="1" applyFill="1" applyBorder="1" applyAlignment="1">
      <alignment horizontal="center" vertical="center" wrapText="1"/>
    </xf>
    <xf numFmtId="49" fontId="15" fillId="4" borderId="47" xfId="0" applyNumberFormat="1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vertical="center" wrapText="1"/>
    </xf>
    <xf numFmtId="49" fontId="15" fillId="4" borderId="28" xfId="0" applyNumberFormat="1" applyFont="1" applyFill="1" applyBorder="1" applyAlignment="1">
      <alignment horizontal="center" vertical="center" wrapText="1"/>
    </xf>
    <xf numFmtId="168" fontId="18" fillId="4" borderId="54" xfId="0" applyNumberFormat="1" applyFont="1" applyFill="1" applyBorder="1" applyAlignment="1">
      <alignment horizontal="center" vertical="center" wrapText="1"/>
    </xf>
    <xf numFmtId="168" fontId="18" fillId="4" borderId="87" xfId="0" applyNumberFormat="1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 wrapText="1"/>
    </xf>
    <xf numFmtId="3" fontId="15" fillId="5" borderId="7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vertical="center" wrapText="1"/>
    </xf>
    <xf numFmtId="49" fontId="15" fillId="3" borderId="9" xfId="0" applyNumberFormat="1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vertical="center" wrapText="1"/>
    </xf>
    <xf numFmtId="0" fontId="16" fillId="3" borderId="9" xfId="0" applyFont="1" applyFill="1" applyBorder="1" applyAlignment="1">
      <alignment horizontal="center" vertical="center"/>
    </xf>
    <xf numFmtId="4" fontId="16" fillId="3" borderId="9" xfId="0" applyNumberFormat="1" applyFont="1" applyFill="1" applyBorder="1" applyAlignment="1">
      <alignment horizontal="right" vertical="center"/>
    </xf>
    <xf numFmtId="4" fontId="16" fillId="3" borderId="45" xfId="0" applyNumberFormat="1" applyFont="1" applyFill="1" applyBorder="1" applyAlignment="1">
      <alignment horizontal="right" vertical="center"/>
    </xf>
    <xf numFmtId="4" fontId="23" fillId="3" borderId="9" xfId="0" applyNumberFormat="1" applyFont="1" applyFill="1" applyBorder="1" applyAlignment="1">
      <alignment horizontal="right" vertical="center"/>
    </xf>
    <xf numFmtId="0" fontId="16" fillId="3" borderId="10" xfId="0" applyFont="1" applyFill="1" applyBorder="1" applyAlignment="1">
      <alignment vertical="center" wrapText="1"/>
    </xf>
    <xf numFmtId="49" fontId="15" fillId="6" borderId="7" xfId="0" applyNumberFormat="1" applyFont="1" applyFill="1" applyBorder="1" applyAlignment="1">
      <alignment vertical="center" wrapText="1"/>
    </xf>
    <xf numFmtId="0" fontId="15" fillId="6" borderId="7" xfId="0" applyFont="1" applyFill="1" applyBorder="1" applyAlignment="1">
      <alignment horizontal="center" vertical="center"/>
    </xf>
    <xf numFmtId="49" fontId="15" fillId="6" borderId="8" xfId="0" applyNumberFormat="1" applyFont="1" applyFill="1" applyBorder="1" applyAlignment="1">
      <alignment vertical="center"/>
    </xf>
    <xf numFmtId="0" fontId="16" fillId="6" borderId="9" xfId="0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right" vertical="center"/>
    </xf>
    <xf numFmtId="4" fontId="16" fillId="6" borderId="66" xfId="0" applyNumberFormat="1" applyFont="1" applyFill="1" applyBorder="1" applyAlignment="1">
      <alignment horizontal="right" vertical="center"/>
    </xf>
    <xf numFmtId="4" fontId="16" fillId="6" borderId="124" xfId="0" applyNumberFormat="1" applyFont="1" applyFill="1" applyBorder="1" applyAlignment="1">
      <alignment horizontal="right" vertical="center"/>
    </xf>
    <xf numFmtId="4" fontId="23" fillId="6" borderId="124" xfId="0" applyNumberFormat="1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vertical="center"/>
    </xf>
    <xf numFmtId="49" fontId="15" fillId="7" borderId="33" xfId="0" applyNumberFormat="1" applyFont="1" applyFill="1" applyBorder="1" applyAlignment="1">
      <alignment vertical="top" wrapText="1"/>
    </xf>
    <xf numFmtId="49" fontId="15" fillId="7" borderId="33" xfId="0" applyNumberFormat="1" applyFont="1" applyFill="1" applyBorder="1" applyAlignment="1">
      <alignment horizontal="center" vertical="top"/>
    </xf>
    <xf numFmtId="49" fontId="24" fillId="7" borderId="33" xfId="0" applyNumberFormat="1" applyFont="1" applyFill="1" applyBorder="1" applyAlignment="1">
      <alignment vertical="top" wrapText="1"/>
    </xf>
    <xf numFmtId="0" fontId="15" fillId="7" borderId="33" xfId="0" applyFont="1" applyFill="1" applyBorder="1" applyAlignment="1">
      <alignment horizontal="center" vertical="top"/>
    </xf>
    <xf numFmtId="4" fontId="15" fillId="7" borderId="14" xfId="0" applyNumberFormat="1" applyFont="1" applyFill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top"/>
    </xf>
    <xf numFmtId="4" fontId="15" fillId="7" borderId="16" xfId="0" applyNumberFormat="1" applyFont="1" applyFill="1" applyBorder="1" applyAlignment="1">
      <alignment horizontal="right" vertical="top"/>
    </xf>
    <xf numFmtId="4" fontId="15" fillId="7" borderId="72" xfId="0" applyNumberFormat="1" applyFont="1" applyFill="1" applyBorder="1" applyAlignment="1">
      <alignment horizontal="right" vertical="top"/>
    </xf>
    <xf numFmtId="4" fontId="23" fillId="12" borderId="123" xfId="0" applyNumberFormat="1" applyFont="1" applyFill="1" applyBorder="1" applyAlignment="1">
      <alignment horizontal="right" vertical="top"/>
    </xf>
    <xf numFmtId="10" fontId="23" fillId="12" borderId="123" xfId="0" applyNumberFormat="1" applyFont="1" applyFill="1" applyBorder="1" applyAlignment="1">
      <alignment horizontal="right" vertical="top"/>
    </xf>
    <xf numFmtId="0" fontId="15" fillId="7" borderId="44" xfId="0" applyFont="1" applyFill="1" applyBorder="1" applyAlignment="1">
      <alignment vertical="top" wrapText="1"/>
    </xf>
    <xf numFmtId="49" fontId="15" fillId="2" borderId="34" xfId="0" applyNumberFormat="1" applyFont="1" applyFill="1" applyBorder="1" applyAlignment="1">
      <alignment vertical="top" wrapText="1"/>
    </xf>
    <xf numFmtId="49" fontId="15" fillId="2" borderId="34" xfId="0" applyNumberFormat="1" applyFont="1" applyFill="1" applyBorder="1" applyAlignment="1">
      <alignment horizontal="center" vertical="top"/>
    </xf>
    <xf numFmtId="49" fontId="16" fillId="2" borderId="34" xfId="0" applyNumberFormat="1" applyFont="1" applyFill="1" applyBorder="1" applyAlignment="1">
      <alignment vertical="top" wrapText="1"/>
    </xf>
    <xf numFmtId="49" fontId="16" fillId="2" borderId="34" xfId="0" applyNumberFormat="1" applyFont="1" applyFill="1" applyBorder="1" applyAlignment="1">
      <alignment horizontal="center" vertical="top"/>
    </xf>
    <xf numFmtId="4" fontId="16" fillId="2" borderId="17" xfId="0" applyNumberFormat="1" applyFont="1" applyFill="1" applyBorder="1" applyAlignment="1">
      <alignment horizontal="right" vertical="top"/>
    </xf>
    <xf numFmtId="4" fontId="16" fillId="2" borderId="18" xfId="0" applyNumberFormat="1" applyFont="1" applyFill="1" applyBorder="1" applyAlignment="1">
      <alignment horizontal="right" vertical="top"/>
    </xf>
    <xf numFmtId="4" fontId="16" fillId="0" borderId="19" xfId="0" applyNumberFormat="1" applyFont="1" applyFill="1" applyBorder="1" applyAlignment="1">
      <alignment horizontal="right" vertical="top"/>
    </xf>
    <xf numFmtId="4" fontId="16" fillId="2" borderId="73" xfId="0" applyNumberFormat="1" applyFont="1" applyFill="1" applyBorder="1" applyAlignment="1">
      <alignment horizontal="right" vertical="top"/>
    </xf>
    <xf numFmtId="4" fontId="16" fillId="2" borderId="78" xfId="0" applyNumberFormat="1" applyFont="1" applyFill="1" applyBorder="1" applyAlignment="1">
      <alignment horizontal="right" vertical="top"/>
    </xf>
    <xf numFmtId="4" fontId="16" fillId="2" borderId="53" xfId="0" applyNumberFormat="1" applyFont="1" applyFill="1" applyBorder="1" applyAlignment="1">
      <alignment horizontal="right" vertical="top"/>
    </xf>
    <xf numFmtId="4" fontId="16" fillId="2" borderId="79" xfId="0" applyNumberFormat="1" applyFont="1" applyFill="1" applyBorder="1" applyAlignment="1">
      <alignment horizontal="right" vertical="top"/>
    </xf>
    <xf numFmtId="4" fontId="23" fillId="0" borderId="123" xfId="0" applyNumberFormat="1" applyFont="1" applyBorder="1" applyAlignment="1">
      <alignment horizontal="right" vertical="top"/>
    </xf>
    <xf numFmtId="10" fontId="23" fillId="0" borderId="123" xfId="0" applyNumberFormat="1" applyFont="1" applyBorder="1" applyAlignment="1">
      <alignment horizontal="right" vertical="top"/>
    </xf>
    <xf numFmtId="49" fontId="16" fillId="2" borderId="89" xfId="0" applyNumberFormat="1" applyFont="1" applyFill="1" applyBorder="1" applyAlignment="1">
      <alignment vertical="top" wrapText="1"/>
    </xf>
    <xf numFmtId="49" fontId="15" fillId="2" borderId="35" xfId="0" applyNumberFormat="1" applyFont="1" applyFill="1" applyBorder="1" applyAlignment="1">
      <alignment vertical="top" wrapText="1"/>
    </xf>
    <xf numFmtId="49" fontId="15" fillId="2" borderId="35" xfId="0" applyNumberFormat="1" applyFont="1" applyFill="1" applyBorder="1" applyAlignment="1">
      <alignment horizontal="center" vertical="top"/>
    </xf>
    <xf numFmtId="49" fontId="16" fillId="2" borderId="35" xfId="0" applyNumberFormat="1" applyFont="1" applyFill="1" applyBorder="1" applyAlignment="1">
      <alignment vertical="top" wrapText="1"/>
    </xf>
    <xf numFmtId="49" fontId="16" fillId="2" borderId="35" xfId="0" applyNumberFormat="1" applyFont="1" applyFill="1" applyBorder="1" applyAlignment="1">
      <alignment horizontal="center" vertical="top"/>
    </xf>
    <xf numFmtId="4" fontId="16" fillId="2" borderId="20" xfId="0" applyNumberFormat="1" applyFont="1" applyFill="1" applyBorder="1" applyAlignment="1">
      <alignment horizontal="right" vertical="top"/>
    </xf>
    <xf numFmtId="4" fontId="16" fillId="2" borderId="21" xfId="0" applyNumberFormat="1" applyFont="1" applyFill="1" applyBorder="1" applyAlignment="1">
      <alignment horizontal="right" vertical="top"/>
    </xf>
    <xf numFmtId="4" fontId="16" fillId="2" borderId="22" xfId="0" applyNumberFormat="1" applyFont="1" applyFill="1" applyBorder="1" applyAlignment="1">
      <alignment horizontal="right" vertical="top"/>
    </xf>
    <xf numFmtId="4" fontId="16" fillId="2" borderId="74" xfId="0" applyNumberFormat="1" applyFont="1" applyFill="1" applyBorder="1" applyAlignment="1">
      <alignment horizontal="right" vertical="top"/>
    </xf>
    <xf numFmtId="4" fontId="16" fillId="2" borderId="80" xfId="0" applyNumberFormat="1" applyFont="1" applyFill="1" applyBorder="1" applyAlignment="1">
      <alignment horizontal="right" vertical="top"/>
    </xf>
    <xf numFmtId="4" fontId="16" fillId="2" borderId="81" xfId="0" applyNumberFormat="1" applyFont="1" applyFill="1" applyBorder="1" applyAlignment="1">
      <alignment horizontal="right" vertical="top"/>
    </xf>
    <xf numFmtId="4" fontId="16" fillId="2" borderId="82" xfId="0" applyNumberFormat="1" applyFont="1" applyFill="1" applyBorder="1" applyAlignment="1">
      <alignment horizontal="right" vertical="top"/>
    </xf>
    <xf numFmtId="4" fontId="23" fillId="0" borderId="126" xfId="0" applyNumberFormat="1" applyFont="1" applyBorder="1" applyAlignment="1">
      <alignment horizontal="right" vertical="top"/>
    </xf>
    <xf numFmtId="10" fontId="23" fillId="0" borderId="125" xfId="0" applyNumberFormat="1" applyFont="1" applyBorder="1" applyAlignment="1">
      <alignment horizontal="right" vertical="top"/>
    </xf>
    <xf numFmtId="49" fontId="16" fillId="2" borderId="52" xfId="0" applyNumberFormat="1" applyFont="1" applyFill="1" applyBorder="1" applyAlignment="1">
      <alignment vertical="top" wrapText="1"/>
    </xf>
    <xf numFmtId="4" fontId="15" fillId="7" borderId="75" xfId="0" applyNumberFormat="1" applyFont="1" applyFill="1" applyBorder="1" applyAlignment="1">
      <alignment horizontal="right" vertical="top"/>
    </xf>
    <xf numFmtId="4" fontId="15" fillId="7" borderId="76" xfId="0" applyNumberFormat="1" applyFont="1" applyFill="1" applyBorder="1" applyAlignment="1">
      <alignment horizontal="right" vertical="top"/>
    </xf>
    <xf numFmtId="4" fontId="15" fillId="7" borderId="77" xfId="0" applyNumberFormat="1" applyFont="1" applyFill="1" applyBorder="1" applyAlignment="1">
      <alignment horizontal="right" vertical="top"/>
    </xf>
    <xf numFmtId="0" fontId="16" fillId="2" borderId="35" xfId="0" applyFont="1" applyFill="1" applyBorder="1" applyAlignment="1">
      <alignment horizontal="center" vertical="top"/>
    </xf>
    <xf numFmtId="0" fontId="16" fillId="2" borderId="52" xfId="0" applyFont="1" applyFill="1" applyBorder="1" applyAlignment="1">
      <alignment vertical="top" wrapText="1"/>
    </xf>
    <xf numFmtId="4" fontId="16" fillId="0" borderId="18" xfId="0" applyNumberFormat="1" applyFont="1" applyFill="1" applyBorder="1" applyAlignment="1">
      <alignment horizontal="right" vertical="top"/>
    </xf>
    <xf numFmtId="4" fontId="16" fillId="0" borderId="17" xfId="0" applyNumberFormat="1" applyFont="1" applyFill="1" applyBorder="1" applyAlignment="1">
      <alignment horizontal="right" vertical="top"/>
    </xf>
    <xf numFmtId="49" fontId="15" fillId="2" borderId="7" xfId="0" applyNumberFormat="1" applyFont="1" applyFill="1" applyBorder="1" applyAlignment="1">
      <alignment horizontal="center" vertical="top"/>
    </xf>
    <xf numFmtId="4" fontId="16" fillId="2" borderId="19" xfId="0" applyNumberFormat="1" applyFont="1" applyFill="1" applyBorder="1" applyAlignment="1">
      <alignment horizontal="right" vertical="top"/>
    </xf>
    <xf numFmtId="4" fontId="16" fillId="2" borderId="50" xfId="0" applyNumberFormat="1" applyFont="1" applyFill="1" applyBorder="1" applyAlignment="1">
      <alignment horizontal="right" vertical="top"/>
    </xf>
    <xf numFmtId="4" fontId="16" fillId="2" borderId="49" xfId="0" applyNumberFormat="1" applyFont="1" applyFill="1" applyBorder="1" applyAlignment="1">
      <alignment horizontal="right" vertical="top"/>
    </xf>
    <xf numFmtId="4" fontId="16" fillId="2" borderId="113" xfId="0" applyNumberFormat="1" applyFont="1" applyFill="1" applyBorder="1" applyAlignment="1">
      <alignment horizontal="right" vertical="top"/>
    </xf>
    <xf numFmtId="49" fontId="16" fillId="2" borderId="41" xfId="0" applyNumberFormat="1" applyFont="1" applyFill="1" applyBorder="1" applyAlignment="1">
      <alignment vertical="top" wrapText="1"/>
    </xf>
    <xf numFmtId="49" fontId="24" fillId="8" borderId="8" xfId="0" applyNumberFormat="1" applyFont="1" applyFill="1" applyBorder="1" applyAlignment="1">
      <alignment vertical="center"/>
    </xf>
    <xf numFmtId="164" fontId="15" fillId="8" borderId="9" xfId="0" applyNumberFormat="1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vertical="center" wrapText="1"/>
    </xf>
    <xf numFmtId="0" fontId="15" fillId="8" borderId="10" xfId="0" applyFont="1" applyFill="1" applyBorder="1" applyAlignment="1">
      <alignment horizontal="center" vertical="center"/>
    </xf>
    <xf numFmtId="4" fontId="15" fillId="4" borderId="11" xfId="0" applyNumberFormat="1" applyFont="1" applyFill="1" applyBorder="1" applyAlignment="1">
      <alignment horizontal="right" vertical="center"/>
    </xf>
    <xf numFmtId="4" fontId="15" fillId="8" borderId="12" xfId="0" applyNumberFormat="1" applyFont="1" applyFill="1" applyBorder="1" applyAlignment="1">
      <alignment horizontal="right" vertical="center"/>
    </xf>
    <xf numFmtId="4" fontId="15" fillId="8" borderId="13" xfId="0" applyNumberFormat="1" applyFont="1" applyFill="1" applyBorder="1" applyAlignment="1">
      <alignment horizontal="right" vertical="center"/>
    </xf>
    <xf numFmtId="4" fontId="15" fillId="4" borderId="8" xfId="0" applyNumberFormat="1" applyFont="1" applyFill="1" applyBorder="1" applyAlignment="1">
      <alignment horizontal="right" vertical="center"/>
    </xf>
    <xf numFmtId="4" fontId="15" fillId="8" borderId="37" xfId="0" applyNumberFormat="1" applyFont="1" applyFill="1" applyBorder="1" applyAlignment="1">
      <alignment horizontal="right" vertical="center"/>
    </xf>
    <xf numFmtId="4" fontId="15" fillId="8" borderId="51" xfId="0" applyNumberFormat="1" applyFont="1" applyFill="1" applyBorder="1" applyAlignment="1">
      <alignment horizontal="right" vertical="center"/>
    </xf>
    <xf numFmtId="4" fontId="15" fillId="8" borderId="56" xfId="0" applyNumberFormat="1" applyFont="1" applyFill="1" applyBorder="1" applyAlignment="1">
      <alignment horizontal="right" vertical="center"/>
    </xf>
    <xf numFmtId="4" fontId="15" fillId="8" borderId="57" xfId="0" applyNumberFormat="1" applyFont="1" applyFill="1" applyBorder="1" applyAlignment="1">
      <alignment horizontal="right" vertical="center"/>
    </xf>
    <xf numFmtId="4" fontId="23" fillId="9" borderId="127" xfId="0" applyNumberFormat="1" applyFont="1" applyFill="1" applyBorder="1" applyAlignment="1">
      <alignment horizontal="right" vertical="top"/>
    </xf>
    <xf numFmtId="10" fontId="23" fillId="9" borderId="128" xfId="0" applyNumberFormat="1" applyFont="1" applyFill="1" applyBorder="1" applyAlignment="1">
      <alignment horizontal="right" vertical="top"/>
    </xf>
    <xf numFmtId="0" fontId="15" fillId="8" borderId="30" xfId="0" applyFont="1" applyFill="1" applyBorder="1" applyAlignment="1">
      <alignment vertical="center" wrapText="1"/>
    </xf>
    <xf numFmtId="49" fontId="15" fillId="6" borderId="8" xfId="0" applyNumberFormat="1" applyFont="1" applyFill="1" applyBorder="1" applyAlignment="1">
      <alignment vertical="center" wrapText="1"/>
    </xf>
    <xf numFmtId="4" fontId="16" fillId="6" borderId="45" xfId="0" applyNumberFormat="1" applyFont="1" applyFill="1" applyBorder="1" applyAlignment="1">
      <alignment horizontal="right" vertical="center"/>
    </xf>
    <xf numFmtId="4" fontId="16" fillId="6" borderId="91" xfId="0" applyNumberFormat="1" applyFont="1" applyFill="1" applyBorder="1" applyAlignment="1">
      <alignment horizontal="right" vertical="center"/>
    </xf>
    <xf numFmtId="4" fontId="16" fillId="6" borderId="57" xfId="0" applyNumberFormat="1" applyFont="1" applyFill="1" applyBorder="1" applyAlignment="1">
      <alignment horizontal="right" vertical="center"/>
    </xf>
    <xf numFmtId="4" fontId="23" fillId="6" borderId="40" xfId="0" applyNumberFormat="1" applyFont="1" applyFill="1" applyBorder="1" applyAlignment="1">
      <alignment horizontal="right" vertical="center"/>
    </xf>
    <xf numFmtId="4" fontId="23" fillId="10" borderId="123" xfId="0" applyNumberFormat="1" applyFont="1" applyFill="1" applyBorder="1" applyAlignment="1">
      <alignment horizontal="right" vertical="top"/>
    </xf>
    <xf numFmtId="10" fontId="23" fillId="10" borderId="123" xfId="0" applyNumberFormat="1" applyFont="1" applyFill="1" applyBorder="1" applyAlignment="1">
      <alignment horizontal="right" vertical="top"/>
    </xf>
    <xf numFmtId="0" fontId="15" fillId="7" borderId="16" xfId="0" applyFont="1" applyFill="1" applyBorder="1" applyAlignment="1">
      <alignment vertical="top" wrapText="1"/>
    </xf>
    <xf numFmtId="49" fontId="16" fillId="2" borderId="34" xfId="0" applyNumberFormat="1" applyFont="1" applyFill="1" applyBorder="1" applyAlignment="1">
      <alignment horizontal="center" vertical="top" wrapText="1"/>
    </xf>
    <xf numFmtId="4" fontId="16" fillId="2" borderId="17" xfId="0" applyNumberFormat="1" applyFont="1" applyFill="1" applyBorder="1" applyAlignment="1">
      <alignment horizontal="right" vertical="top" wrapText="1"/>
    </xf>
    <xf numFmtId="4" fontId="16" fillId="2" borderId="18" xfId="0" applyNumberFormat="1" applyFont="1" applyFill="1" applyBorder="1" applyAlignment="1">
      <alignment horizontal="right" vertical="top" wrapText="1"/>
    </xf>
    <xf numFmtId="4" fontId="16" fillId="0" borderId="19" xfId="0" applyNumberFormat="1" applyFont="1" applyFill="1" applyBorder="1" applyAlignment="1">
      <alignment horizontal="right" vertical="top" wrapText="1"/>
    </xf>
    <xf numFmtId="49" fontId="16" fillId="2" borderId="19" xfId="0" applyNumberFormat="1" applyFont="1" applyFill="1" applyBorder="1" applyAlignment="1">
      <alignment vertical="top" wrapText="1"/>
    </xf>
    <xf numFmtId="49" fontId="16" fillId="2" borderId="35" xfId="0" applyNumberFormat="1" applyFont="1" applyFill="1" applyBorder="1" applyAlignment="1">
      <alignment horizontal="center" vertical="top" wrapText="1"/>
    </xf>
    <xf numFmtId="4" fontId="16" fillId="2" borderId="20" xfId="0" applyNumberFormat="1" applyFont="1" applyFill="1" applyBorder="1" applyAlignment="1">
      <alignment horizontal="right" vertical="top" wrapText="1"/>
    </xf>
    <xf numFmtId="4" fontId="16" fillId="2" borderId="21" xfId="0" applyNumberFormat="1" applyFont="1" applyFill="1" applyBorder="1" applyAlignment="1">
      <alignment horizontal="right" vertical="top" wrapText="1"/>
    </xf>
    <xf numFmtId="4" fontId="16" fillId="0" borderId="22" xfId="0" applyNumberFormat="1" applyFont="1" applyFill="1" applyBorder="1" applyAlignment="1">
      <alignment horizontal="right" vertical="top" wrapText="1"/>
    </xf>
    <xf numFmtId="49" fontId="16" fillId="2" borderId="131" xfId="0" applyNumberFormat="1" applyFont="1" applyFill="1" applyBorder="1" applyAlignment="1">
      <alignment vertical="top" wrapText="1"/>
    </xf>
    <xf numFmtId="49" fontId="15" fillId="7" borderId="130" xfId="0" applyNumberFormat="1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right" vertical="top"/>
    </xf>
    <xf numFmtId="4" fontId="16" fillId="0" borderId="21" xfId="0" applyNumberFormat="1" applyFont="1" applyFill="1" applyBorder="1" applyAlignment="1">
      <alignment horizontal="right" vertical="top"/>
    </xf>
    <xf numFmtId="4" fontId="16" fillId="0" borderId="22" xfId="0" applyNumberFormat="1" applyFont="1" applyFill="1" applyBorder="1" applyAlignment="1">
      <alignment horizontal="right" vertical="top"/>
    </xf>
    <xf numFmtId="4" fontId="16" fillId="2" borderId="96" xfId="0" applyNumberFormat="1" applyFont="1" applyFill="1" applyBorder="1" applyAlignment="1">
      <alignment horizontal="right" vertical="top"/>
    </xf>
    <xf numFmtId="4" fontId="16" fillId="2" borderId="36" xfId="0" applyNumberFormat="1" applyFont="1" applyFill="1" applyBorder="1" applyAlignment="1">
      <alignment horizontal="right" vertical="top"/>
    </xf>
    <xf numFmtId="4" fontId="16" fillId="2" borderId="92" xfId="0" applyNumberFormat="1" applyFont="1" applyFill="1" applyBorder="1" applyAlignment="1">
      <alignment horizontal="right" vertical="top"/>
    </xf>
    <xf numFmtId="4" fontId="16" fillId="2" borderId="93" xfId="0" applyNumberFormat="1" applyFont="1" applyFill="1" applyBorder="1" applyAlignment="1">
      <alignment horizontal="right" vertical="top"/>
    </xf>
    <xf numFmtId="4" fontId="16" fillId="2" borderId="94" xfId="0" applyNumberFormat="1" applyFont="1" applyFill="1" applyBorder="1" applyAlignment="1">
      <alignment horizontal="right" vertical="top"/>
    </xf>
    <xf numFmtId="4" fontId="16" fillId="2" borderId="95" xfId="0" applyNumberFormat="1" applyFont="1" applyFill="1" applyBorder="1" applyAlignment="1">
      <alignment horizontal="right" vertical="top"/>
    </xf>
    <xf numFmtId="4" fontId="15" fillId="8" borderId="11" xfId="0" applyNumberFormat="1" applyFont="1" applyFill="1" applyBorder="1" applyAlignment="1">
      <alignment horizontal="right" vertical="center"/>
    </xf>
    <xf numFmtId="4" fontId="15" fillId="8" borderId="60" xfId="0" applyNumberFormat="1" applyFont="1" applyFill="1" applyBorder="1" applyAlignment="1">
      <alignment horizontal="right" vertical="center"/>
    </xf>
    <xf numFmtId="4" fontId="15" fillId="8" borderId="62" xfId="0" applyNumberFormat="1" applyFont="1" applyFill="1" applyBorder="1" applyAlignment="1">
      <alignment horizontal="right" vertical="center"/>
    </xf>
    <xf numFmtId="4" fontId="15" fillId="8" borderId="67" xfId="0" applyNumberFormat="1" applyFont="1" applyFill="1" applyBorder="1" applyAlignment="1">
      <alignment horizontal="right" vertical="center"/>
    </xf>
    <xf numFmtId="4" fontId="15" fillId="8" borderId="58" xfId="0" applyNumberFormat="1" applyFont="1" applyFill="1" applyBorder="1" applyAlignment="1">
      <alignment horizontal="right" vertical="center"/>
    </xf>
    <xf numFmtId="4" fontId="23" fillId="9" borderId="123" xfId="0" applyNumberFormat="1" applyFont="1" applyFill="1" applyBorder="1" applyAlignment="1">
      <alignment horizontal="right" vertical="top"/>
    </xf>
    <xf numFmtId="10" fontId="23" fillId="9" borderId="123" xfId="0" applyNumberFormat="1" applyFont="1" applyFill="1" applyBorder="1" applyAlignment="1">
      <alignment horizontal="right" vertical="top"/>
    </xf>
    <xf numFmtId="4" fontId="16" fillId="6" borderId="40" xfId="0" applyNumberFormat="1" applyFont="1" applyFill="1" applyBorder="1" applyAlignment="1">
      <alignment horizontal="right" vertical="center"/>
    </xf>
    <xf numFmtId="4" fontId="16" fillId="6" borderId="56" xfId="0" applyNumberFormat="1" applyFont="1" applyFill="1" applyBorder="1" applyAlignment="1">
      <alignment horizontal="right" vertical="center"/>
    </xf>
    <xf numFmtId="4" fontId="16" fillId="6" borderId="58" xfId="0" applyNumberFormat="1" applyFont="1" applyFill="1" applyBorder="1" applyAlignment="1">
      <alignment horizontal="right" vertical="center"/>
    </xf>
    <xf numFmtId="4" fontId="23" fillId="6" borderId="62" xfId="0" applyNumberFormat="1" applyFont="1" applyFill="1" applyBorder="1" applyAlignment="1">
      <alignment horizontal="right" vertical="center"/>
    </xf>
    <xf numFmtId="49" fontId="16" fillId="2" borderId="53" xfId="0" applyNumberFormat="1" applyFont="1" applyFill="1" applyBorder="1" applyAlignment="1">
      <alignment vertical="center" wrapText="1"/>
    </xf>
    <xf numFmtId="0" fontId="16" fillId="2" borderId="89" xfId="0" applyFont="1" applyFill="1" applyBorder="1" applyAlignment="1">
      <alignment vertical="top" wrapText="1"/>
    </xf>
    <xf numFmtId="4" fontId="23" fillId="0" borderId="133" xfId="0" applyNumberFormat="1" applyFont="1" applyBorder="1" applyAlignment="1">
      <alignment horizontal="right" vertical="top"/>
    </xf>
    <xf numFmtId="49" fontId="24" fillId="7" borderId="34" xfId="0" applyNumberFormat="1" applyFont="1" applyFill="1" applyBorder="1" applyAlignment="1">
      <alignment vertical="top" wrapText="1"/>
    </xf>
    <xf numFmtId="0" fontId="15" fillId="7" borderId="35" xfId="0" applyFont="1" applyFill="1" applyBorder="1" applyAlignment="1">
      <alignment horizontal="center" vertical="top"/>
    </xf>
    <xf numFmtId="49" fontId="16" fillId="2" borderId="33" xfId="0" applyNumberFormat="1" applyFont="1" applyFill="1" applyBorder="1" applyAlignment="1">
      <alignment horizontal="center" vertical="top"/>
    </xf>
    <xf numFmtId="0" fontId="15" fillId="7" borderId="46" xfId="0" applyFont="1" applyFill="1" applyBorder="1" applyAlignment="1">
      <alignment horizontal="center" vertical="top"/>
    </xf>
    <xf numFmtId="4" fontId="15" fillId="7" borderId="99" xfId="0" applyNumberFormat="1" applyFont="1" applyFill="1" applyBorder="1" applyAlignment="1">
      <alignment horizontal="right" vertical="top"/>
    </xf>
    <xf numFmtId="4" fontId="15" fillId="7" borderId="100" xfId="0" applyNumberFormat="1" applyFont="1" applyFill="1" applyBorder="1" applyAlignment="1">
      <alignment horizontal="right" vertical="top"/>
    </xf>
    <xf numFmtId="4" fontId="15" fillId="7" borderId="48" xfId="0" applyNumberFormat="1" applyFont="1" applyFill="1" applyBorder="1" applyAlignment="1">
      <alignment horizontal="right" vertical="top"/>
    </xf>
    <xf numFmtId="49" fontId="16" fillId="2" borderId="97" xfId="0" applyNumberFormat="1" applyFont="1" applyFill="1" applyBorder="1" applyAlignment="1">
      <alignment vertical="top" wrapText="1"/>
    </xf>
    <xf numFmtId="49" fontId="16" fillId="0" borderId="102" xfId="0" applyNumberFormat="1" applyFont="1" applyFill="1" applyBorder="1" applyAlignment="1">
      <alignment horizontal="center" vertical="top"/>
    </xf>
    <xf numFmtId="4" fontId="16" fillId="0" borderId="103" xfId="0" applyNumberFormat="1" applyFont="1" applyFill="1" applyBorder="1" applyAlignment="1">
      <alignment horizontal="right" vertical="top"/>
    </xf>
    <xf numFmtId="4" fontId="16" fillId="0" borderId="104" xfId="0" applyNumberFormat="1" applyFont="1" applyFill="1" applyBorder="1" applyAlignment="1">
      <alignment horizontal="right" vertical="top"/>
    </xf>
    <xf numFmtId="4" fontId="16" fillId="0" borderId="105" xfId="0" applyNumberFormat="1" applyFont="1" applyFill="1" applyBorder="1" applyAlignment="1">
      <alignment horizontal="right" vertical="top"/>
    </xf>
    <xf numFmtId="49" fontId="16" fillId="0" borderId="106" xfId="0" applyNumberFormat="1" applyFont="1" applyFill="1" applyBorder="1" applyAlignment="1">
      <alignment horizontal="center" vertical="top"/>
    </xf>
    <xf numFmtId="4" fontId="16" fillId="0" borderId="107" xfId="0" applyNumberFormat="1" applyFont="1" applyFill="1" applyBorder="1" applyAlignment="1">
      <alignment horizontal="right" vertical="top"/>
    </xf>
    <xf numFmtId="49" fontId="16" fillId="2" borderId="98" xfId="0" applyNumberFormat="1" applyFont="1" applyFill="1" applyBorder="1" applyAlignment="1">
      <alignment vertical="top" wrapText="1"/>
    </xf>
    <xf numFmtId="49" fontId="16" fillId="0" borderId="108" xfId="0" applyNumberFormat="1" applyFont="1" applyFill="1" applyBorder="1" applyAlignment="1">
      <alignment horizontal="center" vertical="top"/>
    </xf>
    <xf numFmtId="4" fontId="16" fillId="0" borderId="109" xfId="0" applyNumberFormat="1" applyFont="1" applyFill="1" applyBorder="1" applyAlignment="1">
      <alignment horizontal="right" vertical="top"/>
    </xf>
    <xf numFmtId="4" fontId="16" fillId="0" borderId="110" xfId="0" applyNumberFormat="1" applyFont="1" applyFill="1" applyBorder="1" applyAlignment="1">
      <alignment horizontal="right" vertical="top"/>
    </xf>
    <xf numFmtId="4" fontId="16" fillId="0" borderId="111" xfId="0" applyNumberFormat="1" applyFont="1" applyFill="1" applyBorder="1" applyAlignment="1">
      <alignment horizontal="right" vertical="top"/>
    </xf>
    <xf numFmtId="4" fontId="16" fillId="2" borderId="88" xfId="0" applyNumberFormat="1" applyFont="1" applyFill="1" applyBorder="1" applyAlignment="1">
      <alignment horizontal="right" vertical="top"/>
    </xf>
    <xf numFmtId="4" fontId="15" fillId="8" borderId="101" xfId="0" applyNumberFormat="1" applyFont="1" applyFill="1" applyBorder="1" applyAlignment="1">
      <alignment horizontal="right" vertical="center"/>
    </xf>
    <xf numFmtId="4" fontId="15" fillId="8" borderId="50" xfId="0" applyNumberFormat="1" applyFont="1" applyFill="1" applyBorder="1" applyAlignment="1">
      <alignment horizontal="right" vertical="center"/>
    </xf>
    <xf numFmtId="4" fontId="15" fillId="8" borderId="49" xfId="0" applyNumberFormat="1" applyFont="1" applyFill="1" applyBorder="1" applyAlignment="1">
      <alignment horizontal="right" vertical="center"/>
    </xf>
    <xf numFmtId="49" fontId="24" fillId="7" borderId="33" xfId="0" applyNumberFormat="1" applyFont="1" applyFill="1" applyBorder="1" applyAlignment="1">
      <alignment horizontal="left" vertical="top" wrapText="1"/>
    </xf>
    <xf numFmtId="49" fontId="15" fillId="6" borderId="33" xfId="0" applyNumberFormat="1" applyFont="1" applyFill="1" applyBorder="1" applyAlignment="1">
      <alignment vertical="center" wrapText="1"/>
    </xf>
    <xf numFmtId="0" fontId="15" fillId="6" borderId="33" xfId="0" applyFont="1" applyFill="1" applyBorder="1" applyAlignment="1">
      <alignment horizontal="center" vertical="center"/>
    </xf>
    <xf numFmtId="49" fontId="15" fillId="6" borderId="42" xfId="0" applyNumberFormat="1" applyFont="1" applyFill="1" applyBorder="1" applyAlignment="1">
      <alignment vertical="center" wrapText="1"/>
    </xf>
    <xf numFmtId="0" fontId="16" fillId="6" borderId="43" xfId="0" applyFont="1" applyFill="1" applyBorder="1" applyAlignment="1">
      <alignment horizontal="center" vertical="center"/>
    </xf>
    <xf numFmtId="4" fontId="16" fillId="6" borderId="43" xfId="0" applyNumberFormat="1" applyFont="1" applyFill="1" applyBorder="1" applyAlignment="1">
      <alignment horizontal="right" vertical="center"/>
    </xf>
    <xf numFmtId="4" fontId="16" fillId="6" borderId="75" xfId="0" applyNumberFormat="1" applyFont="1" applyFill="1" applyBorder="1" applyAlignment="1">
      <alignment horizontal="right" vertical="center"/>
    </xf>
    <xf numFmtId="4" fontId="16" fillId="6" borderId="76" xfId="0" applyNumberFormat="1" applyFont="1" applyFill="1" applyBorder="1" applyAlignment="1">
      <alignment horizontal="right" vertical="center"/>
    </xf>
    <xf numFmtId="4" fontId="16" fillId="6" borderId="77" xfId="0" applyNumberFormat="1" applyFont="1" applyFill="1" applyBorder="1" applyAlignment="1">
      <alignment horizontal="right" vertical="center"/>
    </xf>
    <xf numFmtId="4" fontId="22" fillId="2" borderId="18" xfId="0" applyNumberFormat="1" applyFont="1" applyFill="1" applyBorder="1" applyAlignment="1">
      <alignment horizontal="right" vertical="top"/>
    </xf>
    <xf numFmtId="4" fontId="22" fillId="2" borderId="19" xfId="0" applyNumberFormat="1" applyFont="1" applyFill="1" applyBorder="1" applyAlignment="1">
      <alignment horizontal="right" vertical="top"/>
    </xf>
    <xf numFmtId="4" fontId="15" fillId="9" borderId="13" xfId="0" applyNumberFormat="1" applyFont="1" applyFill="1" applyBorder="1" applyAlignment="1">
      <alignment horizontal="right" vertical="center"/>
    </xf>
    <xf numFmtId="49" fontId="15" fillId="2" borderId="33" xfId="0" applyNumberFormat="1" applyFont="1" applyFill="1" applyBorder="1" applyAlignment="1">
      <alignment vertical="top" wrapText="1"/>
    </xf>
    <xf numFmtId="165" fontId="15" fillId="2" borderId="33" xfId="0" applyNumberFormat="1" applyFont="1" applyFill="1" applyBorder="1" applyAlignment="1">
      <alignment horizontal="center" vertical="top"/>
    </xf>
    <xf numFmtId="49" fontId="16" fillId="2" borderId="33" xfId="0" applyNumberFormat="1" applyFont="1" applyFill="1" applyBorder="1" applyAlignment="1">
      <alignment vertical="top" wrapText="1"/>
    </xf>
    <xf numFmtId="49" fontId="16" fillId="2" borderId="7" xfId="0" applyNumberFormat="1" applyFont="1" applyFill="1" applyBorder="1" applyAlignment="1">
      <alignment horizontal="center" vertical="top"/>
    </xf>
    <xf numFmtId="4" fontId="16" fillId="2" borderId="14" xfId="0" applyNumberFormat="1" applyFont="1" applyFill="1" applyBorder="1" applyAlignment="1">
      <alignment horizontal="right" vertical="top"/>
    </xf>
    <xf numFmtId="4" fontId="16" fillId="2" borderId="15" xfId="0" applyNumberFormat="1" applyFont="1" applyFill="1" applyBorder="1" applyAlignment="1">
      <alignment horizontal="right" vertical="top"/>
    </xf>
    <xf numFmtId="4" fontId="16" fillId="0" borderId="16" xfId="0" applyNumberFormat="1" applyFont="1" applyFill="1" applyBorder="1" applyAlignment="1">
      <alignment horizontal="right" vertical="top"/>
    </xf>
    <xf numFmtId="4" fontId="16" fillId="2" borderId="72" xfId="0" applyNumberFormat="1" applyFont="1" applyFill="1" applyBorder="1" applyAlignment="1">
      <alignment horizontal="right" vertical="top"/>
    </xf>
    <xf numFmtId="4" fontId="16" fillId="2" borderId="75" xfId="0" applyNumberFormat="1" applyFont="1" applyFill="1" applyBorder="1" applyAlignment="1">
      <alignment horizontal="right" vertical="top"/>
    </xf>
    <xf numFmtId="4" fontId="16" fillId="2" borderId="76" xfId="0" applyNumberFormat="1" applyFont="1" applyFill="1" applyBorder="1" applyAlignment="1">
      <alignment horizontal="right" vertical="top"/>
    </xf>
    <xf numFmtId="4" fontId="16" fillId="2" borderId="77" xfId="0" applyNumberFormat="1" applyFont="1" applyFill="1" applyBorder="1" applyAlignment="1">
      <alignment horizontal="right" vertical="top"/>
    </xf>
    <xf numFmtId="49" fontId="16" fillId="2" borderId="44" xfId="0" applyNumberFormat="1" applyFont="1" applyFill="1" applyBorder="1" applyAlignment="1">
      <alignment vertical="top" wrapText="1"/>
    </xf>
    <xf numFmtId="165" fontId="15" fillId="2" borderId="34" xfId="0" applyNumberFormat="1" applyFont="1" applyFill="1" applyBorder="1" applyAlignment="1">
      <alignment horizontal="center" vertical="top"/>
    </xf>
    <xf numFmtId="4" fontId="16" fillId="0" borderId="14" xfId="0" applyNumberFormat="1" applyFont="1" applyFill="1" applyBorder="1" applyAlignment="1">
      <alignment horizontal="right" vertical="top"/>
    </xf>
    <xf numFmtId="4" fontId="16" fillId="0" borderId="15" xfId="0" applyNumberFormat="1" applyFont="1" applyFill="1" applyBorder="1" applyAlignment="1">
      <alignment horizontal="right" vertical="top"/>
    </xf>
    <xf numFmtId="4" fontId="15" fillId="10" borderId="16" xfId="0" applyNumberFormat="1" applyFont="1" applyFill="1" applyBorder="1" applyAlignment="1">
      <alignment horizontal="right" vertical="top"/>
    </xf>
    <xf numFmtId="49" fontId="15" fillId="0" borderId="34" xfId="0" applyNumberFormat="1" applyFont="1" applyFill="1" applyBorder="1" applyAlignment="1">
      <alignment horizontal="center" vertical="top"/>
    </xf>
    <xf numFmtId="49" fontId="24" fillId="8" borderId="55" xfId="0" applyNumberFormat="1" applyFont="1" applyFill="1" applyBorder="1" applyAlignment="1">
      <alignment vertical="center"/>
    </xf>
    <xf numFmtId="164" fontId="15" fillId="8" borderId="66" xfId="0" applyNumberFormat="1" applyFont="1" applyFill="1" applyBorder="1" applyAlignment="1">
      <alignment horizontal="center" vertical="center"/>
    </xf>
    <xf numFmtId="0" fontId="15" fillId="8" borderId="66" xfId="0" applyFont="1" applyFill="1" applyBorder="1" applyAlignment="1">
      <alignment vertical="center" wrapText="1"/>
    </xf>
    <xf numFmtId="0" fontId="15" fillId="8" borderId="117" xfId="0" applyFont="1" applyFill="1" applyBorder="1" applyAlignment="1">
      <alignment horizontal="center" vertical="center"/>
    </xf>
    <xf numFmtId="4" fontId="15" fillId="8" borderId="99" xfId="0" applyNumberFormat="1" applyFont="1" applyFill="1" applyBorder="1" applyAlignment="1">
      <alignment horizontal="right" vertical="center"/>
    </xf>
    <xf numFmtId="4" fontId="15" fillId="8" borderId="100" xfId="0" applyNumberFormat="1" applyFont="1" applyFill="1" applyBorder="1" applyAlignment="1">
      <alignment horizontal="right" vertical="center"/>
    </xf>
    <xf numFmtId="4" fontId="15" fillId="8" borderId="48" xfId="0" applyNumberFormat="1" applyFont="1" applyFill="1" applyBorder="1" applyAlignment="1">
      <alignment horizontal="right" vertical="center"/>
    </xf>
    <xf numFmtId="4" fontId="15" fillId="8" borderId="136" xfId="0" applyNumberFormat="1" applyFont="1" applyFill="1" applyBorder="1" applyAlignment="1">
      <alignment horizontal="right" vertical="center"/>
    </xf>
    <xf numFmtId="4" fontId="15" fillId="8" borderId="137" xfId="0" applyNumberFormat="1" applyFont="1" applyFill="1" applyBorder="1" applyAlignment="1">
      <alignment horizontal="right" vertical="center"/>
    </xf>
    <xf numFmtId="4" fontId="15" fillId="8" borderId="138" xfId="0" applyNumberFormat="1" applyFont="1" applyFill="1" applyBorder="1" applyAlignment="1">
      <alignment horizontal="right" vertical="center"/>
    </xf>
    <xf numFmtId="4" fontId="15" fillId="8" borderId="132" xfId="0" applyNumberFormat="1" applyFont="1" applyFill="1" applyBorder="1" applyAlignment="1">
      <alignment horizontal="right" vertical="center"/>
    </xf>
    <xf numFmtId="0" fontId="15" fillId="8" borderId="117" xfId="0" applyFont="1" applyFill="1" applyBorder="1" applyAlignment="1">
      <alignment vertical="center" wrapText="1"/>
    </xf>
    <xf numFmtId="4" fontId="15" fillId="3" borderId="57" xfId="0" applyNumberFormat="1" applyFont="1" applyFill="1" applyBorder="1" applyAlignment="1">
      <alignment horizontal="right" vertical="center"/>
    </xf>
    <xf numFmtId="4" fontId="15" fillId="3" borderId="140" xfId="0" applyNumberFormat="1" applyFont="1" applyFill="1" applyBorder="1" applyAlignment="1">
      <alignment horizontal="right" vertical="center"/>
    </xf>
    <xf numFmtId="4" fontId="15" fillId="3" borderId="141" xfId="0" applyNumberFormat="1" applyFont="1" applyFill="1" applyBorder="1" applyAlignment="1">
      <alignment horizontal="right" vertical="center"/>
    </xf>
    <xf numFmtId="4" fontId="15" fillId="3" borderId="142" xfId="0" applyNumberFormat="1" applyFont="1" applyFill="1" applyBorder="1" applyAlignment="1">
      <alignment horizontal="right" vertical="center"/>
    </xf>
    <xf numFmtId="4" fontId="15" fillId="3" borderId="56" xfId="0" applyNumberFormat="1" applyFont="1" applyFill="1" applyBorder="1" applyAlignment="1">
      <alignment horizontal="right" vertical="center"/>
    </xf>
    <xf numFmtId="0" fontId="15" fillId="3" borderId="62" xfId="0" applyFont="1" applyFill="1" applyBorder="1" applyAlignment="1">
      <alignment vertical="center" wrapText="1"/>
    </xf>
    <xf numFmtId="0" fontId="16" fillId="2" borderId="144" xfId="0" applyFont="1" applyFill="1" applyBorder="1" applyAlignment="1">
      <alignment horizontal="center" vertical="center"/>
    </xf>
    <xf numFmtId="4" fontId="16" fillId="2" borderId="144" xfId="0" applyNumberFormat="1" applyFont="1" applyFill="1" applyBorder="1" applyAlignment="1">
      <alignment horizontal="right" vertical="center"/>
    </xf>
    <xf numFmtId="4" fontId="16" fillId="2" borderId="4" xfId="0" applyNumberFormat="1" applyFont="1" applyFill="1" applyBorder="1" applyAlignment="1">
      <alignment horizontal="right" vertical="center"/>
    </xf>
    <xf numFmtId="4" fontId="16" fillId="2" borderId="91" xfId="0" applyNumberFormat="1" applyFont="1" applyFill="1" applyBorder="1" applyAlignment="1">
      <alignment horizontal="right" vertical="center"/>
    </xf>
    <xf numFmtId="4" fontId="23" fillId="2" borderId="6" xfId="0" applyNumberFormat="1" applyFont="1" applyFill="1" applyBorder="1" applyAlignment="1">
      <alignment horizontal="right" vertical="center"/>
    </xf>
    <xf numFmtId="0" fontId="16" fillId="2" borderId="145" xfId="0" applyFont="1" applyFill="1" applyBorder="1" applyAlignment="1">
      <alignment vertical="center" wrapText="1"/>
    </xf>
    <xf numFmtId="0" fontId="15" fillId="3" borderId="140" xfId="0" applyFont="1" applyFill="1" applyBorder="1" applyAlignment="1">
      <alignment horizontal="center" vertical="center"/>
    </xf>
    <xf numFmtId="4" fontId="15" fillId="3" borderId="58" xfId="0" applyNumberFormat="1" applyFont="1" applyFill="1" applyBorder="1" applyAlignment="1">
      <alignment horizontal="right" vertical="center"/>
    </xf>
    <xf numFmtId="4" fontId="23" fillId="3" borderId="134" xfId="0" applyNumberFormat="1" applyFont="1" applyFill="1" applyBorder="1" applyAlignment="1">
      <alignment horizontal="right" vertical="center"/>
    </xf>
    <xf numFmtId="4" fontId="23" fillId="3" borderId="62" xfId="0" applyNumberFormat="1" applyFont="1" applyFill="1" applyBorder="1" applyAlignment="1">
      <alignment horizontal="right" vertical="center"/>
    </xf>
    <xf numFmtId="0" fontId="16" fillId="2" borderId="38" xfId="0" applyFont="1" applyFill="1" applyBorder="1" applyAlignment="1">
      <alignment wrapText="1"/>
    </xf>
    <xf numFmtId="0" fontId="15" fillId="2" borderId="38" xfId="0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4" fontId="16" fillId="2" borderId="38" xfId="0" applyNumberFormat="1" applyFont="1" applyFill="1" applyBorder="1" applyAlignment="1">
      <alignment horizontal="right"/>
    </xf>
    <xf numFmtId="4" fontId="23" fillId="2" borderId="38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right"/>
    </xf>
    <xf numFmtId="4" fontId="16" fillId="2" borderId="1" xfId="0" applyNumberFormat="1" applyFont="1" applyFill="1" applyBorder="1" applyAlignment="1">
      <alignment vertical="center"/>
    </xf>
    <xf numFmtId="4" fontId="23" fillId="2" borderId="1" xfId="0" applyNumberFormat="1" applyFont="1" applyFill="1" applyBorder="1" applyAlignment="1">
      <alignment horizontal="right"/>
    </xf>
    <xf numFmtId="0" fontId="16" fillId="2" borderId="23" xfId="0" applyFont="1" applyFill="1" applyBorder="1" applyAlignment="1">
      <alignment wrapText="1"/>
    </xf>
    <xf numFmtId="0" fontId="15" fillId="2" borderId="23" xfId="0" applyFont="1" applyFill="1" applyBorder="1" applyAlignment="1">
      <alignment horizontal="center"/>
    </xf>
    <xf numFmtId="4" fontId="16" fillId="2" borderId="23" xfId="0" applyNumberFormat="1" applyFont="1" applyFill="1" applyBorder="1" applyAlignment="1">
      <alignment horizontal="right"/>
    </xf>
    <xf numFmtId="4" fontId="15" fillId="2" borderId="23" xfId="0" applyNumberFormat="1" applyFont="1" applyFill="1" applyBorder="1" applyAlignment="1">
      <alignment horizontal="right"/>
    </xf>
    <xf numFmtId="0" fontId="25" fillId="2" borderId="24" xfId="0" applyFont="1" applyFill="1" applyBorder="1" applyAlignment="1">
      <alignment wrapText="1"/>
    </xf>
    <xf numFmtId="0" fontId="26" fillId="2" borderId="24" xfId="0" applyFont="1" applyFill="1" applyBorder="1" applyAlignment="1">
      <alignment horizontal="center"/>
    </xf>
    <xf numFmtId="49" fontId="25" fillId="2" borderId="24" xfId="0" applyNumberFormat="1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center"/>
    </xf>
    <xf numFmtId="4" fontId="25" fillId="2" borderId="24" xfId="0" applyNumberFormat="1" applyFont="1" applyFill="1" applyBorder="1" applyAlignment="1">
      <alignment horizontal="right"/>
    </xf>
    <xf numFmtId="49" fontId="25" fillId="2" borderId="24" xfId="0" applyNumberFormat="1" applyFont="1" applyFill="1" applyBorder="1" applyAlignment="1">
      <alignment horizontal="left"/>
    </xf>
    <xf numFmtId="4" fontId="25" fillId="2" borderId="1" xfId="0" applyNumberFormat="1" applyFont="1" applyFill="1" applyBorder="1" applyAlignment="1">
      <alignment horizontal="right"/>
    </xf>
    <xf numFmtId="4" fontId="26" fillId="2" borderId="24" xfId="0" applyNumberFormat="1" applyFont="1" applyFill="1" applyBorder="1" applyAlignment="1">
      <alignment horizontal="right"/>
    </xf>
    <xf numFmtId="49" fontId="25" fillId="2" borderId="24" xfId="0" applyNumberFormat="1" applyFont="1" applyFill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wrapText="1"/>
    </xf>
    <xf numFmtId="166" fontId="16" fillId="2" borderId="1" xfId="0" applyNumberFormat="1" applyFont="1" applyFill="1" applyBorder="1" applyAlignment="1">
      <alignment horizontal="right"/>
    </xf>
    <xf numFmtId="167" fontId="16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 applyAlignment="1">
      <alignment horizontal="right"/>
    </xf>
    <xf numFmtId="0" fontId="16" fillId="2" borderId="2" xfId="0" applyFont="1" applyFill="1" applyBorder="1" applyAlignment="1">
      <alignment wrapText="1"/>
    </xf>
    <xf numFmtId="0" fontId="16" fillId="2" borderId="3" xfId="0" applyFont="1" applyFill="1" applyBorder="1" applyAlignment="1"/>
    <xf numFmtId="0" fontId="16" fillId="2" borderId="3" xfId="0" applyFont="1" applyFill="1" applyBorder="1" applyAlignment="1">
      <alignment wrapText="1"/>
    </xf>
    <xf numFmtId="0" fontId="16" fillId="2" borderId="4" xfId="0" applyFont="1" applyFill="1" applyBorder="1" applyAlignment="1">
      <alignment wrapText="1"/>
    </xf>
    <xf numFmtId="0" fontId="16" fillId="2" borderId="5" xfId="0" applyFont="1" applyFill="1" applyBorder="1" applyAlignment="1"/>
    <xf numFmtId="0" fontId="16" fillId="2" borderId="5" xfId="0" applyFont="1" applyFill="1" applyBorder="1" applyAlignment="1">
      <alignment wrapText="1"/>
    </xf>
    <xf numFmtId="0" fontId="16" fillId="2" borderId="25" xfId="0" applyFont="1" applyFill="1" applyBorder="1" applyAlignment="1">
      <alignment wrapText="1"/>
    </xf>
    <xf numFmtId="0" fontId="16" fillId="2" borderId="26" xfId="0" applyFont="1" applyFill="1" applyBorder="1" applyAlignment="1"/>
    <xf numFmtId="0" fontId="16" fillId="2" borderId="26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0" fontId="29" fillId="0" borderId="0" xfId="0" applyFont="1" applyAlignment="1"/>
    <xf numFmtId="0" fontId="30" fillId="0" borderId="0" xfId="0" applyFont="1"/>
    <xf numFmtId="0" fontId="31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/>
    <xf numFmtId="0" fontId="32" fillId="0" borderId="0" xfId="0" applyFont="1" applyAlignment="1">
      <alignment horizontal="left"/>
    </xf>
    <xf numFmtId="10" fontId="29" fillId="0" borderId="0" xfId="0" applyNumberFormat="1" applyFont="1"/>
    <xf numFmtId="4" fontId="29" fillId="0" borderId="0" xfId="0" applyNumberFormat="1" applyFont="1"/>
    <xf numFmtId="10" fontId="33" fillId="0" borderId="0" xfId="0" applyNumberFormat="1" applyFont="1"/>
    <xf numFmtId="10" fontId="29" fillId="0" borderId="101" xfId="0" applyNumberFormat="1" applyFont="1" applyFill="1" applyBorder="1" applyAlignment="1">
      <alignment horizontal="center" vertical="center" wrapText="1"/>
    </xf>
    <xf numFmtId="10" fontId="29" fillId="0" borderId="50" xfId="0" applyNumberFormat="1" applyFont="1" applyBorder="1" applyAlignment="1">
      <alignment horizontal="center" vertical="center" wrapText="1"/>
    </xf>
    <xf numFmtId="10" fontId="29" fillId="0" borderId="101" xfId="0" applyNumberFormat="1" applyFont="1" applyBorder="1" applyAlignment="1">
      <alignment horizontal="center" vertical="center"/>
    </xf>
    <xf numFmtId="4" fontId="29" fillId="0" borderId="49" xfId="0" applyNumberFormat="1" applyFont="1" applyBorder="1" applyAlignment="1">
      <alignment horizontal="center" vertical="center"/>
    </xf>
    <xf numFmtId="10" fontId="29" fillId="0" borderId="50" xfId="0" applyNumberFormat="1" applyFont="1" applyBorder="1" applyAlignment="1">
      <alignment horizontal="center" vertical="center"/>
    </xf>
    <xf numFmtId="4" fontId="29" fillId="0" borderId="49" xfId="0" applyNumberFormat="1" applyFont="1" applyBorder="1" applyAlignment="1">
      <alignment horizontal="center" vertical="center" wrapText="1"/>
    </xf>
    <xf numFmtId="10" fontId="34" fillId="0" borderId="101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10" fontId="29" fillId="0" borderId="119" xfId="0" applyNumberFormat="1" applyFont="1" applyBorder="1" applyAlignment="1">
      <alignment horizontal="center" vertical="center"/>
    </xf>
    <xf numFmtId="4" fontId="29" fillId="0" borderId="120" xfId="0" applyNumberFormat="1" applyFont="1" applyBorder="1" applyAlignment="1">
      <alignment horizontal="center" vertical="center"/>
    </xf>
    <xf numFmtId="4" fontId="29" fillId="0" borderId="119" xfId="0" applyNumberFormat="1" applyFont="1" applyBorder="1" applyAlignment="1">
      <alignment horizontal="center" vertical="center"/>
    </xf>
    <xf numFmtId="4" fontId="29" fillId="0" borderId="121" xfId="0" applyNumberFormat="1" applyFont="1" applyBorder="1" applyAlignment="1">
      <alignment horizontal="center" vertical="center"/>
    </xf>
    <xf numFmtId="10" fontId="29" fillId="0" borderId="121" xfId="0" applyNumberFormat="1" applyFont="1" applyBorder="1" applyAlignment="1">
      <alignment horizontal="center" vertical="center"/>
    </xf>
    <xf numFmtId="10" fontId="34" fillId="0" borderId="119" xfId="0" applyNumberFormat="1" applyFont="1" applyBorder="1" applyAlignment="1">
      <alignment horizontal="center" vertical="center"/>
    </xf>
    <xf numFmtId="10" fontId="29" fillId="0" borderId="17" xfId="0" applyNumberFormat="1" applyFont="1" applyBorder="1" applyAlignment="1">
      <alignment horizontal="center" vertical="center"/>
    </xf>
    <xf numFmtId="4" fontId="29" fillId="0" borderId="19" xfId="0" applyNumberFormat="1" applyFont="1" applyBorder="1" applyAlignment="1">
      <alignment horizontal="center" vertical="center"/>
    </xf>
    <xf numFmtId="4" fontId="29" fillId="0" borderId="17" xfId="0" applyNumberFormat="1" applyFont="1" applyBorder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10" fontId="29" fillId="0" borderId="18" xfId="0" applyNumberFormat="1" applyFont="1" applyBorder="1" applyAlignment="1">
      <alignment horizontal="center" vertical="center"/>
    </xf>
    <xf numFmtId="10" fontId="35" fillId="0" borderId="17" xfId="0" applyNumberFormat="1" applyFont="1" applyBorder="1" applyAlignment="1">
      <alignment horizontal="center" vertical="center"/>
    </xf>
    <xf numFmtId="10" fontId="29" fillId="0" borderId="20" xfId="0" applyNumberFormat="1" applyFont="1" applyBorder="1" applyAlignment="1">
      <alignment horizontal="center" vertical="center"/>
    </xf>
    <xf numFmtId="4" fontId="29" fillId="0" borderId="22" xfId="0" applyNumberFormat="1" applyFont="1" applyBorder="1" applyAlignment="1">
      <alignment horizontal="center" vertical="center"/>
    </xf>
    <xf numFmtId="4" fontId="29" fillId="0" borderId="20" xfId="0" applyNumberFormat="1" applyFont="1" applyBorder="1" applyAlignment="1">
      <alignment horizontal="center" vertical="center"/>
    </xf>
    <xf numFmtId="4" fontId="29" fillId="0" borderId="21" xfId="0" applyNumberFormat="1" applyFont="1" applyBorder="1" applyAlignment="1">
      <alignment horizontal="center" vertical="center"/>
    </xf>
    <xf numFmtId="10" fontId="29" fillId="0" borderId="21" xfId="0" applyNumberFormat="1" applyFont="1" applyBorder="1" applyAlignment="1">
      <alignment horizontal="center" vertical="center"/>
    </xf>
    <xf numFmtId="10" fontId="35" fillId="0" borderId="20" xfId="0" applyNumberFormat="1" applyFont="1" applyBorder="1" applyAlignment="1">
      <alignment horizontal="center" vertical="center"/>
    </xf>
    <xf numFmtId="10" fontId="29" fillId="0" borderId="37" xfId="0" applyNumberFormat="1" applyFont="1" applyBorder="1" applyAlignment="1">
      <alignment horizontal="center" vertical="center"/>
    </xf>
    <xf numFmtId="4" fontId="29" fillId="0" borderId="13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4" fontId="29" fillId="0" borderId="12" xfId="0" applyNumberFormat="1" applyFont="1" applyBorder="1" applyAlignment="1">
      <alignment horizontal="center" vertical="center"/>
    </xf>
    <xf numFmtId="10" fontId="29" fillId="0" borderId="12" xfId="0" applyNumberFormat="1" applyFont="1" applyBorder="1" applyAlignment="1">
      <alignment horizontal="center" vertical="center"/>
    </xf>
    <xf numFmtId="10" fontId="29" fillId="0" borderId="11" xfId="0" applyNumberFormat="1" applyFont="1" applyBorder="1" applyAlignment="1">
      <alignment horizontal="center" vertical="center"/>
    </xf>
    <xf numFmtId="10" fontId="35" fillId="0" borderId="11" xfId="0" applyNumberFormat="1" applyFont="1" applyBorder="1" applyAlignment="1">
      <alignment horizontal="center" vertical="center"/>
    </xf>
    <xf numFmtId="0" fontId="29" fillId="0" borderId="122" xfId="0" applyFont="1" applyBorder="1"/>
    <xf numFmtId="0" fontId="29" fillId="0" borderId="0" xfId="0" applyFont="1" applyAlignment="1">
      <alignment horizontal="right"/>
    </xf>
    <xf numFmtId="0" fontId="29" fillId="0" borderId="122" xfId="0" applyFont="1" applyBorder="1" applyAlignment="1">
      <alignment horizontal="center"/>
    </xf>
    <xf numFmtId="0" fontId="7" fillId="0" borderId="122" xfId="0" applyFont="1" applyBorder="1"/>
    <xf numFmtId="0" fontId="13" fillId="0" borderId="122" xfId="0" applyFont="1" applyBorder="1" applyAlignment="1">
      <alignment horizontal="center"/>
    </xf>
    <xf numFmtId="0" fontId="2" fillId="0" borderId="122" xfId="0" applyFont="1" applyBorder="1"/>
    <xf numFmtId="0" fontId="29" fillId="0" borderId="0" xfId="0" applyFont="1" applyAlignment="1">
      <alignment horizontal="center"/>
    </xf>
    <xf numFmtId="0" fontId="30" fillId="0" borderId="0" xfId="0" applyFont="1"/>
    <xf numFmtId="0" fontId="10" fillId="0" borderId="0" xfId="0" applyFont="1" applyAlignment="1">
      <alignment horizontal="center"/>
    </xf>
    <xf numFmtId="0" fontId="0" fillId="0" borderId="0" xfId="0"/>
    <xf numFmtId="0" fontId="31" fillId="0" borderId="46" xfId="0" applyFont="1" applyBorder="1" applyAlignment="1">
      <alignment horizontal="center" vertical="center" wrapText="1"/>
    </xf>
    <xf numFmtId="0" fontId="7" fillId="0" borderId="31" xfId="0" applyFont="1" applyBorder="1"/>
    <xf numFmtId="0" fontId="7" fillId="0" borderId="47" xfId="0" applyFont="1" applyBorder="1"/>
    <xf numFmtId="0" fontId="31" fillId="0" borderId="55" xfId="0" applyFont="1" applyBorder="1" applyAlignment="1">
      <alignment horizontal="center" vertical="center" wrapText="1"/>
    </xf>
    <xf numFmtId="0" fontId="7" fillId="0" borderId="117" xfId="0" applyFont="1" applyBorder="1"/>
    <xf numFmtId="0" fontId="7" fillId="0" borderId="39" xfId="0" applyFont="1" applyBorder="1"/>
    <xf numFmtId="0" fontId="7" fillId="0" borderId="41" xfId="0" applyFont="1" applyBorder="1"/>
    <xf numFmtId="0" fontId="31" fillId="0" borderId="28" xfId="0" applyFont="1" applyBorder="1" applyAlignment="1">
      <alignment horizontal="center" vertical="center" wrapText="1"/>
    </xf>
    <xf numFmtId="0" fontId="7" fillId="0" borderId="45" xfId="0" applyFont="1" applyBorder="1"/>
    <xf numFmtId="0" fontId="7" fillId="0" borderId="30" xfId="0" applyFont="1" applyBorder="1"/>
    <xf numFmtId="0" fontId="12" fillId="0" borderId="55" xfId="0" applyFont="1" applyBorder="1" applyAlignment="1">
      <alignment horizontal="center" vertical="center" wrapText="1"/>
    </xf>
    <xf numFmtId="0" fontId="2" fillId="0" borderId="117" xfId="0" applyFont="1" applyBorder="1"/>
    <xf numFmtId="0" fontId="2" fillId="0" borderId="39" xfId="0" applyFont="1" applyBorder="1"/>
    <xf numFmtId="0" fontId="2" fillId="0" borderId="41" xfId="0" applyFont="1" applyBorder="1"/>
    <xf numFmtId="10" fontId="29" fillId="0" borderId="11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8" fontId="18" fillId="4" borderId="56" xfId="0" applyNumberFormat="1" applyFont="1" applyFill="1" applyBorder="1" applyAlignment="1">
      <alignment horizontal="center" vertical="center" wrapText="1"/>
    </xf>
    <xf numFmtId="0" fontId="22" fillId="0" borderId="58" xfId="0" applyFont="1" applyBorder="1" applyAlignment="1">
      <alignment vertical="center"/>
    </xf>
    <xf numFmtId="49" fontId="15" fillId="4" borderId="28" xfId="0" applyNumberFormat="1" applyFont="1" applyFill="1" applyBorder="1" applyAlignment="1">
      <alignment horizontal="center" vertical="center" wrapText="1"/>
    </xf>
    <xf numFmtId="0" fontId="22" fillId="0" borderId="29" xfId="0" applyFont="1" applyBorder="1"/>
    <xf numFmtId="0" fontId="22" fillId="0" borderId="30" xfId="0" applyFont="1" applyBorder="1"/>
    <xf numFmtId="4" fontId="18" fillId="4" borderId="63" xfId="0" applyNumberFormat="1" applyFont="1" applyFill="1" applyBorder="1" applyAlignment="1">
      <alignment horizontal="center" vertical="center" wrapText="1"/>
    </xf>
    <xf numFmtId="4" fontId="18" fillId="4" borderId="64" xfId="0" applyNumberFormat="1" applyFont="1" applyFill="1" applyBorder="1" applyAlignment="1">
      <alignment horizontal="center" vertical="center" wrapText="1"/>
    </xf>
    <xf numFmtId="168" fontId="18" fillId="4" borderId="85" xfId="0" applyNumberFormat="1" applyFont="1" applyFill="1" applyBorder="1" applyAlignment="1">
      <alignment horizontal="center" vertical="center" wrapText="1"/>
    </xf>
    <xf numFmtId="0" fontId="22" fillId="0" borderId="129" xfId="0" applyFont="1" applyBorder="1" applyAlignment="1">
      <alignment vertical="center"/>
    </xf>
    <xf numFmtId="0" fontId="22" fillId="0" borderId="86" xfId="0" applyFont="1" applyBorder="1" applyAlignment="1">
      <alignment vertical="center"/>
    </xf>
    <xf numFmtId="49" fontId="24" fillId="8" borderId="28" xfId="0" applyNumberFormat="1" applyFont="1" applyFill="1" applyBorder="1" applyAlignment="1">
      <alignment horizontal="left" vertical="center" wrapText="1"/>
    </xf>
    <xf numFmtId="0" fontId="22" fillId="0" borderId="41" xfId="0" applyFont="1" applyBorder="1"/>
    <xf numFmtId="49" fontId="15" fillId="4" borderId="71" xfId="0" applyNumberFormat="1" applyFont="1" applyFill="1" applyBorder="1" applyAlignment="1">
      <alignment horizontal="center" vertical="center"/>
    </xf>
    <xf numFmtId="49" fontId="15" fillId="4" borderId="45" xfId="0" applyNumberFormat="1" applyFont="1" applyFill="1" applyBorder="1" applyAlignment="1">
      <alignment horizontal="center" vertical="center"/>
    </xf>
    <xf numFmtId="0" fontId="22" fillId="0" borderId="57" xfId="0" applyFont="1" applyBorder="1" applyAlignment="1">
      <alignment vertical="center"/>
    </xf>
    <xf numFmtId="168" fontId="18" fillId="4" borderId="83" xfId="0" applyNumberFormat="1" applyFont="1" applyFill="1" applyBorder="1" applyAlignment="1">
      <alignment horizontal="center" vertical="center" wrapText="1"/>
    </xf>
    <xf numFmtId="0" fontId="22" fillId="0" borderId="84" xfId="0" applyFont="1" applyBorder="1" applyAlignment="1">
      <alignment vertical="center"/>
    </xf>
    <xf numFmtId="164" fontId="16" fillId="2" borderId="143" xfId="0" applyNumberFormat="1" applyFont="1" applyFill="1" applyBorder="1" applyAlignment="1">
      <alignment horizontal="center" vertical="center"/>
    </xf>
    <xf numFmtId="49" fontId="15" fillId="3" borderId="60" xfId="0" applyNumberFormat="1" applyFont="1" applyFill="1" applyBorder="1" applyAlignment="1">
      <alignment horizontal="left" vertical="center"/>
    </xf>
    <xf numFmtId="4" fontId="18" fillId="4" borderId="61" xfId="0" applyNumberFormat="1" applyFont="1" applyFill="1" applyBorder="1" applyAlignment="1">
      <alignment horizontal="center" vertical="center" wrapText="1"/>
    </xf>
    <xf numFmtId="4" fontId="18" fillId="4" borderId="62" xfId="0" applyNumberFormat="1" applyFont="1" applyFill="1" applyBorder="1" applyAlignment="1">
      <alignment horizontal="center" vertical="center" wrapText="1"/>
    </xf>
    <xf numFmtId="4" fontId="18" fillId="4" borderId="60" xfId="0" applyNumberFormat="1" applyFont="1" applyFill="1" applyBorder="1" applyAlignment="1">
      <alignment horizontal="center" vertical="center"/>
    </xf>
    <xf numFmtId="4" fontId="18" fillId="4" borderId="61" xfId="0" applyNumberFormat="1" applyFont="1" applyFill="1" applyBorder="1" applyAlignment="1">
      <alignment horizontal="center" vertical="center"/>
    </xf>
    <xf numFmtId="4" fontId="18" fillId="4" borderId="62" xfId="0" applyNumberFormat="1" applyFont="1" applyFill="1" applyBorder="1" applyAlignment="1">
      <alignment horizontal="center" vertical="center"/>
    </xf>
    <xf numFmtId="49" fontId="15" fillId="4" borderId="27" xfId="0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wrapText="1"/>
    </xf>
    <xf numFmtId="0" fontId="22" fillId="0" borderId="32" xfId="0" applyFont="1" applyBorder="1" applyAlignment="1">
      <alignment wrapText="1"/>
    </xf>
    <xf numFmtId="49" fontId="15" fillId="4" borderId="27" xfId="0" applyNumberFormat="1" applyFont="1" applyFill="1" applyBorder="1" applyAlignment="1">
      <alignment horizontal="center" vertical="center"/>
    </xf>
    <xf numFmtId="0" fontId="22" fillId="0" borderId="31" xfId="0" applyFont="1" applyBorder="1"/>
    <xf numFmtId="0" fontId="22" fillId="0" borderId="32" xfId="0" applyFont="1" applyBorder="1"/>
    <xf numFmtId="49" fontId="15" fillId="4" borderId="55" xfId="0" applyNumberFormat="1" applyFont="1" applyFill="1" applyBorder="1" applyAlignment="1">
      <alignment horizontal="center" vertical="center" wrapText="1"/>
    </xf>
    <xf numFmtId="0" fontId="22" fillId="0" borderId="59" xfId="0" applyFont="1" applyBorder="1" applyAlignment="1">
      <alignment wrapText="1"/>
    </xf>
    <xf numFmtId="0" fontId="22" fillId="0" borderId="39" xfId="0" applyFont="1" applyBorder="1" applyAlignment="1">
      <alignment wrapText="1"/>
    </xf>
    <xf numFmtId="49" fontId="15" fillId="4" borderId="68" xfId="0" applyNumberFormat="1" applyFont="1" applyFill="1" applyBorder="1" applyAlignment="1">
      <alignment horizontal="center" vertical="center" wrapText="1"/>
    </xf>
    <xf numFmtId="49" fontId="15" fillId="4" borderId="69" xfId="0" applyNumberFormat="1" applyFont="1" applyFill="1" applyBorder="1" applyAlignment="1">
      <alignment horizontal="center" vertical="center" wrapText="1"/>
    </xf>
    <xf numFmtId="49" fontId="15" fillId="4" borderId="70" xfId="0" applyNumberFormat="1" applyFont="1" applyFill="1" applyBorder="1" applyAlignment="1">
      <alignment horizontal="center" vertical="center" wrapText="1"/>
    </xf>
    <xf numFmtId="4" fontId="18" fillId="4" borderId="65" xfId="0" applyNumberFormat="1" applyFont="1" applyFill="1" applyBorder="1" applyAlignment="1">
      <alignment horizontal="center" vertical="center" wrapText="1"/>
    </xf>
    <xf numFmtId="0" fontId="29" fillId="0" borderId="118" xfId="0" applyFont="1" applyBorder="1" applyAlignment="1">
      <alignment horizontal="right" vertical="center" wrapText="1"/>
    </xf>
    <xf numFmtId="0" fontId="29" fillId="0" borderId="34" xfId="0" applyFont="1" applyBorder="1" applyAlignment="1">
      <alignment horizontal="right" vertical="center" wrapText="1"/>
    </xf>
    <xf numFmtId="0" fontId="29" fillId="0" borderId="116" xfId="0" applyFont="1" applyBorder="1" applyAlignment="1">
      <alignment horizontal="right" vertical="center" wrapText="1"/>
    </xf>
    <xf numFmtId="0" fontId="29" fillId="0" borderId="7" xfId="0" applyFont="1" applyBorder="1" applyAlignment="1">
      <alignment horizontal="right" vertical="center" wrapText="1"/>
    </xf>
    <xf numFmtId="4" fontId="15" fillId="7" borderId="44" xfId="0" applyNumberFormat="1" applyFont="1" applyFill="1" applyBorder="1" applyAlignment="1">
      <alignment horizontal="right" vertical="top"/>
    </xf>
    <xf numFmtId="4" fontId="16" fillId="2" borderId="147" xfId="0" applyNumberFormat="1" applyFont="1" applyFill="1" applyBorder="1" applyAlignment="1">
      <alignment horizontal="right" vertical="top"/>
    </xf>
    <xf numFmtId="4" fontId="15" fillId="7" borderId="148" xfId="0" applyNumberFormat="1" applyFont="1" applyFill="1" applyBorder="1" applyAlignment="1">
      <alignment horizontal="right" vertical="top"/>
    </xf>
    <xf numFmtId="4" fontId="16" fillId="2" borderId="129" xfId="0" applyNumberFormat="1" applyFont="1" applyFill="1" applyBorder="1" applyAlignment="1">
      <alignment horizontal="right" vertical="top"/>
    </xf>
    <xf numFmtId="4" fontId="16" fillId="2" borderId="86" xfId="0" applyNumberFormat="1" applyFont="1" applyFill="1" applyBorder="1" applyAlignment="1">
      <alignment horizontal="right" vertical="top"/>
    </xf>
    <xf numFmtId="4" fontId="15" fillId="8" borderId="117" xfId="0" applyNumberFormat="1" applyFont="1" applyFill="1" applyBorder="1" applyAlignment="1">
      <alignment horizontal="right" vertical="center"/>
    </xf>
    <xf numFmtId="4" fontId="15" fillId="8" borderId="149" xfId="0" applyNumberFormat="1" applyFont="1" applyFill="1" applyBorder="1" applyAlignment="1">
      <alignment horizontal="right" vertical="center"/>
    </xf>
    <xf numFmtId="4" fontId="16" fillId="2" borderId="150" xfId="0" applyNumberFormat="1" applyFont="1" applyFill="1" applyBorder="1" applyAlignment="1">
      <alignment horizontal="right" vertical="top"/>
    </xf>
    <xf numFmtId="4" fontId="16" fillId="2" borderId="151" xfId="0" applyNumberFormat="1" applyFont="1" applyFill="1" applyBorder="1" applyAlignment="1">
      <alignment horizontal="right" vertical="top"/>
    </xf>
    <xf numFmtId="4" fontId="15" fillId="7" borderId="54" xfId="0" applyNumberFormat="1" applyFont="1" applyFill="1" applyBorder="1" applyAlignment="1">
      <alignment horizontal="right" vertical="top"/>
    </xf>
    <xf numFmtId="165" fontId="15" fillId="2" borderId="116" xfId="0" applyNumberFormat="1" applyFont="1" applyFill="1" applyBorder="1" applyAlignment="1">
      <alignment horizontal="center" vertical="top"/>
    </xf>
    <xf numFmtId="49" fontId="16" fillId="2" borderId="116" xfId="0" applyNumberFormat="1" applyFont="1" applyFill="1" applyBorder="1" applyAlignment="1">
      <alignment vertical="top" wrapText="1"/>
    </xf>
    <xf numFmtId="0" fontId="16" fillId="2" borderId="116" xfId="0" applyFont="1" applyFill="1" applyBorder="1" applyAlignment="1">
      <alignment horizontal="center" vertical="top"/>
    </xf>
    <xf numFmtId="4" fontId="16" fillId="2" borderId="152" xfId="0" applyNumberFormat="1" applyFont="1" applyFill="1" applyBorder="1" applyAlignment="1">
      <alignment horizontal="right" vertical="top"/>
    </xf>
    <xf numFmtId="10" fontId="23" fillId="0" borderId="133" xfId="0" applyNumberFormat="1" applyFont="1" applyBorder="1" applyAlignment="1">
      <alignment horizontal="right" vertical="top"/>
    </xf>
    <xf numFmtId="0" fontId="16" fillId="2" borderId="153" xfId="0" applyFont="1" applyFill="1" applyBorder="1" applyAlignment="1">
      <alignment vertical="top" wrapText="1"/>
    </xf>
    <xf numFmtId="0" fontId="15" fillId="6" borderId="47" xfId="0" applyFont="1" applyFill="1" applyBorder="1" applyAlignment="1">
      <alignment horizontal="center" vertical="center"/>
    </xf>
    <xf numFmtId="49" fontId="15" fillId="6" borderId="39" xfId="0" applyNumberFormat="1" applyFont="1" applyFill="1" applyBorder="1" applyAlignment="1">
      <alignment vertical="center" wrapText="1"/>
    </xf>
    <xf numFmtId="0" fontId="16" fillId="6" borderId="40" xfId="0" applyFont="1" applyFill="1" applyBorder="1" applyAlignment="1">
      <alignment horizontal="center" vertical="center"/>
    </xf>
    <xf numFmtId="4" fontId="16" fillId="6" borderId="146" xfId="0" applyNumberFormat="1" applyFont="1" applyFill="1" applyBorder="1" applyAlignment="1">
      <alignment horizontal="right" vertical="center"/>
    </xf>
    <xf numFmtId="4" fontId="23" fillId="6" borderId="154" xfId="0" applyNumberFormat="1" applyFont="1" applyFill="1" applyBorder="1" applyAlignment="1">
      <alignment horizontal="right" vertical="center"/>
    </xf>
    <xf numFmtId="0" fontId="16" fillId="6" borderId="41" xfId="0" applyFont="1" applyFill="1" applyBorder="1" applyAlignment="1">
      <alignment vertical="center"/>
    </xf>
    <xf numFmtId="164" fontId="15" fillId="8" borderId="60" xfId="0" applyNumberFormat="1" applyFont="1" applyFill="1" applyBorder="1" applyAlignment="1">
      <alignment horizontal="center" vertical="center"/>
    </xf>
    <xf numFmtId="0" fontId="15" fillId="8" borderId="61" xfId="0" applyFont="1" applyFill="1" applyBorder="1" applyAlignment="1">
      <alignment vertical="center" wrapText="1"/>
    </xf>
    <xf numFmtId="0" fontId="15" fillId="8" borderId="140" xfId="0" applyFont="1" applyFill="1" applyBorder="1" applyAlignment="1">
      <alignment horizontal="center" vertical="center"/>
    </xf>
    <xf numFmtId="4" fontId="15" fillId="8" borderId="134" xfId="0" applyNumberFormat="1" applyFont="1" applyFill="1" applyBorder="1" applyAlignment="1">
      <alignment horizontal="right" vertical="center"/>
    </xf>
    <xf numFmtId="4" fontId="15" fillId="8" borderId="155" xfId="0" applyNumberFormat="1" applyFont="1" applyFill="1" applyBorder="1" applyAlignment="1">
      <alignment horizontal="right" vertical="center"/>
    </xf>
    <xf numFmtId="4" fontId="15" fillId="8" borderId="156" xfId="0" applyNumberFormat="1" applyFont="1" applyFill="1" applyBorder="1" applyAlignment="1">
      <alignment horizontal="right" vertical="center"/>
    </xf>
    <xf numFmtId="4" fontId="15" fillId="8" borderId="157" xfId="0" applyNumberFormat="1" applyFont="1" applyFill="1" applyBorder="1" applyAlignment="1">
      <alignment horizontal="right" vertical="center"/>
    </xf>
    <xf numFmtId="4" fontId="23" fillId="9" borderId="135" xfId="0" applyNumberFormat="1" applyFont="1" applyFill="1" applyBorder="1" applyAlignment="1">
      <alignment horizontal="right" vertical="top"/>
    </xf>
    <xf numFmtId="10" fontId="23" fillId="9" borderId="135" xfId="0" applyNumberFormat="1" applyFont="1" applyFill="1" applyBorder="1" applyAlignment="1">
      <alignment horizontal="right" vertical="top"/>
    </xf>
    <xf numFmtId="0" fontId="15" fillId="8" borderId="62" xfId="0" applyFont="1" applyFill="1" applyBorder="1" applyAlignment="1">
      <alignment vertical="center" wrapText="1"/>
    </xf>
    <xf numFmtId="49" fontId="16" fillId="2" borderId="153" xfId="0" applyNumberFormat="1" applyFont="1" applyFill="1" applyBorder="1" applyAlignment="1">
      <alignment vertical="top" wrapText="1"/>
    </xf>
    <xf numFmtId="4" fontId="16" fillId="6" borderId="115" xfId="0" applyNumberFormat="1" applyFont="1" applyFill="1" applyBorder="1" applyAlignment="1">
      <alignment horizontal="right" vertical="center"/>
    </xf>
    <xf numFmtId="4" fontId="23" fillId="6" borderId="87" xfId="0" applyNumberFormat="1" applyFont="1" applyFill="1" applyBorder="1" applyAlignment="1">
      <alignment horizontal="right" vertical="center"/>
    </xf>
    <xf numFmtId="4" fontId="23" fillId="9" borderId="158" xfId="0" applyNumberFormat="1" applyFont="1" applyFill="1" applyBorder="1" applyAlignment="1">
      <alignment horizontal="right" vertical="top"/>
    </xf>
    <xf numFmtId="4" fontId="15" fillId="7" borderId="43" xfId="0" applyNumberFormat="1" applyFont="1" applyFill="1" applyBorder="1" applyAlignment="1">
      <alignment horizontal="right" vertical="top"/>
    </xf>
    <xf numFmtId="4" fontId="16" fillId="2" borderId="159" xfId="0" applyNumberFormat="1" applyFont="1" applyFill="1" applyBorder="1" applyAlignment="1">
      <alignment horizontal="right" vertical="top"/>
    </xf>
    <xf numFmtId="0" fontId="15" fillId="7" borderId="130" xfId="0" applyFont="1" applyFill="1" applyBorder="1" applyAlignment="1">
      <alignment vertical="top" wrapText="1"/>
    </xf>
    <xf numFmtId="4" fontId="23" fillId="10" borderId="160" xfId="0" applyNumberFormat="1" applyFont="1" applyFill="1" applyBorder="1" applyAlignment="1">
      <alignment horizontal="right" vertical="top"/>
    </xf>
    <xf numFmtId="10" fontId="23" fillId="10" borderId="161" xfId="0" applyNumberFormat="1" applyFont="1" applyFill="1" applyBorder="1" applyAlignment="1">
      <alignment horizontal="right" vertical="top"/>
    </xf>
    <xf numFmtId="0" fontId="15" fillId="7" borderId="90" xfId="0" applyFont="1" applyFill="1" applyBorder="1" applyAlignment="1">
      <alignment vertical="top" wrapText="1"/>
    </xf>
    <xf numFmtId="4" fontId="23" fillId="0" borderId="162" xfId="0" applyNumberFormat="1" applyFont="1" applyBorder="1" applyAlignment="1">
      <alignment horizontal="right" vertical="top"/>
    </xf>
    <xf numFmtId="49" fontId="16" fillId="2" borderId="163" xfId="0" applyNumberFormat="1" applyFont="1" applyFill="1" applyBorder="1" applyAlignment="1">
      <alignment vertical="top" wrapText="1"/>
    </xf>
    <xf numFmtId="4" fontId="23" fillId="0" borderId="164" xfId="0" applyNumberFormat="1" applyFont="1" applyBorder="1" applyAlignment="1">
      <alignment horizontal="right" vertical="top"/>
    </xf>
    <xf numFmtId="10" fontId="23" fillId="0" borderId="128" xfId="0" applyNumberFormat="1" applyFont="1" applyBorder="1" applyAlignment="1">
      <alignment horizontal="right" vertical="top"/>
    </xf>
    <xf numFmtId="49" fontId="16" fillId="2" borderId="165" xfId="0" applyNumberFormat="1" applyFont="1" applyFill="1" applyBorder="1" applyAlignment="1">
      <alignment vertical="top" wrapText="1"/>
    </xf>
    <xf numFmtId="4" fontId="16" fillId="6" borderId="166" xfId="0" applyNumberFormat="1" applyFont="1" applyFill="1" applyBorder="1" applyAlignment="1">
      <alignment horizontal="right" vertical="center"/>
    </xf>
    <xf numFmtId="4" fontId="23" fillId="6" borderId="167" xfId="0" applyNumberFormat="1" applyFont="1" applyFill="1" applyBorder="1" applyAlignment="1">
      <alignment horizontal="right" vertical="center"/>
    </xf>
    <xf numFmtId="0" fontId="16" fillId="6" borderId="130" xfId="0" applyFont="1" applyFill="1" applyBorder="1" applyAlignment="1">
      <alignment vertical="center"/>
    </xf>
    <xf numFmtId="4" fontId="16" fillId="2" borderId="168" xfId="0" applyNumberFormat="1" applyFont="1" applyFill="1" applyBorder="1" applyAlignment="1">
      <alignment horizontal="right" vertical="top"/>
    </xf>
    <xf numFmtId="4" fontId="15" fillId="8" borderId="39" xfId="0" applyNumberFormat="1" applyFont="1" applyFill="1" applyBorder="1" applyAlignment="1">
      <alignment horizontal="right" vertical="center"/>
    </xf>
    <xf numFmtId="4" fontId="16" fillId="2" borderId="169" xfId="0" applyNumberFormat="1" applyFont="1" applyFill="1" applyBorder="1" applyAlignment="1">
      <alignment horizontal="right" vertical="top"/>
    </xf>
    <xf numFmtId="4" fontId="23" fillId="10" borderId="75" xfId="0" applyNumberFormat="1" applyFont="1" applyFill="1" applyBorder="1" applyAlignment="1">
      <alignment horizontal="right" vertical="top"/>
    </xf>
    <xf numFmtId="0" fontId="16" fillId="2" borderId="165" xfId="0" applyFont="1" applyFill="1" applyBorder="1" applyAlignment="1">
      <alignment vertical="top" wrapText="1"/>
    </xf>
    <xf numFmtId="4" fontId="23" fillId="0" borderId="125" xfId="0" applyNumberFormat="1" applyFont="1" applyBorder="1" applyAlignment="1">
      <alignment horizontal="right" vertical="top"/>
    </xf>
    <xf numFmtId="4" fontId="15" fillId="7" borderId="170" xfId="0" applyNumberFormat="1" applyFont="1" applyFill="1" applyBorder="1" applyAlignment="1">
      <alignment horizontal="right" vertical="top"/>
    </xf>
    <xf numFmtId="4" fontId="15" fillId="7" borderId="42" xfId="0" applyNumberFormat="1" applyFont="1" applyFill="1" applyBorder="1" applyAlignment="1">
      <alignment horizontal="right" vertical="top"/>
    </xf>
    <xf numFmtId="4" fontId="16" fillId="6" borderId="171" xfId="0" applyNumberFormat="1" applyFont="1" applyFill="1" applyBorder="1" applyAlignment="1">
      <alignment horizontal="right" vertical="center"/>
    </xf>
    <xf numFmtId="4" fontId="15" fillId="7" borderId="112" xfId="0" applyNumberFormat="1" applyFont="1" applyFill="1" applyBorder="1" applyAlignment="1">
      <alignment horizontal="right" vertical="top"/>
    </xf>
    <xf numFmtId="4" fontId="16" fillId="2" borderId="172" xfId="0" applyNumberFormat="1" applyFont="1" applyFill="1" applyBorder="1" applyAlignment="1">
      <alignment horizontal="right" vertical="top"/>
    </xf>
    <xf numFmtId="4" fontId="15" fillId="8" borderId="41" xfId="0" applyNumberFormat="1" applyFont="1" applyFill="1" applyBorder="1" applyAlignment="1">
      <alignment horizontal="right" vertical="center"/>
    </xf>
    <xf numFmtId="4" fontId="16" fillId="6" borderId="173" xfId="0" applyNumberFormat="1" applyFont="1" applyFill="1" applyBorder="1" applyAlignment="1">
      <alignment horizontal="right" vertical="center"/>
    </xf>
    <xf numFmtId="4" fontId="15" fillId="7" borderId="90" xfId="0" applyNumberFormat="1" applyFont="1" applyFill="1" applyBorder="1" applyAlignment="1">
      <alignment horizontal="right" vertical="top"/>
    </xf>
    <xf numFmtId="4" fontId="16" fillId="2" borderId="174" xfId="0" applyNumberFormat="1" applyFont="1" applyFill="1" applyBorder="1" applyAlignment="1">
      <alignment horizontal="right" vertical="top"/>
    </xf>
    <xf numFmtId="4" fontId="15" fillId="7" borderId="175" xfId="0" applyNumberFormat="1" applyFont="1" applyFill="1" applyBorder="1" applyAlignment="1">
      <alignment horizontal="right" vertical="top"/>
    </xf>
    <xf numFmtId="4" fontId="15" fillId="8" borderId="176" xfId="0" applyNumberFormat="1" applyFont="1" applyFill="1" applyBorder="1" applyAlignment="1">
      <alignment horizontal="right" vertical="center"/>
    </xf>
    <xf numFmtId="4" fontId="16" fillId="6" borderId="69" xfId="0" applyNumberFormat="1" applyFont="1" applyFill="1" applyBorder="1" applyAlignment="1">
      <alignment horizontal="right" vertical="center"/>
    </xf>
    <xf numFmtId="4" fontId="15" fillId="7" borderId="85" xfId="0" applyNumberFormat="1" applyFont="1" applyFill="1" applyBorder="1" applyAlignment="1">
      <alignment horizontal="right" vertical="top"/>
    </xf>
    <xf numFmtId="4" fontId="23" fillId="9" borderId="139" xfId="0" applyNumberFormat="1" applyFont="1" applyFill="1" applyBorder="1" applyAlignment="1">
      <alignment horizontal="right" vertical="center"/>
    </xf>
    <xf numFmtId="10" fontId="23" fillId="9" borderId="133" xfId="0" applyNumberFormat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49" fontId="3" fillId="3" borderId="60" xfId="0" applyNumberFormat="1" applyFont="1" applyFill="1" applyBorder="1" applyAlignment="1">
      <alignment vertical="center"/>
    </xf>
    <xf numFmtId="164" fontId="3" fillId="3" borderId="61" xfId="0" applyNumberFormat="1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vertical="center" wrapText="1"/>
    </xf>
    <xf numFmtId="0" fontId="3" fillId="3" borderId="61" xfId="0" applyFont="1" applyFill="1" applyBorder="1" applyAlignment="1">
      <alignment horizontal="center" vertical="center"/>
    </xf>
    <xf numFmtId="4" fontId="3" fillId="3" borderId="57" xfId="0" applyNumberFormat="1" applyFont="1" applyFill="1" applyBorder="1" applyAlignment="1">
      <alignment horizontal="right" vertical="center"/>
    </xf>
    <xf numFmtId="4" fontId="3" fillId="3" borderId="140" xfId="0" applyNumberFormat="1" applyFont="1" applyFill="1" applyBorder="1" applyAlignment="1">
      <alignment horizontal="right" vertical="center"/>
    </xf>
    <xf numFmtId="4" fontId="3" fillId="3" borderId="141" xfId="0" applyNumberFormat="1" applyFont="1" applyFill="1" applyBorder="1" applyAlignment="1">
      <alignment horizontal="right" vertical="center"/>
    </xf>
    <xf numFmtId="4" fontId="3" fillId="3" borderId="142" xfId="0" applyNumberFormat="1" applyFont="1" applyFill="1" applyBorder="1" applyAlignment="1">
      <alignment horizontal="right" vertical="center"/>
    </xf>
    <xf numFmtId="4" fontId="3" fillId="3" borderId="56" xfId="0" applyNumberFormat="1" applyFont="1" applyFill="1" applyBorder="1" applyAlignment="1">
      <alignment horizontal="right" vertical="center"/>
    </xf>
    <xf numFmtId="4" fontId="4" fillId="11" borderId="134" xfId="0" applyNumberFormat="1" applyFont="1" applyFill="1" applyBorder="1" applyAlignment="1">
      <alignment horizontal="right" vertical="center"/>
    </xf>
    <xf numFmtId="10" fontId="4" fillId="11" borderId="135" xfId="0" applyNumberFormat="1" applyFont="1" applyFill="1" applyBorder="1" applyAlignment="1">
      <alignment horizontal="right" vertical="center"/>
    </xf>
    <xf numFmtId="0" fontId="3" fillId="3" borderId="6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4B770414-BF76-456B-8382-733CC3718D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76200"/>
          <a:ext cx="2000250" cy="15525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.tamborovskaya\Downloads\&#1044;&#1086;&#1076;&#1072;&#1090;&#1086;&#1082;%204_&#1090;&#1072;_&#1056;&#1077;&#1108;&#1089;&#1090;&#1088;%20&#1076;&#1086;&#1082;&#1091;&#1084;&#1077;&#1085;&#1090;&#1110;&#1074;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ансування"/>
      <sheetName val="Кошторис  витрат"/>
      <sheetName val="Реєстр документів"/>
    </sheetNames>
    <sheetDataSet>
      <sheetData sheetId="0">
        <row r="12">
          <cell r="A12" t="str">
            <v>Назва Заявника: БФ “Творча лабораторія”</v>
          </cell>
        </row>
        <row r="13">
          <cell r="A13" t="str">
            <v>Назва проєкту: Voices of regions of Ukraine 2021</v>
          </cell>
        </row>
        <row r="14">
          <cell r="A14" t="str">
            <v>Дата початку проєкту: червень 2021</v>
          </cell>
        </row>
        <row r="15">
          <cell r="A15" t="str">
            <v>Дата завершення проєкту: жовтень 2021</v>
          </cell>
        </row>
      </sheetData>
      <sheetData sheetId="1">
        <row r="178">
          <cell r="S178">
            <v>0</v>
          </cell>
          <cell r="V178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59D6-B6FB-47F1-A118-DDF648FE0F79}">
  <sheetPr>
    <pageSetUpPr fitToPage="1"/>
  </sheetPr>
  <dimension ref="A1:AE997"/>
  <sheetViews>
    <sheetView topLeftCell="A13" workbookViewId="0">
      <selection activeCell="A24" sqref="A24:A27"/>
    </sheetView>
  </sheetViews>
  <sheetFormatPr defaultColWidth="12.59765625" defaultRowHeight="15" customHeight="1" x14ac:dyDescent="0.25"/>
  <cols>
    <col min="1" max="1" width="21.8984375" style="307" customWidth="1"/>
    <col min="2" max="13" width="10" style="307" customWidth="1"/>
    <col min="14" max="14" width="13.59765625" style="2" customWidth="1"/>
    <col min="15" max="23" width="4.19921875" style="2" customWidth="1"/>
    <col min="24" max="26" width="8.3984375" style="2" customWidth="1"/>
    <col min="27" max="31" width="9.59765625" style="2" customWidth="1"/>
    <col min="32" max="16384" width="12.59765625" style="2"/>
  </cols>
  <sheetData>
    <row r="1" spans="1:31" ht="15" customHeight="1" x14ac:dyDescent="0.25">
      <c r="A1" s="377" t="s">
        <v>0</v>
      </c>
      <c r="B1" s="359"/>
      <c r="C1" s="304"/>
      <c r="D1" s="305"/>
      <c r="E1" s="304"/>
      <c r="F1" s="306" t="s">
        <v>185</v>
      </c>
      <c r="G1" s="304"/>
      <c r="I1" s="306"/>
      <c r="J1" s="306"/>
      <c r="K1" s="306"/>
      <c r="L1" s="304"/>
      <c r="M1" s="30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1" ht="15" customHeight="1" x14ac:dyDescent="0.25">
      <c r="A2" s="308"/>
      <c r="B2" s="304"/>
      <c r="C2" s="304"/>
      <c r="D2" s="305"/>
      <c r="E2" s="304"/>
      <c r="F2" s="309" t="s">
        <v>225</v>
      </c>
      <c r="G2" s="304"/>
      <c r="I2" s="310"/>
      <c r="J2" s="310"/>
      <c r="K2" s="306"/>
      <c r="L2" s="304"/>
      <c r="M2" s="30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1" ht="15" customHeight="1" x14ac:dyDescent="0.25">
      <c r="A3" s="308"/>
      <c r="B3" s="304"/>
      <c r="C3" s="304"/>
      <c r="D3" s="305"/>
      <c r="E3" s="304"/>
      <c r="F3" s="309" t="s">
        <v>226</v>
      </c>
      <c r="G3" s="304"/>
      <c r="I3" s="310"/>
      <c r="J3" s="310"/>
      <c r="K3" s="306"/>
      <c r="L3" s="304"/>
      <c r="M3" s="30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1" ht="15" customHeight="1" x14ac:dyDescent="0.25">
      <c r="A4" s="308"/>
      <c r="B4" s="304"/>
      <c r="C4" s="304"/>
      <c r="D4" s="304"/>
      <c r="E4" s="304"/>
      <c r="F4" s="304"/>
      <c r="G4" s="304"/>
      <c r="H4" s="306"/>
      <c r="I4" s="306"/>
      <c r="J4" s="306"/>
      <c r="K4" s="306"/>
      <c r="L4" s="304"/>
      <c r="M4" s="30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31" ht="15" customHeight="1" x14ac:dyDescent="0.25">
      <c r="A5" s="308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31" ht="15" customHeight="1" x14ac:dyDescent="0.25">
      <c r="A6" s="308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31" ht="13.8" x14ac:dyDescent="0.25">
      <c r="A7" s="308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31" ht="13.8" x14ac:dyDescent="0.25">
      <c r="A8" s="308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31" ht="13.8" x14ac:dyDescent="0.25">
      <c r="A9" s="308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31" ht="14.25" customHeight="1" x14ac:dyDescent="0.25">
      <c r="A10" s="311" t="s">
        <v>1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31" ht="14.25" customHeight="1" x14ac:dyDescent="0.25">
      <c r="A11" s="308" t="s">
        <v>2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31" ht="14.25" customHeight="1" x14ac:dyDescent="0.25">
      <c r="A12" s="308" t="s">
        <v>3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1" ht="14.25" customHeight="1" x14ac:dyDescent="0.25">
      <c r="A13" s="308" t="s">
        <v>4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31" ht="14.25" customHeight="1" x14ac:dyDescent="0.25">
      <c r="A14" s="308" t="s">
        <v>5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31" ht="14.25" customHeight="1" x14ac:dyDescent="0.25">
      <c r="A15" s="308" t="s">
        <v>6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31" ht="15.6" x14ac:dyDescent="0.3">
      <c r="A16" s="304"/>
      <c r="B16" s="378" t="s">
        <v>186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8"/>
      <c r="P16" s="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.6" x14ac:dyDescent="0.3">
      <c r="A17" s="304"/>
      <c r="B17" s="378" t="s">
        <v>187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8"/>
      <c r="P17" s="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6" x14ac:dyDescent="0.3">
      <c r="A18" s="304"/>
      <c r="B18" s="379" t="s">
        <v>188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customHeight="1" thickBot="1" x14ac:dyDescent="0.35">
      <c r="D19" s="312"/>
      <c r="E19" s="312"/>
      <c r="F19" s="312"/>
      <c r="G19" s="312"/>
      <c r="H19" s="312"/>
      <c r="I19" s="312"/>
      <c r="J19" s="313"/>
      <c r="K19" s="312"/>
      <c r="L19" s="313"/>
      <c r="M19" s="314"/>
      <c r="N19" s="11"/>
      <c r="O19" s="10"/>
      <c r="P19" s="11"/>
    </row>
    <row r="20" spans="1:31" ht="30" customHeight="1" thickBot="1" x14ac:dyDescent="0.3">
      <c r="A20" s="362"/>
      <c r="B20" s="365" t="s">
        <v>189</v>
      </c>
      <c r="C20" s="366"/>
      <c r="D20" s="369" t="s">
        <v>190</v>
      </c>
      <c r="E20" s="370"/>
      <c r="F20" s="370"/>
      <c r="G20" s="370"/>
      <c r="H20" s="370"/>
      <c r="I20" s="370"/>
      <c r="J20" s="371"/>
      <c r="K20" s="365" t="s">
        <v>191</v>
      </c>
      <c r="L20" s="366"/>
      <c r="M20" s="372" t="s">
        <v>192</v>
      </c>
      <c r="N20" s="373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02.6" customHeight="1" thickBot="1" x14ac:dyDescent="0.3">
      <c r="A21" s="363"/>
      <c r="B21" s="367"/>
      <c r="C21" s="368"/>
      <c r="D21" s="315" t="s">
        <v>222</v>
      </c>
      <c r="E21" s="316" t="s">
        <v>193</v>
      </c>
      <c r="F21" s="316" t="s">
        <v>194</v>
      </c>
      <c r="G21" s="316" t="s">
        <v>195</v>
      </c>
      <c r="H21" s="316" t="s">
        <v>7</v>
      </c>
      <c r="I21" s="376" t="s">
        <v>196</v>
      </c>
      <c r="J21" s="368"/>
      <c r="K21" s="367"/>
      <c r="L21" s="368"/>
      <c r="M21" s="374"/>
      <c r="N21" s="375"/>
      <c r="Q21" s="13"/>
    </row>
    <row r="22" spans="1:31" ht="37.5" customHeight="1" thickBot="1" x14ac:dyDescent="0.3">
      <c r="A22" s="364"/>
      <c r="B22" s="317" t="s">
        <v>171</v>
      </c>
      <c r="C22" s="318" t="s">
        <v>197</v>
      </c>
      <c r="D22" s="317" t="s">
        <v>197</v>
      </c>
      <c r="E22" s="319" t="s">
        <v>197</v>
      </c>
      <c r="F22" s="319" t="s">
        <v>197</v>
      </c>
      <c r="G22" s="319" t="s">
        <v>197</v>
      </c>
      <c r="H22" s="319" t="s">
        <v>197</v>
      </c>
      <c r="I22" s="319" t="s">
        <v>171</v>
      </c>
      <c r="J22" s="320" t="s">
        <v>198</v>
      </c>
      <c r="K22" s="317" t="s">
        <v>171</v>
      </c>
      <c r="L22" s="318" t="s">
        <v>197</v>
      </c>
      <c r="M22" s="321" t="s">
        <v>171</v>
      </c>
      <c r="N22" s="14" t="s">
        <v>197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3.8" customHeight="1" thickBot="1" x14ac:dyDescent="0.3">
      <c r="A23" s="322" t="s">
        <v>199</v>
      </c>
      <c r="B23" s="323" t="s">
        <v>200</v>
      </c>
      <c r="C23" s="324" t="s">
        <v>201</v>
      </c>
      <c r="D23" s="323" t="s">
        <v>202</v>
      </c>
      <c r="E23" s="325" t="s">
        <v>203</v>
      </c>
      <c r="F23" s="325" t="s">
        <v>204</v>
      </c>
      <c r="G23" s="325" t="s">
        <v>205</v>
      </c>
      <c r="H23" s="325" t="s">
        <v>206</v>
      </c>
      <c r="I23" s="325" t="s">
        <v>207</v>
      </c>
      <c r="J23" s="324" t="s">
        <v>208</v>
      </c>
      <c r="K23" s="323" t="s">
        <v>209</v>
      </c>
      <c r="L23" s="324" t="s">
        <v>210</v>
      </c>
      <c r="M23" s="326" t="s">
        <v>211</v>
      </c>
      <c r="N23" s="16" t="s">
        <v>212</v>
      </c>
      <c r="O23" s="17"/>
      <c r="P23" s="17"/>
      <c r="Q23" s="18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46.5" customHeight="1" x14ac:dyDescent="0.25">
      <c r="A24" s="417" t="s">
        <v>213</v>
      </c>
      <c r="B24" s="327">
        <f>C24/N24</f>
        <v>0.81737565817045921</v>
      </c>
      <c r="C24" s="328">
        <f>фін_звіт!G93</f>
        <v>974185.5</v>
      </c>
      <c r="D24" s="329">
        <f>фін_звіт!M93</f>
        <v>217660</v>
      </c>
      <c r="E24" s="330">
        <v>0</v>
      </c>
      <c r="F24" s="330">
        <v>0</v>
      </c>
      <c r="G24" s="330">
        <v>0</v>
      </c>
      <c r="H24" s="330">
        <v>0</v>
      </c>
      <c r="I24" s="331">
        <f>J24/N24</f>
        <v>0.18262434182954082</v>
      </c>
      <c r="J24" s="328">
        <f>D24+E24+F24+G24+H24</f>
        <v>217660</v>
      </c>
      <c r="K24" s="327">
        <f t="shared" ref="K24:K26" si="0">L24/N24</f>
        <v>0</v>
      </c>
      <c r="L24" s="328">
        <f>'[1]Кошторис  витрат'!S178</f>
        <v>0</v>
      </c>
      <c r="M24" s="332">
        <v>1</v>
      </c>
      <c r="N24" s="19">
        <f t="shared" ref="N24:N26" si="1">C24+J24+L24</f>
        <v>1191845.5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ht="39.75" customHeight="1" x14ac:dyDescent="0.25">
      <c r="A25" s="418" t="s">
        <v>214</v>
      </c>
      <c r="B25" s="333">
        <f t="shared" ref="B25" si="2">C25/N25</f>
        <v>0.83050669786155051</v>
      </c>
      <c r="C25" s="334">
        <f>фін_звіт!J93</f>
        <v>974185.5</v>
      </c>
      <c r="D25" s="335">
        <f>фін_звіт!P93</f>
        <v>198815.87676000001</v>
      </c>
      <c r="E25" s="336">
        <v>0</v>
      </c>
      <c r="F25" s="336">
        <v>0</v>
      </c>
      <c r="G25" s="336">
        <v>0</v>
      </c>
      <c r="H25" s="336">
        <v>0</v>
      </c>
      <c r="I25" s="337">
        <f>J25/N25</f>
        <v>0.1694933021384496</v>
      </c>
      <c r="J25" s="334">
        <f>D25+E25+F25+G25+H25</f>
        <v>198815.87676000001</v>
      </c>
      <c r="K25" s="333">
        <f t="shared" si="0"/>
        <v>0</v>
      </c>
      <c r="L25" s="334">
        <f>'[1]Кошторис  витрат'!V178</f>
        <v>0</v>
      </c>
      <c r="M25" s="338">
        <v>1</v>
      </c>
      <c r="N25" s="20">
        <f t="shared" si="1"/>
        <v>1173001.3767599999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31.5" customHeight="1" thickBot="1" x14ac:dyDescent="0.3">
      <c r="A26" s="419" t="s">
        <v>215</v>
      </c>
      <c r="B26" s="339" t="e">
        <f>C26/C25</f>
        <v>#REF!</v>
      </c>
      <c r="C26" s="340" t="e">
        <f>#REF!</f>
        <v>#REF!</v>
      </c>
      <c r="D26" s="341">
        <f>D25</f>
        <v>198815.87676000001</v>
      </c>
      <c r="E26" s="342">
        <v>0</v>
      </c>
      <c r="F26" s="342">
        <v>0</v>
      </c>
      <c r="G26" s="342">
        <v>0</v>
      </c>
      <c r="H26" s="342">
        <v>0</v>
      </c>
      <c r="I26" s="343">
        <f>J26/N25</f>
        <v>0.1694933021384496</v>
      </c>
      <c r="J26" s="340">
        <f t="shared" ref="J26" si="3">D26+E26+F26+G26+H26</f>
        <v>198815.87676000001</v>
      </c>
      <c r="K26" s="339" t="e">
        <f t="shared" si="0"/>
        <v>#REF!</v>
      </c>
      <c r="L26" s="340">
        <v>0</v>
      </c>
      <c r="M26" s="344" t="e">
        <f>(N26*M25)/N25</f>
        <v>#REF!</v>
      </c>
      <c r="N26" s="21" t="e">
        <f t="shared" si="1"/>
        <v>#REF!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ht="54.75" customHeight="1" thickBot="1" x14ac:dyDescent="0.3">
      <c r="A27" s="420" t="s">
        <v>216</v>
      </c>
      <c r="B27" s="345" t="e">
        <f>B25-B26</f>
        <v>#REF!</v>
      </c>
      <c r="C27" s="346" t="e">
        <f t="shared" ref="C27:N27" si="4">C25-C26</f>
        <v>#REF!</v>
      </c>
      <c r="D27" s="347">
        <f t="shared" si="4"/>
        <v>0</v>
      </c>
      <c r="E27" s="348">
        <f t="shared" si="4"/>
        <v>0</v>
      </c>
      <c r="F27" s="348">
        <f t="shared" si="4"/>
        <v>0</v>
      </c>
      <c r="G27" s="348">
        <f t="shared" si="4"/>
        <v>0</v>
      </c>
      <c r="H27" s="348">
        <f t="shared" si="4"/>
        <v>0</v>
      </c>
      <c r="I27" s="349">
        <f t="shared" si="4"/>
        <v>0</v>
      </c>
      <c r="J27" s="346">
        <f t="shared" si="4"/>
        <v>0</v>
      </c>
      <c r="K27" s="350" t="e">
        <f t="shared" si="4"/>
        <v>#REF!</v>
      </c>
      <c r="L27" s="346">
        <f t="shared" si="4"/>
        <v>0</v>
      </c>
      <c r="M27" s="351" t="e">
        <f t="shared" si="4"/>
        <v>#REF!</v>
      </c>
      <c r="N27" s="22" t="e">
        <f t="shared" si="4"/>
        <v>#REF!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15.75" customHeight="1" x14ac:dyDescent="0.25">
      <c r="A28" s="308"/>
      <c r="B28" s="308"/>
      <c r="C28" s="308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31" ht="15.75" customHeight="1" x14ac:dyDescent="0.3">
      <c r="A29" s="304"/>
      <c r="B29" s="304" t="s">
        <v>217</v>
      </c>
      <c r="C29" s="354"/>
      <c r="D29" s="355"/>
      <c r="E29" s="355"/>
      <c r="F29" s="304"/>
      <c r="G29" s="352"/>
      <c r="H29" s="352"/>
      <c r="I29" s="312"/>
      <c r="J29" s="356"/>
      <c r="K29" s="357"/>
      <c r="L29" s="357"/>
      <c r="M29" s="357"/>
      <c r="N29" s="357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ht="15.75" customHeight="1" x14ac:dyDescent="0.3">
      <c r="D30" s="353" t="s">
        <v>218</v>
      </c>
      <c r="F30" s="304"/>
      <c r="G30" s="358" t="s">
        <v>219</v>
      </c>
      <c r="H30" s="359"/>
      <c r="I30" s="312"/>
      <c r="J30" s="360" t="s">
        <v>220</v>
      </c>
      <c r="K30" s="361"/>
      <c r="L30" s="361"/>
      <c r="M30" s="361"/>
      <c r="N30" s="361"/>
    </row>
    <row r="31" spans="1:31" ht="15.75" customHeight="1" x14ac:dyDescent="0.25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31" ht="15.75" customHeight="1" x14ac:dyDescent="0.25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304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304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304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304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304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304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30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304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304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304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304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304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304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304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304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5">
      <c r="A62" s="304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5">
      <c r="A63" s="304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5">
      <c r="A64" s="304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304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5">
      <c r="A66" s="304"/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304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304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304"/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304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304"/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304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304"/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304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304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304"/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304"/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304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304"/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304"/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304"/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304"/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304"/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304"/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304"/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304"/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304"/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304"/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5">
      <c r="A90" s="304"/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304"/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304"/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304"/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304"/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304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5">
      <c r="A96" s="304"/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304"/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304"/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304"/>
      <c r="B99" s="304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304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304"/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304"/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304"/>
      <c r="B103" s="304"/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304"/>
      <c r="B104" s="304"/>
      <c r="C104" s="304"/>
      <c r="D104" s="304"/>
      <c r="E104" s="304"/>
      <c r="F104" s="304"/>
      <c r="G104" s="304"/>
      <c r="H104" s="304"/>
      <c r="I104" s="304"/>
      <c r="J104" s="304"/>
      <c r="K104" s="304"/>
      <c r="L104" s="304"/>
      <c r="M104" s="30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304"/>
      <c r="B105" s="304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304"/>
      <c r="B106" s="304"/>
      <c r="C106" s="304"/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304"/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304"/>
      <c r="B108" s="304"/>
      <c r="C108" s="304"/>
      <c r="D108" s="304"/>
      <c r="E108" s="304"/>
      <c r="F108" s="304"/>
      <c r="G108" s="304"/>
      <c r="H108" s="304"/>
      <c r="I108" s="304"/>
      <c r="J108" s="304"/>
      <c r="K108" s="304"/>
      <c r="L108" s="304"/>
      <c r="M108" s="30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304"/>
      <c r="B109" s="304"/>
      <c r="C109" s="304"/>
      <c r="D109" s="304"/>
      <c r="E109" s="304"/>
      <c r="F109" s="304"/>
      <c r="G109" s="304"/>
      <c r="H109" s="304"/>
      <c r="I109" s="304"/>
      <c r="J109" s="304"/>
      <c r="K109" s="304"/>
      <c r="L109" s="304"/>
      <c r="M109" s="30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304"/>
      <c r="B110" s="304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304"/>
      <c r="B111" s="304"/>
      <c r="C111" s="304"/>
      <c r="D111" s="304"/>
      <c r="E111" s="304"/>
      <c r="F111" s="304"/>
      <c r="G111" s="304"/>
      <c r="H111" s="304"/>
      <c r="I111" s="304"/>
      <c r="J111" s="304"/>
      <c r="K111" s="304"/>
      <c r="L111" s="304"/>
      <c r="M111" s="30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304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304"/>
      <c r="B113" s="304"/>
      <c r="C113" s="304"/>
      <c r="D113" s="304"/>
      <c r="E113" s="304"/>
      <c r="F113" s="304"/>
      <c r="G113" s="304"/>
      <c r="H113" s="304"/>
      <c r="I113" s="304"/>
      <c r="J113" s="304"/>
      <c r="K113" s="304"/>
      <c r="L113" s="304"/>
      <c r="M113" s="30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304"/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304"/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304"/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304"/>
      <c r="B117" s="304"/>
      <c r="C117" s="304"/>
      <c r="D117" s="304"/>
      <c r="E117" s="304"/>
      <c r="F117" s="304"/>
      <c r="G117" s="304"/>
      <c r="H117" s="304"/>
      <c r="I117" s="304"/>
      <c r="J117" s="304"/>
      <c r="K117" s="304"/>
      <c r="L117" s="304"/>
      <c r="M117" s="30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304"/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  <c r="L118" s="304"/>
      <c r="M118" s="30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304"/>
      <c r="B119" s="304"/>
      <c r="C119" s="304"/>
      <c r="D119" s="304"/>
      <c r="E119" s="304"/>
      <c r="F119" s="304"/>
      <c r="G119" s="304"/>
      <c r="H119" s="304"/>
      <c r="I119" s="304"/>
      <c r="J119" s="304"/>
      <c r="K119" s="304"/>
      <c r="L119" s="304"/>
      <c r="M119" s="30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304"/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  <c r="L120" s="304"/>
      <c r="M120" s="30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304"/>
      <c r="B121" s="304"/>
      <c r="C121" s="304"/>
      <c r="D121" s="304"/>
      <c r="E121" s="304"/>
      <c r="F121" s="304"/>
      <c r="G121" s="304"/>
      <c r="H121" s="304"/>
      <c r="I121" s="304"/>
      <c r="J121" s="304"/>
      <c r="K121" s="304"/>
      <c r="L121" s="304"/>
      <c r="M121" s="30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304"/>
      <c r="B122" s="304"/>
      <c r="C122" s="304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304"/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304"/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304"/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304"/>
      <c r="B126" s="304"/>
      <c r="C126" s="304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304"/>
      <c r="B127" s="304"/>
      <c r="C127" s="304"/>
      <c r="D127" s="304"/>
      <c r="E127" s="304"/>
      <c r="F127" s="304"/>
      <c r="G127" s="304"/>
      <c r="H127" s="304"/>
      <c r="I127" s="304"/>
      <c r="J127" s="304"/>
      <c r="K127" s="304"/>
      <c r="L127" s="304"/>
      <c r="M127" s="30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304"/>
      <c r="B128" s="304"/>
      <c r="C128" s="304"/>
      <c r="D128" s="304"/>
      <c r="E128" s="304"/>
      <c r="F128" s="304"/>
      <c r="G128" s="304"/>
      <c r="H128" s="304"/>
      <c r="I128" s="304"/>
      <c r="J128" s="304"/>
      <c r="K128" s="304"/>
      <c r="L128" s="304"/>
      <c r="M128" s="30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304"/>
      <c r="B129" s="30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304"/>
      <c r="B130" s="304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304"/>
      <c r="B131" s="30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304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304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304"/>
      <c r="B134" s="30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304"/>
      <c r="B135" s="30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304"/>
      <c r="B136" s="30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304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304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304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304"/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304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304"/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304"/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304"/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304"/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304"/>
      <c r="B146" s="30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304"/>
      <c r="B147" s="30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304"/>
      <c r="B148" s="30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304"/>
      <c r="B149" s="30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304"/>
      <c r="B150" s="30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304"/>
      <c r="B151" s="30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5">
      <c r="A152" s="304"/>
      <c r="B152" s="30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304"/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304"/>
      <c r="B154" s="30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304"/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304"/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304"/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304"/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304"/>
      <c r="B159" s="304"/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304"/>
      <c r="B160" s="304"/>
      <c r="C160" s="304"/>
      <c r="D160" s="304"/>
      <c r="E160" s="304"/>
      <c r="F160" s="304"/>
      <c r="G160" s="304"/>
      <c r="H160" s="304"/>
      <c r="I160" s="304"/>
      <c r="J160" s="304"/>
      <c r="K160" s="304"/>
      <c r="L160" s="304"/>
      <c r="M160" s="30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304"/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  <c r="L161" s="304"/>
      <c r="M161" s="30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304"/>
      <c r="B162" s="304"/>
      <c r="C162" s="304"/>
      <c r="D162" s="304"/>
      <c r="E162" s="304"/>
      <c r="F162" s="304"/>
      <c r="G162" s="304"/>
      <c r="H162" s="304"/>
      <c r="I162" s="304"/>
      <c r="J162" s="304"/>
      <c r="K162" s="304"/>
      <c r="L162" s="304"/>
      <c r="M162" s="30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304"/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  <c r="L163" s="304"/>
      <c r="M163" s="30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304"/>
      <c r="B164" s="304"/>
      <c r="C164" s="304"/>
      <c r="D164" s="304"/>
      <c r="E164" s="304"/>
      <c r="F164" s="304"/>
      <c r="G164" s="304"/>
      <c r="H164" s="304"/>
      <c r="I164" s="304"/>
      <c r="J164" s="304"/>
      <c r="K164" s="304"/>
      <c r="L164" s="304"/>
      <c r="M164" s="30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304"/>
      <c r="B165" s="304"/>
      <c r="C165" s="304"/>
      <c r="D165" s="304"/>
      <c r="E165" s="304"/>
      <c r="F165" s="304"/>
      <c r="G165" s="304"/>
      <c r="H165" s="304"/>
      <c r="I165" s="304"/>
      <c r="J165" s="304"/>
      <c r="K165" s="304"/>
      <c r="L165" s="304"/>
      <c r="M165" s="30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304"/>
      <c r="B166" s="304"/>
      <c r="C166" s="304"/>
      <c r="D166" s="304"/>
      <c r="E166" s="304"/>
      <c r="F166" s="304"/>
      <c r="G166" s="304"/>
      <c r="H166" s="304"/>
      <c r="I166" s="304"/>
      <c r="J166" s="304"/>
      <c r="K166" s="304"/>
      <c r="L166" s="304"/>
      <c r="M166" s="30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304"/>
      <c r="B167" s="304"/>
      <c r="C167" s="304"/>
      <c r="D167" s="304"/>
      <c r="E167" s="304"/>
      <c r="F167" s="304"/>
      <c r="G167" s="304"/>
      <c r="H167" s="304"/>
      <c r="I167" s="304"/>
      <c r="J167" s="304"/>
      <c r="K167" s="304"/>
      <c r="L167" s="304"/>
      <c r="M167" s="30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304"/>
      <c r="B168" s="304"/>
      <c r="C168" s="304"/>
      <c r="D168" s="304"/>
      <c r="E168" s="304"/>
      <c r="F168" s="304"/>
      <c r="G168" s="304"/>
      <c r="H168" s="304"/>
      <c r="I168" s="304"/>
      <c r="J168" s="304"/>
      <c r="K168" s="304"/>
      <c r="L168" s="304"/>
      <c r="M168" s="30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304"/>
      <c r="B169" s="304"/>
      <c r="C169" s="304"/>
      <c r="D169" s="304"/>
      <c r="E169" s="304"/>
      <c r="F169" s="304"/>
      <c r="G169" s="304"/>
      <c r="H169" s="304"/>
      <c r="I169" s="304"/>
      <c r="J169" s="304"/>
      <c r="K169" s="304"/>
      <c r="L169" s="304"/>
      <c r="M169" s="30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304"/>
      <c r="B170" s="304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304"/>
      <c r="B171" s="304"/>
      <c r="C171" s="304"/>
      <c r="D171" s="304"/>
      <c r="E171" s="304"/>
      <c r="F171" s="304"/>
      <c r="G171" s="304"/>
      <c r="H171" s="304"/>
      <c r="I171" s="304"/>
      <c r="J171" s="304"/>
      <c r="K171" s="304"/>
      <c r="L171" s="304"/>
      <c r="M171" s="30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304"/>
      <c r="B172" s="304"/>
      <c r="C172" s="304"/>
      <c r="D172" s="304"/>
      <c r="E172" s="304"/>
      <c r="F172" s="304"/>
      <c r="G172" s="304"/>
      <c r="H172" s="304"/>
      <c r="I172" s="304"/>
      <c r="J172" s="304"/>
      <c r="K172" s="304"/>
      <c r="L172" s="304"/>
      <c r="M172" s="30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304"/>
      <c r="B173" s="304"/>
      <c r="C173" s="304"/>
      <c r="D173" s="304"/>
      <c r="E173" s="304"/>
      <c r="F173" s="304"/>
      <c r="G173" s="304"/>
      <c r="H173" s="304"/>
      <c r="I173" s="304"/>
      <c r="J173" s="304"/>
      <c r="K173" s="304"/>
      <c r="L173" s="304"/>
      <c r="M173" s="30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304"/>
      <c r="B174" s="304"/>
      <c r="C174" s="304"/>
      <c r="D174" s="304"/>
      <c r="E174" s="304"/>
      <c r="F174" s="304"/>
      <c r="G174" s="304"/>
      <c r="H174" s="304"/>
      <c r="I174" s="304"/>
      <c r="J174" s="304"/>
      <c r="K174" s="304"/>
      <c r="L174" s="304"/>
      <c r="M174" s="30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304"/>
      <c r="B175" s="304"/>
      <c r="C175" s="304"/>
      <c r="D175" s="304"/>
      <c r="E175" s="304"/>
      <c r="F175" s="304"/>
      <c r="G175" s="304"/>
      <c r="H175" s="304"/>
      <c r="I175" s="304"/>
      <c r="J175" s="304"/>
      <c r="K175" s="304"/>
      <c r="L175" s="304"/>
      <c r="M175" s="30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304"/>
      <c r="B176" s="304"/>
      <c r="C176" s="304"/>
      <c r="D176" s="304"/>
      <c r="E176" s="304"/>
      <c r="F176" s="304"/>
      <c r="G176" s="304"/>
      <c r="H176" s="304"/>
      <c r="I176" s="304"/>
      <c r="J176" s="304"/>
      <c r="K176" s="304"/>
      <c r="L176" s="304"/>
      <c r="M176" s="30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304"/>
      <c r="B177" s="304"/>
      <c r="C177" s="304"/>
      <c r="D177" s="304"/>
      <c r="E177" s="304"/>
      <c r="F177" s="304"/>
      <c r="G177" s="304"/>
      <c r="H177" s="304"/>
      <c r="I177" s="304"/>
      <c r="J177" s="304"/>
      <c r="K177" s="304"/>
      <c r="L177" s="304"/>
      <c r="M177" s="30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304"/>
      <c r="B178" s="304"/>
      <c r="C178" s="304"/>
      <c r="D178" s="304"/>
      <c r="E178" s="304"/>
      <c r="F178" s="304"/>
      <c r="G178" s="304"/>
      <c r="H178" s="304"/>
      <c r="I178" s="304"/>
      <c r="J178" s="304"/>
      <c r="K178" s="304"/>
      <c r="L178" s="304"/>
      <c r="M178" s="30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304"/>
      <c r="B179" s="304"/>
      <c r="C179" s="304"/>
      <c r="D179" s="304"/>
      <c r="E179" s="304"/>
      <c r="F179" s="304"/>
      <c r="G179" s="304"/>
      <c r="H179" s="304"/>
      <c r="I179" s="304"/>
      <c r="J179" s="304"/>
      <c r="K179" s="304"/>
      <c r="L179" s="304"/>
      <c r="M179" s="30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304"/>
      <c r="B180" s="304"/>
      <c r="C180" s="304"/>
      <c r="D180" s="304"/>
      <c r="E180" s="304"/>
      <c r="F180" s="304"/>
      <c r="G180" s="304"/>
      <c r="H180" s="304"/>
      <c r="I180" s="304"/>
      <c r="J180" s="304"/>
      <c r="K180" s="304"/>
      <c r="L180" s="304"/>
      <c r="M180" s="30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304"/>
      <c r="B181" s="304"/>
      <c r="C181" s="304"/>
      <c r="D181" s="304"/>
      <c r="E181" s="304"/>
      <c r="F181" s="304"/>
      <c r="G181" s="304"/>
      <c r="H181" s="304"/>
      <c r="I181" s="304"/>
      <c r="J181" s="304"/>
      <c r="K181" s="304"/>
      <c r="L181" s="304"/>
      <c r="M181" s="30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304"/>
      <c r="B182" s="304"/>
      <c r="C182" s="304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304"/>
      <c r="B183" s="304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304"/>
      <c r="B184" s="304"/>
      <c r="C184" s="304"/>
      <c r="D184" s="304"/>
      <c r="E184" s="304"/>
      <c r="F184" s="304"/>
      <c r="G184" s="304"/>
      <c r="H184" s="304"/>
      <c r="I184" s="304"/>
      <c r="J184" s="304"/>
      <c r="K184" s="304"/>
      <c r="L184" s="304"/>
      <c r="M184" s="30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304"/>
      <c r="B185" s="304"/>
      <c r="C185" s="304"/>
      <c r="D185" s="304"/>
      <c r="E185" s="304"/>
      <c r="F185" s="304"/>
      <c r="G185" s="304"/>
      <c r="H185" s="304"/>
      <c r="I185" s="304"/>
      <c r="J185" s="304"/>
      <c r="K185" s="304"/>
      <c r="L185" s="304"/>
      <c r="M185" s="30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304"/>
      <c r="B186" s="304"/>
      <c r="C186" s="304"/>
      <c r="D186" s="304"/>
      <c r="E186" s="304"/>
      <c r="F186" s="304"/>
      <c r="G186" s="304"/>
      <c r="H186" s="304"/>
      <c r="I186" s="304"/>
      <c r="J186" s="304"/>
      <c r="K186" s="304"/>
      <c r="L186" s="304"/>
      <c r="M186" s="30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304"/>
      <c r="B187" s="304"/>
      <c r="C187" s="304"/>
      <c r="D187" s="304"/>
      <c r="E187" s="304"/>
      <c r="F187" s="304"/>
      <c r="G187" s="304"/>
      <c r="H187" s="304"/>
      <c r="I187" s="304"/>
      <c r="J187" s="304"/>
      <c r="K187" s="304"/>
      <c r="L187" s="304"/>
      <c r="M187" s="30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304"/>
      <c r="B188" s="304"/>
      <c r="C188" s="304"/>
      <c r="D188" s="304"/>
      <c r="E188" s="304"/>
      <c r="F188" s="304"/>
      <c r="G188" s="304"/>
      <c r="H188" s="304"/>
      <c r="I188" s="304"/>
      <c r="J188" s="304"/>
      <c r="K188" s="304"/>
      <c r="L188" s="304"/>
      <c r="M188" s="30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304"/>
      <c r="B189" s="304"/>
      <c r="C189" s="304"/>
      <c r="D189" s="304"/>
      <c r="E189" s="304"/>
      <c r="F189" s="304"/>
      <c r="G189" s="304"/>
      <c r="H189" s="304"/>
      <c r="I189" s="304"/>
      <c r="J189" s="304"/>
      <c r="K189" s="304"/>
      <c r="L189" s="304"/>
      <c r="M189" s="30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304"/>
      <c r="B190" s="304"/>
      <c r="C190" s="304"/>
      <c r="D190" s="304"/>
      <c r="E190" s="304"/>
      <c r="F190" s="304"/>
      <c r="G190" s="304"/>
      <c r="H190" s="304"/>
      <c r="I190" s="304"/>
      <c r="J190" s="304"/>
      <c r="K190" s="304"/>
      <c r="L190" s="304"/>
      <c r="M190" s="30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304"/>
      <c r="B191" s="304"/>
      <c r="C191" s="304"/>
      <c r="D191" s="304"/>
      <c r="E191" s="304"/>
      <c r="F191" s="304"/>
      <c r="G191" s="304"/>
      <c r="H191" s="304"/>
      <c r="I191" s="304"/>
      <c r="J191" s="304"/>
      <c r="K191" s="304"/>
      <c r="L191" s="304"/>
      <c r="M191" s="30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304"/>
      <c r="B192" s="304"/>
      <c r="C192" s="304"/>
      <c r="D192" s="304"/>
      <c r="E192" s="304"/>
      <c r="F192" s="304"/>
      <c r="G192" s="304"/>
      <c r="H192" s="304"/>
      <c r="I192" s="304"/>
      <c r="J192" s="304"/>
      <c r="K192" s="304"/>
      <c r="L192" s="304"/>
      <c r="M192" s="30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304"/>
      <c r="B193" s="304"/>
      <c r="C193" s="304"/>
      <c r="D193" s="304"/>
      <c r="E193" s="304"/>
      <c r="F193" s="304"/>
      <c r="G193" s="304"/>
      <c r="H193" s="304"/>
      <c r="I193" s="304"/>
      <c r="J193" s="304"/>
      <c r="K193" s="304"/>
      <c r="L193" s="304"/>
      <c r="M193" s="30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304"/>
      <c r="B194" s="304"/>
      <c r="C194" s="304"/>
      <c r="D194" s="304"/>
      <c r="E194" s="304"/>
      <c r="F194" s="304"/>
      <c r="G194" s="304"/>
      <c r="H194" s="304"/>
      <c r="I194" s="304"/>
      <c r="J194" s="304"/>
      <c r="K194" s="304"/>
      <c r="L194" s="304"/>
      <c r="M194" s="30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304"/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304"/>
      <c r="B196" s="304"/>
      <c r="C196" s="304"/>
      <c r="D196" s="304"/>
      <c r="E196" s="304"/>
      <c r="F196" s="304"/>
      <c r="G196" s="304"/>
      <c r="H196" s="304"/>
      <c r="I196" s="304"/>
      <c r="J196" s="304"/>
      <c r="K196" s="304"/>
      <c r="L196" s="304"/>
      <c r="M196" s="30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304"/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  <c r="L197" s="304"/>
      <c r="M197" s="30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304"/>
      <c r="B198" s="304"/>
      <c r="C198" s="304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304"/>
      <c r="B199" s="304"/>
      <c r="C199" s="304"/>
      <c r="D199" s="304"/>
      <c r="E199" s="304"/>
      <c r="F199" s="304"/>
      <c r="G199" s="304"/>
      <c r="H199" s="304"/>
      <c r="I199" s="304"/>
      <c r="J199" s="304"/>
      <c r="K199" s="304"/>
      <c r="L199" s="304"/>
      <c r="M199" s="30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304"/>
      <c r="B200" s="304"/>
      <c r="C200" s="304"/>
      <c r="D200" s="304"/>
      <c r="E200" s="304"/>
      <c r="F200" s="304"/>
      <c r="G200" s="304"/>
      <c r="H200" s="304"/>
      <c r="I200" s="304"/>
      <c r="J200" s="304"/>
      <c r="K200" s="304"/>
      <c r="L200" s="304"/>
      <c r="M200" s="30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304"/>
      <c r="B201" s="304"/>
      <c r="C201" s="304"/>
      <c r="D201" s="304"/>
      <c r="E201" s="304"/>
      <c r="F201" s="304"/>
      <c r="G201" s="304"/>
      <c r="H201" s="304"/>
      <c r="I201" s="304"/>
      <c r="J201" s="304"/>
      <c r="K201" s="304"/>
      <c r="L201" s="304"/>
      <c r="M201" s="30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304"/>
      <c r="B202" s="304"/>
      <c r="C202" s="304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304"/>
      <c r="B203" s="304"/>
      <c r="C203" s="304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304"/>
      <c r="B204" s="304"/>
      <c r="C204" s="304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304"/>
      <c r="B205" s="304"/>
      <c r="C205" s="304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304"/>
      <c r="B206" s="304"/>
      <c r="C206" s="304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304"/>
      <c r="B207" s="304"/>
      <c r="C207" s="304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304"/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304"/>
      <c r="B209" s="304"/>
      <c r="C209" s="304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304"/>
      <c r="B210" s="304"/>
      <c r="C210" s="304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304"/>
      <c r="B211" s="304"/>
      <c r="C211" s="304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304"/>
      <c r="B212" s="304"/>
      <c r="C212" s="304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304"/>
      <c r="B213" s="304"/>
      <c r="C213" s="304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304"/>
      <c r="B214" s="304"/>
      <c r="C214" s="304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304"/>
      <c r="B215" s="304"/>
      <c r="C215" s="304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304"/>
      <c r="B216" s="304"/>
      <c r="C216" s="304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304"/>
      <c r="B217" s="304"/>
      <c r="C217" s="304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304"/>
      <c r="B218" s="304"/>
      <c r="C218" s="304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304"/>
      <c r="B219" s="304"/>
      <c r="C219" s="304"/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304"/>
      <c r="B220" s="304"/>
      <c r="C220" s="304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304"/>
      <c r="B221" s="304"/>
      <c r="C221" s="304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304"/>
      <c r="B222" s="304"/>
      <c r="C222" s="304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304"/>
      <c r="B223" s="304"/>
      <c r="C223" s="304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304"/>
      <c r="B224" s="304"/>
      <c r="C224" s="304"/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304"/>
      <c r="B225" s="304"/>
      <c r="C225" s="304"/>
      <c r="D225" s="304"/>
      <c r="E225" s="304"/>
      <c r="F225" s="304"/>
      <c r="G225" s="304"/>
      <c r="H225" s="304"/>
      <c r="I225" s="304"/>
      <c r="J225" s="304"/>
      <c r="K225" s="304"/>
      <c r="L225" s="304"/>
      <c r="M225" s="30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304"/>
      <c r="B226" s="304"/>
      <c r="C226" s="304"/>
      <c r="D226" s="304"/>
      <c r="E226" s="304"/>
      <c r="F226" s="304"/>
      <c r="G226" s="304"/>
      <c r="H226" s="304"/>
      <c r="I226" s="304"/>
      <c r="J226" s="304"/>
      <c r="K226" s="304"/>
      <c r="L226" s="304"/>
      <c r="M226" s="30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304"/>
      <c r="B227" s="304"/>
      <c r="C227" s="304"/>
      <c r="D227" s="304"/>
      <c r="E227" s="304"/>
      <c r="F227" s="304"/>
      <c r="G227" s="304"/>
      <c r="H227" s="304"/>
      <c r="I227" s="304"/>
      <c r="J227" s="304"/>
      <c r="K227" s="304"/>
      <c r="L227" s="304"/>
      <c r="M227" s="30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304"/>
      <c r="B228" s="304"/>
      <c r="C228" s="304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304"/>
      <c r="B229" s="304"/>
      <c r="C229" s="304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304"/>
      <c r="B230" s="304"/>
      <c r="C230" s="304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/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14">
    <mergeCell ref="A1:B1"/>
    <mergeCell ref="B16:N16"/>
    <mergeCell ref="B17:N17"/>
    <mergeCell ref="B18:N18"/>
    <mergeCell ref="C29:E29"/>
    <mergeCell ref="J29:N29"/>
    <mergeCell ref="G30:H30"/>
    <mergeCell ref="J30:N30"/>
    <mergeCell ref="A20:A22"/>
    <mergeCell ref="B20:C21"/>
    <mergeCell ref="D20:J20"/>
    <mergeCell ref="K20:L21"/>
    <mergeCell ref="M20:N21"/>
    <mergeCell ref="I21:J21"/>
  </mergeCells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952"/>
  <sheetViews>
    <sheetView showGridLines="0" tabSelected="1" view="pageBreakPreview" zoomScale="60" zoomScaleNormal="100" workbookViewId="0">
      <selection activeCell="K7" sqref="K7:P7"/>
    </sheetView>
  </sheetViews>
  <sheetFormatPr defaultColWidth="12.59765625" defaultRowHeight="15" customHeight="1" x14ac:dyDescent="0.25"/>
  <cols>
    <col min="1" max="1" width="6.19921875" style="303" customWidth="1"/>
    <col min="2" max="2" width="5.8984375" style="31" customWidth="1"/>
    <col min="3" max="3" width="26.09765625" style="303" customWidth="1"/>
    <col min="4" max="5" width="8.59765625" style="31" customWidth="1"/>
    <col min="6" max="7" width="10.59765625" style="31" customWidth="1"/>
    <col min="8" max="8" width="8.59765625" style="31" customWidth="1"/>
    <col min="9" max="10" width="10.59765625" style="31" customWidth="1"/>
    <col min="11" max="11" width="8.59765625" style="31" customWidth="1"/>
    <col min="12" max="12" width="9.3984375" style="31" customWidth="1"/>
    <col min="13" max="13" width="10.59765625" style="31" customWidth="1"/>
    <col min="14" max="14" width="8.3984375" style="31" bestFit="1" customWidth="1"/>
    <col min="15" max="15" width="8.3984375" style="31" customWidth="1"/>
    <col min="16" max="16" width="10.59765625" style="31" customWidth="1"/>
    <col min="17" max="18" width="12.69921875" style="31" customWidth="1"/>
    <col min="19" max="20" width="10.59765625" style="31" customWidth="1"/>
    <col min="21" max="21" width="8.19921875" style="31" customWidth="1"/>
  </cols>
  <sheetData>
    <row r="1" spans="1:33" s="2" customFormat="1" ht="18" customHeight="1" x14ac:dyDescent="0.25">
      <c r="A1" s="30" t="s">
        <v>221</v>
      </c>
      <c r="B1" s="31"/>
      <c r="C1" s="31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24"/>
      <c r="W1" s="25"/>
      <c r="X1" s="25"/>
      <c r="Y1" s="25"/>
      <c r="Z1" s="25"/>
      <c r="AA1" s="5"/>
      <c r="AB1" s="4"/>
      <c r="AC1" s="4"/>
      <c r="AD1" s="4"/>
      <c r="AE1" s="4"/>
      <c r="AF1" s="4"/>
      <c r="AG1" s="4"/>
    </row>
    <row r="2" spans="1:33" s="2" customFormat="1" ht="18" customHeight="1" x14ac:dyDescent="0.25">
      <c r="A2" s="33" t="str">
        <f>[1]Фінансування!A12</f>
        <v>Назва Заявника: БФ “Творча лабораторія”</v>
      </c>
      <c r="B2" s="34"/>
      <c r="C2" s="33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26"/>
      <c r="W2" s="27"/>
      <c r="X2" s="27"/>
      <c r="Y2" s="27"/>
      <c r="Z2" s="27"/>
      <c r="AA2" s="6"/>
      <c r="AB2" s="4"/>
      <c r="AC2" s="4"/>
      <c r="AD2" s="4"/>
      <c r="AE2" s="4"/>
      <c r="AF2" s="4"/>
      <c r="AG2" s="4"/>
    </row>
    <row r="3" spans="1:33" s="2" customFormat="1" ht="18" customHeight="1" x14ac:dyDescent="0.25">
      <c r="A3" s="37" t="str">
        <f>[1]Фінансування!A13</f>
        <v>Назва проєкту: Voices of regions of Ukraine 2021</v>
      </c>
      <c r="B3" s="34"/>
      <c r="C3" s="33"/>
      <c r="D3" s="35"/>
      <c r="E3" s="36"/>
      <c r="F3" s="36"/>
      <c r="G3" s="36"/>
      <c r="H3" s="36"/>
      <c r="I3" s="36"/>
      <c r="J3" s="36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28"/>
      <c r="W3" s="29"/>
      <c r="X3" s="29"/>
      <c r="Y3" s="29"/>
      <c r="Z3" s="29"/>
      <c r="AA3" s="6"/>
      <c r="AB3" s="4"/>
      <c r="AC3" s="4"/>
      <c r="AD3" s="4"/>
      <c r="AE3" s="4"/>
      <c r="AF3" s="4"/>
      <c r="AG3" s="4"/>
    </row>
    <row r="4" spans="1:33" s="2" customFormat="1" ht="18" customHeight="1" x14ac:dyDescent="0.25">
      <c r="A4" s="37" t="str">
        <f>[1]Фінансування!A14</f>
        <v>Дата початку проєкту: червень 2021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2" customFormat="1" ht="18" customHeight="1" x14ac:dyDescent="0.25">
      <c r="A5" s="37" t="str">
        <f>[1]Фінансування!A15</f>
        <v>Дата завершення проєкту: жовтень 2021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1" customFormat="1" ht="13.5" customHeight="1" thickBot="1" x14ac:dyDescent="0.3">
      <c r="A6" s="40"/>
      <c r="B6" s="41"/>
      <c r="C6" s="42"/>
      <c r="D6" s="43"/>
      <c r="E6" s="44"/>
      <c r="F6" s="44"/>
      <c r="G6" s="44"/>
      <c r="H6" s="45"/>
      <c r="I6" s="45"/>
      <c r="J6" s="45"/>
      <c r="K6" s="46"/>
      <c r="L6" s="46"/>
      <c r="M6" s="46"/>
      <c r="N6" s="46"/>
      <c r="O6" s="46"/>
      <c r="P6" s="46"/>
      <c r="Q6" s="45"/>
      <c r="R6" s="45"/>
      <c r="S6" s="45"/>
      <c r="T6" s="47"/>
      <c r="U6" s="48"/>
    </row>
    <row r="7" spans="1:33" ht="18" customHeight="1" thickBot="1" x14ac:dyDescent="0.3">
      <c r="A7" s="404" t="s">
        <v>11</v>
      </c>
      <c r="B7" s="407" t="s">
        <v>12</v>
      </c>
      <c r="C7" s="410" t="s">
        <v>13</v>
      </c>
      <c r="D7" s="413" t="s">
        <v>14</v>
      </c>
      <c r="E7" s="401" t="s">
        <v>15</v>
      </c>
      <c r="F7" s="402"/>
      <c r="G7" s="402"/>
      <c r="H7" s="402"/>
      <c r="I7" s="402"/>
      <c r="J7" s="403"/>
      <c r="K7" s="392" t="s">
        <v>16</v>
      </c>
      <c r="L7" s="393"/>
      <c r="M7" s="393"/>
      <c r="N7" s="393"/>
      <c r="O7" s="393"/>
      <c r="P7" s="393"/>
      <c r="Q7" s="380" t="s">
        <v>168</v>
      </c>
      <c r="R7" s="394"/>
      <c r="S7" s="394"/>
      <c r="T7" s="381"/>
      <c r="U7" s="387" t="s">
        <v>174</v>
      </c>
    </row>
    <row r="8" spans="1:33" ht="31.5" customHeight="1" thickBot="1" x14ac:dyDescent="0.3">
      <c r="A8" s="405"/>
      <c r="B8" s="408"/>
      <c r="C8" s="411"/>
      <c r="D8" s="414"/>
      <c r="E8" s="399" t="s">
        <v>17</v>
      </c>
      <c r="F8" s="399"/>
      <c r="G8" s="400"/>
      <c r="H8" s="385" t="s">
        <v>166</v>
      </c>
      <c r="I8" s="386"/>
      <c r="J8" s="416"/>
      <c r="K8" s="382" t="s">
        <v>17</v>
      </c>
      <c r="L8" s="383"/>
      <c r="M8" s="384"/>
      <c r="N8" s="385" t="s">
        <v>166</v>
      </c>
      <c r="O8" s="386"/>
      <c r="P8" s="386"/>
      <c r="Q8" s="387" t="s">
        <v>172</v>
      </c>
      <c r="R8" s="395" t="s">
        <v>173</v>
      </c>
      <c r="S8" s="380" t="s">
        <v>169</v>
      </c>
      <c r="T8" s="381"/>
      <c r="U8" s="388"/>
    </row>
    <row r="9" spans="1:33" ht="39.75" customHeight="1" thickBot="1" x14ac:dyDescent="0.3">
      <c r="A9" s="406"/>
      <c r="B9" s="409"/>
      <c r="C9" s="412"/>
      <c r="D9" s="415"/>
      <c r="E9" s="49" t="s">
        <v>18</v>
      </c>
      <c r="F9" s="50" t="s">
        <v>19</v>
      </c>
      <c r="G9" s="50" t="s">
        <v>20</v>
      </c>
      <c r="H9" s="51" t="s">
        <v>18</v>
      </c>
      <c r="I9" s="51" t="s">
        <v>21</v>
      </c>
      <c r="J9" s="51" t="s">
        <v>22</v>
      </c>
      <c r="K9" s="51" t="s">
        <v>18</v>
      </c>
      <c r="L9" s="51" t="s">
        <v>21</v>
      </c>
      <c r="M9" s="51" t="s">
        <v>23</v>
      </c>
      <c r="N9" s="51" t="s">
        <v>18</v>
      </c>
      <c r="O9" s="51" t="s">
        <v>21</v>
      </c>
      <c r="P9" s="52" t="s">
        <v>167</v>
      </c>
      <c r="Q9" s="389"/>
      <c r="R9" s="396"/>
      <c r="S9" s="53" t="s">
        <v>170</v>
      </c>
      <c r="T9" s="54" t="s">
        <v>171</v>
      </c>
      <c r="U9" s="389"/>
    </row>
    <row r="10" spans="1:33" ht="17.25" customHeight="1" thickBot="1" x14ac:dyDescent="0.3">
      <c r="A10" s="55">
        <v>1</v>
      </c>
      <c r="B10" s="56">
        <v>2</v>
      </c>
      <c r="C10" s="55">
        <v>3</v>
      </c>
      <c r="D10" s="57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  <c r="R10" s="58">
        <v>18</v>
      </c>
      <c r="S10" s="58">
        <v>19</v>
      </c>
      <c r="T10" s="58">
        <v>20</v>
      </c>
      <c r="U10" s="58">
        <v>21</v>
      </c>
    </row>
    <row r="11" spans="1:33" ht="23.25" customHeight="1" thickBot="1" x14ac:dyDescent="0.3">
      <c r="A11" s="59" t="s">
        <v>24</v>
      </c>
      <c r="B11" s="60" t="s">
        <v>25</v>
      </c>
      <c r="C11" s="61" t="s">
        <v>26</v>
      </c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64"/>
      <c r="P11" s="64"/>
      <c r="Q11" s="64"/>
      <c r="R11" s="64"/>
      <c r="S11" s="64"/>
      <c r="T11" s="65"/>
      <c r="U11" s="66"/>
    </row>
    <row r="12" spans="1:33" ht="21" customHeight="1" thickBot="1" x14ac:dyDescent="0.3">
      <c r="A12" s="67" t="s">
        <v>27</v>
      </c>
      <c r="B12" s="68">
        <v>1</v>
      </c>
      <c r="C12" s="69" t="s">
        <v>28</v>
      </c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2"/>
      <c r="O12" s="72"/>
      <c r="P12" s="72"/>
      <c r="Q12" s="72"/>
      <c r="R12" s="72"/>
      <c r="S12" s="73"/>
      <c r="T12" s="74"/>
      <c r="U12" s="75"/>
    </row>
    <row r="13" spans="1:33" ht="24.9" customHeight="1" x14ac:dyDescent="0.25">
      <c r="A13" s="76" t="s">
        <v>29</v>
      </c>
      <c r="B13" s="77" t="s">
        <v>32</v>
      </c>
      <c r="C13" s="78" t="s">
        <v>33</v>
      </c>
      <c r="D13" s="79"/>
      <c r="E13" s="80">
        <f>SUM(E14:E16)</f>
        <v>12</v>
      </c>
      <c r="F13" s="81"/>
      <c r="G13" s="82">
        <f>SUM(G14:G16)</f>
        <v>340800</v>
      </c>
      <c r="H13" s="80">
        <f>SUM(H14:H16)</f>
        <v>12</v>
      </c>
      <c r="I13" s="81"/>
      <c r="J13" s="82">
        <f>SUM(J14:J16)</f>
        <v>340800</v>
      </c>
      <c r="K13" s="80">
        <f>SUM(K14:K16)</f>
        <v>0</v>
      </c>
      <c r="L13" s="81"/>
      <c r="M13" s="83">
        <f>SUM(M14:M16)</f>
        <v>0</v>
      </c>
      <c r="N13" s="80">
        <f>SUM(N14:N16)</f>
        <v>0</v>
      </c>
      <c r="O13" s="81"/>
      <c r="P13" s="83">
        <f>SUM(P14:P16)</f>
        <v>0</v>
      </c>
      <c r="Q13" s="478">
        <f>SUM(Q14:Q16)</f>
        <v>340800</v>
      </c>
      <c r="R13" s="423">
        <f>SUM(R14:R16)</f>
        <v>340800</v>
      </c>
      <c r="S13" s="84">
        <f>Q13-R13</f>
        <v>0</v>
      </c>
      <c r="T13" s="85">
        <f t="shared" ref="T13" si="0">S13/Q13</f>
        <v>0</v>
      </c>
      <c r="U13" s="86"/>
    </row>
    <row r="14" spans="1:33" ht="24.9" customHeight="1" x14ac:dyDescent="0.25">
      <c r="A14" s="87" t="s">
        <v>30</v>
      </c>
      <c r="B14" s="88" t="s">
        <v>34</v>
      </c>
      <c r="C14" s="89" t="s">
        <v>35</v>
      </c>
      <c r="D14" s="90" t="s">
        <v>31</v>
      </c>
      <c r="E14" s="91">
        <v>4</v>
      </c>
      <c r="F14" s="92">
        <v>33500</v>
      </c>
      <c r="G14" s="93">
        <f>E14*F14</f>
        <v>134000</v>
      </c>
      <c r="H14" s="91">
        <v>4</v>
      </c>
      <c r="I14" s="92">
        <v>33500</v>
      </c>
      <c r="J14" s="93">
        <f>H14*I14</f>
        <v>134000</v>
      </c>
      <c r="K14" s="91"/>
      <c r="L14" s="92"/>
      <c r="M14" s="94">
        <f>K14*L14</f>
        <v>0</v>
      </c>
      <c r="N14" s="95"/>
      <c r="O14" s="96"/>
      <c r="P14" s="97"/>
      <c r="Q14" s="471">
        <f>G14+M14</f>
        <v>134000</v>
      </c>
      <c r="R14" s="424">
        <f>J14+P14</f>
        <v>134000</v>
      </c>
      <c r="S14" s="98">
        <f t="shared" ref="S14" si="1">Q14-R14</f>
        <v>0</v>
      </c>
      <c r="T14" s="99">
        <f t="shared" ref="T14" si="2">S14/Q14</f>
        <v>0</v>
      </c>
      <c r="U14" s="100"/>
    </row>
    <row r="15" spans="1:33" ht="24.9" customHeight="1" x14ac:dyDescent="0.25">
      <c r="A15" s="87" t="s">
        <v>30</v>
      </c>
      <c r="B15" s="88" t="s">
        <v>36</v>
      </c>
      <c r="C15" s="89" t="s">
        <v>37</v>
      </c>
      <c r="D15" s="90" t="s">
        <v>31</v>
      </c>
      <c r="E15" s="91">
        <v>4</v>
      </c>
      <c r="F15" s="92">
        <v>26700</v>
      </c>
      <c r="G15" s="93">
        <f>E15*F15</f>
        <v>106800</v>
      </c>
      <c r="H15" s="91">
        <v>4</v>
      </c>
      <c r="I15" s="92">
        <v>26700</v>
      </c>
      <c r="J15" s="93">
        <f>H15*I15</f>
        <v>106800</v>
      </c>
      <c r="K15" s="91"/>
      <c r="L15" s="92"/>
      <c r="M15" s="94">
        <f>K15*L15</f>
        <v>0</v>
      </c>
      <c r="N15" s="95"/>
      <c r="O15" s="96"/>
      <c r="P15" s="97"/>
      <c r="Q15" s="471">
        <f t="shared" ref="Q15:Q16" si="3">G15+M15</f>
        <v>106800</v>
      </c>
      <c r="R15" s="424">
        <f t="shared" ref="R15:R16" si="4">J15+P15</f>
        <v>106800</v>
      </c>
      <c r="S15" s="98">
        <f t="shared" ref="S15:S16" si="5">Q15-R15</f>
        <v>0</v>
      </c>
      <c r="T15" s="99">
        <f t="shared" ref="T15:T17" si="6">S15/Q15</f>
        <v>0</v>
      </c>
      <c r="U15" s="100"/>
    </row>
    <row r="16" spans="1:33" ht="24.9" customHeight="1" thickBot="1" x14ac:dyDescent="0.3">
      <c r="A16" s="101" t="s">
        <v>30</v>
      </c>
      <c r="B16" s="102" t="s">
        <v>38</v>
      </c>
      <c r="C16" s="103" t="s">
        <v>39</v>
      </c>
      <c r="D16" s="104" t="s">
        <v>31</v>
      </c>
      <c r="E16" s="105">
        <v>4</v>
      </c>
      <c r="F16" s="106">
        <v>25000</v>
      </c>
      <c r="G16" s="107">
        <f>E16*F16</f>
        <v>100000</v>
      </c>
      <c r="H16" s="105">
        <v>4</v>
      </c>
      <c r="I16" s="106">
        <v>25000</v>
      </c>
      <c r="J16" s="107">
        <f>H16*I16</f>
        <v>100000</v>
      </c>
      <c r="K16" s="105"/>
      <c r="L16" s="106"/>
      <c r="M16" s="108">
        <f>K16*L16</f>
        <v>0</v>
      </c>
      <c r="N16" s="109"/>
      <c r="O16" s="110"/>
      <c r="P16" s="111"/>
      <c r="Q16" s="471">
        <f t="shared" si="3"/>
        <v>100000</v>
      </c>
      <c r="R16" s="424">
        <f t="shared" si="4"/>
        <v>100000</v>
      </c>
      <c r="S16" s="476">
        <f t="shared" si="5"/>
        <v>0</v>
      </c>
      <c r="T16" s="113">
        <f t="shared" si="6"/>
        <v>0</v>
      </c>
      <c r="U16" s="114"/>
    </row>
    <row r="17" spans="1:21" ht="24.9" customHeight="1" x14ac:dyDescent="0.25">
      <c r="A17" s="76" t="s">
        <v>27</v>
      </c>
      <c r="B17" s="77" t="s">
        <v>40</v>
      </c>
      <c r="C17" s="78" t="s">
        <v>41</v>
      </c>
      <c r="D17" s="79"/>
      <c r="E17" s="82">
        <f>SUM(E18:E18)</f>
        <v>340800</v>
      </c>
      <c r="F17" s="81">
        <v>0.22</v>
      </c>
      <c r="G17" s="82">
        <f>SUM(G18:G18)</f>
        <v>74976</v>
      </c>
      <c r="H17" s="80">
        <f>SUM(H18:H18)</f>
        <v>340800</v>
      </c>
      <c r="I17" s="81">
        <v>0.22</v>
      </c>
      <c r="J17" s="82">
        <f>SUM(J18:J18)</f>
        <v>74976</v>
      </c>
      <c r="K17" s="80">
        <f>SUM(K18:K18)</f>
        <v>0</v>
      </c>
      <c r="L17" s="81"/>
      <c r="M17" s="83">
        <f>SUM(M18:M18)</f>
        <v>0</v>
      </c>
      <c r="N17" s="115"/>
      <c r="O17" s="116"/>
      <c r="P17" s="117"/>
      <c r="Q17" s="83">
        <f>SUM(Q18:Q18)</f>
        <v>74976</v>
      </c>
      <c r="R17" s="477">
        <f>SUM(R18:R18)</f>
        <v>74976</v>
      </c>
      <c r="S17" s="84">
        <f>Q17-R17</f>
        <v>0</v>
      </c>
      <c r="T17" s="85">
        <f t="shared" si="6"/>
        <v>0</v>
      </c>
      <c r="U17" s="86"/>
    </row>
    <row r="18" spans="1:21" ht="13.5" customHeight="1" thickBot="1" x14ac:dyDescent="0.3">
      <c r="A18" s="101" t="s">
        <v>30</v>
      </c>
      <c r="B18" s="102" t="s">
        <v>42</v>
      </c>
      <c r="C18" s="103" t="s">
        <v>33</v>
      </c>
      <c r="D18" s="118"/>
      <c r="E18" s="105">
        <f>G13</f>
        <v>340800</v>
      </c>
      <c r="F18" s="106">
        <v>0.22</v>
      </c>
      <c r="G18" s="107">
        <f>E18*F18</f>
        <v>74976</v>
      </c>
      <c r="H18" s="105">
        <f>J13</f>
        <v>340800</v>
      </c>
      <c r="I18" s="106">
        <v>0.22</v>
      </c>
      <c r="J18" s="107">
        <f>H18*I18</f>
        <v>74976</v>
      </c>
      <c r="K18" s="105">
        <f>M13</f>
        <v>0</v>
      </c>
      <c r="L18" s="106">
        <v>0.22</v>
      </c>
      <c r="M18" s="108">
        <f>K18*L18</f>
        <v>0</v>
      </c>
      <c r="N18" s="109"/>
      <c r="O18" s="110"/>
      <c r="P18" s="111"/>
      <c r="Q18" s="471">
        <f t="shared" ref="Q18" si="7">G18+M18</f>
        <v>74976</v>
      </c>
      <c r="R18" s="424">
        <f t="shared" ref="R18" si="8">J18+P18</f>
        <v>74976</v>
      </c>
      <c r="S18" s="476">
        <f t="shared" ref="S18" si="9">Q18-R18</f>
        <v>0</v>
      </c>
      <c r="T18" s="113">
        <f t="shared" ref="T18:T19" si="10">S18/Q18</f>
        <v>0</v>
      </c>
      <c r="U18" s="119"/>
    </row>
    <row r="19" spans="1:21" ht="24.9" customHeight="1" x14ac:dyDescent="0.25">
      <c r="A19" s="76" t="s">
        <v>29</v>
      </c>
      <c r="B19" s="77" t="s">
        <v>43</v>
      </c>
      <c r="C19" s="78" t="s">
        <v>44</v>
      </c>
      <c r="D19" s="79"/>
      <c r="E19" s="80">
        <f>SUM(E21)</f>
        <v>0</v>
      </c>
      <c r="F19" s="81"/>
      <c r="G19" s="82">
        <f>SUM(G20:G22)</f>
        <v>38000</v>
      </c>
      <c r="H19" s="80">
        <f>SUM(H21)</f>
        <v>0</v>
      </c>
      <c r="I19" s="81"/>
      <c r="J19" s="82">
        <f>SUM(J20:J22)</f>
        <v>38000</v>
      </c>
      <c r="K19" s="80">
        <f>SUM(K21:K22)</f>
        <v>8</v>
      </c>
      <c r="L19" s="81"/>
      <c r="M19" s="83">
        <f>SUM(M20:M22)</f>
        <v>190100</v>
      </c>
      <c r="N19" s="80">
        <f>SUM(N21:N23)</f>
        <v>8</v>
      </c>
      <c r="O19" s="116"/>
      <c r="P19" s="83">
        <f>SUM(P20:P23)</f>
        <v>166636.34000000003</v>
      </c>
      <c r="Q19" s="83">
        <f>SUM(Q20:Q23)</f>
        <v>228100</v>
      </c>
      <c r="R19" s="477">
        <f>SUM(R20:R23)</f>
        <v>204636.34000000003</v>
      </c>
      <c r="S19" s="84">
        <f>Q19-R19</f>
        <v>23463.659999999974</v>
      </c>
      <c r="T19" s="85">
        <f t="shared" si="10"/>
        <v>0.10286567295046022</v>
      </c>
      <c r="U19" s="86"/>
    </row>
    <row r="20" spans="1:21" ht="24.9" customHeight="1" thickBot="1" x14ac:dyDescent="0.3">
      <c r="A20" s="87" t="s">
        <v>30</v>
      </c>
      <c r="B20" s="102" t="s">
        <v>45</v>
      </c>
      <c r="C20" s="89" t="s">
        <v>46</v>
      </c>
      <c r="D20" s="90" t="s">
        <v>31</v>
      </c>
      <c r="E20" s="91">
        <v>4</v>
      </c>
      <c r="F20" s="120">
        <v>9500</v>
      </c>
      <c r="G20" s="93">
        <f>E20*F20</f>
        <v>38000</v>
      </c>
      <c r="H20" s="121">
        <v>4</v>
      </c>
      <c r="I20" s="120">
        <v>9500</v>
      </c>
      <c r="J20" s="93">
        <f>H20*I20</f>
        <v>38000</v>
      </c>
      <c r="K20" s="91"/>
      <c r="L20" s="92"/>
      <c r="M20" s="94">
        <f>K20*L20</f>
        <v>0</v>
      </c>
      <c r="N20" s="91"/>
      <c r="O20" s="92"/>
      <c r="P20" s="94">
        <f>N20*O20</f>
        <v>0</v>
      </c>
      <c r="Q20" s="471">
        <f>G20+M20</f>
        <v>38000</v>
      </c>
      <c r="R20" s="424">
        <f>J20+P20</f>
        <v>38000</v>
      </c>
      <c r="S20" s="98">
        <f t="shared" ref="S20:S23" si="11">Q20-R20</f>
        <v>0</v>
      </c>
      <c r="T20" s="99">
        <f t="shared" ref="T20:T24" si="12">S20/Q20</f>
        <v>0</v>
      </c>
      <c r="U20" s="100"/>
    </row>
    <row r="21" spans="1:21" ht="24.9" customHeight="1" thickBot="1" x14ac:dyDescent="0.3">
      <c r="A21" s="87" t="s">
        <v>30</v>
      </c>
      <c r="B21" s="122" t="s">
        <v>47</v>
      </c>
      <c r="C21" s="89" t="s">
        <v>184</v>
      </c>
      <c r="D21" s="90" t="s">
        <v>31</v>
      </c>
      <c r="E21" s="91"/>
      <c r="F21" s="92"/>
      <c r="G21" s="123">
        <f>E21*F21</f>
        <v>0</v>
      </c>
      <c r="H21" s="91"/>
      <c r="I21" s="92"/>
      <c r="J21" s="123">
        <f>H21*I21</f>
        <v>0</v>
      </c>
      <c r="K21" s="91">
        <v>4</v>
      </c>
      <c r="L21" s="92">
        <f>M21/K21</f>
        <v>37625</v>
      </c>
      <c r="M21" s="123">
        <v>150500</v>
      </c>
      <c r="N21" s="91"/>
      <c r="O21" s="92"/>
      <c r="P21" s="123"/>
      <c r="Q21" s="471">
        <f t="shared" ref="Q21:Q23" si="13">G21+M21</f>
        <v>150500</v>
      </c>
      <c r="R21" s="424">
        <f t="shared" ref="R21:R23" si="14">J21+P21</f>
        <v>0</v>
      </c>
      <c r="S21" s="98">
        <f t="shared" si="11"/>
        <v>150500</v>
      </c>
      <c r="T21" s="99">
        <f t="shared" si="12"/>
        <v>1</v>
      </c>
      <c r="U21" s="100"/>
    </row>
    <row r="22" spans="1:21" ht="24.9" customHeight="1" thickBot="1" x14ac:dyDescent="0.3">
      <c r="A22" s="101" t="s">
        <v>30</v>
      </c>
      <c r="B22" s="122" t="s">
        <v>48</v>
      </c>
      <c r="C22" s="103" t="s">
        <v>183</v>
      </c>
      <c r="D22" s="90" t="s">
        <v>31</v>
      </c>
      <c r="E22" s="105"/>
      <c r="F22" s="106"/>
      <c r="G22" s="107">
        <f>E22*F22</f>
        <v>0</v>
      </c>
      <c r="H22" s="105"/>
      <c r="I22" s="106"/>
      <c r="J22" s="107">
        <f>H22*I22</f>
        <v>0</v>
      </c>
      <c r="K22" s="105">
        <v>4</v>
      </c>
      <c r="L22" s="106">
        <f>M22/4</f>
        <v>9900</v>
      </c>
      <c r="M22" s="107">
        <v>39600</v>
      </c>
      <c r="N22" s="91">
        <v>4</v>
      </c>
      <c r="O22" s="92">
        <v>20807.524101672159</v>
      </c>
      <c r="P22" s="123">
        <v>83230.100000000006</v>
      </c>
      <c r="Q22" s="471">
        <f t="shared" si="13"/>
        <v>39600</v>
      </c>
      <c r="R22" s="424">
        <f t="shared" si="14"/>
        <v>83230.100000000006</v>
      </c>
      <c r="S22" s="98">
        <f t="shared" si="11"/>
        <v>-43630.100000000006</v>
      </c>
      <c r="T22" s="99">
        <f t="shared" si="12"/>
        <v>-1.1017702020202023</v>
      </c>
      <c r="U22" s="114"/>
    </row>
    <row r="23" spans="1:21" s="1" customFormat="1" ht="24.9" customHeight="1" thickBot="1" x14ac:dyDescent="0.3">
      <c r="A23" s="101" t="s">
        <v>30</v>
      </c>
      <c r="B23" s="122" t="s">
        <v>180</v>
      </c>
      <c r="C23" s="103" t="s">
        <v>182</v>
      </c>
      <c r="D23" s="90" t="s">
        <v>31</v>
      </c>
      <c r="E23" s="105"/>
      <c r="F23" s="124"/>
      <c r="G23" s="125"/>
      <c r="H23" s="105"/>
      <c r="I23" s="126"/>
      <c r="J23" s="125"/>
      <c r="K23" s="105"/>
      <c r="L23" s="106"/>
      <c r="M23" s="107"/>
      <c r="N23" s="105">
        <v>4</v>
      </c>
      <c r="O23" s="106">
        <v>20851.559616498249</v>
      </c>
      <c r="P23" s="107">
        <v>83406.240000000005</v>
      </c>
      <c r="Q23" s="485">
        <f t="shared" si="13"/>
        <v>0</v>
      </c>
      <c r="R23" s="425">
        <f t="shared" si="14"/>
        <v>83406.240000000005</v>
      </c>
      <c r="S23" s="476">
        <f t="shared" si="11"/>
        <v>-83406.240000000005</v>
      </c>
      <c r="T23" s="113" t="e">
        <f t="shared" si="12"/>
        <v>#DIV/0!</v>
      </c>
      <c r="U23" s="127"/>
    </row>
    <row r="24" spans="1:21" ht="24.9" customHeight="1" thickBot="1" x14ac:dyDescent="0.3">
      <c r="A24" s="128" t="s">
        <v>49</v>
      </c>
      <c r="B24" s="129"/>
      <c r="C24" s="130"/>
      <c r="D24" s="131"/>
      <c r="E24" s="132"/>
      <c r="F24" s="133"/>
      <c r="G24" s="134">
        <f>G13+G17+G19</f>
        <v>453776</v>
      </c>
      <c r="H24" s="135"/>
      <c r="I24" s="136"/>
      <c r="J24" s="134">
        <f>J13+J17+J19</f>
        <v>453776</v>
      </c>
      <c r="K24" s="135"/>
      <c r="L24" s="136"/>
      <c r="M24" s="137">
        <f>M13+M17+M19</f>
        <v>190100</v>
      </c>
      <c r="N24" s="138"/>
      <c r="O24" s="139"/>
      <c r="P24" s="137">
        <f>P13+P17+P19</f>
        <v>166636.34000000003</v>
      </c>
      <c r="Q24" s="487">
        <f>Q13+Q17+Q19</f>
        <v>643876</v>
      </c>
      <c r="R24" s="482">
        <f>R13+R17+R19</f>
        <v>620412.34000000008</v>
      </c>
      <c r="S24" s="140">
        <f>Q24-R24</f>
        <v>23463.659999999916</v>
      </c>
      <c r="T24" s="141">
        <f t="shared" si="12"/>
        <v>3.6441271300685092E-2</v>
      </c>
      <c r="U24" s="142"/>
    </row>
    <row r="25" spans="1:21" ht="24.9" customHeight="1" thickBot="1" x14ac:dyDescent="0.3">
      <c r="A25" s="67" t="s">
        <v>27</v>
      </c>
      <c r="B25" s="68">
        <v>4</v>
      </c>
      <c r="C25" s="143" t="s">
        <v>55</v>
      </c>
      <c r="D25" s="70"/>
      <c r="E25" s="71"/>
      <c r="F25" s="71"/>
      <c r="G25" s="71"/>
      <c r="H25" s="71"/>
      <c r="I25" s="71"/>
      <c r="J25" s="71"/>
      <c r="K25" s="71"/>
      <c r="L25" s="71"/>
      <c r="M25" s="144"/>
      <c r="N25" s="145"/>
      <c r="O25" s="145"/>
      <c r="P25" s="479"/>
      <c r="Q25" s="488"/>
      <c r="R25" s="483"/>
      <c r="S25" s="146"/>
      <c r="T25" s="147"/>
      <c r="U25" s="75"/>
    </row>
    <row r="26" spans="1:21" ht="24.9" customHeight="1" x14ac:dyDescent="0.25">
      <c r="A26" s="76" t="s">
        <v>29</v>
      </c>
      <c r="B26" s="77" t="s">
        <v>56</v>
      </c>
      <c r="C26" s="78" t="s">
        <v>57</v>
      </c>
      <c r="D26" s="79"/>
      <c r="E26" s="80">
        <f>SUM(E27:E28)</f>
        <v>11</v>
      </c>
      <c r="F26" s="81"/>
      <c r="G26" s="82">
        <f>SUM(G27:G28)</f>
        <v>31680</v>
      </c>
      <c r="H26" s="80">
        <f>SUM(H27:H28)</f>
        <v>11</v>
      </c>
      <c r="I26" s="81"/>
      <c r="J26" s="82">
        <f>SUM(J27:J28)</f>
        <v>31680</v>
      </c>
      <c r="K26" s="80">
        <f>SUM(K27:K28)</f>
        <v>0</v>
      </c>
      <c r="L26" s="81"/>
      <c r="M26" s="83">
        <f>SUM(M27:M28)</f>
        <v>0</v>
      </c>
      <c r="N26" s="115"/>
      <c r="O26" s="116"/>
      <c r="P26" s="480"/>
      <c r="Q26" s="477">
        <f>SUM(Q27:Q28)</f>
        <v>31680</v>
      </c>
      <c r="R26" s="484">
        <f>SUM(R27:R28)</f>
        <v>31680</v>
      </c>
      <c r="S26" s="148">
        <f t="shared" ref="S26" si="15">Q26-R26</f>
        <v>0</v>
      </c>
      <c r="T26" s="149">
        <f t="shared" ref="T26" si="16">S26/Q26</f>
        <v>0</v>
      </c>
      <c r="U26" s="150"/>
    </row>
    <row r="27" spans="1:21" ht="24.9" customHeight="1" x14ac:dyDescent="0.25">
      <c r="A27" s="87" t="s">
        <v>30</v>
      </c>
      <c r="B27" s="88" t="s">
        <v>58</v>
      </c>
      <c r="C27" s="89" t="s">
        <v>59</v>
      </c>
      <c r="D27" s="151" t="s">
        <v>60</v>
      </c>
      <c r="E27" s="152">
        <v>6</v>
      </c>
      <c r="F27" s="153">
        <v>2880</v>
      </c>
      <c r="G27" s="154">
        <f>E27*F27</f>
        <v>17280</v>
      </c>
      <c r="H27" s="152">
        <v>6</v>
      </c>
      <c r="I27" s="153">
        <v>2880</v>
      </c>
      <c r="J27" s="154">
        <f>H27*I27</f>
        <v>17280</v>
      </c>
      <c r="K27" s="91"/>
      <c r="L27" s="153"/>
      <c r="M27" s="94">
        <f>K27*L27</f>
        <v>0</v>
      </c>
      <c r="N27" s="95"/>
      <c r="O27" s="96"/>
      <c r="P27" s="473"/>
      <c r="Q27" s="424">
        <f>G27+M27</f>
        <v>17280</v>
      </c>
      <c r="R27" s="422">
        <f>J27+P27</f>
        <v>17280</v>
      </c>
      <c r="S27" s="98">
        <f t="shared" ref="S27:S29" si="17">Q27-R27</f>
        <v>0</v>
      </c>
      <c r="T27" s="99">
        <f t="shared" ref="T27:T29" si="18">S27/Q27</f>
        <v>0</v>
      </c>
      <c r="U27" s="155"/>
    </row>
    <row r="28" spans="1:21" ht="37.5" customHeight="1" thickBot="1" x14ac:dyDescent="0.3">
      <c r="A28" s="101" t="s">
        <v>30</v>
      </c>
      <c r="B28" s="102" t="s">
        <v>61</v>
      </c>
      <c r="C28" s="103" t="s">
        <v>62</v>
      </c>
      <c r="D28" s="156" t="s">
        <v>60</v>
      </c>
      <c r="E28" s="157">
        <v>5</v>
      </c>
      <c r="F28" s="158">
        <v>2880</v>
      </c>
      <c r="G28" s="159">
        <f>E28*F28</f>
        <v>14400</v>
      </c>
      <c r="H28" s="157">
        <v>5</v>
      </c>
      <c r="I28" s="158">
        <v>2880</v>
      </c>
      <c r="J28" s="159">
        <f>H28*I28</f>
        <v>14400</v>
      </c>
      <c r="K28" s="105"/>
      <c r="L28" s="158"/>
      <c r="M28" s="108">
        <f>K28*L28</f>
        <v>0</v>
      </c>
      <c r="N28" s="109"/>
      <c r="O28" s="110"/>
      <c r="P28" s="481"/>
      <c r="Q28" s="425">
        <f>G28+M28</f>
        <v>14400</v>
      </c>
      <c r="R28" s="422">
        <f>J28+P28</f>
        <v>14400</v>
      </c>
      <c r="S28" s="476">
        <f t="shared" si="17"/>
        <v>0</v>
      </c>
      <c r="T28" s="113">
        <f t="shared" si="18"/>
        <v>0</v>
      </c>
      <c r="U28" s="160"/>
    </row>
    <row r="29" spans="1:21" ht="24.9" customHeight="1" x14ac:dyDescent="0.25">
      <c r="A29" s="76" t="s">
        <v>29</v>
      </c>
      <c r="B29" s="77" t="s">
        <v>63</v>
      </c>
      <c r="C29" s="78" t="s">
        <v>64</v>
      </c>
      <c r="D29" s="79"/>
      <c r="E29" s="80">
        <f>SUM(E30:E33)</f>
        <v>24</v>
      </c>
      <c r="F29" s="81"/>
      <c r="G29" s="82">
        <f>SUM(G30:G34)</f>
        <v>13500</v>
      </c>
      <c r="H29" s="80">
        <f>SUM(H30:H33)</f>
        <v>18</v>
      </c>
      <c r="I29" s="81"/>
      <c r="J29" s="82">
        <f>SUM(J30:J34)</f>
        <v>13500</v>
      </c>
      <c r="K29" s="80">
        <f>SUM(K30:K33)</f>
        <v>0</v>
      </c>
      <c r="L29" s="81"/>
      <c r="M29" s="83">
        <f>SUM(M30:M33)</f>
        <v>0</v>
      </c>
      <c r="N29" s="115"/>
      <c r="O29" s="116"/>
      <c r="P29" s="117"/>
      <c r="Q29" s="486">
        <f>SUM(Q30:Q34)</f>
        <v>13500</v>
      </c>
      <c r="R29" s="477">
        <f>SUM(R30:R34)</f>
        <v>13500</v>
      </c>
      <c r="S29" s="148">
        <f t="shared" si="17"/>
        <v>0</v>
      </c>
      <c r="T29" s="149">
        <f t="shared" si="18"/>
        <v>0</v>
      </c>
      <c r="U29" s="161"/>
    </row>
    <row r="30" spans="1:21" ht="17.25" customHeight="1" x14ac:dyDescent="0.25">
      <c r="A30" s="87" t="s">
        <v>30</v>
      </c>
      <c r="B30" s="88" t="s">
        <v>176</v>
      </c>
      <c r="C30" s="89" t="s">
        <v>65</v>
      </c>
      <c r="D30" s="90" t="s">
        <v>53</v>
      </c>
      <c r="E30" s="91">
        <v>6</v>
      </c>
      <c r="F30" s="92">
        <v>1300</v>
      </c>
      <c r="G30" s="123">
        <f>E30*F30</f>
        <v>7800</v>
      </c>
      <c r="H30" s="121"/>
      <c r="I30" s="120"/>
      <c r="J30" s="93"/>
      <c r="K30" s="91"/>
      <c r="L30" s="92"/>
      <c r="M30" s="94">
        <f>K30*L30</f>
        <v>0</v>
      </c>
      <c r="N30" s="95"/>
      <c r="O30" s="96"/>
      <c r="P30" s="97"/>
      <c r="Q30" s="471">
        <f>G30+M30</f>
        <v>7800</v>
      </c>
      <c r="R30" s="424">
        <f>J30+P30</f>
        <v>0</v>
      </c>
      <c r="S30" s="98">
        <f t="shared" ref="S30:S35" si="19">Q30-R30</f>
        <v>7800</v>
      </c>
      <c r="T30" s="99">
        <f t="shared" ref="T30:T35" si="20">S30/Q30</f>
        <v>1</v>
      </c>
      <c r="U30" s="100"/>
    </row>
    <row r="31" spans="1:21" s="1" customFormat="1" ht="17.25" customHeight="1" x14ac:dyDescent="0.25">
      <c r="A31" s="87" t="s">
        <v>30</v>
      </c>
      <c r="B31" s="88" t="s">
        <v>176</v>
      </c>
      <c r="C31" s="89" t="s">
        <v>175</v>
      </c>
      <c r="D31" s="90"/>
      <c r="E31" s="91">
        <v>6</v>
      </c>
      <c r="F31" s="92"/>
      <c r="G31" s="123"/>
      <c r="H31" s="121">
        <v>6</v>
      </c>
      <c r="I31" s="120">
        <v>1300</v>
      </c>
      <c r="J31" s="93">
        <f>H31*I31</f>
        <v>7800</v>
      </c>
      <c r="K31" s="91"/>
      <c r="L31" s="92"/>
      <c r="M31" s="94"/>
      <c r="N31" s="95"/>
      <c r="O31" s="96"/>
      <c r="P31" s="97"/>
      <c r="Q31" s="471">
        <f t="shared" ref="Q31:Q33" si="21">G31+M31</f>
        <v>0</v>
      </c>
      <c r="R31" s="424">
        <f t="shared" ref="R31:R33" si="22">J31+P31</f>
        <v>7800</v>
      </c>
      <c r="S31" s="98">
        <f t="shared" si="19"/>
        <v>-7800</v>
      </c>
      <c r="T31" s="99" t="e">
        <f t="shared" si="20"/>
        <v>#DIV/0!</v>
      </c>
      <c r="U31" s="100"/>
    </row>
    <row r="32" spans="1:21" ht="20.25" customHeight="1" x14ac:dyDescent="0.25">
      <c r="A32" s="87" t="s">
        <v>30</v>
      </c>
      <c r="B32" s="88" t="s">
        <v>177</v>
      </c>
      <c r="C32" s="89" t="s">
        <v>66</v>
      </c>
      <c r="D32" s="90" t="s">
        <v>53</v>
      </c>
      <c r="E32" s="91">
        <v>6</v>
      </c>
      <c r="F32" s="92">
        <v>350</v>
      </c>
      <c r="G32" s="123">
        <f>E32*F32</f>
        <v>2100</v>
      </c>
      <c r="H32" s="121">
        <v>6</v>
      </c>
      <c r="I32" s="120">
        <v>350</v>
      </c>
      <c r="J32" s="93">
        <f>H32*I32</f>
        <v>2100</v>
      </c>
      <c r="K32" s="91"/>
      <c r="L32" s="92"/>
      <c r="M32" s="94">
        <f>K32*L32</f>
        <v>0</v>
      </c>
      <c r="N32" s="95"/>
      <c r="O32" s="96"/>
      <c r="P32" s="97"/>
      <c r="Q32" s="471">
        <f t="shared" si="21"/>
        <v>2100</v>
      </c>
      <c r="R32" s="424">
        <f t="shared" si="22"/>
        <v>2100</v>
      </c>
      <c r="S32" s="98">
        <f t="shared" si="19"/>
        <v>0</v>
      </c>
      <c r="T32" s="99">
        <f t="shared" si="20"/>
        <v>0</v>
      </c>
      <c r="U32" s="100"/>
    </row>
    <row r="33" spans="1:21" ht="20.25" customHeight="1" x14ac:dyDescent="0.25">
      <c r="A33" s="87" t="s">
        <v>30</v>
      </c>
      <c r="B33" s="88" t="s">
        <v>178</v>
      </c>
      <c r="C33" s="89" t="s">
        <v>67</v>
      </c>
      <c r="D33" s="90" t="s">
        <v>53</v>
      </c>
      <c r="E33" s="91">
        <v>6</v>
      </c>
      <c r="F33" s="92">
        <v>300</v>
      </c>
      <c r="G33" s="123">
        <f>E33*F33</f>
        <v>1800</v>
      </c>
      <c r="H33" s="121">
        <v>6</v>
      </c>
      <c r="I33" s="120">
        <v>300</v>
      </c>
      <c r="J33" s="93">
        <f>H33*I33</f>
        <v>1800</v>
      </c>
      <c r="K33" s="91"/>
      <c r="L33" s="92"/>
      <c r="M33" s="94">
        <f>K33*L33</f>
        <v>0</v>
      </c>
      <c r="N33" s="95"/>
      <c r="O33" s="96"/>
      <c r="P33" s="97"/>
      <c r="Q33" s="471">
        <f t="shared" si="21"/>
        <v>1800</v>
      </c>
      <c r="R33" s="424">
        <f t="shared" si="22"/>
        <v>1800</v>
      </c>
      <c r="S33" s="98">
        <f t="shared" si="19"/>
        <v>0</v>
      </c>
      <c r="T33" s="99">
        <f t="shared" si="20"/>
        <v>0</v>
      </c>
      <c r="U33" s="100"/>
    </row>
    <row r="34" spans="1:21" ht="18" customHeight="1" thickBot="1" x14ac:dyDescent="0.3">
      <c r="A34" s="101" t="s">
        <v>30</v>
      </c>
      <c r="B34" s="88" t="s">
        <v>179</v>
      </c>
      <c r="C34" s="103" t="s">
        <v>68</v>
      </c>
      <c r="D34" s="104" t="s">
        <v>53</v>
      </c>
      <c r="E34" s="105">
        <v>6</v>
      </c>
      <c r="F34" s="106">
        <v>300</v>
      </c>
      <c r="G34" s="107">
        <f>E34*F34</f>
        <v>1800</v>
      </c>
      <c r="H34" s="162">
        <v>6</v>
      </c>
      <c r="I34" s="163">
        <v>300</v>
      </c>
      <c r="J34" s="164">
        <f>H34*I34</f>
        <v>1800</v>
      </c>
      <c r="K34" s="165"/>
      <c r="L34" s="166"/>
      <c r="M34" s="167"/>
      <c r="N34" s="168"/>
      <c r="O34" s="169"/>
      <c r="P34" s="170"/>
      <c r="Q34" s="471">
        <f>G34+M34</f>
        <v>1800</v>
      </c>
      <c r="R34" s="425">
        <f>J34+P34</f>
        <v>1800</v>
      </c>
      <c r="S34" s="476">
        <f t="shared" si="19"/>
        <v>0</v>
      </c>
      <c r="T34" s="113">
        <f t="shared" si="20"/>
        <v>0</v>
      </c>
      <c r="U34" s="100"/>
    </row>
    <row r="35" spans="1:21" ht="24.9" customHeight="1" thickBot="1" x14ac:dyDescent="0.3">
      <c r="A35" s="128" t="s">
        <v>69</v>
      </c>
      <c r="B35" s="129"/>
      <c r="C35" s="130"/>
      <c r="D35" s="131"/>
      <c r="E35" s="171">
        <f>E29+E26</f>
        <v>35</v>
      </c>
      <c r="F35" s="133"/>
      <c r="G35" s="137">
        <f>G29+G26</f>
        <v>45180</v>
      </c>
      <c r="H35" s="172">
        <f>H29+H26</f>
        <v>29</v>
      </c>
      <c r="I35" s="139"/>
      <c r="J35" s="173">
        <f>J29+J26</f>
        <v>45180</v>
      </c>
      <c r="K35" s="172">
        <f>K29+K26</f>
        <v>0</v>
      </c>
      <c r="L35" s="139"/>
      <c r="M35" s="173">
        <f>M29+M26</f>
        <v>0</v>
      </c>
      <c r="N35" s="174"/>
      <c r="O35" s="139"/>
      <c r="P35" s="175"/>
      <c r="Q35" s="173">
        <f t="shared" ref="Q35:R35" si="23">Q29+Q26</f>
        <v>45180</v>
      </c>
      <c r="R35" s="173">
        <f t="shared" si="23"/>
        <v>45180</v>
      </c>
      <c r="S35" s="176">
        <f t="shared" si="19"/>
        <v>0</v>
      </c>
      <c r="T35" s="177">
        <f t="shared" si="20"/>
        <v>0</v>
      </c>
      <c r="U35" s="142"/>
    </row>
    <row r="36" spans="1:21" ht="24.9" customHeight="1" thickBot="1" x14ac:dyDescent="0.3">
      <c r="A36" s="67" t="s">
        <v>27</v>
      </c>
      <c r="B36" s="68">
        <v>5</v>
      </c>
      <c r="C36" s="69" t="s">
        <v>70</v>
      </c>
      <c r="D36" s="70"/>
      <c r="E36" s="71"/>
      <c r="F36" s="71"/>
      <c r="G36" s="71"/>
      <c r="H36" s="178"/>
      <c r="I36" s="178"/>
      <c r="J36" s="178"/>
      <c r="K36" s="178"/>
      <c r="L36" s="178"/>
      <c r="M36" s="178"/>
      <c r="N36" s="179"/>
      <c r="O36" s="146"/>
      <c r="P36" s="180"/>
      <c r="Q36" s="179"/>
      <c r="R36" s="180"/>
      <c r="S36" s="179"/>
      <c r="T36" s="181"/>
      <c r="U36" s="75"/>
    </row>
    <row r="37" spans="1:21" ht="24.9" customHeight="1" x14ac:dyDescent="0.25">
      <c r="A37" s="76" t="s">
        <v>29</v>
      </c>
      <c r="B37" s="77" t="s">
        <v>71</v>
      </c>
      <c r="C37" s="78" t="s">
        <v>72</v>
      </c>
      <c r="D37" s="79"/>
      <c r="E37" s="80">
        <f>SUM(E38:E45)</f>
        <v>11</v>
      </c>
      <c r="F37" s="81"/>
      <c r="G37" s="82">
        <f>SUM(G38:G45)</f>
        <v>22000</v>
      </c>
      <c r="H37" s="80">
        <f>SUM(H38:H45)</f>
        <v>11</v>
      </c>
      <c r="I37" s="81"/>
      <c r="J37" s="82">
        <f>SUM(J38:J45)</f>
        <v>22000</v>
      </c>
      <c r="K37" s="80">
        <f>SUM(K38:K45)</f>
        <v>28</v>
      </c>
      <c r="L37" s="81"/>
      <c r="M37" s="83">
        <f>SUM(M38:M45)</f>
        <v>9460</v>
      </c>
      <c r="N37" s="80">
        <f>SUM(N38:N45)</f>
        <v>6</v>
      </c>
      <c r="O37" s="81"/>
      <c r="P37" s="83">
        <f>SUM(P38:P45)</f>
        <v>11624.759999999998</v>
      </c>
      <c r="Q37" s="423">
        <f>SUM(Q38:Q45)</f>
        <v>31460</v>
      </c>
      <c r="R37" s="489">
        <f>SUM(R38:R45)</f>
        <v>33624.759999999995</v>
      </c>
      <c r="S37" s="148">
        <f t="shared" ref="S37:S38" si="24">Q37-R37</f>
        <v>-2164.7599999999948</v>
      </c>
      <c r="T37" s="149">
        <f t="shared" ref="T37:T38" si="25">S37/Q37</f>
        <v>-6.880991735537173E-2</v>
      </c>
      <c r="U37" s="86"/>
    </row>
    <row r="38" spans="1:21" ht="24.9" customHeight="1" x14ac:dyDescent="0.25">
      <c r="A38" s="87" t="s">
        <v>30</v>
      </c>
      <c r="B38" s="88" t="s">
        <v>73</v>
      </c>
      <c r="C38" s="89" t="s">
        <v>74</v>
      </c>
      <c r="D38" s="90" t="s">
        <v>53</v>
      </c>
      <c r="E38" s="121">
        <v>6</v>
      </c>
      <c r="F38" s="120">
        <v>2000</v>
      </c>
      <c r="G38" s="93">
        <f t="shared" ref="G38:G45" si="26">E38*F38</f>
        <v>12000</v>
      </c>
      <c r="H38" s="121">
        <v>6</v>
      </c>
      <c r="I38" s="120">
        <v>2000</v>
      </c>
      <c r="J38" s="93">
        <f t="shared" ref="J38:J45" si="27">H38*I38</f>
        <v>12000</v>
      </c>
      <c r="K38" s="91"/>
      <c r="L38" s="92"/>
      <c r="M38" s="123"/>
      <c r="N38" s="95"/>
      <c r="O38" s="96"/>
      <c r="P38" s="473"/>
      <c r="Q38" s="424">
        <f>G38+M38</f>
        <v>12000</v>
      </c>
      <c r="R38" s="424">
        <f>J38+P38</f>
        <v>12000</v>
      </c>
      <c r="S38" s="98">
        <f t="shared" si="24"/>
        <v>0</v>
      </c>
      <c r="T38" s="99">
        <f t="shared" si="25"/>
        <v>0</v>
      </c>
      <c r="U38" s="100"/>
    </row>
    <row r="39" spans="1:21" ht="24.9" customHeight="1" x14ac:dyDescent="0.25">
      <c r="A39" s="87" t="s">
        <v>30</v>
      </c>
      <c r="B39" s="88" t="s">
        <v>75</v>
      </c>
      <c r="C39" s="89" t="s">
        <v>76</v>
      </c>
      <c r="D39" s="90" t="s">
        <v>53</v>
      </c>
      <c r="E39" s="121"/>
      <c r="F39" s="120"/>
      <c r="G39" s="93">
        <f t="shared" si="26"/>
        <v>0</v>
      </c>
      <c r="H39" s="121"/>
      <c r="I39" s="120"/>
      <c r="J39" s="93">
        <f t="shared" si="27"/>
        <v>0</v>
      </c>
      <c r="K39" s="91">
        <v>6</v>
      </c>
      <c r="L39" s="92">
        <v>660</v>
      </c>
      <c r="M39" s="123">
        <f t="shared" ref="M39:M45" si="28">K39*L39</f>
        <v>3960</v>
      </c>
      <c r="N39" s="95"/>
      <c r="O39" s="96"/>
      <c r="P39" s="473"/>
      <c r="Q39" s="424">
        <f t="shared" ref="Q39:Q45" si="29">G39+M39</f>
        <v>3960</v>
      </c>
      <c r="R39" s="424">
        <f t="shared" ref="R39:R45" si="30">J39+P39</f>
        <v>0</v>
      </c>
      <c r="S39" s="98">
        <f t="shared" ref="S39" si="31">Q39-R39</f>
        <v>3960</v>
      </c>
      <c r="T39" s="99">
        <f t="shared" ref="T39" si="32">S39/Q39</f>
        <v>1</v>
      </c>
      <c r="U39" s="100"/>
    </row>
    <row r="40" spans="1:21" s="1" customFormat="1" ht="24.9" customHeight="1" x14ac:dyDescent="0.25">
      <c r="A40" s="87"/>
      <c r="B40" s="88"/>
      <c r="C40" s="182" t="s">
        <v>181</v>
      </c>
      <c r="D40" s="90"/>
      <c r="E40" s="121"/>
      <c r="F40" s="120"/>
      <c r="G40" s="93"/>
      <c r="H40" s="121"/>
      <c r="I40" s="120"/>
      <c r="J40" s="93"/>
      <c r="K40" s="91"/>
      <c r="L40" s="92"/>
      <c r="M40" s="123"/>
      <c r="N40" s="95">
        <v>6</v>
      </c>
      <c r="O40" s="96">
        <f>P40/N40</f>
        <v>1937.4599999999998</v>
      </c>
      <c r="P40" s="473">
        <v>11624.759999999998</v>
      </c>
      <c r="Q40" s="424">
        <f t="shared" si="29"/>
        <v>0</v>
      </c>
      <c r="R40" s="424">
        <f t="shared" si="30"/>
        <v>11624.759999999998</v>
      </c>
      <c r="S40" s="98">
        <f t="shared" ref="S40:S45" si="33">Q40-R40</f>
        <v>-11624.759999999998</v>
      </c>
      <c r="T40" s="99" t="e">
        <f t="shared" ref="T40:T45" si="34">S40/Q40</f>
        <v>#DIV/0!</v>
      </c>
      <c r="U40" s="100"/>
    </row>
    <row r="41" spans="1:21" ht="24.9" customHeight="1" x14ac:dyDescent="0.25">
      <c r="A41" s="87" t="s">
        <v>30</v>
      </c>
      <c r="B41" s="88" t="s">
        <v>77</v>
      </c>
      <c r="C41" s="89" t="s">
        <v>78</v>
      </c>
      <c r="D41" s="90" t="s">
        <v>53</v>
      </c>
      <c r="E41" s="121"/>
      <c r="F41" s="120"/>
      <c r="G41" s="93">
        <f t="shared" si="26"/>
        <v>0</v>
      </c>
      <c r="H41" s="121"/>
      <c r="I41" s="120"/>
      <c r="J41" s="93">
        <f t="shared" si="27"/>
        <v>0</v>
      </c>
      <c r="K41" s="91">
        <v>6</v>
      </c>
      <c r="L41" s="92">
        <v>250</v>
      </c>
      <c r="M41" s="123">
        <f t="shared" si="28"/>
        <v>1500</v>
      </c>
      <c r="N41" s="95"/>
      <c r="O41" s="96"/>
      <c r="P41" s="473"/>
      <c r="Q41" s="424">
        <f t="shared" si="29"/>
        <v>1500</v>
      </c>
      <c r="R41" s="424">
        <f t="shared" si="30"/>
        <v>0</v>
      </c>
      <c r="S41" s="98">
        <f t="shared" si="33"/>
        <v>1500</v>
      </c>
      <c r="T41" s="99">
        <f t="shared" si="34"/>
        <v>1</v>
      </c>
      <c r="U41" s="100"/>
    </row>
    <row r="42" spans="1:21" ht="24.9" customHeight="1" x14ac:dyDescent="0.25">
      <c r="A42" s="87" t="s">
        <v>30</v>
      </c>
      <c r="B42" s="88" t="s">
        <v>79</v>
      </c>
      <c r="C42" s="89" t="s">
        <v>80</v>
      </c>
      <c r="D42" s="90" t="s">
        <v>53</v>
      </c>
      <c r="E42" s="121"/>
      <c r="F42" s="120"/>
      <c r="G42" s="93">
        <f t="shared" si="26"/>
        <v>0</v>
      </c>
      <c r="H42" s="121"/>
      <c r="I42" s="120"/>
      <c r="J42" s="93">
        <f t="shared" si="27"/>
        <v>0</v>
      </c>
      <c r="K42" s="91">
        <v>6</v>
      </c>
      <c r="L42" s="92">
        <v>250</v>
      </c>
      <c r="M42" s="123">
        <f t="shared" si="28"/>
        <v>1500</v>
      </c>
      <c r="N42" s="95"/>
      <c r="O42" s="96"/>
      <c r="P42" s="473"/>
      <c r="Q42" s="424">
        <f t="shared" si="29"/>
        <v>1500</v>
      </c>
      <c r="R42" s="424">
        <f t="shared" si="30"/>
        <v>0</v>
      </c>
      <c r="S42" s="98">
        <f t="shared" si="33"/>
        <v>1500</v>
      </c>
      <c r="T42" s="99">
        <f t="shared" si="34"/>
        <v>1</v>
      </c>
      <c r="U42" s="100"/>
    </row>
    <row r="43" spans="1:21" ht="24.9" customHeight="1" x14ac:dyDescent="0.25">
      <c r="A43" s="87" t="s">
        <v>30</v>
      </c>
      <c r="B43" s="88" t="s">
        <v>81</v>
      </c>
      <c r="C43" s="89" t="s">
        <v>223</v>
      </c>
      <c r="D43" s="90" t="s">
        <v>53</v>
      </c>
      <c r="E43" s="121">
        <v>5</v>
      </c>
      <c r="F43" s="120">
        <v>2000</v>
      </c>
      <c r="G43" s="93">
        <f t="shared" si="26"/>
        <v>10000</v>
      </c>
      <c r="H43" s="121">
        <v>5</v>
      </c>
      <c r="I43" s="120">
        <v>2000</v>
      </c>
      <c r="J43" s="93">
        <f t="shared" si="27"/>
        <v>10000</v>
      </c>
      <c r="K43" s="121"/>
      <c r="L43" s="120"/>
      <c r="M43" s="93"/>
      <c r="N43" s="95"/>
      <c r="O43" s="96"/>
      <c r="P43" s="473"/>
      <c r="Q43" s="424">
        <f t="shared" si="29"/>
        <v>10000</v>
      </c>
      <c r="R43" s="424">
        <f t="shared" si="30"/>
        <v>10000</v>
      </c>
      <c r="S43" s="98">
        <f t="shared" si="33"/>
        <v>0</v>
      </c>
      <c r="T43" s="99">
        <f t="shared" si="34"/>
        <v>0</v>
      </c>
      <c r="U43" s="100"/>
    </row>
    <row r="44" spans="1:21" ht="24.9" customHeight="1" x14ac:dyDescent="0.25">
      <c r="A44" s="87" t="s">
        <v>30</v>
      </c>
      <c r="B44" s="88" t="s">
        <v>82</v>
      </c>
      <c r="C44" s="89" t="s">
        <v>224</v>
      </c>
      <c r="D44" s="90" t="s">
        <v>53</v>
      </c>
      <c r="E44" s="91"/>
      <c r="F44" s="92"/>
      <c r="G44" s="123">
        <f t="shared" si="26"/>
        <v>0</v>
      </c>
      <c r="H44" s="91"/>
      <c r="I44" s="92"/>
      <c r="J44" s="123">
        <f t="shared" si="27"/>
        <v>0</v>
      </c>
      <c r="K44" s="91">
        <v>5</v>
      </c>
      <c r="L44" s="92">
        <v>250</v>
      </c>
      <c r="M44" s="123">
        <f t="shared" si="28"/>
        <v>1250</v>
      </c>
      <c r="N44" s="95"/>
      <c r="O44" s="96"/>
      <c r="P44" s="473"/>
      <c r="Q44" s="424">
        <f t="shared" si="29"/>
        <v>1250</v>
      </c>
      <c r="R44" s="424">
        <f t="shared" si="30"/>
        <v>0</v>
      </c>
      <c r="S44" s="98">
        <f t="shared" si="33"/>
        <v>1250</v>
      </c>
      <c r="T44" s="99">
        <f t="shared" si="34"/>
        <v>1</v>
      </c>
      <c r="U44" s="183"/>
    </row>
    <row r="45" spans="1:21" ht="24.9" customHeight="1" thickBot="1" x14ac:dyDescent="0.3">
      <c r="A45" s="101" t="s">
        <v>30</v>
      </c>
      <c r="B45" s="102" t="s">
        <v>83</v>
      </c>
      <c r="C45" s="89" t="s">
        <v>80</v>
      </c>
      <c r="D45" s="90" t="s">
        <v>53</v>
      </c>
      <c r="E45" s="105"/>
      <c r="F45" s="106"/>
      <c r="G45" s="107">
        <f t="shared" si="26"/>
        <v>0</v>
      </c>
      <c r="H45" s="105"/>
      <c r="I45" s="106"/>
      <c r="J45" s="107">
        <f t="shared" si="27"/>
        <v>0</v>
      </c>
      <c r="K45" s="105">
        <v>5</v>
      </c>
      <c r="L45" s="106">
        <v>250</v>
      </c>
      <c r="M45" s="107">
        <f t="shared" si="28"/>
        <v>1250</v>
      </c>
      <c r="N45" s="109"/>
      <c r="O45" s="110"/>
      <c r="P45" s="481"/>
      <c r="Q45" s="425">
        <f t="shared" si="29"/>
        <v>1250</v>
      </c>
      <c r="R45" s="425">
        <f t="shared" si="30"/>
        <v>0</v>
      </c>
      <c r="S45" s="184">
        <f t="shared" si="33"/>
        <v>1250</v>
      </c>
      <c r="T45" s="435">
        <f t="shared" si="34"/>
        <v>1</v>
      </c>
      <c r="U45" s="436"/>
    </row>
    <row r="46" spans="1:21" ht="30" customHeight="1" thickBot="1" x14ac:dyDescent="0.3">
      <c r="A46" s="76" t="s">
        <v>29</v>
      </c>
      <c r="B46" s="77" t="s">
        <v>84</v>
      </c>
      <c r="C46" s="185" t="s">
        <v>85</v>
      </c>
      <c r="D46" s="186"/>
      <c r="E46" s="80">
        <f>SUM(E47:E49)</f>
        <v>0</v>
      </c>
      <c r="F46" s="81"/>
      <c r="G46" s="82">
        <f>SUM(G47:G49)</f>
        <v>0</v>
      </c>
      <c r="H46" s="80">
        <f>SUM(H47:H49)</f>
        <v>0</v>
      </c>
      <c r="I46" s="81"/>
      <c r="J46" s="82">
        <f>SUM(J47:J49)</f>
        <v>0</v>
      </c>
      <c r="K46" s="80">
        <f>SUM(K47:K49)</f>
        <v>6</v>
      </c>
      <c r="L46" s="81"/>
      <c r="M46" s="83">
        <f>SUM(M47:M49)</f>
        <v>18100</v>
      </c>
      <c r="N46" s="80">
        <f>SUM(N47:N49)</f>
        <v>2</v>
      </c>
      <c r="O46" s="81"/>
      <c r="P46" s="83">
        <f>SUM(P47:P49)</f>
        <v>8794.7767600000006</v>
      </c>
      <c r="Q46" s="486">
        <f>SUM(Q47:Q49)</f>
        <v>18100</v>
      </c>
      <c r="R46" s="486">
        <f>SUM(R47:R49)</f>
        <v>8794.7767600000006</v>
      </c>
      <c r="S46" s="474">
        <f t="shared" ref="S46:S47" si="35">Q46-R46</f>
        <v>9305.2232399999994</v>
      </c>
      <c r="T46" s="461">
        <f t="shared" ref="T46:T47" si="36">S46/Q46</f>
        <v>0.51410073149171265</v>
      </c>
      <c r="U46" s="462"/>
    </row>
    <row r="47" spans="1:21" ht="30" customHeight="1" x14ac:dyDescent="0.25">
      <c r="A47" s="87" t="s">
        <v>30</v>
      </c>
      <c r="B47" s="88" t="s">
        <v>86</v>
      </c>
      <c r="C47" s="89" t="s">
        <v>87</v>
      </c>
      <c r="D47" s="187" t="s">
        <v>50</v>
      </c>
      <c r="E47" s="91"/>
      <c r="F47" s="92"/>
      <c r="G47" s="123">
        <f>E47*F47</f>
        <v>0</v>
      </c>
      <c r="H47" s="91"/>
      <c r="I47" s="92"/>
      <c r="J47" s="123">
        <f>H47*I47</f>
        <v>0</v>
      </c>
      <c r="K47" s="91">
        <v>2</v>
      </c>
      <c r="L47" s="92">
        <v>8250</v>
      </c>
      <c r="M47" s="123">
        <f>K47*L47</f>
        <v>16500</v>
      </c>
      <c r="N47" s="95">
        <v>2</v>
      </c>
      <c r="O47" s="96">
        <f>8794.77676/2</f>
        <v>4397.3883800000003</v>
      </c>
      <c r="P47" s="97">
        <f>N47*O47</f>
        <v>8794.7767600000006</v>
      </c>
      <c r="Q47" s="95">
        <f t="shared" ref="Q47" si="37">G47+M47</f>
        <v>16500</v>
      </c>
      <c r="R47" s="473">
        <f t="shared" ref="R47" si="38">J47+P47</f>
        <v>8794.7767600000006</v>
      </c>
      <c r="S47" s="463">
        <f t="shared" si="35"/>
        <v>7705.2232399999994</v>
      </c>
      <c r="T47" s="99">
        <f t="shared" si="36"/>
        <v>0.46698322666666664</v>
      </c>
      <c r="U47" s="464"/>
    </row>
    <row r="48" spans="1:21" ht="30" customHeight="1" x14ac:dyDescent="0.25">
      <c r="A48" s="87" t="s">
        <v>30</v>
      </c>
      <c r="B48" s="88" t="s">
        <v>88</v>
      </c>
      <c r="C48" s="89" t="s">
        <v>89</v>
      </c>
      <c r="D48" s="90" t="s">
        <v>50</v>
      </c>
      <c r="E48" s="91"/>
      <c r="F48" s="92"/>
      <c r="G48" s="123">
        <f>E48*F48</f>
        <v>0</v>
      </c>
      <c r="H48" s="91"/>
      <c r="I48" s="92"/>
      <c r="J48" s="123">
        <f>H48*I48</f>
        <v>0</v>
      </c>
      <c r="K48" s="91">
        <v>4</v>
      </c>
      <c r="L48" s="92">
        <v>400</v>
      </c>
      <c r="M48" s="123">
        <f>K48*L48</f>
        <v>1600</v>
      </c>
      <c r="N48" s="95"/>
      <c r="O48" s="96"/>
      <c r="P48" s="97"/>
      <c r="Q48" s="95">
        <f t="shared" ref="Q48:Q49" si="39">G48+M48</f>
        <v>1600</v>
      </c>
      <c r="R48" s="473">
        <f t="shared" ref="R48:R49" si="40">J48+P48</f>
        <v>0</v>
      </c>
      <c r="S48" s="463">
        <f t="shared" ref="S48:S49" si="41">Q48-R48</f>
        <v>1600</v>
      </c>
      <c r="T48" s="99">
        <f t="shared" ref="T48:T49" si="42">S48/Q48</f>
        <v>1</v>
      </c>
      <c r="U48" s="464"/>
    </row>
    <row r="49" spans="1:21" ht="30" customHeight="1" thickBot="1" x14ac:dyDescent="0.3">
      <c r="A49" s="101" t="s">
        <v>30</v>
      </c>
      <c r="B49" s="102" t="s">
        <v>90</v>
      </c>
      <c r="C49" s="103" t="s">
        <v>91</v>
      </c>
      <c r="D49" s="104" t="s">
        <v>50</v>
      </c>
      <c r="E49" s="105"/>
      <c r="F49" s="106"/>
      <c r="G49" s="107">
        <f>E49*F49</f>
        <v>0</v>
      </c>
      <c r="H49" s="105"/>
      <c r="I49" s="106"/>
      <c r="J49" s="107">
        <f>H49*I49</f>
        <v>0</v>
      </c>
      <c r="K49" s="105"/>
      <c r="L49" s="106"/>
      <c r="M49" s="107">
        <f>K49*L49</f>
        <v>0</v>
      </c>
      <c r="N49" s="109"/>
      <c r="O49" s="110"/>
      <c r="P49" s="111"/>
      <c r="Q49" s="168">
        <f t="shared" si="39"/>
        <v>0</v>
      </c>
      <c r="R49" s="473">
        <f t="shared" si="40"/>
        <v>0</v>
      </c>
      <c r="S49" s="465">
        <f t="shared" si="41"/>
        <v>0</v>
      </c>
      <c r="T49" s="466" t="e">
        <f t="shared" si="42"/>
        <v>#DIV/0!</v>
      </c>
      <c r="U49" s="475"/>
    </row>
    <row r="50" spans="1:21" ht="30" customHeight="1" thickBot="1" x14ac:dyDescent="0.3">
      <c r="A50" s="76" t="s">
        <v>29</v>
      </c>
      <c r="B50" s="77" t="s">
        <v>92</v>
      </c>
      <c r="C50" s="78" t="s">
        <v>93</v>
      </c>
      <c r="D50" s="188"/>
      <c r="E50" s="189">
        <f>SUM(E51:E53)</f>
        <v>11</v>
      </c>
      <c r="F50" s="190"/>
      <c r="G50" s="191">
        <f>SUM(G51:G53)</f>
        <v>38720</v>
      </c>
      <c r="H50" s="80">
        <f>SUM(H51:H53)</f>
        <v>11</v>
      </c>
      <c r="I50" s="81"/>
      <c r="J50" s="82">
        <f>SUM(J51:J53)</f>
        <v>38720</v>
      </c>
      <c r="K50" s="80">
        <f>SUM(K51:K53)</f>
        <v>0</v>
      </c>
      <c r="L50" s="81"/>
      <c r="M50" s="83">
        <f>SUM(M51:M53)</f>
        <v>0</v>
      </c>
      <c r="N50" s="80">
        <f>SUM(N51:N53)</f>
        <v>6</v>
      </c>
      <c r="O50" s="81"/>
      <c r="P50" s="83">
        <f>SUM(P51:P53)</f>
        <v>11760</v>
      </c>
      <c r="Q50" s="423">
        <f t="shared" ref="Q50:R50" si="43">SUM(Q51:Q53)</f>
        <v>38720</v>
      </c>
      <c r="R50" s="421">
        <f t="shared" si="43"/>
        <v>50480</v>
      </c>
      <c r="S50" s="148">
        <f t="shared" ref="S50:S51" si="44">Q50-R50</f>
        <v>-11760</v>
      </c>
      <c r="T50" s="149">
        <f t="shared" ref="T50:T51" si="45">S50/Q50</f>
        <v>-0.3037190082644628</v>
      </c>
      <c r="U50" s="459"/>
    </row>
    <row r="51" spans="1:21" ht="24.9" customHeight="1" x14ac:dyDescent="0.25">
      <c r="A51" s="87" t="s">
        <v>30</v>
      </c>
      <c r="B51" s="88" t="s">
        <v>94</v>
      </c>
      <c r="C51" s="192" t="s">
        <v>95</v>
      </c>
      <c r="D51" s="193" t="s">
        <v>52</v>
      </c>
      <c r="E51" s="194">
        <v>6</v>
      </c>
      <c r="F51" s="195">
        <v>3520</v>
      </c>
      <c r="G51" s="196">
        <f>E51*F51</f>
        <v>21120</v>
      </c>
      <c r="H51" s="194">
        <v>6</v>
      </c>
      <c r="I51" s="195">
        <v>3520</v>
      </c>
      <c r="J51" s="196">
        <f>H51*I51</f>
        <v>21120</v>
      </c>
      <c r="K51" s="91"/>
      <c r="L51" s="92"/>
      <c r="M51" s="94">
        <f>K51*L51</f>
        <v>0</v>
      </c>
      <c r="N51" s="95"/>
      <c r="O51" s="96"/>
      <c r="P51" s="473"/>
      <c r="Q51" s="424">
        <f t="shared" ref="Q51" si="46">G51+M51</f>
        <v>21120</v>
      </c>
      <c r="R51" s="422">
        <f t="shared" ref="R51" si="47">J51+P51</f>
        <v>21120</v>
      </c>
      <c r="S51" s="98">
        <f t="shared" si="44"/>
        <v>0</v>
      </c>
      <c r="T51" s="99">
        <f t="shared" si="45"/>
        <v>0</v>
      </c>
      <c r="U51" s="100"/>
    </row>
    <row r="52" spans="1:21" ht="24.9" customHeight="1" x14ac:dyDescent="0.25">
      <c r="A52" s="87" t="s">
        <v>30</v>
      </c>
      <c r="B52" s="88" t="s">
        <v>96</v>
      </c>
      <c r="C52" s="192" t="s">
        <v>97</v>
      </c>
      <c r="D52" s="197" t="s">
        <v>52</v>
      </c>
      <c r="E52" s="121">
        <v>5</v>
      </c>
      <c r="F52" s="120">
        <v>3520</v>
      </c>
      <c r="G52" s="198">
        <f>E52*F52</f>
        <v>17600</v>
      </c>
      <c r="H52" s="121">
        <v>5</v>
      </c>
      <c r="I52" s="120">
        <v>3520</v>
      </c>
      <c r="J52" s="198">
        <f>H52*I52</f>
        <v>17600</v>
      </c>
      <c r="K52" s="91"/>
      <c r="L52" s="92"/>
      <c r="M52" s="94">
        <f>K52*L52</f>
        <v>0</v>
      </c>
      <c r="N52" s="95"/>
      <c r="O52" s="96"/>
      <c r="P52" s="473"/>
      <c r="Q52" s="424">
        <f t="shared" ref="Q52:Q53" si="48">G52+M52</f>
        <v>17600</v>
      </c>
      <c r="R52" s="422">
        <f t="shared" ref="R52:R53" si="49">J52+P52</f>
        <v>17600</v>
      </c>
      <c r="S52" s="98">
        <f t="shared" ref="S52:S54" si="50">Q52-R52</f>
        <v>0</v>
      </c>
      <c r="T52" s="99">
        <f t="shared" ref="T52:T54" si="51">S52/Q52</f>
        <v>0</v>
      </c>
      <c r="U52" s="100"/>
    </row>
    <row r="53" spans="1:21" ht="24.9" customHeight="1" thickBot="1" x14ac:dyDescent="0.3">
      <c r="A53" s="101" t="s">
        <v>30</v>
      </c>
      <c r="B53" s="102" t="s">
        <v>98</v>
      </c>
      <c r="C53" s="199" t="s">
        <v>51</v>
      </c>
      <c r="D53" s="200" t="s">
        <v>52</v>
      </c>
      <c r="E53" s="201"/>
      <c r="F53" s="202"/>
      <c r="G53" s="203">
        <f>E53*F53</f>
        <v>0</v>
      </c>
      <c r="H53" s="204"/>
      <c r="I53" s="106"/>
      <c r="J53" s="107">
        <f>H53*I53</f>
        <v>0</v>
      </c>
      <c r="K53" s="105"/>
      <c r="L53" s="106"/>
      <c r="M53" s="108"/>
      <c r="N53" s="105">
        <v>6</v>
      </c>
      <c r="O53" s="106">
        <f>11760/6</f>
        <v>1960</v>
      </c>
      <c r="P53" s="108">
        <f>N53*O53</f>
        <v>11760</v>
      </c>
      <c r="Q53" s="425">
        <f t="shared" si="48"/>
        <v>0</v>
      </c>
      <c r="R53" s="422">
        <f t="shared" si="49"/>
        <v>11760</v>
      </c>
      <c r="S53" s="184">
        <f t="shared" si="50"/>
        <v>-11760</v>
      </c>
      <c r="T53" s="435" t="e">
        <f t="shared" si="51"/>
        <v>#DIV/0!</v>
      </c>
      <c r="U53" s="436"/>
    </row>
    <row r="54" spans="1:21" ht="39.75" customHeight="1" thickBot="1" x14ac:dyDescent="0.3">
      <c r="A54" s="390" t="s">
        <v>99</v>
      </c>
      <c r="B54" s="383"/>
      <c r="C54" s="383"/>
      <c r="D54" s="391"/>
      <c r="E54" s="205"/>
      <c r="F54" s="206"/>
      <c r="G54" s="207">
        <f>G37+G46+G50</f>
        <v>60720</v>
      </c>
      <c r="H54" s="171"/>
      <c r="I54" s="133"/>
      <c r="J54" s="134">
        <f>J37+J46+J50</f>
        <v>60720</v>
      </c>
      <c r="K54" s="171"/>
      <c r="L54" s="133"/>
      <c r="M54" s="137">
        <f>M37+M46+M50</f>
        <v>27560</v>
      </c>
      <c r="N54" s="171"/>
      <c r="O54" s="133"/>
      <c r="P54" s="137">
        <f>P37+P46+P50</f>
        <v>32179.536759999999</v>
      </c>
      <c r="Q54" s="207">
        <f>Q37+Q46+Q50</f>
        <v>88280</v>
      </c>
      <c r="R54" s="137">
        <f>R37+R46+R50</f>
        <v>92899.536759999988</v>
      </c>
      <c r="S54" s="456">
        <f t="shared" si="50"/>
        <v>-4619.5367599999881</v>
      </c>
      <c r="T54" s="451">
        <f t="shared" si="51"/>
        <v>-5.2328236973266745E-2</v>
      </c>
      <c r="U54" s="452"/>
    </row>
    <row r="55" spans="1:21" ht="24.9" customHeight="1" thickBot="1" x14ac:dyDescent="0.3">
      <c r="A55" s="67" t="s">
        <v>27</v>
      </c>
      <c r="B55" s="68">
        <v>6</v>
      </c>
      <c r="C55" s="143" t="s">
        <v>100</v>
      </c>
      <c r="D55" s="70"/>
      <c r="E55" s="71"/>
      <c r="F55" s="71"/>
      <c r="G55" s="71"/>
      <c r="H55" s="71"/>
      <c r="I55" s="71"/>
      <c r="J55" s="71"/>
      <c r="K55" s="71"/>
      <c r="L55" s="71"/>
      <c r="M55" s="144"/>
      <c r="N55" s="145"/>
      <c r="O55" s="145"/>
      <c r="P55" s="145"/>
      <c r="Q55" s="145"/>
      <c r="R55" s="145"/>
      <c r="S55" s="440"/>
      <c r="T55" s="441"/>
      <c r="U55" s="442"/>
    </row>
    <row r="56" spans="1:21" ht="24.9" customHeight="1" x14ac:dyDescent="0.25">
      <c r="A56" s="76" t="s">
        <v>27</v>
      </c>
      <c r="B56" s="77" t="s">
        <v>101</v>
      </c>
      <c r="C56" s="208" t="s">
        <v>102</v>
      </c>
      <c r="D56" s="79"/>
      <c r="E56" s="80">
        <f>SUM(E57:E58)</f>
        <v>5</v>
      </c>
      <c r="F56" s="81"/>
      <c r="G56" s="82">
        <f>SUM(G57:G58)</f>
        <v>3918</v>
      </c>
      <c r="H56" s="80">
        <f>SUM(H57:H58)</f>
        <v>5</v>
      </c>
      <c r="I56" s="81"/>
      <c r="J56" s="82">
        <f>SUM(J57:J58)</f>
        <v>3643</v>
      </c>
      <c r="K56" s="80">
        <f>SUM(K57:K58)</f>
        <v>0</v>
      </c>
      <c r="L56" s="81"/>
      <c r="M56" s="83">
        <f>SUM(M57:M58)</f>
        <v>0</v>
      </c>
      <c r="N56" s="115"/>
      <c r="O56" s="116"/>
      <c r="P56" s="117"/>
      <c r="Q56" s="83">
        <f t="shared" ref="Q56:R56" si="52">SUM(Q57:Q58)</f>
        <v>3918</v>
      </c>
      <c r="R56" s="423">
        <f t="shared" si="52"/>
        <v>3643</v>
      </c>
      <c r="S56" s="148">
        <f t="shared" ref="S56:S58" si="53">Q56-R56</f>
        <v>275</v>
      </c>
      <c r="T56" s="149">
        <f t="shared" ref="T56:T58" si="54">S56/Q56</f>
        <v>7.0188871873404793E-2</v>
      </c>
      <c r="U56" s="86"/>
    </row>
    <row r="57" spans="1:21" ht="18.75" customHeight="1" x14ac:dyDescent="0.25">
      <c r="A57" s="87" t="s">
        <v>30</v>
      </c>
      <c r="B57" s="88" t="s">
        <v>103</v>
      </c>
      <c r="C57" s="89" t="s">
        <v>104</v>
      </c>
      <c r="D57" s="90" t="s">
        <v>50</v>
      </c>
      <c r="E57" s="91">
        <v>2</v>
      </c>
      <c r="F57" s="92">
        <v>1599</v>
      </c>
      <c r="G57" s="123">
        <f>E57*F57</f>
        <v>3198</v>
      </c>
      <c r="H57" s="91">
        <v>2</v>
      </c>
      <c r="I57" s="92">
        <f>1249.17*1.2</f>
        <v>1499.0040000000001</v>
      </c>
      <c r="J57" s="123">
        <f>H57*I57-0.01</f>
        <v>2997.998</v>
      </c>
      <c r="K57" s="91"/>
      <c r="L57" s="92"/>
      <c r="M57" s="94">
        <f>K57*L57</f>
        <v>0</v>
      </c>
      <c r="N57" s="95"/>
      <c r="O57" s="96"/>
      <c r="P57" s="97"/>
      <c r="Q57" s="471">
        <f t="shared" ref="Q57:Q58" si="55">G57+M57</f>
        <v>3198</v>
      </c>
      <c r="R57" s="424">
        <f t="shared" ref="R57:R58" si="56">J57+P57</f>
        <v>2997.998</v>
      </c>
      <c r="S57" s="98">
        <f t="shared" si="53"/>
        <v>200.00199999999995</v>
      </c>
      <c r="T57" s="99">
        <f t="shared" si="54"/>
        <v>6.2539712320200114E-2</v>
      </c>
      <c r="U57" s="100"/>
    </row>
    <row r="58" spans="1:21" ht="16.5" customHeight="1" thickBot="1" x14ac:dyDescent="0.3">
      <c r="A58" s="87" t="s">
        <v>30</v>
      </c>
      <c r="B58" s="88" t="s">
        <v>105</v>
      </c>
      <c r="C58" s="89" t="s">
        <v>106</v>
      </c>
      <c r="D58" s="90" t="s">
        <v>50</v>
      </c>
      <c r="E58" s="91">
        <v>3</v>
      </c>
      <c r="F58" s="92">
        <v>240</v>
      </c>
      <c r="G58" s="123">
        <f>E58*F58</f>
        <v>720</v>
      </c>
      <c r="H58" s="91">
        <v>3</v>
      </c>
      <c r="I58" s="92">
        <f>179.17*1.2</f>
        <v>215.00399999999999</v>
      </c>
      <c r="J58" s="123">
        <f>H58*I58-0.01</f>
        <v>645.00199999999995</v>
      </c>
      <c r="K58" s="91"/>
      <c r="L58" s="92"/>
      <c r="M58" s="94">
        <f>K58*L58</f>
        <v>0</v>
      </c>
      <c r="N58" s="95"/>
      <c r="O58" s="96"/>
      <c r="P58" s="97"/>
      <c r="Q58" s="471">
        <f t="shared" si="55"/>
        <v>720</v>
      </c>
      <c r="R58" s="425">
        <f t="shared" si="56"/>
        <v>645.00199999999995</v>
      </c>
      <c r="S58" s="184">
        <f t="shared" si="53"/>
        <v>74.998000000000047</v>
      </c>
      <c r="T58" s="435">
        <f t="shared" si="54"/>
        <v>0.10416388888888896</v>
      </c>
      <c r="U58" s="453"/>
    </row>
    <row r="59" spans="1:21" ht="24.9" customHeight="1" thickBot="1" x14ac:dyDescent="0.3">
      <c r="A59" s="128" t="s">
        <v>107</v>
      </c>
      <c r="B59" s="129"/>
      <c r="C59" s="130"/>
      <c r="D59" s="131"/>
      <c r="E59" s="171">
        <f>E56</f>
        <v>5</v>
      </c>
      <c r="F59" s="133"/>
      <c r="G59" s="171">
        <f>G56</f>
        <v>3918</v>
      </c>
      <c r="H59" s="171">
        <f>H56</f>
        <v>5</v>
      </c>
      <c r="I59" s="133"/>
      <c r="J59" s="171">
        <f>J56</f>
        <v>3643</v>
      </c>
      <c r="K59" s="171">
        <f>K56</f>
        <v>0</v>
      </c>
      <c r="L59" s="133"/>
      <c r="M59" s="171">
        <f>M56</f>
        <v>0</v>
      </c>
      <c r="N59" s="138"/>
      <c r="O59" s="139"/>
      <c r="P59" s="175"/>
      <c r="Q59" s="171">
        <f>Q56</f>
        <v>3918</v>
      </c>
      <c r="R59" s="472">
        <f>R56</f>
        <v>3643</v>
      </c>
      <c r="S59" s="456">
        <f t="shared" ref="S59" si="57">Q59-R59</f>
        <v>275</v>
      </c>
      <c r="T59" s="451">
        <f t="shared" ref="T59" si="58">S59/Q59</f>
        <v>7.0188871873404793E-2</v>
      </c>
      <c r="U59" s="452"/>
    </row>
    <row r="60" spans="1:21" ht="24.9" customHeight="1" x14ac:dyDescent="0.25">
      <c r="A60" s="209" t="s">
        <v>27</v>
      </c>
      <c r="B60" s="210">
        <v>7</v>
      </c>
      <c r="C60" s="211" t="s">
        <v>108</v>
      </c>
      <c r="D60" s="212"/>
      <c r="E60" s="213"/>
      <c r="F60" s="213"/>
      <c r="G60" s="213"/>
      <c r="H60" s="213"/>
      <c r="I60" s="213"/>
      <c r="J60" s="213"/>
      <c r="K60" s="213"/>
      <c r="L60" s="213"/>
      <c r="M60" s="213"/>
      <c r="N60" s="214"/>
      <c r="O60" s="215"/>
      <c r="P60" s="216"/>
      <c r="Q60" s="214"/>
      <c r="R60" s="216"/>
      <c r="S60" s="468"/>
      <c r="T60" s="469"/>
      <c r="U60" s="470"/>
    </row>
    <row r="61" spans="1:21" ht="18" customHeight="1" x14ac:dyDescent="0.25">
      <c r="A61" s="87" t="s">
        <v>30</v>
      </c>
      <c r="B61" s="88" t="s">
        <v>109</v>
      </c>
      <c r="C61" s="89" t="s">
        <v>110</v>
      </c>
      <c r="D61" s="90" t="s">
        <v>50</v>
      </c>
      <c r="E61" s="91">
        <v>60</v>
      </c>
      <c r="F61" s="92">
        <v>12</v>
      </c>
      <c r="G61" s="123">
        <f t="shared" ref="G61:G67" si="59">E61*F61</f>
        <v>720</v>
      </c>
      <c r="H61" s="91">
        <v>60</v>
      </c>
      <c r="I61" s="92">
        <v>12</v>
      </c>
      <c r="J61" s="123">
        <f t="shared" ref="J61:J67" si="60">H61*I61</f>
        <v>720</v>
      </c>
      <c r="K61" s="91"/>
      <c r="L61" s="92"/>
      <c r="M61" s="94">
        <f t="shared" ref="M61:M67" si="61">K61*L61</f>
        <v>0</v>
      </c>
      <c r="N61" s="95"/>
      <c r="O61" s="96"/>
      <c r="P61" s="97"/>
      <c r="Q61" s="95">
        <f t="shared" ref="Q61:Q67" si="62">G61+M61</f>
        <v>720</v>
      </c>
      <c r="R61" s="97">
        <f t="shared" ref="R61:R67" si="63">J61+P61</f>
        <v>720</v>
      </c>
      <c r="S61" s="98">
        <f t="shared" ref="S61:S67" si="64">Q61-R61</f>
        <v>0</v>
      </c>
      <c r="T61" s="99">
        <f t="shared" ref="T61:T67" si="65">S61/Q61</f>
        <v>0</v>
      </c>
      <c r="U61" s="100"/>
    </row>
    <row r="62" spans="1:21" ht="21" customHeight="1" x14ac:dyDescent="0.25">
      <c r="A62" s="87" t="s">
        <v>30</v>
      </c>
      <c r="B62" s="88" t="s">
        <v>111</v>
      </c>
      <c r="C62" s="89" t="s">
        <v>112</v>
      </c>
      <c r="D62" s="90" t="s">
        <v>50</v>
      </c>
      <c r="E62" s="91">
        <v>500</v>
      </c>
      <c r="F62" s="92">
        <v>0.94</v>
      </c>
      <c r="G62" s="123">
        <f t="shared" si="59"/>
        <v>470</v>
      </c>
      <c r="H62" s="91">
        <v>500</v>
      </c>
      <c r="I62" s="92">
        <v>0.94</v>
      </c>
      <c r="J62" s="123">
        <f t="shared" si="60"/>
        <v>470</v>
      </c>
      <c r="K62" s="91"/>
      <c r="L62" s="92"/>
      <c r="M62" s="94">
        <f t="shared" si="61"/>
        <v>0</v>
      </c>
      <c r="N62" s="95"/>
      <c r="O62" s="96"/>
      <c r="P62" s="97"/>
      <c r="Q62" s="95">
        <f t="shared" si="62"/>
        <v>470</v>
      </c>
      <c r="R62" s="97">
        <f t="shared" si="63"/>
        <v>470</v>
      </c>
      <c r="S62" s="98">
        <f t="shared" si="64"/>
        <v>0</v>
      </c>
      <c r="T62" s="99">
        <f t="shared" si="65"/>
        <v>0</v>
      </c>
      <c r="U62" s="100"/>
    </row>
    <row r="63" spans="1:21" ht="16.5" customHeight="1" x14ac:dyDescent="0.25">
      <c r="A63" s="87" t="s">
        <v>30</v>
      </c>
      <c r="B63" s="88" t="s">
        <v>113</v>
      </c>
      <c r="C63" s="89" t="s">
        <v>114</v>
      </c>
      <c r="D63" s="90" t="s">
        <v>50</v>
      </c>
      <c r="E63" s="91">
        <v>60</v>
      </c>
      <c r="F63" s="92">
        <v>35</v>
      </c>
      <c r="G63" s="123">
        <f t="shared" si="59"/>
        <v>2100</v>
      </c>
      <c r="H63" s="91">
        <v>60</v>
      </c>
      <c r="I63" s="92">
        <v>35</v>
      </c>
      <c r="J63" s="123">
        <f t="shared" si="60"/>
        <v>2100</v>
      </c>
      <c r="K63" s="91"/>
      <c r="L63" s="92"/>
      <c r="M63" s="94">
        <f t="shared" si="61"/>
        <v>0</v>
      </c>
      <c r="N63" s="95"/>
      <c r="O63" s="96"/>
      <c r="P63" s="97"/>
      <c r="Q63" s="95">
        <f t="shared" si="62"/>
        <v>2100</v>
      </c>
      <c r="R63" s="97">
        <f t="shared" si="63"/>
        <v>2100</v>
      </c>
      <c r="S63" s="98">
        <f t="shared" si="64"/>
        <v>0</v>
      </c>
      <c r="T63" s="99">
        <f t="shared" si="65"/>
        <v>0</v>
      </c>
      <c r="U63" s="100"/>
    </row>
    <row r="64" spans="1:21" ht="18" customHeight="1" x14ac:dyDescent="0.25">
      <c r="A64" s="87" t="s">
        <v>30</v>
      </c>
      <c r="B64" s="88" t="s">
        <v>115</v>
      </c>
      <c r="C64" s="89" t="s">
        <v>116</v>
      </c>
      <c r="D64" s="90" t="s">
        <v>50</v>
      </c>
      <c r="E64" s="91">
        <v>15</v>
      </c>
      <c r="F64" s="92">
        <v>55</v>
      </c>
      <c r="G64" s="123">
        <f t="shared" si="59"/>
        <v>825</v>
      </c>
      <c r="H64" s="91">
        <v>15</v>
      </c>
      <c r="I64" s="92">
        <v>55</v>
      </c>
      <c r="J64" s="123">
        <f t="shared" si="60"/>
        <v>825</v>
      </c>
      <c r="K64" s="91"/>
      <c r="L64" s="92"/>
      <c r="M64" s="94">
        <f t="shared" si="61"/>
        <v>0</v>
      </c>
      <c r="N64" s="95"/>
      <c r="O64" s="96"/>
      <c r="P64" s="97"/>
      <c r="Q64" s="95">
        <f t="shared" si="62"/>
        <v>825</v>
      </c>
      <c r="R64" s="97">
        <f t="shared" si="63"/>
        <v>825</v>
      </c>
      <c r="S64" s="98">
        <f t="shared" si="64"/>
        <v>0</v>
      </c>
      <c r="T64" s="99">
        <f t="shared" si="65"/>
        <v>0</v>
      </c>
      <c r="U64" s="100"/>
    </row>
    <row r="65" spans="1:21" ht="21" customHeight="1" x14ac:dyDescent="0.25">
      <c r="A65" s="87" t="s">
        <v>30</v>
      </c>
      <c r="B65" s="88" t="s">
        <v>117</v>
      </c>
      <c r="C65" s="89" t="s">
        <v>118</v>
      </c>
      <c r="D65" s="90" t="s">
        <v>50</v>
      </c>
      <c r="E65" s="91">
        <v>15</v>
      </c>
      <c r="F65" s="92">
        <v>14.5</v>
      </c>
      <c r="G65" s="123">
        <f t="shared" si="59"/>
        <v>217.5</v>
      </c>
      <c r="H65" s="91">
        <v>15</v>
      </c>
      <c r="I65" s="217">
        <v>14.466666666666667</v>
      </c>
      <c r="J65" s="218">
        <f t="shared" si="60"/>
        <v>217</v>
      </c>
      <c r="K65" s="91"/>
      <c r="L65" s="92"/>
      <c r="M65" s="94">
        <f t="shared" si="61"/>
        <v>0</v>
      </c>
      <c r="N65" s="95"/>
      <c r="O65" s="96"/>
      <c r="P65" s="97"/>
      <c r="Q65" s="95">
        <f t="shared" si="62"/>
        <v>217.5</v>
      </c>
      <c r="R65" s="97">
        <f t="shared" si="63"/>
        <v>217</v>
      </c>
      <c r="S65" s="98">
        <f t="shared" si="64"/>
        <v>0.5</v>
      </c>
      <c r="T65" s="99">
        <f t="shared" si="65"/>
        <v>2.2988505747126436E-3</v>
      </c>
      <c r="U65" s="100"/>
    </row>
    <row r="66" spans="1:21" ht="24" customHeight="1" x14ac:dyDescent="0.25">
      <c r="A66" s="87" t="s">
        <v>30</v>
      </c>
      <c r="B66" s="88" t="s">
        <v>119</v>
      </c>
      <c r="C66" s="89" t="s">
        <v>120</v>
      </c>
      <c r="D66" s="90" t="s">
        <v>50</v>
      </c>
      <c r="E66" s="91">
        <v>2</v>
      </c>
      <c r="F66" s="92">
        <v>800</v>
      </c>
      <c r="G66" s="123">
        <f t="shared" si="59"/>
        <v>1600</v>
      </c>
      <c r="H66" s="91">
        <v>2</v>
      </c>
      <c r="I66" s="92">
        <v>800</v>
      </c>
      <c r="J66" s="123">
        <f t="shared" si="60"/>
        <v>1600</v>
      </c>
      <c r="K66" s="91"/>
      <c r="L66" s="92"/>
      <c r="M66" s="94">
        <f t="shared" si="61"/>
        <v>0</v>
      </c>
      <c r="N66" s="95"/>
      <c r="O66" s="96"/>
      <c r="P66" s="97"/>
      <c r="Q66" s="95">
        <f t="shared" si="62"/>
        <v>1600</v>
      </c>
      <c r="R66" s="97">
        <f t="shared" si="63"/>
        <v>1600</v>
      </c>
      <c r="S66" s="98">
        <f t="shared" si="64"/>
        <v>0</v>
      </c>
      <c r="T66" s="99">
        <f t="shared" si="65"/>
        <v>0</v>
      </c>
      <c r="U66" s="100"/>
    </row>
    <row r="67" spans="1:21" ht="23.25" customHeight="1" thickBot="1" x14ac:dyDescent="0.3">
      <c r="A67" s="87" t="s">
        <v>30</v>
      </c>
      <c r="B67" s="88" t="s">
        <v>121</v>
      </c>
      <c r="C67" s="89" t="s">
        <v>122</v>
      </c>
      <c r="D67" s="90" t="s">
        <v>50</v>
      </c>
      <c r="E67" s="91">
        <v>30</v>
      </c>
      <c r="F67" s="92">
        <v>180</v>
      </c>
      <c r="G67" s="123">
        <f t="shared" si="59"/>
        <v>5400</v>
      </c>
      <c r="H67" s="91">
        <v>30</v>
      </c>
      <c r="I67" s="92">
        <v>180</v>
      </c>
      <c r="J67" s="123">
        <f t="shared" si="60"/>
        <v>5400</v>
      </c>
      <c r="K67" s="91"/>
      <c r="L67" s="92"/>
      <c r="M67" s="94">
        <f t="shared" si="61"/>
        <v>0</v>
      </c>
      <c r="N67" s="95"/>
      <c r="O67" s="96"/>
      <c r="P67" s="97"/>
      <c r="Q67" s="95">
        <f t="shared" si="62"/>
        <v>5400</v>
      </c>
      <c r="R67" s="97">
        <f t="shared" si="63"/>
        <v>5400</v>
      </c>
      <c r="S67" s="184">
        <f t="shared" si="64"/>
        <v>0</v>
      </c>
      <c r="T67" s="435">
        <f t="shared" si="65"/>
        <v>0</v>
      </c>
      <c r="U67" s="453"/>
    </row>
    <row r="68" spans="1:21" ht="24.9" customHeight="1" thickBot="1" x14ac:dyDescent="0.3">
      <c r="A68" s="128" t="s">
        <v>123</v>
      </c>
      <c r="B68" s="129"/>
      <c r="C68" s="130"/>
      <c r="D68" s="131"/>
      <c r="E68" s="171">
        <f>SUM(E61:E67)</f>
        <v>682</v>
      </c>
      <c r="F68" s="133"/>
      <c r="G68" s="219">
        <f>SUM(G61:G67)</f>
        <v>11332.5</v>
      </c>
      <c r="H68" s="171">
        <f>SUM(H61:H67)</f>
        <v>682</v>
      </c>
      <c r="I68" s="133"/>
      <c r="J68" s="134">
        <f>SUM(J61:J67)</f>
        <v>11332</v>
      </c>
      <c r="K68" s="171">
        <f>SUM(K61:K67)</f>
        <v>0</v>
      </c>
      <c r="L68" s="133"/>
      <c r="M68" s="137">
        <f>SUM(M61:M67)</f>
        <v>0</v>
      </c>
      <c r="N68" s="138"/>
      <c r="O68" s="139"/>
      <c r="P68" s="175"/>
      <c r="Q68" s="134">
        <f t="shared" ref="Q68:R68" si="66">SUM(Q61:Q67)</f>
        <v>11332.5</v>
      </c>
      <c r="R68" s="137">
        <f t="shared" si="66"/>
        <v>11332</v>
      </c>
      <c r="S68" s="456">
        <f t="shared" ref="S68" si="67">Q68-R68</f>
        <v>0.5</v>
      </c>
      <c r="T68" s="451">
        <f t="shared" ref="T68" si="68">S68/Q68</f>
        <v>4.4120891242003088E-5</v>
      </c>
      <c r="U68" s="452"/>
    </row>
    <row r="69" spans="1:21" ht="24.9" customHeight="1" thickBot="1" x14ac:dyDescent="0.3">
      <c r="A69" s="67" t="s">
        <v>27</v>
      </c>
      <c r="B69" s="68">
        <v>9</v>
      </c>
      <c r="C69" s="143" t="s">
        <v>124</v>
      </c>
      <c r="D69" s="70"/>
      <c r="E69" s="71"/>
      <c r="F69" s="71"/>
      <c r="G69" s="71"/>
      <c r="H69" s="71"/>
      <c r="I69" s="71"/>
      <c r="J69" s="71"/>
      <c r="K69" s="71"/>
      <c r="L69" s="71"/>
      <c r="M69" s="144"/>
      <c r="N69" s="179"/>
      <c r="O69" s="146"/>
      <c r="P69" s="180"/>
      <c r="Q69" s="179"/>
      <c r="R69" s="180"/>
      <c r="S69" s="454"/>
      <c r="T69" s="455"/>
      <c r="U69" s="442"/>
    </row>
    <row r="70" spans="1:21" ht="24.9" customHeight="1" thickBot="1" x14ac:dyDescent="0.3">
      <c r="A70" s="220" t="s">
        <v>30</v>
      </c>
      <c r="B70" s="221">
        <v>43839</v>
      </c>
      <c r="C70" s="222" t="s">
        <v>125</v>
      </c>
      <c r="D70" s="223" t="s">
        <v>126</v>
      </c>
      <c r="E70" s="224">
        <v>11</v>
      </c>
      <c r="F70" s="225">
        <v>2000</v>
      </c>
      <c r="G70" s="226">
        <f>E70*F70</f>
        <v>22000</v>
      </c>
      <c r="H70" s="224">
        <v>11</v>
      </c>
      <c r="I70" s="225">
        <v>2000</v>
      </c>
      <c r="J70" s="226">
        <f>H70*I70</f>
        <v>22000</v>
      </c>
      <c r="K70" s="224"/>
      <c r="L70" s="225"/>
      <c r="M70" s="227">
        <f>K70*L70</f>
        <v>0</v>
      </c>
      <c r="N70" s="228"/>
      <c r="O70" s="229"/>
      <c r="P70" s="230"/>
      <c r="Q70" s="95">
        <f t="shared" ref="Q70:Q71" si="69">G70+M70</f>
        <v>22000</v>
      </c>
      <c r="R70" s="97">
        <f t="shared" ref="R70:R71" si="70">J70+P70</f>
        <v>22000</v>
      </c>
      <c r="S70" s="98">
        <f t="shared" ref="S70:S71" si="71">Q70-R70</f>
        <v>0</v>
      </c>
      <c r="T70" s="99">
        <f t="shared" ref="T70:T71" si="72">S70/Q70</f>
        <v>0</v>
      </c>
      <c r="U70" s="231"/>
    </row>
    <row r="71" spans="1:21" ht="24.9" customHeight="1" thickBot="1" x14ac:dyDescent="0.3">
      <c r="A71" s="87" t="s">
        <v>30</v>
      </c>
      <c r="B71" s="232">
        <v>43870</v>
      </c>
      <c r="C71" s="89" t="s">
        <v>127</v>
      </c>
      <c r="D71" s="187" t="s">
        <v>126</v>
      </c>
      <c r="E71" s="91">
        <v>11</v>
      </c>
      <c r="F71" s="92">
        <v>2800</v>
      </c>
      <c r="G71" s="93">
        <f>E71*F71</f>
        <v>30800</v>
      </c>
      <c r="H71" s="91">
        <v>11</v>
      </c>
      <c r="I71" s="92">
        <v>2800</v>
      </c>
      <c r="J71" s="93">
        <f>H71*I71</f>
        <v>30800</v>
      </c>
      <c r="K71" s="91"/>
      <c r="L71" s="92"/>
      <c r="M71" s="94">
        <f>K71*L71</f>
        <v>0</v>
      </c>
      <c r="N71" s="95"/>
      <c r="O71" s="96"/>
      <c r="P71" s="97"/>
      <c r="Q71" s="95">
        <f t="shared" si="69"/>
        <v>30800</v>
      </c>
      <c r="R71" s="97">
        <f t="shared" si="70"/>
        <v>30800</v>
      </c>
      <c r="S71" s="184">
        <f t="shared" si="71"/>
        <v>0</v>
      </c>
      <c r="T71" s="435">
        <f t="shared" si="72"/>
        <v>0</v>
      </c>
      <c r="U71" s="453"/>
    </row>
    <row r="72" spans="1:21" ht="24.9" customHeight="1" thickBot="1" x14ac:dyDescent="0.3">
      <c r="A72" s="128" t="s">
        <v>128</v>
      </c>
      <c r="B72" s="129"/>
      <c r="C72" s="130"/>
      <c r="D72" s="131"/>
      <c r="E72" s="171">
        <f>SUM(E70:E71)</f>
        <v>22</v>
      </c>
      <c r="F72" s="133"/>
      <c r="G72" s="134">
        <f>SUM(G70:G71)</f>
        <v>52800</v>
      </c>
      <c r="H72" s="171">
        <f>SUM(H70:H71)</f>
        <v>22</v>
      </c>
      <c r="I72" s="133"/>
      <c r="J72" s="134">
        <f>SUM(J70:J71)</f>
        <v>52800</v>
      </c>
      <c r="K72" s="171">
        <f>SUM(K70:K71)</f>
        <v>0</v>
      </c>
      <c r="L72" s="133"/>
      <c r="M72" s="137">
        <f>SUM(M70:M71)</f>
        <v>0</v>
      </c>
      <c r="N72" s="138"/>
      <c r="O72" s="139"/>
      <c r="P72" s="175"/>
      <c r="Q72" s="134">
        <f t="shared" ref="Q72:R72" si="73">SUM(Q70:Q71)</f>
        <v>52800</v>
      </c>
      <c r="R72" s="137">
        <f t="shared" si="73"/>
        <v>52800</v>
      </c>
      <c r="S72" s="456">
        <f t="shared" ref="S72" si="74">Q72-R72</f>
        <v>0</v>
      </c>
      <c r="T72" s="451">
        <f t="shared" ref="T72" si="75">S72/Q72</f>
        <v>0</v>
      </c>
      <c r="U72" s="452"/>
    </row>
    <row r="73" spans="1:21" ht="24.9" customHeight="1" thickBot="1" x14ac:dyDescent="0.3">
      <c r="A73" s="67" t="s">
        <v>27</v>
      </c>
      <c r="B73" s="68">
        <v>12</v>
      </c>
      <c r="C73" s="143" t="s">
        <v>129</v>
      </c>
      <c r="D73" s="70"/>
      <c r="E73" s="71"/>
      <c r="F73" s="71"/>
      <c r="G73" s="71"/>
      <c r="H73" s="71"/>
      <c r="I73" s="71"/>
      <c r="J73" s="71"/>
      <c r="K73" s="71"/>
      <c r="L73" s="71"/>
      <c r="M73" s="144"/>
      <c r="N73" s="179"/>
      <c r="O73" s="146"/>
      <c r="P73" s="180"/>
      <c r="Q73" s="179"/>
      <c r="R73" s="180"/>
      <c r="S73" s="454"/>
      <c r="T73" s="455"/>
      <c r="U73" s="442"/>
    </row>
    <row r="74" spans="1:21" ht="24.9" customHeight="1" x14ac:dyDescent="0.25">
      <c r="A74" s="220" t="s">
        <v>30</v>
      </c>
      <c r="B74" s="221">
        <v>43842</v>
      </c>
      <c r="C74" s="222" t="s">
        <v>130</v>
      </c>
      <c r="D74" s="187" t="s">
        <v>54</v>
      </c>
      <c r="E74" s="233">
        <v>1</v>
      </c>
      <c r="F74" s="234">
        <v>4500</v>
      </c>
      <c r="G74" s="226">
        <f>E74*F74</f>
        <v>4500</v>
      </c>
      <c r="H74" s="233">
        <v>1</v>
      </c>
      <c r="I74" s="234">
        <v>4500</v>
      </c>
      <c r="J74" s="226">
        <f>H74*I74</f>
        <v>4500</v>
      </c>
      <c r="K74" s="224"/>
      <c r="L74" s="225"/>
      <c r="M74" s="227">
        <f>K74*L74</f>
        <v>0</v>
      </c>
      <c r="N74" s="228"/>
      <c r="O74" s="229"/>
      <c r="P74" s="230"/>
      <c r="Q74" s="95">
        <f t="shared" ref="Q74:Q75" si="76">G74+M74</f>
        <v>4500</v>
      </c>
      <c r="R74" s="97">
        <f t="shared" ref="R74:R75" si="77">J74+P74</f>
        <v>4500</v>
      </c>
      <c r="S74" s="98">
        <f t="shared" ref="S74:S75" si="78">Q74-R74</f>
        <v>0</v>
      </c>
      <c r="T74" s="99">
        <f t="shared" ref="T74:T76" si="79">S74/Q74</f>
        <v>0</v>
      </c>
      <c r="U74" s="231"/>
    </row>
    <row r="75" spans="1:21" ht="24.9" customHeight="1" thickBot="1" x14ac:dyDescent="0.3">
      <c r="A75" s="101" t="s">
        <v>30</v>
      </c>
      <c r="B75" s="431">
        <v>43873</v>
      </c>
      <c r="C75" s="432" t="s">
        <v>131</v>
      </c>
      <c r="D75" s="433"/>
      <c r="E75" s="165">
        <v>4500</v>
      </c>
      <c r="F75" s="166">
        <v>0.22</v>
      </c>
      <c r="G75" s="434">
        <f>E75*F75</f>
        <v>990</v>
      </c>
      <c r="H75" s="165">
        <v>4500</v>
      </c>
      <c r="I75" s="166">
        <v>0.22</v>
      </c>
      <c r="J75" s="434">
        <f>H75*I75</f>
        <v>990</v>
      </c>
      <c r="K75" s="165"/>
      <c r="L75" s="166">
        <v>0.22</v>
      </c>
      <c r="M75" s="167">
        <f>K75*L75</f>
        <v>0</v>
      </c>
      <c r="N75" s="168"/>
      <c r="O75" s="169"/>
      <c r="P75" s="170"/>
      <c r="Q75" s="168">
        <f t="shared" si="76"/>
        <v>990</v>
      </c>
      <c r="R75" s="170">
        <f t="shared" si="77"/>
        <v>990</v>
      </c>
      <c r="S75" s="184">
        <f t="shared" si="78"/>
        <v>0</v>
      </c>
      <c r="T75" s="435">
        <f t="shared" si="79"/>
        <v>0</v>
      </c>
      <c r="U75" s="436"/>
    </row>
    <row r="76" spans="1:21" ht="24.9" customHeight="1" thickBot="1" x14ac:dyDescent="0.3">
      <c r="A76" s="128" t="s">
        <v>132</v>
      </c>
      <c r="B76" s="443"/>
      <c r="C76" s="444"/>
      <c r="D76" s="445"/>
      <c r="E76" s="446">
        <f>SUM(E74)</f>
        <v>1</v>
      </c>
      <c r="F76" s="447"/>
      <c r="G76" s="448">
        <f>SUM(G74:G75)</f>
        <v>5490</v>
      </c>
      <c r="H76" s="446">
        <f>SUM(H74)</f>
        <v>1</v>
      </c>
      <c r="I76" s="447"/>
      <c r="J76" s="448">
        <f>SUM(J74:J75)</f>
        <v>5490</v>
      </c>
      <c r="K76" s="446">
        <f>SUM(K74)</f>
        <v>0</v>
      </c>
      <c r="L76" s="447"/>
      <c r="M76" s="449">
        <f>SUM(M74:M75)</f>
        <v>0</v>
      </c>
      <c r="N76" s="138"/>
      <c r="O76" s="139"/>
      <c r="P76" s="175"/>
      <c r="Q76" s="448">
        <f t="shared" ref="Q76:R76" si="80">SUM(Q74:Q75)</f>
        <v>5490</v>
      </c>
      <c r="R76" s="448">
        <f t="shared" si="80"/>
        <v>5490</v>
      </c>
      <c r="S76" s="450">
        <f>Q76-R76</f>
        <v>0</v>
      </c>
      <c r="T76" s="451">
        <f t="shared" si="79"/>
        <v>0</v>
      </c>
      <c r="U76" s="452"/>
    </row>
    <row r="77" spans="1:21" ht="24.9" customHeight="1" thickBot="1" x14ac:dyDescent="0.3">
      <c r="A77" s="67" t="s">
        <v>27</v>
      </c>
      <c r="B77" s="437">
        <v>13</v>
      </c>
      <c r="C77" s="438" t="s">
        <v>133</v>
      </c>
      <c r="D77" s="439"/>
      <c r="E77" s="178"/>
      <c r="F77" s="178"/>
      <c r="G77" s="178"/>
      <c r="H77" s="178"/>
      <c r="I77" s="178"/>
      <c r="J77" s="178"/>
      <c r="K77" s="178"/>
      <c r="L77" s="178"/>
      <c r="M77" s="178"/>
      <c r="N77" s="145"/>
      <c r="O77" s="145"/>
      <c r="P77" s="145"/>
      <c r="Q77" s="145"/>
      <c r="R77" s="145"/>
      <c r="S77" s="440"/>
      <c r="T77" s="441"/>
      <c r="U77" s="442"/>
    </row>
    <row r="78" spans="1:21" ht="24.9" customHeight="1" x14ac:dyDescent="0.25">
      <c r="A78" s="76" t="s">
        <v>29</v>
      </c>
      <c r="B78" s="77" t="s">
        <v>134</v>
      </c>
      <c r="C78" s="208" t="s">
        <v>135</v>
      </c>
      <c r="D78" s="79"/>
      <c r="E78" s="80">
        <f>SUM(E79)</f>
        <v>4</v>
      </c>
      <c r="F78" s="81"/>
      <c r="G78" s="82">
        <f>SUM(G79:G79)</f>
        <v>26000</v>
      </c>
      <c r="H78" s="80">
        <f>SUM(H79)</f>
        <v>4</v>
      </c>
      <c r="I78" s="81"/>
      <c r="J78" s="82">
        <f>SUM(J79:J79)</f>
        <v>26000</v>
      </c>
      <c r="K78" s="80">
        <f>SUM(K79)</f>
        <v>0</v>
      </c>
      <c r="L78" s="81"/>
      <c r="M78" s="83">
        <f>SUM(M79:M79)</f>
        <v>0</v>
      </c>
      <c r="N78" s="115"/>
      <c r="O78" s="116"/>
      <c r="P78" s="117"/>
      <c r="Q78" s="423">
        <f t="shared" ref="Q78:R78" si="81">SUM(Q79:Q79)</f>
        <v>26000</v>
      </c>
      <c r="R78" s="421">
        <f t="shared" si="81"/>
        <v>26000</v>
      </c>
      <c r="S78" s="148">
        <f t="shared" ref="S78:S79" si="82">Q78-R78</f>
        <v>0</v>
      </c>
      <c r="T78" s="149">
        <f t="shared" ref="T78:T79" si="83">S78/Q78</f>
        <v>0</v>
      </c>
      <c r="U78" s="86"/>
    </row>
    <row r="79" spans="1:21" ht="24.9" customHeight="1" thickBot="1" x14ac:dyDescent="0.3">
      <c r="A79" s="87" t="s">
        <v>30</v>
      </c>
      <c r="B79" s="88" t="s">
        <v>136</v>
      </c>
      <c r="C79" s="89" t="s">
        <v>137</v>
      </c>
      <c r="D79" s="90" t="s">
        <v>31</v>
      </c>
      <c r="E79" s="91">
        <v>4</v>
      </c>
      <c r="F79" s="92">
        <v>6500</v>
      </c>
      <c r="G79" s="123">
        <f>E79*F79</f>
        <v>26000</v>
      </c>
      <c r="H79" s="91">
        <v>4</v>
      </c>
      <c r="I79" s="92">
        <v>6500</v>
      </c>
      <c r="J79" s="123">
        <f>H79*I79</f>
        <v>26000</v>
      </c>
      <c r="K79" s="91"/>
      <c r="L79" s="92"/>
      <c r="M79" s="94">
        <f>K79*L79</f>
        <v>0</v>
      </c>
      <c r="N79" s="95"/>
      <c r="O79" s="96"/>
      <c r="P79" s="97"/>
      <c r="Q79" s="429">
        <f t="shared" ref="Q79" si="84">G79+M79</f>
        <v>26000</v>
      </c>
      <c r="R79" s="422">
        <f t="shared" ref="R79" si="85">J79+P79</f>
        <v>26000</v>
      </c>
      <c r="S79" s="184">
        <f t="shared" si="82"/>
        <v>0</v>
      </c>
      <c r="T79" s="435">
        <f t="shared" si="83"/>
        <v>0</v>
      </c>
      <c r="U79" s="453"/>
    </row>
    <row r="80" spans="1:21" ht="24.9" customHeight="1" thickBot="1" x14ac:dyDescent="0.3">
      <c r="A80" s="76" t="s">
        <v>29</v>
      </c>
      <c r="B80" s="77" t="s">
        <v>134</v>
      </c>
      <c r="C80" s="208" t="s">
        <v>138</v>
      </c>
      <c r="D80" s="79"/>
      <c r="E80" s="80">
        <f>SUM(E81:E83)</f>
        <v>17</v>
      </c>
      <c r="F80" s="81"/>
      <c r="G80" s="235">
        <f>SUM(G81:G85)</f>
        <v>156000</v>
      </c>
      <c r="H80" s="80">
        <f>SUM(H81:H83)</f>
        <v>17</v>
      </c>
      <c r="I80" s="81"/>
      <c r="J80" s="82">
        <f>SUM(J81:J85)</f>
        <v>156696.6</v>
      </c>
      <c r="K80" s="80">
        <f>SUM(K81:K83)</f>
        <v>0</v>
      </c>
      <c r="L80" s="81"/>
      <c r="M80" s="83">
        <f>SUM(M81:M85)</f>
        <v>0</v>
      </c>
      <c r="N80" s="115"/>
      <c r="O80" s="116"/>
      <c r="P80" s="117"/>
      <c r="Q80" s="430">
        <f t="shared" ref="Q80:R80" si="86">SUM(Q81:Q85)</f>
        <v>156000</v>
      </c>
      <c r="R80" s="457">
        <f t="shared" si="86"/>
        <v>156696.6</v>
      </c>
      <c r="S80" s="460">
        <f t="shared" ref="S80:S85" si="87">Q80-R80</f>
        <v>-696.60000000000582</v>
      </c>
      <c r="T80" s="461">
        <f t="shared" ref="T80:T85" si="88">S80/Q80</f>
        <v>-4.4653846153846523E-3</v>
      </c>
      <c r="U80" s="462"/>
    </row>
    <row r="81" spans="1:21" ht="24.9" customHeight="1" x14ac:dyDescent="0.25">
      <c r="A81" s="87" t="s">
        <v>30</v>
      </c>
      <c r="B81" s="236" t="s">
        <v>139</v>
      </c>
      <c r="C81" s="89" t="s">
        <v>140</v>
      </c>
      <c r="D81" s="90" t="s">
        <v>141</v>
      </c>
      <c r="E81" s="91">
        <v>1</v>
      </c>
      <c r="F81" s="92">
        <v>17500</v>
      </c>
      <c r="G81" s="93">
        <f>E81*F81</f>
        <v>17500</v>
      </c>
      <c r="H81" s="91">
        <v>1</v>
      </c>
      <c r="I81" s="92">
        <v>17500</v>
      </c>
      <c r="J81" s="93">
        <f>H81*I81</f>
        <v>17500</v>
      </c>
      <c r="K81" s="91"/>
      <c r="L81" s="92"/>
      <c r="M81" s="94">
        <f>K81*L81</f>
        <v>0</v>
      </c>
      <c r="N81" s="95"/>
      <c r="O81" s="96"/>
      <c r="P81" s="97"/>
      <c r="Q81" s="428">
        <f t="shared" ref="Q81:Q85" si="89">G81+M81</f>
        <v>17500</v>
      </c>
      <c r="R81" s="458">
        <f t="shared" ref="R81:R85" si="90">J81+P81</f>
        <v>17500</v>
      </c>
      <c r="S81" s="463">
        <f t="shared" si="87"/>
        <v>0</v>
      </c>
      <c r="T81" s="99">
        <f t="shared" si="88"/>
        <v>0</v>
      </c>
      <c r="U81" s="464"/>
    </row>
    <row r="82" spans="1:21" ht="24.9" customHeight="1" x14ac:dyDescent="0.25">
      <c r="A82" s="87" t="s">
        <v>30</v>
      </c>
      <c r="B82" s="236" t="s">
        <v>142</v>
      </c>
      <c r="C82" s="89" t="s">
        <v>143</v>
      </c>
      <c r="D82" s="90" t="s">
        <v>144</v>
      </c>
      <c r="E82" s="91">
        <v>8</v>
      </c>
      <c r="F82" s="92">
        <v>8625</v>
      </c>
      <c r="G82" s="93">
        <f>E82*F82</f>
        <v>69000</v>
      </c>
      <c r="H82" s="91">
        <v>8</v>
      </c>
      <c r="I82" s="92">
        <v>8625</v>
      </c>
      <c r="J82" s="93">
        <f>H82*I82</f>
        <v>69000</v>
      </c>
      <c r="K82" s="91"/>
      <c r="L82" s="92"/>
      <c r="M82" s="94">
        <f>K82*L82</f>
        <v>0</v>
      </c>
      <c r="N82" s="95"/>
      <c r="O82" s="96"/>
      <c r="P82" s="97"/>
      <c r="Q82" s="424">
        <f t="shared" si="89"/>
        <v>69000</v>
      </c>
      <c r="R82" s="458">
        <f t="shared" si="90"/>
        <v>69000</v>
      </c>
      <c r="S82" s="463">
        <f t="shared" si="87"/>
        <v>0</v>
      </c>
      <c r="T82" s="99">
        <f t="shared" si="88"/>
        <v>0</v>
      </c>
      <c r="U82" s="464"/>
    </row>
    <row r="83" spans="1:21" ht="24.9" customHeight="1" x14ac:dyDescent="0.25">
      <c r="A83" s="87" t="s">
        <v>30</v>
      </c>
      <c r="B83" s="236" t="s">
        <v>145</v>
      </c>
      <c r="C83" s="89" t="s">
        <v>146</v>
      </c>
      <c r="D83" s="90" t="s">
        <v>144</v>
      </c>
      <c r="E83" s="91">
        <v>8</v>
      </c>
      <c r="F83" s="92">
        <v>4750</v>
      </c>
      <c r="G83" s="93">
        <f>E83*F83</f>
        <v>38000</v>
      </c>
      <c r="H83" s="91">
        <v>8</v>
      </c>
      <c r="I83" s="92">
        <v>4750</v>
      </c>
      <c r="J83" s="93">
        <f>H83*I83</f>
        <v>38000</v>
      </c>
      <c r="K83" s="91"/>
      <c r="L83" s="92"/>
      <c r="M83" s="94">
        <f>K83*L83</f>
        <v>0</v>
      </c>
      <c r="N83" s="95"/>
      <c r="O83" s="96"/>
      <c r="P83" s="97"/>
      <c r="Q83" s="424">
        <f t="shared" si="89"/>
        <v>38000</v>
      </c>
      <c r="R83" s="458">
        <f t="shared" si="90"/>
        <v>38000</v>
      </c>
      <c r="S83" s="463">
        <f t="shared" si="87"/>
        <v>0</v>
      </c>
      <c r="T83" s="99">
        <f t="shared" si="88"/>
        <v>0</v>
      </c>
      <c r="U83" s="464"/>
    </row>
    <row r="84" spans="1:21" ht="24.9" customHeight="1" x14ac:dyDescent="0.25">
      <c r="A84" s="87" t="s">
        <v>30</v>
      </c>
      <c r="B84" s="236" t="s">
        <v>147</v>
      </c>
      <c r="C84" s="89" t="s">
        <v>148</v>
      </c>
      <c r="D84" s="90" t="s">
        <v>144</v>
      </c>
      <c r="E84" s="91">
        <v>8</v>
      </c>
      <c r="F84" s="92">
        <v>3750</v>
      </c>
      <c r="G84" s="93">
        <f>E84*F84</f>
        <v>30000</v>
      </c>
      <c r="H84" s="91">
        <v>8</v>
      </c>
      <c r="I84" s="92">
        <v>3750</v>
      </c>
      <c r="J84" s="93">
        <f>H84*I84</f>
        <v>30000</v>
      </c>
      <c r="K84" s="91"/>
      <c r="L84" s="92"/>
      <c r="M84" s="94">
        <f>K84*L84</f>
        <v>0</v>
      </c>
      <c r="N84" s="95"/>
      <c r="O84" s="96"/>
      <c r="P84" s="97"/>
      <c r="Q84" s="424">
        <f t="shared" si="89"/>
        <v>30000</v>
      </c>
      <c r="R84" s="458">
        <f t="shared" si="90"/>
        <v>30000</v>
      </c>
      <c r="S84" s="463">
        <f t="shared" si="87"/>
        <v>0</v>
      </c>
      <c r="T84" s="99">
        <f t="shared" si="88"/>
        <v>0</v>
      </c>
      <c r="U84" s="464"/>
    </row>
    <row r="85" spans="1:21" ht="24.9" customHeight="1" thickBot="1" x14ac:dyDescent="0.3">
      <c r="A85" s="87" t="s">
        <v>30</v>
      </c>
      <c r="B85" s="236" t="s">
        <v>149</v>
      </c>
      <c r="C85" s="89" t="s">
        <v>150</v>
      </c>
      <c r="D85" s="90" t="s">
        <v>144</v>
      </c>
      <c r="E85" s="91">
        <v>8</v>
      </c>
      <c r="F85" s="92">
        <v>187.5</v>
      </c>
      <c r="G85" s="93">
        <f>E85*F85</f>
        <v>1500</v>
      </c>
      <c r="H85" s="91">
        <v>8</v>
      </c>
      <c r="I85" s="92">
        <f>187.5+52.575+34.5</f>
        <v>274.57499999999999</v>
      </c>
      <c r="J85" s="93">
        <f>H85*I85</f>
        <v>2196.6</v>
      </c>
      <c r="K85" s="91"/>
      <c r="L85" s="92"/>
      <c r="M85" s="94">
        <f>K85*L85</f>
        <v>0</v>
      </c>
      <c r="N85" s="95"/>
      <c r="O85" s="96"/>
      <c r="P85" s="97"/>
      <c r="Q85" s="425">
        <f t="shared" si="89"/>
        <v>1500</v>
      </c>
      <c r="R85" s="458">
        <f t="shared" si="90"/>
        <v>2196.6</v>
      </c>
      <c r="S85" s="465">
        <f t="shared" si="87"/>
        <v>-696.59999999999991</v>
      </c>
      <c r="T85" s="466">
        <f t="shared" si="88"/>
        <v>-0.46439999999999992</v>
      </c>
      <c r="U85" s="467"/>
    </row>
    <row r="86" spans="1:21" ht="24.9" customHeight="1" x14ac:dyDescent="0.25">
      <c r="A86" s="76" t="s">
        <v>29</v>
      </c>
      <c r="B86" s="77" t="s">
        <v>151</v>
      </c>
      <c r="C86" s="208" t="s">
        <v>133</v>
      </c>
      <c r="D86" s="79"/>
      <c r="E86" s="80">
        <f>SUM(E87:E88)</f>
        <v>104</v>
      </c>
      <c r="F86" s="81"/>
      <c r="G86" s="82">
        <f>SUM(G87:G91)</f>
        <v>158969</v>
      </c>
      <c r="H86" s="80">
        <f>SUM(H87:H88)</f>
        <v>28</v>
      </c>
      <c r="I86" s="81"/>
      <c r="J86" s="82">
        <f>SUM(J87:J91)</f>
        <v>158547.9</v>
      </c>
      <c r="K86" s="80">
        <f>SUM(K87:K88)</f>
        <v>0</v>
      </c>
      <c r="L86" s="81"/>
      <c r="M86" s="83">
        <f>SUM(M87:M91)</f>
        <v>0</v>
      </c>
      <c r="N86" s="115"/>
      <c r="O86" s="116"/>
      <c r="P86" s="117"/>
      <c r="Q86" s="423">
        <f>SUM(Q87:Q91)</f>
        <v>158969</v>
      </c>
      <c r="R86" s="421">
        <f>SUM(R87:R91)</f>
        <v>158547.9</v>
      </c>
      <c r="S86" s="148">
        <f t="shared" ref="S86" si="91">Q86-R86</f>
        <v>421.10000000000582</v>
      </c>
      <c r="T86" s="149">
        <f t="shared" ref="T86" si="92">S86/Q86</f>
        <v>2.6489441337619649E-3</v>
      </c>
      <c r="U86" s="459"/>
    </row>
    <row r="87" spans="1:21" ht="37.5" customHeight="1" x14ac:dyDescent="0.25">
      <c r="A87" s="87" t="s">
        <v>30</v>
      </c>
      <c r="B87" s="88" t="s">
        <v>152</v>
      </c>
      <c r="C87" s="89" t="s">
        <v>153</v>
      </c>
      <c r="D87" s="90" t="s">
        <v>154</v>
      </c>
      <c r="E87" s="91">
        <v>100</v>
      </c>
      <c r="F87" s="92">
        <v>3</v>
      </c>
      <c r="G87" s="123">
        <f>E87*F87</f>
        <v>300</v>
      </c>
      <c r="H87" s="91">
        <f>4+8+14</f>
        <v>26</v>
      </c>
      <c r="I87" s="92">
        <v>3</v>
      </c>
      <c r="J87" s="123">
        <f>H87*I87</f>
        <v>78</v>
      </c>
      <c r="K87" s="91"/>
      <c r="L87" s="92"/>
      <c r="M87" s="94">
        <f>K87*L87</f>
        <v>0</v>
      </c>
      <c r="N87" s="95"/>
      <c r="O87" s="96"/>
      <c r="P87" s="97"/>
      <c r="Q87" s="424">
        <f t="shared" ref="Q87:Q91" si="93">G87+M87</f>
        <v>300</v>
      </c>
      <c r="R87" s="422">
        <f t="shared" ref="R87:R91" si="94">J87+P87</f>
        <v>78</v>
      </c>
      <c r="S87" s="98">
        <f t="shared" ref="S87:S91" si="95">Q87-R87</f>
        <v>222</v>
      </c>
      <c r="T87" s="99">
        <f t="shared" ref="T87:T93" si="96">S87/Q87</f>
        <v>0.74</v>
      </c>
      <c r="U87" s="183"/>
    </row>
    <row r="88" spans="1:21" ht="28.5" customHeight="1" x14ac:dyDescent="0.25">
      <c r="A88" s="87" t="s">
        <v>30</v>
      </c>
      <c r="B88" s="88" t="s">
        <v>155</v>
      </c>
      <c r="C88" s="89" t="s">
        <v>156</v>
      </c>
      <c r="D88" s="90" t="s">
        <v>31</v>
      </c>
      <c r="E88" s="91">
        <v>4</v>
      </c>
      <c r="F88" s="92">
        <v>125</v>
      </c>
      <c r="G88" s="93">
        <f>E88*F88</f>
        <v>500</v>
      </c>
      <c r="H88" s="121">
        <v>2</v>
      </c>
      <c r="I88" s="92">
        <v>150.44999999999999</v>
      </c>
      <c r="J88" s="123">
        <f>H88*I88</f>
        <v>300.89999999999998</v>
      </c>
      <c r="K88" s="91"/>
      <c r="L88" s="92"/>
      <c r="M88" s="94">
        <f>K88*L88</f>
        <v>0</v>
      </c>
      <c r="N88" s="95"/>
      <c r="O88" s="96"/>
      <c r="P88" s="97"/>
      <c r="Q88" s="424">
        <f t="shared" si="93"/>
        <v>500</v>
      </c>
      <c r="R88" s="422">
        <f t="shared" si="94"/>
        <v>300.89999999999998</v>
      </c>
      <c r="S88" s="98">
        <f t="shared" si="95"/>
        <v>199.10000000000002</v>
      </c>
      <c r="T88" s="99">
        <f t="shared" si="96"/>
        <v>0.39820000000000005</v>
      </c>
      <c r="U88" s="183"/>
    </row>
    <row r="89" spans="1:21" ht="24.9" customHeight="1" x14ac:dyDescent="0.25">
      <c r="A89" s="87" t="s">
        <v>30</v>
      </c>
      <c r="B89" s="88" t="s">
        <v>157</v>
      </c>
      <c r="C89" s="89" t="s">
        <v>158</v>
      </c>
      <c r="D89" s="90" t="s">
        <v>31</v>
      </c>
      <c r="E89" s="91">
        <v>4</v>
      </c>
      <c r="F89" s="92">
        <v>21500</v>
      </c>
      <c r="G89" s="93">
        <f>E89*F89</f>
        <v>86000</v>
      </c>
      <c r="H89" s="91">
        <v>4</v>
      </c>
      <c r="I89" s="92">
        <v>21500</v>
      </c>
      <c r="J89" s="93">
        <f>H89*I89</f>
        <v>86000</v>
      </c>
      <c r="K89" s="91"/>
      <c r="L89" s="92"/>
      <c r="M89" s="94">
        <v>0</v>
      </c>
      <c r="N89" s="95"/>
      <c r="O89" s="96"/>
      <c r="P89" s="97"/>
      <c r="Q89" s="424">
        <f t="shared" si="93"/>
        <v>86000</v>
      </c>
      <c r="R89" s="422">
        <f t="shared" si="94"/>
        <v>86000</v>
      </c>
      <c r="S89" s="98">
        <f t="shared" si="95"/>
        <v>0</v>
      </c>
      <c r="T89" s="99">
        <f t="shared" si="96"/>
        <v>0</v>
      </c>
      <c r="U89" s="100"/>
    </row>
    <row r="90" spans="1:21" ht="43.5" customHeight="1" x14ac:dyDescent="0.25">
      <c r="A90" s="87" t="s">
        <v>30</v>
      </c>
      <c r="B90" s="88" t="s">
        <v>159</v>
      </c>
      <c r="C90" s="89" t="s">
        <v>160</v>
      </c>
      <c r="D90" s="90" t="s">
        <v>54</v>
      </c>
      <c r="E90" s="91">
        <v>1</v>
      </c>
      <c r="F90" s="92">
        <v>47969</v>
      </c>
      <c r="G90" s="93">
        <f>E90*F90</f>
        <v>47969</v>
      </c>
      <c r="H90" s="91">
        <v>1</v>
      </c>
      <c r="I90" s="92">
        <v>47969</v>
      </c>
      <c r="J90" s="93">
        <f>H90*I90</f>
        <v>47969</v>
      </c>
      <c r="K90" s="91"/>
      <c r="L90" s="92"/>
      <c r="M90" s="94">
        <v>0</v>
      </c>
      <c r="N90" s="95"/>
      <c r="O90" s="96"/>
      <c r="P90" s="97"/>
      <c r="Q90" s="424">
        <f t="shared" si="93"/>
        <v>47969</v>
      </c>
      <c r="R90" s="422">
        <f t="shared" si="94"/>
        <v>47969</v>
      </c>
      <c r="S90" s="98">
        <f t="shared" si="95"/>
        <v>0</v>
      </c>
      <c r="T90" s="99">
        <f t="shared" si="96"/>
        <v>0</v>
      </c>
      <c r="U90" s="100"/>
    </row>
    <row r="91" spans="1:21" ht="38.25" customHeight="1" thickBot="1" x14ac:dyDescent="0.3">
      <c r="A91" s="87" t="s">
        <v>30</v>
      </c>
      <c r="B91" s="88" t="s">
        <v>161</v>
      </c>
      <c r="C91" s="89" t="s">
        <v>162</v>
      </c>
      <c r="D91" s="90" t="s">
        <v>126</v>
      </c>
      <c r="E91" s="91">
        <v>11</v>
      </c>
      <c r="F91" s="92">
        <v>2200</v>
      </c>
      <c r="G91" s="93">
        <f>E91*F91</f>
        <v>24200</v>
      </c>
      <c r="H91" s="91">
        <v>11</v>
      </c>
      <c r="I91" s="92">
        <v>2200</v>
      </c>
      <c r="J91" s="93">
        <f>H91*I91</f>
        <v>24200</v>
      </c>
      <c r="K91" s="91"/>
      <c r="L91" s="92"/>
      <c r="M91" s="94">
        <v>0</v>
      </c>
      <c r="N91" s="95"/>
      <c r="O91" s="96"/>
      <c r="P91" s="97"/>
      <c r="Q91" s="424">
        <f t="shared" si="93"/>
        <v>24200</v>
      </c>
      <c r="R91" s="422">
        <f t="shared" si="94"/>
        <v>24200</v>
      </c>
      <c r="S91" s="112">
        <f t="shared" si="95"/>
        <v>0</v>
      </c>
      <c r="T91" s="113">
        <f t="shared" si="96"/>
        <v>0</v>
      </c>
      <c r="U91" s="100"/>
    </row>
    <row r="92" spans="1:21" s="3" customFormat="1" ht="30" customHeight="1" thickBot="1" x14ac:dyDescent="0.3">
      <c r="A92" s="237" t="s">
        <v>163</v>
      </c>
      <c r="B92" s="238"/>
      <c r="C92" s="239"/>
      <c r="D92" s="240"/>
      <c r="E92" s="241">
        <f>E86+E80+E78</f>
        <v>125</v>
      </c>
      <c r="F92" s="242"/>
      <c r="G92" s="243">
        <f>G86+G80+G78</f>
        <v>340969</v>
      </c>
      <c r="H92" s="241">
        <f>H86+H80+H78</f>
        <v>49</v>
      </c>
      <c r="I92" s="242"/>
      <c r="J92" s="243">
        <f>J86+J80+J78</f>
        <v>341244.5</v>
      </c>
      <c r="K92" s="241">
        <f>K86+K80+K78</f>
        <v>0</v>
      </c>
      <c r="L92" s="242"/>
      <c r="M92" s="244">
        <f>M86+M80+M78</f>
        <v>0</v>
      </c>
      <c r="N92" s="245"/>
      <c r="O92" s="246"/>
      <c r="P92" s="247"/>
      <c r="Q92" s="427">
        <f t="shared" ref="Q92:R92" si="97">Q86+Q80+Q78</f>
        <v>340969</v>
      </c>
      <c r="R92" s="426">
        <f t="shared" si="97"/>
        <v>341244.5</v>
      </c>
      <c r="S92" s="490">
        <f>Q92-R92</f>
        <v>-275.5</v>
      </c>
      <c r="T92" s="491">
        <f t="shared" si="96"/>
        <v>-8.0799134232144266E-4</v>
      </c>
      <c r="U92" s="248"/>
    </row>
    <row r="93" spans="1:21" s="507" customFormat="1" ht="30" customHeight="1" thickBot="1" x14ac:dyDescent="0.3">
      <c r="A93" s="495" t="s">
        <v>164</v>
      </c>
      <c r="B93" s="496"/>
      <c r="C93" s="497"/>
      <c r="D93" s="498"/>
      <c r="E93" s="499"/>
      <c r="F93" s="500"/>
      <c r="G93" s="501">
        <f>G24+G35+G54+G59+G68+G72+G76+G92</f>
        <v>974185.5</v>
      </c>
      <c r="H93" s="499"/>
      <c r="I93" s="500"/>
      <c r="J93" s="501">
        <f>J24+J35+J54+J59+J68+J72+J76+J92</f>
        <v>974185.5</v>
      </c>
      <c r="K93" s="499"/>
      <c r="L93" s="500"/>
      <c r="M93" s="502">
        <f>M24+M35+M54+M59+M68+M72+M76+M92</f>
        <v>217660</v>
      </c>
      <c r="N93" s="503"/>
      <c r="O93" s="499"/>
      <c r="P93" s="502">
        <f>P24+P35+P54+P59+P68+P72+P76+P92</f>
        <v>198815.87676000001</v>
      </c>
      <c r="Q93" s="502">
        <f>Q24+Q35+Q54+Q59+Q68+Q72+Q76+Q92</f>
        <v>1191845.5</v>
      </c>
      <c r="R93" s="502">
        <f t="shared" ref="R93" si="98">R24+R35+R54+R59+R68+R72+R76+R92</f>
        <v>1173001.3767600001</v>
      </c>
      <c r="S93" s="504">
        <f t="shared" ref="S93" si="99">Q93-R93</f>
        <v>18844.12323999987</v>
      </c>
      <c r="T93" s="505">
        <f t="shared" si="96"/>
        <v>1.5810877534042683E-2</v>
      </c>
      <c r="U93" s="506"/>
    </row>
    <row r="94" spans="1:21" s="3" customFormat="1" ht="15" customHeight="1" thickBot="1" x14ac:dyDescent="0.3">
      <c r="A94" s="397"/>
      <c r="B94" s="492"/>
      <c r="C94" s="493"/>
      <c r="D94" s="255"/>
      <c r="E94" s="256"/>
      <c r="F94" s="256"/>
      <c r="G94" s="256"/>
      <c r="H94" s="256"/>
      <c r="I94" s="256"/>
      <c r="J94" s="256"/>
      <c r="K94" s="256"/>
      <c r="L94" s="256"/>
      <c r="M94" s="257"/>
      <c r="N94" s="258"/>
      <c r="O94" s="258"/>
      <c r="P94" s="258"/>
      <c r="Q94" s="258"/>
      <c r="R94" s="258"/>
      <c r="S94" s="258"/>
      <c r="T94" s="259"/>
      <c r="U94" s="260"/>
    </row>
    <row r="95" spans="1:21" s="3" customFormat="1" ht="30" customHeight="1" thickBot="1" x14ac:dyDescent="0.3">
      <c r="A95" s="398" t="s">
        <v>165</v>
      </c>
      <c r="B95" s="494"/>
      <c r="C95" s="494"/>
      <c r="D95" s="261"/>
      <c r="E95" s="251"/>
      <c r="F95" s="250"/>
      <c r="G95" s="252">
        <v>0</v>
      </c>
      <c r="H95" s="251"/>
      <c r="I95" s="250"/>
      <c r="J95" s="252">
        <v>0</v>
      </c>
      <c r="K95" s="251"/>
      <c r="L95" s="250"/>
      <c r="M95" s="251">
        <v>0</v>
      </c>
      <c r="N95" s="253"/>
      <c r="O95" s="249"/>
      <c r="P95" s="262"/>
      <c r="Q95" s="263">
        <f>фінансування!N24-фін_звіт!Q93</f>
        <v>0</v>
      </c>
      <c r="R95" s="263">
        <f>фінансування!N25-фін_звіт!R93</f>
        <v>0</v>
      </c>
      <c r="S95" s="253"/>
      <c r="T95" s="264">
        <v>0</v>
      </c>
      <c r="U95" s="254"/>
    </row>
    <row r="96" spans="1:21" ht="15.75" customHeight="1" x14ac:dyDescent="0.25">
      <c r="A96" s="265"/>
      <c r="B96" s="266"/>
      <c r="C96" s="265"/>
      <c r="D96" s="267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9"/>
      <c r="U96" s="265"/>
    </row>
    <row r="97" spans="1:21" ht="15.75" customHeight="1" x14ac:dyDescent="0.25">
      <c r="A97" s="270"/>
      <c r="B97" s="271"/>
      <c r="C97" s="270"/>
      <c r="D97" s="272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4"/>
      <c r="R97" s="273"/>
      <c r="S97" s="273"/>
      <c r="T97" s="275"/>
      <c r="U97" s="270"/>
    </row>
    <row r="98" spans="1:21" ht="15.75" customHeight="1" x14ac:dyDescent="0.25">
      <c r="A98" s="270"/>
      <c r="B98" s="271"/>
      <c r="C98" s="270"/>
      <c r="D98" s="272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5"/>
      <c r="U98" s="270"/>
    </row>
    <row r="99" spans="1:21" ht="15.75" customHeight="1" x14ac:dyDescent="0.25">
      <c r="A99" s="276"/>
      <c r="B99" s="277"/>
      <c r="C99" s="276"/>
      <c r="D99" s="272"/>
      <c r="E99" s="278"/>
      <c r="F99" s="278"/>
      <c r="G99" s="273"/>
      <c r="H99" s="279"/>
      <c r="I99" s="276"/>
      <c r="J99" s="278"/>
      <c r="K99" s="273"/>
      <c r="L99" s="273"/>
      <c r="M99" s="273"/>
      <c r="N99" s="273"/>
      <c r="O99" s="273"/>
      <c r="P99" s="273"/>
      <c r="Q99" s="273"/>
      <c r="R99" s="273"/>
      <c r="S99" s="273"/>
      <c r="T99" s="275"/>
      <c r="U99" s="270"/>
    </row>
    <row r="100" spans="1:21" ht="15.75" customHeight="1" x14ac:dyDescent="0.25">
      <c r="A100" s="280"/>
      <c r="B100" s="281"/>
      <c r="C100" s="282" t="s">
        <v>8</v>
      </c>
      <c r="D100" s="283"/>
      <c r="E100" s="284"/>
      <c r="F100" s="285" t="s">
        <v>9</v>
      </c>
      <c r="G100" s="286"/>
      <c r="H100" s="287"/>
      <c r="I100" s="288" t="s">
        <v>10</v>
      </c>
      <c r="J100" s="284"/>
      <c r="K100" s="286"/>
      <c r="L100" s="286"/>
      <c r="M100" s="286"/>
      <c r="N100" s="286"/>
      <c r="O100" s="286"/>
      <c r="P100" s="286"/>
      <c r="Q100" s="286"/>
      <c r="R100" s="286"/>
      <c r="S100" s="286"/>
      <c r="T100" s="289"/>
      <c r="U100" s="290"/>
    </row>
    <row r="101" spans="1:21" ht="15.75" customHeight="1" x14ac:dyDescent="0.25">
      <c r="A101" s="270"/>
      <c r="B101" s="271"/>
      <c r="C101" s="270"/>
      <c r="D101" s="272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5"/>
      <c r="U101" s="270"/>
    </row>
    <row r="102" spans="1:21" ht="15.75" customHeight="1" x14ac:dyDescent="0.25">
      <c r="A102" s="270"/>
      <c r="B102" s="271"/>
      <c r="C102" s="270"/>
      <c r="D102" s="272"/>
      <c r="E102" s="291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5"/>
      <c r="U102" s="270"/>
    </row>
    <row r="103" spans="1:21" ht="15.75" customHeight="1" x14ac:dyDescent="0.25">
      <c r="A103" s="270"/>
      <c r="B103" s="271"/>
      <c r="C103" s="270"/>
      <c r="D103" s="272"/>
      <c r="E103" s="291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5"/>
      <c r="U103" s="270"/>
    </row>
    <row r="104" spans="1:21" ht="15.75" customHeight="1" x14ac:dyDescent="0.25">
      <c r="A104" s="270"/>
      <c r="B104" s="271"/>
      <c r="C104" s="270"/>
      <c r="D104" s="272"/>
      <c r="E104" s="292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93"/>
      <c r="U104" s="270"/>
    </row>
    <row r="105" spans="1:21" ht="15.75" customHeight="1" x14ac:dyDescent="0.25">
      <c r="A105" s="270"/>
      <c r="B105" s="271"/>
      <c r="C105" s="270"/>
      <c r="D105" s="272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93"/>
      <c r="U105" s="270"/>
    </row>
    <row r="106" spans="1:21" ht="15.75" customHeight="1" x14ac:dyDescent="0.25">
      <c r="A106" s="270"/>
      <c r="B106" s="271"/>
      <c r="C106" s="270"/>
      <c r="D106" s="272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93"/>
      <c r="U106" s="270"/>
    </row>
    <row r="107" spans="1:21" ht="15.75" customHeight="1" x14ac:dyDescent="0.25">
      <c r="A107" s="270"/>
      <c r="B107" s="271"/>
      <c r="C107" s="270"/>
      <c r="D107" s="272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93"/>
      <c r="U107" s="270"/>
    </row>
    <row r="108" spans="1:21" ht="15.75" customHeight="1" x14ac:dyDescent="0.25">
      <c r="A108" s="270"/>
      <c r="B108" s="271"/>
      <c r="C108" s="270"/>
      <c r="D108" s="272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93"/>
      <c r="U108" s="270"/>
    </row>
    <row r="109" spans="1:21" ht="15.75" customHeight="1" x14ac:dyDescent="0.25">
      <c r="A109" s="270"/>
      <c r="B109" s="271"/>
      <c r="C109" s="270"/>
      <c r="D109" s="272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93"/>
      <c r="U109" s="270"/>
    </row>
    <row r="110" spans="1:21" ht="15.75" customHeight="1" x14ac:dyDescent="0.25">
      <c r="A110" s="270"/>
      <c r="B110" s="271"/>
      <c r="C110" s="270"/>
      <c r="D110" s="272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93"/>
      <c r="U110" s="270"/>
    </row>
    <row r="111" spans="1:21" ht="15.75" customHeight="1" x14ac:dyDescent="0.25">
      <c r="A111" s="294"/>
      <c r="B111" s="295"/>
      <c r="C111" s="296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</row>
    <row r="112" spans="1:21" ht="15.75" customHeight="1" x14ac:dyDescent="0.25">
      <c r="A112" s="297"/>
      <c r="B112" s="298"/>
      <c r="C112" s="299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</row>
    <row r="113" spans="1:21" ht="15.75" customHeight="1" x14ac:dyDescent="0.25">
      <c r="A113" s="297"/>
      <c r="B113" s="298"/>
      <c r="C113" s="299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</row>
    <row r="114" spans="1:21" ht="15.75" customHeight="1" x14ac:dyDescent="0.25">
      <c r="A114" s="297"/>
      <c r="B114" s="298"/>
      <c r="C114" s="299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</row>
    <row r="115" spans="1:21" ht="15.75" customHeight="1" x14ac:dyDescent="0.25">
      <c r="A115" s="297"/>
      <c r="B115" s="298"/>
      <c r="C115" s="299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</row>
    <row r="116" spans="1:21" ht="15.75" customHeight="1" x14ac:dyDescent="0.25">
      <c r="A116" s="297"/>
      <c r="B116" s="298"/>
      <c r="C116" s="299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</row>
    <row r="117" spans="1:21" ht="15.75" customHeight="1" x14ac:dyDescent="0.25">
      <c r="A117" s="297"/>
      <c r="B117" s="298"/>
      <c r="C117" s="299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</row>
    <row r="118" spans="1:21" ht="15.75" customHeight="1" x14ac:dyDescent="0.25">
      <c r="A118" s="297"/>
      <c r="B118" s="298"/>
      <c r="C118" s="299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</row>
    <row r="119" spans="1:21" ht="15.75" customHeight="1" x14ac:dyDescent="0.25">
      <c r="A119" s="297"/>
      <c r="B119" s="298"/>
      <c r="C119" s="299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</row>
    <row r="120" spans="1:21" ht="15.75" customHeight="1" x14ac:dyDescent="0.25">
      <c r="A120" s="300"/>
      <c r="B120" s="301"/>
      <c r="C120" s="302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</row>
    <row r="121" spans="1:21" ht="15.75" customHeight="1" x14ac:dyDescent="0.25"/>
    <row r="122" spans="1:21" ht="15.75" customHeight="1" x14ac:dyDescent="0.25"/>
    <row r="123" spans="1:21" ht="15.75" customHeight="1" x14ac:dyDescent="0.25"/>
    <row r="124" spans="1:21" ht="15.75" customHeight="1" x14ac:dyDescent="0.25"/>
    <row r="125" spans="1:21" ht="15.75" customHeight="1" x14ac:dyDescent="0.25"/>
    <row r="126" spans="1:21" ht="15.75" customHeight="1" x14ac:dyDescent="0.25"/>
    <row r="127" spans="1:21" ht="15.75" customHeight="1" x14ac:dyDescent="0.25"/>
    <row r="128" spans="1:21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</sheetData>
  <mergeCells count="18">
    <mergeCell ref="A94:C94"/>
    <mergeCell ref="A95:C95"/>
    <mergeCell ref="E8:G8"/>
    <mergeCell ref="E7:J7"/>
    <mergeCell ref="A7:A9"/>
    <mergeCell ref="B7:B9"/>
    <mergeCell ref="C7:C9"/>
    <mergeCell ref="D7:D9"/>
    <mergeCell ref="H8:J8"/>
    <mergeCell ref="S8:T8"/>
    <mergeCell ref="K8:M8"/>
    <mergeCell ref="N8:P8"/>
    <mergeCell ref="U7:U9"/>
    <mergeCell ref="A54:D54"/>
    <mergeCell ref="K7:P7"/>
    <mergeCell ref="Q7:T7"/>
    <mergeCell ref="Q8:Q9"/>
    <mergeCell ref="R8:R9"/>
  </mergeCells>
  <phoneticPr fontId="7" type="noConversion"/>
  <pageMargins left="0.70866141732283472" right="0.70866141732283472" top="0.74803149606299213" bottom="0.74803149606299213" header="0.31496062992125984" footer="0.31496062992125984"/>
  <pageSetup scale="51" fitToHeight="10" orientation="landscape" r:id="rId1"/>
  <headerFooter>
    <oddFooter>&amp;C000000000000&amp;P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фінансування</vt:lpstr>
      <vt:lpstr>фін_звіт</vt:lpstr>
      <vt:lpstr>фін_звіт!Заголовки_для_печати</vt:lpstr>
      <vt:lpstr>фін_звіт!Область_печати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Vita</cp:lastModifiedBy>
  <cp:lastPrinted>2021-11-03T12:57:22Z</cp:lastPrinted>
  <dcterms:created xsi:type="dcterms:W3CDTF">2021-09-29T16:30:42Z</dcterms:created>
  <dcterms:modified xsi:type="dcterms:W3CDTF">2021-11-03T12:57:29Z</dcterms:modified>
</cp:coreProperties>
</file>