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yubaandreichuk/Documents/Грант/Угода/"/>
    </mc:Choice>
  </mc:AlternateContent>
  <bookViews>
    <workbookView xWindow="0" yWindow="4500" windowWidth="28800" windowHeight="9680" tabRatio="500"/>
  </bookViews>
  <sheets>
    <sheet name="Звіт" sheetId="1" r:id="rId1"/>
  </sheets>
  <definedNames>
    <definedName name="_xlnm._FilterDatabase" localSheetId="0" hidden="1">Звіт!$M$79:$M$83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hqbHuqC5XRaNA1qcFP5v2itsJaYg=="/>
    </ext>
  </extLst>
</workbook>
</file>

<file path=xl/calcChain.xml><?xml version="1.0" encoding="utf-8"?>
<calcChain xmlns="http://schemas.openxmlformats.org/spreadsheetml/2006/main">
  <c r="P48" i="1" l="1"/>
  <c r="P51" i="1"/>
  <c r="P64" i="1"/>
  <c r="P67" i="1"/>
  <c r="P75" i="1"/>
  <c r="P77" i="1"/>
  <c r="P85" i="1"/>
  <c r="P21" i="1"/>
  <c r="Q21" i="1"/>
  <c r="N45" i="1"/>
  <c r="N44" i="1"/>
  <c r="K45" i="1"/>
  <c r="K44" i="1"/>
  <c r="M27" i="1"/>
  <c r="M28" i="1"/>
  <c r="M29" i="1"/>
  <c r="M30" i="1"/>
  <c r="M31" i="1"/>
  <c r="M32" i="1"/>
  <c r="M26" i="1"/>
  <c r="M34" i="1"/>
  <c r="M35" i="1"/>
  <c r="M36" i="1"/>
  <c r="M37" i="1"/>
  <c r="M33" i="1"/>
  <c r="M39" i="1"/>
  <c r="M40" i="1"/>
  <c r="M41" i="1"/>
  <c r="M38" i="1"/>
  <c r="M42" i="1"/>
  <c r="M44" i="1"/>
  <c r="M45" i="1"/>
  <c r="M46" i="1"/>
  <c r="M48" i="1"/>
  <c r="M49" i="1"/>
  <c r="M51" i="1"/>
  <c r="M59" i="1"/>
  <c r="M60" i="1"/>
  <c r="M61" i="1"/>
  <c r="M62" i="1"/>
  <c r="M64" i="1"/>
  <c r="M67" i="1"/>
  <c r="M74" i="1"/>
  <c r="M75" i="1"/>
  <c r="M76" i="1"/>
  <c r="M77" i="1"/>
  <c r="M80" i="1"/>
  <c r="M81" i="1"/>
  <c r="M85" i="1"/>
  <c r="M21" i="1"/>
  <c r="G21" i="1"/>
  <c r="H44" i="1"/>
  <c r="J32" i="1"/>
  <c r="J31" i="1"/>
  <c r="J30" i="1"/>
  <c r="J29" i="1"/>
  <c r="J28" i="1"/>
  <c r="J27" i="1"/>
  <c r="Q80" i="1"/>
  <c r="S80" i="1"/>
  <c r="S81" i="1"/>
  <c r="R81" i="1"/>
  <c r="Q81" i="1"/>
  <c r="P81" i="1"/>
  <c r="J81" i="1"/>
  <c r="G81" i="1"/>
  <c r="G27" i="1"/>
  <c r="G28" i="1"/>
  <c r="G29" i="1"/>
  <c r="G30" i="1"/>
  <c r="G31" i="1"/>
  <c r="G32" i="1"/>
  <c r="G26" i="1"/>
  <c r="E44" i="1"/>
  <c r="G44" i="1"/>
  <c r="P36" i="1"/>
  <c r="Q36" i="1"/>
  <c r="R36" i="1"/>
  <c r="S36" i="1"/>
  <c r="P37" i="1"/>
  <c r="Q37" i="1"/>
  <c r="R37" i="1"/>
  <c r="S37" i="1"/>
  <c r="P29" i="1"/>
  <c r="Q29" i="1"/>
  <c r="R29" i="1"/>
  <c r="S29" i="1"/>
  <c r="P30" i="1"/>
  <c r="Q30" i="1"/>
  <c r="R30" i="1"/>
  <c r="S30" i="1"/>
  <c r="P31" i="1"/>
  <c r="Q31" i="1"/>
  <c r="R31" i="1"/>
  <c r="S31" i="1"/>
  <c r="R21" i="1"/>
  <c r="S21" i="1"/>
  <c r="S22" i="1"/>
  <c r="Q27" i="1"/>
  <c r="P27" i="1"/>
  <c r="R27" i="1"/>
  <c r="S27" i="1"/>
  <c r="Q28" i="1"/>
  <c r="P28" i="1"/>
  <c r="R28" i="1"/>
  <c r="S28" i="1"/>
  <c r="Q32" i="1"/>
  <c r="P32" i="1"/>
  <c r="R32" i="1"/>
  <c r="S32" i="1"/>
  <c r="S26" i="1"/>
  <c r="Q34" i="1"/>
  <c r="P34" i="1"/>
  <c r="R34" i="1"/>
  <c r="S34" i="1"/>
  <c r="Q35" i="1"/>
  <c r="P35" i="1"/>
  <c r="R35" i="1"/>
  <c r="S35" i="1"/>
  <c r="S33" i="1"/>
  <c r="Q39" i="1"/>
  <c r="P39" i="1"/>
  <c r="R39" i="1"/>
  <c r="S39" i="1"/>
  <c r="Q40" i="1"/>
  <c r="P40" i="1"/>
  <c r="R40" i="1"/>
  <c r="S40" i="1"/>
  <c r="Q41" i="1"/>
  <c r="P41" i="1"/>
  <c r="R41" i="1"/>
  <c r="S41" i="1"/>
  <c r="S38" i="1"/>
  <c r="S42" i="1"/>
  <c r="Q44" i="1"/>
  <c r="J44" i="1"/>
  <c r="P44" i="1"/>
  <c r="R44" i="1"/>
  <c r="S44" i="1"/>
  <c r="G45" i="1"/>
  <c r="Q45" i="1"/>
  <c r="J45" i="1"/>
  <c r="P45" i="1"/>
  <c r="R45" i="1"/>
  <c r="S45" i="1"/>
  <c r="S46" i="1"/>
  <c r="G48" i="1"/>
  <c r="Q48" i="1"/>
  <c r="J48" i="1"/>
  <c r="R48" i="1"/>
  <c r="S48" i="1"/>
  <c r="G49" i="1"/>
  <c r="Q49" i="1"/>
  <c r="J49" i="1"/>
  <c r="P49" i="1"/>
  <c r="R49" i="1"/>
  <c r="S49" i="1"/>
  <c r="G50" i="1"/>
  <c r="M50" i="1"/>
  <c r="Q50" i="1"/>
  <c r="J50" i="1"/>
  <c r="P50" i="1"/>
  <c r="R50" i="1"/>
  <c r="S50" i="1"/>
  <c r="S51" i="1"/>
  <c r="G53" i="1"/>
  <c r="M53" i="1"/>
  <c r="Q53" i="1"/>
  <c r="J53" i="1"/>
  <c r="P53" i="1"/>
  <c r="R53" i="1"/>
  <c r="S53" i="1"/>
  <c r="G54" i="1"/>
  <c r="M54" i="1"/>
  <c r="Q54" i="1"/>
  <c r="J54" i="1"/>
  <c r="P54" i="1"/>
  <c r="R54" i="1"/>
  <c r="S54" i="1"/>
  <c r="G55" i="1"/>
  <c r="M55" i="1"/>
  <c r="Q55" i="1"/>
  <c r="J55" i="1"/>
  <c r="P55" i="1"/>
  <c r="R55" i="1"/>
  <c r="S55" i="1"/>
  <c r="G56" i="1"/>
  <c r="M56" i="1"/>
  <c r="Q56" i="1"/>
  <c r="J56" i="1"/>
  <c r="P56" i="1"/>
  <c r="R56" i="1"/>
  <c r="S56" i="1"/>
  <c r="S57" i="1"/>
  <c r="G59" i="1"/>
  <c r="Q59" i="1"/>
  <c r="J59" i="1"/>
  <c r="P59" i="1"/>
  <c r="R59" i="1"/>
  <c r="S59" i="1"/>
  <c r="G60" i="1"/>
  <c r="Q60" i="1"/>
  <c r="J60" i="1"/>
  <c r="P60" i="1"/>
  <c r="R60" i="1"/>
  <c r="S60" i="1"/>
  <c r="G61" i="1"/>
  <c r="Q61" i="1"/>
  <c r="J61" i="1"/>
  <c r="P61" i="1"/>
  <c r="R61" i="1"/>
  <c r="S61" i="1"/>
  <c r="S62" i="1"/>
  <c r="G64" i="1"/>
  <c r="Q64" i="1"/>
  <c r="J64" i="1"/>
  <c r="R64" i="1"/>
  <c r="S64" i="1"/>
  <c r="G65" i="1"/>
  <c r="M65" i="1"/>
  <c r="Q65" i="1"/>
  <c r="J65" i="1"/>
  <c r="P65" i="1"/>
  <c r="R65" i="1"/>
  <c r="S65" i="1"/>
  <c r="G66" i="1"/>
  <c r="M66" i="1"/>
  <c r="Q66" i="1"/>
  <c r="J66" i="1"/>
  <c r="P66" i="1"/>
  <c r="R66" i="1"/>
  <c r="S66" i="1"/>
  <c r="S67" i="1"/>
  <c r="G69" i="1"/>
  <c r="M69" i="1"/>
  <c r="Q69" i="1"/>
  <c r="J69" i="1"/>
  <c r="P69" i="1"/>
  <c r="R69" i="1"/>
  <c r="S69" i="1"/>
  <c r="G70" i="1"/>
  <c r="M70" i="1"/>
  <c r="Q70" i="1"/>
  <c r="J70" i="1"/>
  <c r="P70" i="1"/>
  <c r="R70" i="1"/>
  <c r="S70" i="1"/>
  <c r="G71" i="1"/>
  <c r="M71" i="1"/>
  <c r="Q71" i="1"/>
  <c r="J71" i="1"/>
  <c r="P71" i="1"/>
  <c r="R71" i="1"/>
  <c r="S71" i="1"/>
  <c r="S72" i="1"/>
  <c r="G74" i="1"/>
  <c r="Q74" i="1"/>
  <c r="J74" i="1"/>
  <c r="P74" i="1"/>
  <c r="R74" i="1"/>
  <c r="S74" i="1"/>
  <c r="G75" i="1"/>
  <c r="Q75" i="1"/>
  <c r="J75" i="1"/>
  <c r="R75" i="1"/>
  <c r="S75" i="1"/>
  <c r="G76" i="1"/>
  <c r="Q76" i="1"/>
  <c r="J76" i="1"/>
  <c r="P76" i="1"/>
  <c r="R76" i="1"/>
  <c r="S76" i="1"/>
  <c r="S77" i="1"/>
  <c r="M83" i="1"/>
  <c r="Q83" i="1"/>
  <c r="P83" i="1"/>
  <c r="R83" i="1"/>
  <c r="S83" i="1"/>
  <c r="S84" i="1"/>
  <c r="S85" i="1"/>
  <c r="S87" i="1"/>
  <c r="R22" i="1"/>
  <c r="R26" i="1"/>
  <c r="R33" i="1"/>
  <c r="R38" i="1"/>
  <c r="R42" i="1"/>
  <c r="R46" i="1"/>
  <c r="R51" i="1"/>
  <c r="R57" i="1"/>
  <c r="R62" i="1"/>
  <c r="R67" i="1"/>
  <c r="R72" i="1"/>
  <c r="R77" i="1"/>
  <c r="R84" i="1"/>
  <c r="R85" i="1"/>
  <c r="R87" i="1"/>
  <c r="Q22" i="1"/>
  <c r="Q26" i="1"/>
  <c r="Q33" i="1"/>
  <c r="Q38" i="1"/>
  <c r="Q42" i="1"/>
  <c r="Q46" i="1"/>
  <c r="Q51" i="1"/>
  <c r="Q57" i="1"/>
  <c r="Q62" i="1"/>
  <c r="Q67" i="1"/>
  <c r="Q72" i="1"/>
  <c r="Q77" i="1"/>
  <c r="Q84" i="1"/>
  <c r="Q85" i="1"/>
  <c r="Q87" i="1"/>
  <c r="P22" i="1"/>
  <c r="P26" i="1"/>
  <c r="P33" i="1"/>
  <c r="P38" i="1"/>
  <c r="P42" i="1"/>
  <c r="P46" i="1"/>
  <c r="P57" i="1"/>
  <c r="P62" i="1"/>
  <c r="P72" i="1"/>
  <c r="P84" i="1"/>
  <c r="P87" i="1"/>
  <c r="M22" i="1"/>
  <c r="M57" i="1"/>
  <c r="M72" i="1"/>
  <c r="M84" i="1"/>
  <c r="M87" i="1"/>
  <c r="J22" i="1"/>
  <c r="J26" i="1"/>
  <c r="J42" i="1"/>
  <c r="J46" i="1"/>
  <c r="J51" i="1"/>
  <c r="J57" i="1"/>
  <c r="J62" i="1"/>
  <c r="J67" i="1"/>
  <c r="J72" i="1"/>
  <c r="J77" i="1"/>
  <c r="J84" i="1"/>
  <c r="J85" i="1"/>
  <c r="J87" i="1"/>
  <c r="G22" i="1"/>
  <c r="G42" i="1"/>
  <c r="G46" i="1"/>
  <c r="G51" i="1"/>
  <c r="G57" i="1"/>
  <c r="G62" i="1"/>
  <c r="G67" i="1"/>
  <c r="G72" i="1"/>
  <c r="G77" i="1"/>
  <c r="G84" i="1"/>
  <c r="G85" i="1"/>
  <c r="G87" i="1"/>
  <c r="P80" i="1"/>
  <c r="R80" i="1"/>
  <c r="M79" i="1"/>
  <c r="Q79" i="1"/>
  <c r="P79" i="1"/>
  <c r="R79" i="1"/>
  <c r="S79" i="1"/>
</calcChain>
</file>

<file path=xl/sharedStrings.xml><?xml version="1.0" encoding="utf-8"?>
<sst xmlns="http://schemas.openxmlformats.org/spreadsheetml/2006/main" count="275" uniqueCount="178">
  <si>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</si>
  <si>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</si>
  <si>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</si>
  <si>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</si>
  <si>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</si>
  <si>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</si>
  <si>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</si>
  <si>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</si>
  <si>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</si>
  <si>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</si>
  <si>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</si>
  <si>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</si>
  <si>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</si>
  <si>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</si>
  <si>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</si>
  <si>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</si>
  <si>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</si>
  <si>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</si>
  <si>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</si>
  <si>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</si>
  <si>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</si>
  <si>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</si>
  <si>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</si>
  <si>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</si>
  <si>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</si>
  <si>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</si>
  <si>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</si>
  <si>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</si>
  <si>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</si>
  <si>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</si>
  <si>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</si>
  <si>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</si>
  <si>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</si>
  <si>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</si>
  <si>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</si>
  <si>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</si>
  <si>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</si>
  <si>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</si>
  <si>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</si>
  <si>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</si>
  <si>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</si>
  <si>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</si>
  <si>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</si>
  <si>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</si>
  <si>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</si>
  <si>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</si>
  <si>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</si>
  <si>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</si>
  <si>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</si>
  <si>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</si>
  <si>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</si>
  <si>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</si>
  <si>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</si>
  <si>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</si>
  <si>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</si>
  <si>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</si>
  <si>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</si>
  <si>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</si>
  <si>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</si>
  <si>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</si>
  <si>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</si>
  <si>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</si>
  <si>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</si>
  <si>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</si>
  <si>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</si>
  <si>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</si>
  <si>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</si>
  <si>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</si>
  <si>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</si>
  <si>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</si>
  <si>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</si>
  <si>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</si>
  <si>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</si>
  <si>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</si>
  <si>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</si>
  <si>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</si>
  <si>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</si>
  <si>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</si>
  <si>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</si>
  <si>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</si>
  <si>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</si>
  <si>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</si>
  <si>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</si>
  <si>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</si>
  <si>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</si>
  <si>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</si>
  <si>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</si>
  <si>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</si>
  <si>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</si>
  <si>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</si>
  <si>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</si>
  <si>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</si>
  <si>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</si>
  <si>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</si>
  <si>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</si>
  <si>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</si>
  <si>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</si>
  <si>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</si>
  <si>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</si>
  <si>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</si>
  <si>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</si>
  <si>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</si>
  <si>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</si>
  <si>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</si>
  <si>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</si>
  <si>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</si>
  <si>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</si>
  <si>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</si>
  <si>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</si>
  <si>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</si>
  <si>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</si>
  <si>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</si>
  <si>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</si>
  <si>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послуга</t>
  </si>
  <si>
    <t>9.2</t>
  </si>
  <si>
    <t>10.1</t>
  </si>
  <si>
    <t>Аудиторські послуги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</si>
  <si>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</si>
  <si>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</si>
  <si>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</si>
  <si>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</si>
  <si>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</si>
  <si>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</si>
  <si>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 4</t>
  </si>
  <si>
    <t>1.1.4</t>
  </si>
  <si>
    <t>1.1.5</t>
  </si>
  <si>
    <t>Корчинський Данило Дмитрович, директор</t>
  </si>
  <si>
    <t>Чорний Віталій Валерійович, заступник директора</t>
  </si>
  <si>
    <t>Середюк Олексій Ростиславович, продюсер</t>
  </si>
  <si>
    <t>Довгань-Левицький Павло Євгенович, актор</t>
  </si>
  <si>
    <t>Марусяк Ігор Ярославович, актор</t>
  </si>
  <si>
    <t>1.1.6</t>
  </si>
  <si>
    <t>Борушок Назар Ігорович, актор</t>
  </si>
  <si>
    <t>4 
(3,4,10,11/2020)</t>
  </si>
  <si>
    <t>3
(3,4,11/2020)</t>
  </si>
  <si>
    <t>Ватолкін Андрій Петрович, послуги з виготовлення декорацій</t>
  </si>
  <si>
    <t>Сайфулін Марат Рафікович, поліграфічні послуги</t>
  </si>
  <si>
    <t>Федорко Ростислав Вікторович, послуги дизайну</t>
  </si>
  <si>
    <t>Бабіч Ганна Євгенівна, бухгалтер</t>
  </si>
  <si>
    <t>1.2.4</t>
  </si>
  <si>
    <t>ФОП Борушок Назар Ігорович, сценічно-постановочні послуги</t>
  </si>
  <si>
    <t>ФОП Семесюк Лідія Олексіївна, режисерські послуги</t>
  </si>
  <si>
    <t>ФОП Анісімов Ігор Геннадійович, послуги реклами</t>
  </si>
  <si>
    <t xml:space="preserve">Оренда репетиційного приміщення, Жовтневий палац, вул. Героїв Небесної Сотні, 1., офіс 128, 40 кв.м </t>
  </si>
  <si>
    <t>Оренда театральної сцени, Сцена 6, ДП «Національний центр Олександра Довженка», 03040 Київ, Україна, вул. Васильківська, 1</t>
  </si>
  <si>
    <t>Оренда звукової техніки: радіомікрофони, підсилювач, динаміки, режисерський пульт</t>
  </si>
  <si>
    <t>Оренда світлової техніки: прожектори, монтажні конструкції</t>
  </si>
  <si>
    <t>Оренда сценічних конструкцій</t>
  </si>
  <si>
    <t>захід</t>
  </si>
  <si>
    <t>вистав</t>
  </si>
  <si>
    <t>МФУ Xerox WorkCentre 3025NI Wi-Fi</t>
  </si>
  <si>
    <t>Всього по статті 9 "Інші витрати пов'҆язані з основною діяльністю організації"</t>
  </si>
  <si>
    <t>10</t>
  </si>
  <si>
    <t>Всього по статті 10 "Аудиторські послуги"</t>
  </si>
  <si>
    <t>Інші витрати пов҆язані з основною діяльністю організації</t>
  </si>
  <si>
    <t>Повна назва організації Грантоотримувача: Товариство з обмеженою відповідальністю "Маріїнський театр"</t>
  </si>
  <si>
    <t>Згідно договору про надання послуги</t>
  </si>
  <si>
    <t>Згідно тарифів обслуговуючого банку</t>
  </si>
  <si>
    <t>Акустична система типу HKaudioLP 210 у кількості 1 шт, підсилювача Powersoft DIGAM 4002 у кількості 1 шт, контролеру HK audio AC 22 у кількості 1 шт, - монітор HK audio PR 115 Х у кількості 2 шт - мікрофонні радіосистеми SENNHEISER EW100 (без гарнітури) у кількості 1 шт - мікрофонних радіосистем SENNHEISER EW100 G2 (без гарнітури) у кількості 1 шт - стійки мікрофонні хромовані K&amp;M 210/2 у кількості 2 шт - еквалайзер KLARK TEKNIK (2X31) у кількості 1 шт. - Мікшерний пульт Allen&amp;Heath Zed-14 у кількості 1 шт. - компьютер чи Ноутбук - у кількості 1 шт. - мікрофон SENNHЕISER е 845 у кількості 4 шт.</t>
  </si>
  <si>
    <t>Монітор плазмений розміром не менше 75 дюймів в комплекті з талями підвісу, балками кріплення та в комплекті з сертифікованою кабельною продукцією – у кількості 1 шт - світлових приладів типу Led Par-64 у кількості 18 шт; - світлових приладів: дим-машина ANTARIZERIESII, у кількості 1 шт. - пульт управління світлом "PILOT" у кількості 1 шт. - світлові прилади COEMAR PROSPOT 575 LX, у кількості 6 шт - кабель вводу – не менше 50м</t>
  </si>
  <si>
    <t>Металеві монтажні констукції сцени для кріплення сценічного обладнання</t>
  </si>
  <si>
    <t>сценічно-постановочні послуги, 280 роб. Год.</t>
  </si>
  <si>
    <t>режисерські послуги, 280 роб. год.</t>
  </si>
  <si>
    <t>виготовлення декорацій (барна стійка, стіна капоніра 6 м., ,пічка, оренда масо-габаритних макетів зброї) монтаж, оформлення сцени (3 барних стільці, 2 столи з 5 стільцями, грамофон зі стійкою, вішак для одягу, маскувальна сітка, ящики для снарядів та набоїв, стіл)</t>
  </si>
  <si>
    <t>підготовка і виготовлення поліграфічно-рекламної продукції (Плакат формату А0 2шт, флаєри стандарту Євро односторонні 500 екз., буклети формату А6 - 200 примірників, плакати формату А2, 20 шт)</t>
  </si>
  <si>
    <t>дизайнерські послуги: поліграфія, соцмережі, брендинг театру (Розробка плакатів, флаєрів та буклетів, Графіка для Instagram, Facebook)</t>
  </si>
  <si>
    <t>бухгалтерський облік, фінансова і податкова звітність</t>
  </si>
  <si>
    <t>керівництво ТОВ, організація діяльності театру</t>
  </si>
  <si>
    <t>формування репертуарної політики театру</t>
  </si>
  <si>
    <t>організація театрального процесу</t>
  </si>
  <si>
    <t>актор, участь у репетиціях і виставах</t>
  </si>
  <si>
    <r>
      <t xml:space="preserve">Для ведення поточної діяльності ТОВ, забезпечення ведення бухобліку, фінансової, податкової звітності, </t>
    </r>
    <r>
      <rPr>
        <b/>
        <sz val="10"/>
        <color theme="1"/>
        <rFont val="Arial"/>
      </rPr>
      <t>замінено модель на HP Smart Tank 513</t>
    </r>
  </si>
  <si>
    <t>№ 4INST51-27213 від "16" грудня 2020 року</t>
  </si>
  <si>
    <t>Директор</t>
  </si>
  <si>
    <t>Корчинський Д.Д.</t>
  </si>
  <si>
    <r>
      <t xml:space="preserve">послуги реклами, організація діяльності у сфері зв'язків із громадськістю, 280 роб. год. (SMM, реклама в соціальних мережах та месседжерах Telegram/ Viber) Заміна на </t>
    </r>
    <r>
      <rPr>
        <b/>
        <sz val="10"/>
        <color indexed="8"/>
        <rFont val="Arial"/>
        <family val="2"/>
        <charset val="1"/>
      </rPr>
      <t xml:space="preserve">ФОП МАРЯШЕВА ГАННА РАФАЕЛІЇВНА </t>
    </r>
  </si>
  <si>
    <t>Було проведено лише один театральний захід через обмеження у часі та можлий локдаун, що призвів би до заборони у проведенні масових заходів</t>
  </si>
  <si>
    <r>
      <t xml:space="preserve">Оренда приміщення для проведення рецетицій за адресою: у м. Києві, вул. Василя Тютюника 37/1, оф 31, загальною площею 182 м. кв. </t>
    </r>
    <r>
      <rPr>
        <b/>
        <i/>
        <u/>
        <sz val="10"/>
        <color rgb="FF000000"/>
        <rFont val="Arial"/>
      </rPr>
      <t xml:space="preserve">Спрямовано економію коштів в межах статей погодженого кошторису на оренду приміщення для проведення репетицій та покращення професійних навичок акторів, постановки та підготовки до майбутніх вистав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</si>
</sst>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\ #,##0.00&quot;    &quot;;\-#,##0.00&quot;    &quot;;&quot; -&quot;#&quot;    &quot;"/>
    <numFmt numFmtId="169" formatCode="\ #,##0.00\ ;\-#,##0.00\ ;&quot; -&quot;#\ 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u/>
      <sz val="11"/>
      <color rgb="FF000000"/>
      <name val="Times New Roman"/>
    </font>
    <font>
      <b/>
      <i/>
      <u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rgb="FF000000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 style="medium">
        <color indexed="8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indexed="8"/>
      </right>
      <top style="thin">
        <color auto="1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auto="1"/>
      </bottom>
      <diagonal/>
    </border>
    <border>
      <left style="thin">
        <color indexed="8"/>
      </left>
      <right style="thin">
        <color rgb="FF000000"/>
      </right>
      <top style="medium">
        <color rgb="FF000000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25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/>
    <xf numFmtId="168" fontId="22" fillId="0" borderId="78" xfId="1" applyNumberFormat="1" applyFont="1" applyBorder="1" applyAlignment="1">
      <alignment vertical="top" wrapText="1"/>
    </xf>
    <xf numFmtId="49" fontId="22" fillId="0" borderId="79" xfId="1" applyNumberFormat="1" applyFont="1" applyBorder="1" applyAlignment="1">
      <alignment horizontal="center" vertical="top" wrapText="1"/>
    </xf>
    <xf numFmtId="168" fontId="21" fillId="0" borderId="80" xfId="1" applyNumberFormat="1" applyFont="1" applyBorder="1" applyAlignment="1">
      <alignment vertical="top" wrapText="1"/>
    </xf>
    <xf numFmtId="168" fontId="22" fillId="0" borderId="81" xfId="1" applyNumberFormat="1" applyFont="1" applyBorder="1" applyAlignment="1">
      <alignment vertical="top" wrapText="1"/>
    </xf>
    <xf numFmtId="49" fontId="22" fillId="0" borderId="82" xfId="1" applyNumberFormat="1" applyFont="1" applyBorder="1" applyAlignment="1">
      <alignment horizontal="center" vertical="top" wrapText="1"/>
    </xf>
    <xf numFmtId="168" fontId="22" fillId="0" borderId="83" xfId="1" applyNumberFormat="1" applyFont="1" applyBorder="1" applyAlignment="1">
      <alignment vertical="top" wrapText="1"/>
    </xf>
    <xf numFmtId="49" fontId="22" fillId="0" borderId="84" xfId="1" applyNumberFormat="1" applyFont="1" applyBorder="1" applyAlignment="1">
      <alignment horizontal="center" vertical="top" wrapText="1"/>
    </xf>
    <xf numFmtId="168" fontId="21" fillId="0" borderId="85" xfId="1" applyNumberFormat="1" applyFont="1" applyBorder="1" applyAlignment="1">
      <alignment vertical="top" wrapText="1"/>
    </xf>
    <xf numFmtId="168" fontId="21" fillId="0" borderId="86" xfId="1" applyNumberFormat="1" applyFont="1" applyBorder="1" applyAlignment="1">
      <alignment vertical="top" wrapText="1"/>
    </xf>
    <xf numFmtId="3" fontId="21" fillId="0" borderId="87" xfId="1" applyNumberFormat="1" applyFont="1" applyBorder="1" applyAlignment="1">
      <alignment horizontal="center" vertical="top" wrapText="1"/>
    </xf>
    <xf numFmtId="4" fontId="21" fillId="0" borderId="88" xfId="1" applyNumberFormat="1" applyFont="1" applyBorder="1" applyAlignment="1">
      <alignment horizontal="center" vertical="top" wrapText="1"/>
    </xf>
    <xf numFmtId="4" fontId="21" fillId="0" borderId="89" xfId="1" applyNumberFormat="1" applyFont="1" applyBorder="1" applyAlignment="1">
      <alignment horizontal="right" vertical="top" wrapText="1"/>
    </xf>
    <xf numFmtId="3" fontId="21" fillId="0" borderId="90" xfId="1" applyNumberFormat="1" applyFont="1" applyBorder="1" applyAlignment="1">
      <alignment horizontal="center" vertical="top" wrapText="1"/>
    </xf>
    <xf numFmtId="4" fontId="21" fillId="0" borderId="85" xfId="1" applyNumberFormat="1" applyFont="1" applyBorder="1" applyAlignment="1">
      <alignment horizontal="center" vertical="top" wrapText="1"/>
    </xf>
    <xf numFmtId="4" fontId="21" fillId="0" borderId="91" xfId="1" applyNumberFormat="1" applyFont="1" applyBorder="1" applyAlignment="1">
      <alignment horizontal="right" vertical="top" wrapText="1"/>
    </xf>
    <xf numFmtId="4" fontId="21" fillId="0" borderId="86" xfId="1" applyNumberFormat="1" applyFont="1" applyBorder="1" applyAlignment="1">
      <alignment horizontal="center" vertical="top" wrapText="1"/>
    </xf>
    <xf numFmtId="4" fontId="21" fillId="0" borderId="92" xfId="1" applyNumberFormat="1" applyFont="1" applyBorder="1" applyAlignment="1">
      <alignment horizontal="right" vertical="top" wrapText="1"/>
    </xf>
    <xf numFmtId="168" fontId="21" fillId="0" borderId="79" xfId="1" applyNumberFormat="1" applyFont="1" applyBorder="1" applyAlignment="1">
      <alignment vertical="top" wrapText="1"/>
    </xf>
    <xf numFmtId="168" fontId="21" fillId="0" borderId="82" xfId="1" applyNumberFormat="1" applyFont="1" applyBorder="1" applyAlignment="1">
      <alignment vertical="top" wrapText="1"/>
    </xf>
    <xf numFmtId="168" fontId="21" fillId="0" borderId="93" xfId="1" applyNumberFormat="1" applyFont="1" applyBorder="1" applyAlignment="1">
      <alignment vertical="top" wrapText="1"/>
    </xf>
    <xf numFmtId="49" fontId="22" fillId="0" borderId="94" xfId="1" applyNumberFormat="1" applyFont="1" applyBorder="1" applyAlignment="1">
      <alignment horizontal="center" vertical="top" wrapText="1"/>
    </xf>
    <xf numFmtId="49" fontId="22" fillId="0" borderId="95" xfId="1" applyNumberFormat="1" applyFont="1" applyBorder="1" applyAlignment="1">
      <alignment horizontal="center" vertical="top" wrapText="1"/>
    </xf>
    <xf numFmtId="166" fontId="5" fillId="0" borderId="96" xfId="0" applyNumberFormat="1" applyFont="1" applyBorder="1" applyAlignment="1">
      <alignment horizontal="center" vertical="top" wrapText="1"/>
    </xf>
    <xf numFmtId="168" fontId="22" fillId="0" borderId="97" xfId="1" applyNumberFormat="1" applyFont="1" applyBorder="1" applyAlignment="1">
      <alignment vertical="top" wrapText="1"/>
    </xf>
    <xf numFmtId="168" fontId="21" fillId="0" borderId="98" xfId="1" applyNumberFormat="1" applyFont="1" applyBorder="1" applyAlignment="1">
      <alignment vertical="top" wrapText="1"/>
    </xf>
    <xf numFmtId="168" fontId="21" fillId="0" borderId="99" xfId="1" applyNumberFormat="1" applyFont="1" applyBorder="1" applyAlignment="1">
      <alignment vertical="top" wrapText="1"/>
    </xf>
    <xf numFmtId="169" fontId="21" fillId="0" borderId="100" xfId="1" applyNumberFormat="1" applyFont="1" applyBorder="1" applyAlignment="1">
      <alignment vertical="top" wrapText="1"/>
    </xf>
    <xf numFmtId="169" fontId="21" fillId="0" borderId="100" xfId="1" applyNumberFormat="1" applyFont="1" applyBorder="1" applyAlignment="1">
      <alignment horizontal="left" vertical="top" wrapText="1"/>
    </xf>
    <xf numFmtId="169" fontId="21" fillId="0" borderId="101" xfId="1" applyNumberFormat="1" applyFont="1" applyBorder="1" applyAlignment="1">
      <alignment horizontal="left" vertical="top" wrapText="1"/>
    </xf>
    <xf numFmtId="168" fontId="21" fillId="0" borderId="102" xfId="1" applyNumberFormat="1" applyFont="1" applyBorder="1" applyAlignment="1">
      <alignment horizontal="center" vertical="top" wrapText="1"/>
    </xf>
    <xf numFmtId="166" fontId="4" fillId="5" borderId="67" xfId="0" applyNumberFormat="1" applyFont="1" applyFill="1" applyBorder="1" applyAlignment="1">
      <alignment horizontal="center" vertical="center" wrapText="1"/>
    </xf>
    <xf numFmtId="166" fontId="5" fillId="6" borderId="14" xfId="0" applyNumberFormat="1" applyFont="1" applyFill="1" applyBorder="1" applyAlignment="1">
      <alignment horizontal="center" vertical="center" wrapText="1"/>
    </xf>
    <xf numFmtId="166" fontId="5" fillId="0" borderId="103" xfId="0" applyNumberFormat="1" applyFont="1" applyBorder="1" applyAlignment="1">
      <alignment horizontal="center" vertical="top" wrapText="1"/>
    </xf>
    <xf numFmtId="166" fontId="5" fillId="0" borderId="104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4" fontId="21" fillId="0" borderId="105" xfId="1" applyNumberFormat="1" applyFont="1" applyBorder="1" applyAlignment="1">
      <alignment horizontal="center" vertical="top" wrapText="1"/>
    </xf>
    <xf numFmtId="4" fontId="21" fillId="0" borderId="106" xfId="1" applyNumberFormat="1" applyFont="1" applyBorder="1" applyAlignment="1">
      <alignment horizontal="center" vertical="top" wrapText="1"/>
    </xf>
    <xf numFmtId="3" fontId="21" fillId="0" borderId="107" xfId="1" applyNumberFormat="1" applyFont="1" applyBorder="1" applyAlignment="1">
      <alignment horizontal="center" vertical="top" wrapText="1"/>
    </xf>
    <xf numFmtId="3" fontId="21" fillId="0" borderId="108" xfId="1" applyNumberFormat="1" applyFont="1" applyBorder="1" applyAlignment="1">
      <alignment horizontal="center" vertical="top" wrapText="1"/>
    </xf>
    <xf numFmtId="3" fontId="21" fillId="0" borderId="109" xfId="1" applyNumberFormat="1" applyFont="1" applyBorder="1" applyAlignment="1">
      <alignment horizontal="center" vertical="top" wrapText="1"/>
    </xf>
    <xf numFmtId="4" fontId="21" fillId="0" borderId="110" xfId="1" applyNumberFormat="1" applyFont="1" applyBorder="1" applyAlignment="1">
      <alignment horizontal="center" vertical="top" wrapText="1"/>
    </xf>
    <xf numFmtId="0" fontId="21" fillId="0" borderId="80" xfId="1" applyFont="1" applyBorder="1" applyAlignment="1">
      <alignment vertical="top" wrapText="1"/>
    </xf>
    <xf numFmtId="0" fontId="21" fillId="0" borderId="111" xfId="1" applyFont="1" applyBorder="1" applyAlignment="1">
      <alignment vertical="top" wrapText="1"/>
    </xf>
    <xf numFmtId="0" fontId="21" fillId="0" borderId="112" xfId="1" applyFont="1" applyBorder="1" applyAlignment="1">
      <alignment vertical="top" wrapText="1"/>
    </xf>
    <xf numFmtId="0" fontId="21" fillId="0" borderId="113" xfId="1" applyFont="1" applyBorder="1" applyAlignment="1">
      <alignment vertical="top" wrapText="1"/>
    </xf>
    <xf numFmtId="0" fontId="21" fillId="0" borderId="115" xfId="1" applyFont="1" applyBorder="1" applyAlignment="1">
      <alignment vertical="top" wrapText="1"/>
    </xf>
    <xf numFmtId="0" fontId="21" fillId="0" borderId="114" xfId="1" applyFont="1" applyBorder="1" applyAlignment="1">
      <alignment vertical="top" wrapText="1"/>
    </xf>
    <xf numFmtId="0" fontId="21" fillId="0" borderId="93" xfId="1" applyFont="1" applyBorder="1" applyAlignment="1">
      <alignment vertical="top" wrapText="1"/>
    </xf>
    <xf numFmtId="0" fontId="21" fillId="0" borderId="116" xfId="1" applyFont="1" applyBorder="1" applyAlignment="1">
      <alignment vertical="top" wrapText="1"/>
    </xf>
    <xf numFmtId="4" fontId="21" fillId="0" borderId="117" xfId="1" applyNumberFormat="1" applyFont="1" applyBorder="1" applyAlignment="1">
      <alignment horizontal="center" vertical="top" wrapText="1"/>
    </xf>
    <xf numFmtId="3" fontId="21" fillId="0" borderId="118" xfId="1" applyNumberFormat="1" applyFont="1" applyBorder="1" applyAlignment="1">
      <alignment horizontal="center" vertical="top" wrapText="1"/>
    </xf>
    <xf numFmtId="4" fontId="21" fillId="0" borderId="119" xfId="1" applyNumberFormat="1" applyFont="1" applyBorder="1" applyAlignment="1">
      <alignment horizontal="center" vertical="top" wrapText="1"/>
    </xf>
    <xf numFmtId="0" fontId="23" fillId="0" borderId="0" xfId="0" applyFont="1" applyAlignment="1"/>
    <xf numFmtId="0" fontId="0" fillId="0" borderId="70" xfId="0" applyFont="1" applyBorder="1" applyAlignment="1">
      <alignment horizontal="center"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7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70" xfId="0" applyFont="1" applyBorder="1"/>
    <xf numFmtId="0" fontId="7" fillId="0" borderId="43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41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6" Type="http://customschemas.google.com/relationships/workbookmetadata" Target="metadata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04"/>
  <sheetViews>
    <sheetView tabSelected="1" topLeftCell="F1" zoomScale="110" zoomScaleNormal="110" zoomScalePageLayoutView="110" workbookViewId="0">
      <selection activeCell="V81" sqref="V81"/>
    </sheetView>
  </sheetViews>
  <sheetFormatPr baseColWidth="10" defaultColWidth="12.6640625" defaultRowHeight="15" customHeight="1" x14ac:dyDescent="0.15"/>
  <cols>
    <col min="1" max="1" width="11" customWidth="1"/>
    <col min="2" max="2" width="4.5" customWidth="1"/>
    <col min="3" max="3" width="33.6640625" customWidth="1"/>
    <col min="4" max="4" width="8" customWidth="1"/>
    <col min="5" max="5" width="9.6640625" customWidth="1"/>
    <col min="6" max="7" width="13.83203125" customWidth="1"/>
    <col min="8" max="8" width="9.6640625" customWidth="1"/>
    <col min="9" max="10" width="13.83203125" customWidth="1"/>
    <col min="11" max="11" width="9.6640625" customWidth="1"/>
    <col min="12" max="13" width="13.83203125" customWidth="1"/>
    <col min="14" max="14" width="9.6640625" customWidth="1"/>
    <col min="15" max="19" width="13.83203125" customWidth="1"/>
    <col min="20" max="20" width="25.33203125" customWidth="1"/>
    <col min="21" max="38" width="5.664062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123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172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44" t="s">
        <v>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44" t="s">
        <v>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45" t="s">
        <v>155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46" t="s">
        <v>3</v>
      </c>
      <c r="B17" s="248" t="s">
        <v>4</v>
      </c>
      <c r="C17" s="248" t="s">
        <v>5</v>
      </c>
      <c r="D17" s="250" t="s">
        <v>6</v>
      </c>
      <c r="E17" s="220" t="s">
        <v>7</v>
      </c>
      <c r="F17" s="221"/>
      <c r="G17" s="222"/>
      <c r="H17" s="220" t="s">
        <v>8</v>
      </c>
      <c r="I17" s="221"/>
      <c r="J17" s="222"/>
      <c r="K17" s="220" t="s">
        <v>9</v>
      </c>
      <c r="L17" s="221"/>
      <c r="M17" s="222"/>
      <c r="N17" s="220" t="s">
        <v>10</v>
      </c>
      <c r="O17" s="221"/>
      <c r="P17" s="222"/>
      <c r="Q17" s="241" t="s">
        <v>11</v>
      </c>
      <c r="R17" s="221"/>
      <c r="S17" s="222"/>
      <c r="T17" s="242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47"/>
      <c r="B18" s="249"/>
      <c r="C18" s="249"/>
      <c r="D18" s="251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4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f>G85</f>
        <v>99996.433800000013</v>
      </c>
      <c r="H21" s="38"/>
      <c r="I21" s="39"/>
      <c r="J21" s="40">
        <v>99996.43</v>
      </c>
      <c r="K21" s="38"/>
      <c r="L21" s="39"/>
      <c r="M21" s="40">
        <f>M85</f>
        <v>458234.72</v>
      </c>
      <c r="N21" s="38"/>
      <c r="O21" s="39"/>
      <c r="P21" s="40">
        <f>P85</f>
        <v>458234.72000000003</v>
      </c>
      <c r="Q21" s="40">
        <f>G21+M21</f>
        <v>558231.15379999997</v>
      </c>
      <c r="R21" s="40">
        <f>J21+P21</f>
        <v>558231.15</v>
      </c>
      <c r="S21" s="40">
        <f>Q21-R21</f>
        <v>3.7999999476596713E-3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30</v>
      </c>
      <c r="B22" s="43"/>
      <c r="C22" s="44"/>
      <c r="D22" s="45"/>
      <c r="E22" s="46"/>
      <c r="F22" s="47"/>
      <c r="G22" s="48">
        <f>SUM(G21)</f>
        <v>99996.433800000013</v>
      </c>
      <c r="H22" s="46"/>
      <c r="I22" s="47"/>
      <c r="J22" s="48">
        <f>SUM(J21)</f>
        <v>99996.43</v>
      </c>
      <c r="K22" s="46"/>
      <c r="L22" s="47"/>
      <c r="M22" s="48">
        <f>SUM(M21)</f>
        <v>458234.72</v>
      </c>
      <c r="N22" s="46"/>
      <c r="O22" s="47"/>
      <c r="P22" s="48">
        <f t="shared" ref="P22:S22" si="0">SUM(P21)</f>
        <v>458234.72000000003</v>
      </c>
      <c r="Q22" s="48">
        <f t="shared" si="0"/>
        <v>558231.15379999997</v>
      </c>
      <c r="R22" s="48">
        <f t="shared" si="0"/>
        <v>558231.15</v>
      </c>
      <c r="S22" s="48">
        <f t="shared" si="0"/>
        <v>3.7999999476596713E-3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23"/>
      <c r="B23" s="224"/>
      <c r="C23" s="22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SUM(G27:G32)</f>
        <v>81964.290000000008</v>
      </c>
      <c r="H26" s="74"/>
      <c r="I26" s="75"/>
      <c r="J26" s="76">
        <f>SUM(J27:J32)</f>
        <v>81964.290000000008</v>
      </c>
      <c r="K26" s="74"/>
      <c r="L26" s="75"/>
      <c r="M26" s="76">
        <f>SUM(M27:M32)</f>
        <v>60900</v>
      </c>
      <c r="N26" s="74"/>
      <c r="O26" s="75"/>
      <c r="P26" s="76">
        <f t="shared" ref="P26:S26" si="1">SUM(P27:P32)</f>
        <v>60900</v>
      </c>
      <c r="Q26" s="76">
        <f t="shared" si="1"/>
        <v>142864.29</v>
      </c>
      <c r="R26" s="76">
        <f t="shared" si="1"/>
        <v>142864.29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161" t="s">
        <v>37</v>
      </c>
      <c r="B27" s="162" t="s">
        <v>38</v>
      </c>
      <c r="C27" s="163" t="s">
        <v>126</v>
      </c>
      <c r="D27" s="81" t="s">
        <v>39</v>
      </c>
      <c r="E27" s="170" t="s">
        <v>133</v>
      </c>
      <c r="F27" s="171">
        <v>6275</v>
      </c>
      <c r="G27" s="172">
        <f>F27*4</f>
        <v>25100</v>
      </c>
      <c r="H27" s="170" t="s">
        <v>133</v>
      </c>
      <c r="I27" s="171">
        <v>6275</v>
      </c>
      <c r="J27" s="172">
        <f>I27*4</f>
        <v>25100</v>
      </c>
      <c r="K27" s="170">
        <v>1</v>
      </c>
      <c r="L27" s="171">
        <v>10500</v>
      </c>
      <c r="M27" s="84">
        <f t="shared" ref="M27:M32" si="2">K27*L27</f>
        <v>10500</v>
      </c>
      <c r="N27" s="170">
        <v>1</v>
      </c>
      <c r="O27" s="171">
        <v>10500</v>
      </c>
      <c r="P27" s="84">
        <f t="shared" ref="P27:P32" si="3">N27*O27</f>
        <v>10500</v>
      </c>
      <c r="Q27" s="84">
        <f t="shared" ref="Q27:Q32" si="4">G27+M27</f>
        <v>35600</v>
      </c>
      <c r="R27" s="84">
        <f t="shared" ref="R27:R32" si="5">J27+P27</f>
        <v>35600</v>
      </c>
      <c r="S27" s="84">
        <f t="shared" ref="S27:S32" si="6">Q27-R27</f>
        <v>0</v>
      </c>
      <c r="T27" s="202" t="s">
        <v>167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164" t="s">
        <v>37</v>
      </c>
      <c r="B28" s="165" t="s">
        <v>40</v>
      </c>
      <c r="C28" s="163" t="s">
        <v>127</v>
      </c>
      <c r="D28" s="81" t="s">
        <v>39</v>
      </c>
      <c r="E28" s="170" t="s">
        <v>134</v>
      </c>
      <c r="F28" s="171">
        <v>6566.67</v>
      </c>
      <c r="G28" s="172">
        <f>3*F28-0.01</f>
        <v>19700.000000000004</v>
      </c>
      <c r="H28" s="170" t="s">
        <v>134</v>
      </c>
      <c r="I28" s="171">
        <v>6566.67</v>
      </c>
      <c r="J28" s="172">
        <f>3*I28-0.01</f>
        <v>19700.000000000004</v>
      </c>
      <c r="K28" s="170">
        <v>1</v>
      </c>
      <c r="L28" s="171">
        <v>10200</v>
      </c>
      <c r="M28" s="84">
        <f t="shared" si="2"/>
        <v>10200</v>
      </c>
      <c r="N28" s="170">
        <v>1</v>
      </c>
      <c r="O28" s="171">
        <v>10200</v>
      </c>
      <c r="P28" s="84">
        <f t="shared" si="3"/>
        <v>10200</v>
      </c>
      <c r="Q28" s="84">
        <f t="shared" si="4"/>
        <v>29900.000000000004</v>
      </c>
      <c r="R28" s="84">
        <f t="shared" si="5"/>
        <v>29900.000000000004</v>
      </c>
      <c r="S28" s="84">
        <f t="shared" si="6"/>
        <v>0</v>
      </c>
      <c r="T28" s="202" t="s">
        <v>168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60" customFormat="1" ht="30" customHeight="1" x14ac:dyDescent="0.15">
      <c r="A29" s="166" t="s">
        <v>37</v>
      </c>
      <c r="B29" s="167" t="s">
        <v>41</v>
      </c>
      <c r="C29" s="163" t="s">
        <v>128</v>
      </c>
      <c r="D29" s="81" t="s">
        <v>39</v>
      </c>
      <c r="E29" s="170" t="s">
        <v>134</v>
      </c>
      <c r="F29" s="171">
        <v>5888.1</v>
      </c>
      <c r="G29" s="172">
        <f>F29*3-0.01</f>
        <v>17664.290000000005</v>
      </c>
      <c r="H29" s="170" t="s">
        <v>134</v>
      </c>
      <c r="I29" s="171">
        <v>5888.1</v>
      </c>
      <c r="J29" s="172">
        <f>I29*3-0.01</f>
        <v>17664.290000000005</v>
      </c>
      <c r="K29" s="170">
        <v>1</v>
      </c>
      <c r="L29" s="171">
        <v>10200</v>
      </c>
      <c r="M29" s="84">
        <f t="shared" ref="M29:M31" si="7">K29*L29</f>
        <v>10200</v>
      </c>
      <c r="N29" s="170">
        <v>1</v>
      </c>
      <c r="O29" s="171">
        <v>10200</v>
      </c>
      <c r="P29" s="84">
        <f t="shared" ref="P29:P31" si="8">N29*O29</f>
        <v>10200</v>
      </c>
      <c r="Q29" s="84">
        <f t="shared" ref="Q29:Q31" si="9">G29+M29</f>
        <v>27864.290000000005</v>
      </c>
      <c r="R29" s="84">
        <f t="shared" ref="R29:R31" si="10">J29+P29</f>
        <v>27864.290000000005</v>
      </c>
      <c r="S29" s="84">
        <f t="shared" ref="S29:S31" si="11">Q29-R29</f>
        <v>0</v>
      </c>
      <c r="T29" s="202" t="s">
        <v>169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60" customFormat="1" ht="30" customHeight="1" x14ac:dyDescent="0.15">
      <c r="A30" s="166" t="s">
        <v>37</v>
      </c>
      <c r="B30" s="167" t="s">
        <v>124</v>
      </c>
      <c r="C30" s="168" t="s">
        <v>129</v>
      </c>
      <c r="D30" s="81" t="s">
        <v>39</v>
      </c>
      <c r="E30" s="173"/>
      <c r="F30" s="174"/>
      <c r="G30" s="175">
        <f>E30*F30</f>
        <v>0</v>
      </c>
      <c r="H30" s="173"/>
      <c r="I30" s="174"/>
      <c r="J30" s="175">
        <f>H30*I30</f>
        <v>0</v>
      </c>
      <c r="K30" s="173">
        <v>1</v>
      </c>
      <c r="L30" s="174">
        <v>10000</v>
      </c>
      <c r="M30" s="84">
        <f t="shared" si="7"/>
        <v>10000</v>
      </c>
      <c r="N30" s="173">
        <v>1</v>
      </c>
      <c r="O30" s="174">
        <v>10000</v>
      </c>
      <c r="P30" s="84">
        <f t="shared" si="8"/>
        <v>10000</v>
      </c>
      <c r="Q30" s="84">
        <f t="shared" si="9"/>
        <v>10000</v>
      </c>
      <c r="R30" s="84">
        <f t="shared" si="10"/>
        <v>10000</v>
      </c>
      <c r="S30" s="84">
        <f t="shared" si="11"/>
        <v>0</v>
      </c>
      <c r="T30" s="208" t="s">
        <v>170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60" customFormat="1" ht="30" customHeight="1" x14ac:dyDescent="0.15">
      <c r="A31" s="166" t="s">
        <v>37</v>
      </c>
      <c r="B31" s="167" t="s">
        <v>125</v>
      </c>
      <c r="C31" s="168" t="s">
        <v>130</v>
      </c>
      <c r="D31" s="81" t="s">
        <v>39</v>
      </c>
      <c r="E31" s="173"/>
      <c r="F31" s="174"/>
      <c r="G31" s="175">
        <f>E31*F31</f>
        <v>0</v>
      </c>
      <c r="H31" s="173"/>
      <c r="I31" s="174"/>
      <c r="J31" s="175">
        <f>H31*I31</f>
        <v>0</v>
      </c>
      <c r="K31" s="173">
        <v>1</v>
      </c>
      <c r="L31" s="174">
        <v>10000</v>
      </c>
      <c r="M31" s="84">
        <f t="shared" si="7"/>
        <v>10000</v>
      </c>
      <c r="N31" s="173">
        <v>1</v>
      </c>
      <c r="O31" s="174">
        <v>10000</v>
      </c>
      <c r="P31" s="84">
        <f t="shared" si="8"/>
        <v>10000</v>
      </c>
      <c r="Q31" s="84">
        <f t="shared" si="9"/>
        <v>10000</v>
      </c>
      <c r="R31" s="84">
        <f t="shared" si="10"/>
        <v>10000</v>
      </c>
      <c r="S31" s="84">
        <f t="shared" si="11"/>
        <v>0</v>
      </c>
      <c r="T31" s="208" t="s">
        <v>170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">
      <c r="A32" s="166" t="s">
        <v>37</v>
      </c>
      <c r="B32" s="167" t="s">
        <v>131</v>
      </c>
      <c r="C32" s="169" t="s">
        <v>132</v>
      </c>
      <c r="D32" s="90" t="s">
        <v>39</v>
      </c>
      <c r="E32" s="170" t="s">
        <v>134</v>
      </c>
      <c r="F32" s="176">
        <v>6500</v>
      </c>
      <c r="G32" s="177">
        <f>3*F32</f>
        <v>19500</v>
      </c>
      <c r="H32" s="170" t="s">
        <v>134</v>
      </c>
      <c r="I32" s="176">
        <v>6500</v>
      </c>
      <c r="J32" s="177">
        <f>3*I32</f>
        <v>19500</v>
      </c>
      <c r="K32" s="173">
        <v>1</v>
      </c>
      <c r="L32" s="176">
        <v>10000</v>
      </c>
      <c r="M32" s="93">
        <f t="shared" si="2"/>
        <v>10000</v>
      </c>
      <c r="N32" s="173">
        <v>1</v>
      </c>
      <c r="O32" s="176">
        <v>10000</v>
      </c>
      <c r="P32" s="93">
        <f t="shared" si="3"/>
        <v>10000</v>
      </c>
      <c r="Q32" s="93">
        <f t="shared" si="4"/>
        <v>29500</v>
      </c>
      <c r="R32" s="93">
        <f t="shared" si="5"/>
        <v>29500</v>
      </c>
      <c r="S32" s="93">
        <f t="shared" si="6"/>
        <v>0</v>
      </c>
      <c r="T32" s="208" t="s">
        <v>170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thickBot="1" x14ac:dyDescent="0.2">
      <c r="A33" s="71" t="s">
        <v>34</v>
      </c>
      <c r="B33" s="72" t="s">
        <v>42</v>
      </c>
      <c r="C33" s="71" t="s">
        <v>43</v>
      </c>
      <c r="D33" s="73"/>
      <c r="E33" s="74"/>
      <c r="F33" s="75"/>
      <c r="G33" s="76"/>
      <c r="H33" s="74"/>
      <c r="I33" s="75"/>
      <c r="J33" s="76"/>
      <c r="K33" s="74"/>
      <c r="L33" s="75"/>
      <c r="M33" s="76">
        <f>SUM(M34:M37)</f>
        <v>56676</v>
      </c>
      <c r="N33" s="74"/>
      <c r="O33" s="75"/>
      <c r="P33" s="76">
        <f t="shared" ref="P33:S33" si="12">SUM(P34:P37)</f>
        <v>56676</v>
      </c>
      <c r="Q33" s="76">
        <f t="shared" si="12"/>
        <v>56676</v>
      </c>
      <c r="R33" s="76">
        <f t="shared" si="12"/>
        <v>56676</v>
      </c>
      <c r="S33" s="76">
        <f t="shared" si="12"/>
        <v>0</v>
      </c>
      <c r="T33" s="7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30" x14ac:dyDescent="0.15">
      <c r="A34" s="166" t="s">
        <v>37</v>
      </c>
      <c r="B34" s="167" t="s">
        <v>44</v>
      </c>
      <c r="C34" s="178" t="s">
        <v>135</v>
      </c>
      <c r="D34" s="81"/>
      <c r="E34" s="225" t="s">
        <v>45</v>
      </c>
      <c r="F34" s="224"/>
      <c r="G34" s="226"/>
      <c r="H34" s="225" t="s">
        <v>45</v>
      </c>
      <c r="I34" s="224"/>
      <c r="J34" s="226"/>
      <c r="K34" s="211">
        <v>1</v>
      </c>
      <c r="L34" s="212">
        <v>14169</v>
      </c>
      <c r="M34" s="84">
        <f t="shared" ref="M34:M35" si="13">K34*L34</f>
        <v>14169</v>
      </c>
      <c r="N34" s="211">
        <v>1</v>
      </c>
      <c r="O34" s="212">
        <v>14169</v>
      </c>
      <c r="P34" s="84">
        <f t="shared" ref="P34:P35" si="14">N34*O34</f>
        <v>14169</v>
      </c>
      <c r="Q34" s="84">
        <f t="shared" ref="Q34:Q35" si="15">G34+M34</f>
        <v>14169</v>
      </c>
      <c r="R34" s="84">
        <f t="shared" ref="R34:R35" si="16">J34+P34</f>
        <v>14169</v>
      </c>
      <c r="S34" s="84">
        <f t="shared" ref="S34:S35" si="17">Q34-R34</f>
        <v>0</v>
      </c>
      <c r="T34" s="204" t="s">
        <v>163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91" x14ac:dyDescent="0.15">
      <c r="A35" s="166" t="s">
        <v>37</v>
      </c>
      <c r="B35" s="167" t="s">
        <v>46</v>
      </c>
      <c r="C35" s="179" t="s">
        <v>136</v>
      </c>
      <c r="D35" s="81"/>
      <c r="E35" s="227"/>
      <c r="F35" s="224"/>
      <c r="G35" s="226"/>
      <c r="H35" s="227"/>
      <c r="I35" s="224"/>
      <c r="J35" s="226"/>
      <c r="K35" s="200">
        <v>1</v>
      </c>
      <c r="L35" s="201">
        <v>14169</v>
      </c>
      <c r="M35" s="84">
        <f t="shared" si="13"/>
        <v>14169</v>
      </c>
      <c r="N35" s="200">
        <v>1</v>
      </c>
      <c r="O35" s="201">
        <v>14169</v>
      </c>
      <c r="P35" s="84">
        <f t="shared" si="14"/>
        <v>14169</v>
      </c>
      <c r="Q35" s="84">
        <f t="shared" si="15"/>
        <v>14169</v>
      </c>
      <c r="R35" s="84">
        <f t="shared" si="16"/>
        <v>14169</v>
      </c>
      <c r="S35" s="84">
        <f t="shared" si="17"/>
        <v>0</v>
      </c>
      <c r="T35" s="208" t="s">
        <v>164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60" customFormat="1" ht="78" x14ac:dyDescent="0.15">
      <c r="A36" s="166" t="s">
        <v>37</v>
      </c>
      <c r="B36" s="182" t="s">
        <v>47</v>
      </c>
      <c r="C36" s="180" t="s">
        <v>137</v>
      </c>
      <c r="D36" s="183"/>
      <c r="E36" s="227"/>
      <c r="F36" s="224"/>
      <c r="G36" s="226"/>
      <c r="H36" s="227"/>
      <c r="I36" s="224"/>
      <c r="J36" s="226"/>
      <c r="K36" s="199">
        <v>1</v>
      </c>
      <c r="L36" s="210">
        <v>14169</v>
      </c>
      <c r="M36" s="84">
        <f t="shared" ref="M36:M37" si="18">K36*L36</f>
        <v>14169</v>
      </c>
      <c r="N36" s="199">
        <v>1</v>
      </c>
      <c r="O36" s="210">
        <v>14169</v>
      </c>
      <c r="P36" s="84">
        <f t="shared" ref="P36:P37" si="19">N36*O36</f>
        <v>14169</v>
      </c>
      <c r="Q36" s="84">
        <f t="shared" ref="Q36:Q37" si="20">G36+M36</f>
        <v>14169</v>
      </c>
      <c r="R36" s="84">
        <f t="shared" ref="R36:R37" si="21">J36+P36</f>
        <v>14169</v>
      </c>
      <c r="S36" s="84">
        <f t="shared" ref="S36:S37" si="22">Q36-R36</f>
        <v>0</v>
      </c>
      <c r="T36" s="202" t="s">
        <v>165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40" thickBot="1" x14ac:dyDescent="0.2">
      <c r="A37" s="166" t="s">
        <v>37</v>
      </c>
      <c r="B37" s="181" t="s">
        <v>139</v>
      </c>
      <c r="C37" s="169" t="s">
        <v>138</v>
      </c>
      <c r="D37" s="90"/>
      <c r="E37" s="227"/>
      <c r="F37" s="224"/>
      <c r="G37" s="226"/>
      <c r="H37" s="227"/>
      <c r="I37" s="224"/>
      <c r="J37" s="226"/>
      <c r="K37" s="170">
        <v>1</v>
      </c>
      <c r="L37" s="171">
        <v>14169</v>
      </c>
      <c r="M37" s="84">
        <f t="shared" si="18"/>
        <v>14169</v>
      </c>
      <c r="N37" s="170">
        <v>1</v>
      </c>
      <c r="O37" s="171">
        <v>14169</v>
      </c>
      <c r="P37" s="84">
        <f t="shared" si="19"/>
        <v>14169</v>
      </c>
      <c r="Q37" s="84">
        <f t="shared" si="20"/>
        <v>14169</v>
      </c>
      <c r="R37" s="84">
        <f t="shared" si="21"/>
        <v>14169</v>
      </c>
      <c r="S37" s="84">
        <f t="shared" si="22"/>
        <v>0</v>
      </c>
      <c r="T37" s="209" t="s">
        <v>166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">
      <c r="A38" s="71" t="s">
        <v>34</v>
      </c>
      <c r="B38" s="72" t="s">
        <v>48</v>
      </c>
      <c r="C38" s="71" t="s">
        <v>49</v>
      </c>
      <c r="D38" s="73"/>
      <c r="E38" s="74"/>
      <c r="F38" s="75"/>
      <c r="G38" s="76"/>
      <c r="H38" s="74"/>
      <c r="I38" s="75"/>
      <c r="J38" s="76"/>
      <c r="K38" s="74"/>
      <c r="L38" s="75"/>
      <c r="M38" s="76">
        <f>SUM(M39:M41)</f>
        <v>113352</v>
      </c>
      <c r="N38" s="74"/>
      <c r="O38" s="75"/>
      <c r="P38" s="76">
        <f t="shared" ref="P38:S38" si="23">SUM(P39:P41)</f>
        <v>113352</v>
      </c>
      <c r="Q38" s="76">
        <f t="shared" si="23"/>
        <v>113352</v>
      </c>
      <c r="R38" s="76">
        <f t="shared" si="23"/>
        <v>113352</v>
      </c>
      <c r="S38" s="76">
        <f t="shared" si="23"/>
        <v>0</v>
      </c>
      <c r="T38" s="7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166" t="s">
        <v>37</v>
      </c>
      <c r="B39" s="167" t="s">
        <v>50</v>
      </c>
      <c r="C39" s="179" t="s">
        <v>140</v>
      </c>
      <c r="D39" s="81"/>
      <c r="E39" s="225" t="s">
        <v>45</v>
      </c>
      <c r="F39" s="224"/>
      <c r="G39" s="226"/>
      <c r="H39" s="225" t="s">
        <v>45</v>
      </c>
      <c r="I39" s="224"/>
      <c r="J39" s="226"/>
      <c r="K39" s="198">
        <v>3</v>
      </c>
      <c r="L39" s="196">
        <v>14169</v>
      </c>
      <c r="M39" s="84">
        <f t="shared" ref="M39:M41" si="24">K39*L39</f>
        <v>42507</v>
      </c>
      <c r="N39" s="198">
        <v>3</v>
      </c>
      <c r="O39" s="196">
        <v>14169</v>
      </c>
      <c r="P39" s="84">
        <f t="shared" ref="P39:P41" si="25">N39*O39</f>
        <v>42507</v>
      </c>
      <c r="Q39" s="84">
        <f t="shared" ref="Q39:Q41" si="26">G39+M39</f>
        <v>42507</v>
      </c>
      <c r="R39" s="84">
        <f t="shared" ref="R39:R41" si="27">J39+P39</f>
        <v>42507</v>
      </c>
      <c r="S39" s="84">
        <f t="shared" ref="S39:S41" si="28">Q39-R39</f>
        <v>0</v>
      </c>
      <c r="T39" s="205" t="s">
        <v>161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2">
      <c r="A40" s="184" t="s">
        <v>37</v>
      </c>
      <c r="B40" s="167" t="s">
        <v>51</v>
      </c>
      <c r="C40" s="185" t="s">
        <v>141</v>
      </c>
      <c r="D40" s="81"/>
      <c r="E40" s="227"/>
      <c r="F40" s="224"/>
      <c r="G40" s="226"/>
      <c r="H40" s="227"/>
      <c r="I40" s="224"/>
      <c r="J40" s="226"/>
      <c r="K40" s="199">
        <v>3</v>
      </c>
      <c r="L40" s="171">
        <v>14169</v>
      </c>
      <c r="M40" s="84">
        <f t="shared" si="24"/>
        <v>42507</v>
      </c>
      <c r="N40" s="199">
        <v>3</v>
      </c>
      <c r="O40" s="171">
        <v>14169</v>
      </c>
      <c r="P40" s="84">
        <f t="shared" si="25"/>
        <v>42507</v>
      </c>
      <c r="Q40" s="84">
        <f t="shared" si="26"/>
        <v>42507</v>
      </c>
      <c r="R40" s="84">
        <f t="shared" si="27"/>
        <v>42507</v>
      </c>
      <c r="S40" s="84">
        <f t="shared" si="28"/>
        <v>0</v>
      </c>
      <c r="T40" s="206" t="s">
        <v>162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05" thickBot="1" x14ac:dyDescent="0.2">
      <c r="A41" s="184" t="s">
        <v>37</v>
      </c>
      <c r="B41" s="167" t="s">
        <v>52</v>
      </c>
      <c r="C41" s="186" t="s">
        <v>142</v>
      </c>
      <c r="D41" s="90"/>
      <c r="E41" s="228"/>
      <c r="F41" s="229"/>
      <c r="G41" s="230"/>
      <c r="H41" s="228"/>
      <c r="I41" s="229"/>
      <c r="J41" s="230"/>
      <c r="K41" s="170">
        <v>2</v>
      </c>
      <c r="L41" s="197">
        <v>14169</v>
      </c>
      <c r="M41" s="93">
        <f t="shared" si="24"/>
        <v>28338</v>
      </c>
      <c r="N41" s="170">
        <v>2</v>
      </c>
      <c r="O41" s="197">
        <v>14169</v>
      </c>
      <c r="P41" s="93">
        <f t="shared" si="25"/>
        <v>28338</v>
      </c>
      <c r="Q41" s="84">
        <f t="shared" si="26"/>
        <v>28338</v>
      </c>
      <c r="R41" s="84">
        <f t="shared" si="27"/>
        <v>28338</v>
      </c>
      <c r="S41" s="84">
        <f t="shared" si="28"/>
        <v>0</v>
      </c>
      <c r="T41" s="207" t="s">
        <v>175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thickBot="1" x14ac:dyDescent="0.2">
      <c r="A42" s="95" t="s">
        <v>53</v>
      </c>
      <c r="B42" s="96"/>
      <c r="C42" s="97"/>
      <c r="D42" s="98"/>
      <c r="E42" s="99"/>
      <c r="F42" s="100"/>
      <c r="G42" s="101">
        <f>G26+G33+G38</f>
        <v>81964.290000000008</v>
      </c>
      <c r="H42" s="99"/>
      <c r="I42" s="100"/>
      <c r="J42" s="101">
        <f>J26+J33+J38</f>
        <v>81964.290000000008</v>
      </c>
      <c r="K42" s="99"/>
      <c r="L42" s="100"/>
      <c r="M42" s="101">
        <f>M26+M33+M38</f>
        <v>230928</v>
      </c>
      <c r="N42" s="99"/>
      <c r="O42" s="100"/>
      <c r="P42" s="101">
        <f t="shared" ref="P42:S42" si="29">P26+P33+P38</f>
        <v>230928</v>
      </c>
      <c r="Q42" s="101">
        <f t="shared" si="29"/>
        <v>312892.29000000004</v>
      </c>
      <c r="R42" s="101">
        <f t="shared" si="29"/>
        <v>312892.29000000004</v>
      </c>
      <c r="S42" s="101">
        <f t="shared" si="29"/>
        <v>0</v>
      </c>
      <c r="T42" s="10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71" t="s">
        <v>26</v>
      </c>
      <c r="B43" s="72" t="s">
        <v>54</v>
      </c>
      <c r="C43" s="71" t="s">
        <v>55</v>
      </c>
      <c r="D43" s="73"/>
      <c r="E43" s="74"/>
      <c r="F43" s="75"/>
      <c r="G43" s="103"/>
      <c r="H43" s="74"/>
      <c r="I43" s="75"/>
      <c r="J43" s="103"/>
      <c r="K43" s="74"/>
      <c r="L43" s="75"/>
      <c r="M43" s="103"/>
      <c r="N43" s="74"/>
      <c r="O43" s="75"/>
      <c r="P43" s="103"/>
      <c r="Q43" s="103"/>
      <c r="R43" s="103"/>
      <c r="S43" s="103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15">
      <c r="A44" s="78" t="s">
        <v>37</v>
      </c>
      <c r="B44" s="104" t="s">
        <v>56</v>
      </c>
      <c r="C44" s="80" t="s">
        <v>57</v>
      </c>
      <c r="D44" s="81"/>
      <c r="E44" s="195">
        <f>G26</f>
        <v>81964.290000000008</v>
      </c>
      <c r="F44" s="105">
        <v>0.22</v>
      </c>
      <c r="G44" s="84">
        <f>E44*F44</f>
        <v>18032.143800000002</v>
      </c>
      <c r="H44" s="195">
        <f>J26</f>
        <v>81964.290000000008</v>
      </c>
      <c r="I44" s="105">
        <v>0.22</v>
      </c>
      <c r="J44" s="84">
        <f t="shared" ref="J44:J45" si="30">H44*I44</f>
        <v>18032.143800000002</v>
      </c>
      <c r="K44" s="195">
        <f>M26</f>
        <v>60900</v>
      </c>
      <c r="L44" s="105">
        <v>0.22</v>
      </c>
      <c r="M44" s="84">
        <f t="shared" ref="M44:M45" si="31">K44*L44</f>
        <v>13398</v>
      </c>
      <c r="N44" s="195">
        <f>P26</f>
        <v>60900</v>
      </c>
      <c r="O44" s="105">
        <v>0.22</v>
      </c>
      <c r="P44" s="84">
        <f t="shared" ref="P44:P45" si="32">N44*O44</f>
        <v>13398</v>
      </c>
      <c r="Q44" s="84">
        <f t="shared" ref="Q44:Q45" si="33">G44+M44</f>
        <v>31430.143800000002</v>
      </c>
      <c r="R44" s="84">
        <f t="shared" ref="R44:R45" si="34">J44+P44</f>
        <v>31430.143800000002</v>
      </c>
      <c r="S44" s="84">
        <f t="shared" ref="S44:S45" si="35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15">
      <c r="A45" s="86" t="s">
        <v>37</v>
      </c>
      <c r="B45" s="87" t="s">
        <v>58</v>
      </c>
      <c r="C45" s="80" t="s">
        <v>43</v>
      </c>
      <c r="D45" s="81"/>
      <c r="E45" s="82"/>
      <c r="F45" s="105">
        <v>0.22</v>
      </c>
      <c r="G45" s="84">
        <f t="shared" ref="G45" si="36">E45*F45</f>
        <v>0</v>
      </c>
      <c r="H45" s="82"/>
      <c r="I45" s="105">
        <v>0.22</v>
      </c>
      <c r="J45" s="84">
        <f t="shared" si="30"/>
        <v>0</v>
      </c>
      <c r="K45" s="195">
        <f>M33</f>
        <v>56676</v>
      </c>
      <c r="L45" s="105">
        <v>0.22</v>
      </c>
      <c r="M45" s="84">
        <f t="shared" si="31"/>
        <v>12468.72</v>
      </c>
      <c r="N45" s="195">
        <f>P33</f>
        <v>56676</v>
      </c>
      <c r="O45" s="105">
        <v>0.22</v>
      </c>
      <c r="P45" s="84">
        <f t="shared" si="32"/>
        <v>12468.72</v>
      </c>
      <c r="Q45" s="84">
        <f t="shared" si="33"/>
        <v>12468.72</v>
      </c>
      <c r="R45" s="84">
        <f t="shared" si="34"/>
        <v>12468.72</v>
      </c>
      <c r="S45" s="84">
        <f t="shared" si="35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95" t="s">
        <v>59</v>
      </c>
      <c r="B46" s="96"/>
      <c r="C46" s="97"/>
      <c r="D46" s="98"/>
      <c r="E46" s="99"/>
      <c r="F46" s="100"/>
      <c r="G46" s="101">
        <f>SUM(G44:G45)</f>
        <v>18032.143800000002</v>
      </c>
      <c r="H46" s="99"/>
      <c r="I46" s="100"/>
      <c r="J46" s="101">
        <f>SUM(J44:J45)</f>
        <v>18032.143800000002</v>
      </c>
      <c r="K46" s="99"/>
      <c r="L46" s="100"/>
      <c r="M46" s="101">
        <f>SUM(M44:M45)</f>
        <v>25866.720000000001</v>
      </c>
      <c r="N46" s="99"/>
      <c r="O46" s="100"/>
      <c r="P46" s="101">
        <f t="shared" ref="P46:S46" si="37">SUM(P44:P45)</f>
        <v>25866.720000000001</v>
      </c>
      <c r="Q46" s="101">
        <f t="shared" si="37"/>
        <v>43898.863799999999</v>
      </c>
      <c r="R46" s="101">
        <f t="shared" si="37"/>
        <v>43898.863799999999</v>
      </c>
      <c r="S46" s="101">
        <f t="shared" si="37"/>
        <v>0</v>
      </c>
      <c r="T46" s="102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 x14ac:dyDescent="0.2">
      <c r="A47" s="71" t="s">
        <v>26</v>
      </c>
      <c r="B47" s="72" t="s">
        <v>60</v>
      </c>
      <c r="C47" s="71" t="s">
        <v>61</v>
      </c>
      <c r="D47" s="73"/>
      <c r="E47" s="74"/>
      <c r="F47" s="75"/>
      <c r="G47" s="103"/>
      <c r="H47" s="74"/>
      <c r="I47" s="75"/>
      <c r="J47" s="103"/>
      <c r="K47" s="74"/>
      <c r="L47" s="75"/>
      <c r="M47" s="103"/>
      <c r="N47" s="74"/>
      <c r="O47" s="75"/>
      <c r="P47" s="103"/>
      <c r="Q47" s="103"/>
      <c r="R47" s="103"/>
      <c r="S47" s="103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182" x14ac:dyDescent="0.15">
      <c r="A48" s="78" t="s">
        <v>37</v>
      </c>
      <c r="B48" s="104" t="s">
        <v>62</v>
      </c>
      <c r="C48" s="187" t="s">
        <v>143</v>
      </c>
      <c r="D48" s="190" t="s">
        <v>39</v>
      </c>
      <c r="E48" s="82"/>
      <c r="F48" s="83"/>
      <c r="G48" s="84">
        <f t="shared" ref="G48:G50" si="38">E48*F48</f>
        <v>0</v>
      </c>
      <c r="H48" s="82"/>
      <c r="I48" s="83"/>
      <c r="J48" s="84">
        <f t="shared" ref="J48:J50" si="39">H48*I48</f>
        <v>0</v>
      </c>
      <c r="K48" s="170">
        <v>3</v>
      </c>
      <c r="L48" s="171">
        <v>15000</v>
      </c>
      <c r="M48" s="84">
        <f t="shared" ref="M48:M50" si="40">K48*L48</f>
        <v>45000</v>
      </c>
      <c r="N48" s="170">
        <v>4</v>
      </c>
      <c r="O48" s="171">
        <v>15513.37</v>
      </c>
      <c r="P48" s="84">
        <f>N48*O48+0.01</f>
        <v>62053.490000000005</v>
      </c>
      <c r="Q48" s="84">
        <f t="shared" ref="Q48:Q50" si="41">G48+M48</f>
        <v>45000</v>
      </c>
      <c r="R48" s="84">
        <f t="shared" ref="R48:R50" si="42">J48+P48</f>
        <v>62053.490000000005</v>
      </c>
      <c r="S48" s="84">
        <f t="shared" ref="S48:S50" si="43">Q48-R48</f>
        <v>-17053.490000000005</v>
      </c>
      <c r="T48" s="119" t="s">
        <v>177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78" x14ac:dyDescent="0.15">
      <c r="A49" s="86" t="s">
        <v>37</v>
      </c>
      <c r="B49" s="87" t="s">
        <v>64</v>
      </c>
      <c r="C49" s="187" t="s">
        <v>144</v>
      </c>
      <c r="D49" s="190" t="s">
        <v>149</v>
      </c>
      <c r="E49" s="82"/>
      <c r="F49" s="83"/>
      <c r="G49" s="84">
        <f t="shared" si="38"/>
        <v>0</v>
      </c>
      <c r="H49" s="82"/>
      <c r="I49" s="83"/>
      <c r="J49" s="84">
        <f t="shared" si="39"/>
        <v>0</v>
      </c>
      <c r="K49" s="170">
        <v>2</v>
      </c>
      <c r="L49" s="171">
        <v>12000</v>
      </c>
      <c r="M49" s="84">
        <f t="shared" si="40"/>
        <v>24000</v>
      </c>
      <c r="N49" s="82">
        <v>1</v>
      </c>
      <c r="O49" s="83">
        <v>8000</v>
      </c>
      <c r="P49" s="84">
        <f t="shared" ref="P49:P50" si="44">N49*O49</f>
        <v>8000</v>
      </c>
      <c r="Q49" s="84">
        <f t="shared" si="41"/>
        <v>24000</v>
      </c>
      <c r="R49" s="84">
        <f t="shared" si="42"/>
        <v>8000</v>
      </c>
      <c r="S49" s="84">
        <f t="shared" si="43"/>
        <v>16000</v>
      </c>
      <c r="T49" s="119" t="s">
        <v>176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">
      <c r="A50" s="88" t="s">
        <v>37</v>
      </c>
      <c r="B50" s="89" t="s">
        <v>65</v>
      </c>
      <c r="C50" s="106" t="s">
        <v>63</v>
      </c>
      <c r="D50" s="90" t="s">
        <v>39</v>
      </c>
      <c r="E50" s="91"/>
      <c r="F50" s="92"/>
      <c r="G50" s="93">
        <f t="shared" si="38"/>
        <v>0</v>
      </c>
      <c r="H50" s="91"/>
      <c r="I50" s="92"/>
      <c r="J50" s="93">
        <f t="shared" si="39"/>
        <v>0</v>
      </c>
      <c r="K50" s="91"/>
      <c r="L50" s="92"/>
      <c r="M50" s="93">
        <f t="shared" si="40"/>
        <v>0</v>
      </c>
      <c r="N50" s="91"/>
      <c r="O50" s="92"/>
      <c r="P50" s="93">
        <f t="shared" si="44"/>
        <v>0</v>
      </c>
      <c r="Q50" s="84">
        <f t="shared" si="41"/>
        <v>0</v>
      </c>
      <c r="R50" s="84">
        <f t="shared" si="42"/>
        <v>0</v>
      </c>
      <c r="S50" s="84">
        <f t="shared" si="43"/>
        <v>0</v>
      </c>
      <c r="T50" s="9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95" t="s">
        <v>66</v>
      </c>
      <c r="B51" s="96"/>
      <c r="C51" s="97"/>
      <c r="D51" s="98"/>
      <c r="E51" s="99"/>
      <c r="F51" s="100"/>
      <c r="G51" s="101">
        <f>SUM(G48:G50)</f>
        <v>0</v>
      </c>
      <c r="H51" s="99"/>
      <c r="I51" s="100"/>
      <c r="J51" s="101">
        <f>SUM(J48:J50)</f>
        <v>0</v>
      </c>
      <c r="K51" s="99"/>
      <c r="L51" s="100"/>
      <c r="M51" s="101">
        <f>SUM(M48:M50)</f>
        <v>69000</v>
      </c>
      <c r="N51" s="99"/>
      <c r="O51" s="100"/>
      <c r="P51" s="101">
        <f t="shared" ref="P51:S51" si="45">SUM(P48:P50)</f>
        <v>70053.490000000005</v>
      </c>
      <c r="Q51" s="101">
        <f t="shared" si="45"/>
        <v>69000</v>
      </c>
      <c r="R51" s="101">
        <f t="shared" si="45"/>
        <v>70053.490000000005</v>
      </c>
      <c r="S51" s="101">
        <f t="shared" si="45"/>
        <v>-1053.4900000000052</v>
      </c>
      <c r="T51" s="10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15">
      <c r="A52" s="71" t="s">
        <v>26</v>
      </c>
      <c r="B52" s="72" t="s">
        <v>67</v>
      </c>
      <c r="C52" s="107" t="s">
        <v>68</v>
      </c>
      <c r="D52" s="73"/>
      <c r="E52" s="74"/>
      <c r="F52" s="75"/>
      <c r="G52" s="103"/>
      <c r="H52" s="74"/>
      <c r="I52" s="75"/>
      <c r="J52" s="103"/>
      <c r="K52" s="74"/>
      <c r="L52" s="75"/>
      <c r="M52" s="103"/>
      <c r="N52" s="74"/>
      <c r="O52" s="75"/>
      <c r="P52" s="103"/>
      <c r="Q52" s="103"/>
      <c r="R52" s="103"/>
      <c r="S52" s="103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30" customHeight="1" x14ac:dyDescent="0.15">
      <c r="A53" s="78" t="s">
        <v>37</v>
      </c>
      <c r="B53" s="104" t="s">
        <v>69</v>
      </c>
      <c r="C53" s="106" t="s">
        <v>70</v>
      </c>
      <c r="D53" s="81" t="s">
        <v>39</v>
      </c>
      <c r="E53" s="82"/>
      <c r="F53" s="83"/>
      <c r="G53" s="84">
        <f t="shared" ref="G53:G56" si="46">E53*F53</f>
        <v>0</v>
      </c>
      <c r="H53" s="82"/>
      <c r="I53" s="83"/>
      <c r="J53" s="84">
        <f t="shared" ref="J53:J56" si="47">H53*I53</f>
        <v>0</v>
      </c>
      <c r="K53" s="82"/>
      <c r="L53" s="83"/>
      <c r="M53" s="84">
        <f t="shared" ref="M53:M56" si="48">K53*L53</f>
        <v>0</v>
      </c>
      <c r="N53" s="82"/>
      <c r="O53" s="83"/>
      <c r="P53" s="84">
        <f t="shared" ref="P53:P56" si="49">N53*O53</f>
        <v>0</v>
      </c>
      <c r="Q53" s="84">
        <f t="shared" ref="Q53:Q56" si="50">G53+M53</f>
        <v>0</v>
      </c>
      <c r="R53" s="84">
        <f t="shared" ref="R53:R56" si="51">J53+P53</f>
        <v>0</v>
      </c>
      <c r="S53" s="84">
        <f t="shared" ref="S53:S56" si="52"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15">
      <c r="A54" s="86" t="s">
        <v>37</v>
      </c>
      <c r="B54" s="89" t="s">
        <v>71</v>
      </c>
      <c r="C54" s="106" t="s">
        <v>72</v>
      </c>
      <c r="D54" s="81" t="s">
        <v>39</v>
      </c>
      <c r="E54" s="82"/>
      <c r="F54" s="83"/>
      <c r="G54" s="84">
        <f t="shared" si="46"/>
        <v>0</v>
      </c>
      <c r="H54" s="82"/>
      <c r="I54" s="83"/>
      <c r="J54" s="84">
        <f t="shared" si="47"/>
        <v>0</v>
      </c>
      <c r="K54" s="82"/>
      <c r="L54" s="83"/>
      <c r="M54" s="84">
        <f t="shared" si="48"/>
        <v>0</v>
      </c>
      <c r="N54" s="82"/>
      <c r="O54" s="83"/>
      <c r="P54" s="84">
        <f t="shared" si="49"/>
        <v>0</v>
      </c>
      <c r="Q54" s="84">
        <f t="shared" si="50"/>
        <v>0</v>
      </c>
      <c r="R54" s="84">
        <f t="shared" si="51"/>
        <v>0</v>
      </c>
      <c r="S54" s="84">
        <f t="shared" si="52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15">
      <c r="A55" s="86" t="s">
        <v>37</v>
      </c>
      <c r="B55" s="87" t="s">
        <v>73</v>
      </c>
      <c r="C55" s="108" t="s">
        <v>74</v>
      </c>
      <c r="D55" s="81" t="s">
        <v>39</v>
      </c>
      <c r="E55" s="82"/>
      <c r="F55" s="83"/>
      <c r="G55" s="84">
        <f t="shared" si="46"/>
        <v>0</v>
      </c>
      <c r="H55" s="82"/>
      <c r="I55" s="83"/>
      <c r="J55" s="84">
        <f t="shared" si="47"/>
        <v>0</v>
      </c>
      <c r="K55" s="82"/>
      <c r="L55" s="83"/>
      <c r="M55" s="84">
        <f t="shared" si="48"/>
        <v>0</v>
      </c>
      <c r="N55" s="82"/>
      <c r="O55" s="83"/>
      <c r="P55" s="84">
        <f t="shared" si="49"/>
        <v>0</v>
      </c>
      <c r="Q55" s="84">
        <f t="shared" si="50"/>
        <v>0</v>
      </c>
      <c r="R55" s="84">
        <f t="shared" si="51"/>
        <v>0</v>
      </c>
      <c r="S55" s="84">
        <f t="shared" si="52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5.75" customHeight="1" x14ac:dyDescent="0.15">
      <c r="A56" s="88" t="s">
        <v>37</v>
      </c>
      <c r="B56" s="87" t="s">
        <v>75</v>
      </c>
      <c r="C56" s="109" t="s">
        <v>76</v>
      </c>
      <c r="D56" s="90" t="s">
        <v>39</v>
      </c>
      <c r="E56" s="91"/>
      <c r="F56" s="92"/>
      <c r="G56" s="93">
        <f t="shared" si="46"/>
        <v>0</v>
      </c>
      <c r="H56" s="91"/>
      <c r="I56" s="92"/>
      <c r="J56" s="93">
        <f t="shared" si="47"/>
        <v>0</v>
      </c>
      <c r="K56" s="91"/>
      <c r="L56" s="92"/>
      <c r="M56" s="93">
        <f t="shared" si="48"/>
        <v>0</v>
      </c>
      <c r="N56" s="91"/>
      <c r="O56" s="92"/>
      <c r="P56" s="93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9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110" t="s">
        <v>77</v>
      </c>
      <c r="B57" s="96"/>
      <c r="C57" s="97"/>
      <c r="D57" s="98"/>
      <c r="E57" s="99"/>
      <c r="F57" s="100"/>
      <c r="G57" s="101">
        <f>SUM(G53:G56)</f>
        <v>0</v>
      </c>
      <c r="H57" s="99"/>
      <c r="I57" s="100"/>
      <c r="J57" s="101">
        <f>SUM(J53:J56)</f>
        <v>0</v>
      </c>
      <c r="K57" s="99"/>
      <c r="L57" s="100"/>
      <c r="M57" s="101">
        <f>SUM(M53:M56)</f>
        <v>0</v>
      </c>
      <c r="N57" s="99"/>
      <c r="O57" s="100"/>
      <c r="P57" s="101">
        <f t="shared" ref="P57:S57" si="53">SUM(P53:P56)</f>
        <v>0</v>
      </c>
      <c r="Q57" s="101">
        <f t="shared" si="53"/>
        <v>0</v>
      </c>
      <c r="R57" s="101">
        <f t="shared" si="53"/>
        <v>0</v>
      </c>
      <c r="S57" s="101">
        <f t="shared" si="53"/>
        <v>0</v>
      </c>
      <c r="T57" s="10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15">
      <c r="A58" s="71" t="s">
        <v>26</v>
      </c>
      <c r="B58" s="72" t="s">
        <v>78</v>
      </c>
      <c r="C58" s="71" t="s">
        <v>79</v>
      </c>
      <c r="D58" s="73"/>
      <c r="E58" s="74"/>
      <c r="F58" s="75"/>
      <c r="G58" s="103"/>
      <c r="H58" s="74"/>
      <c r="I58" s="75"/>
      <c r="J58" s="103"/>
      <c r="K58" s="74"/>
      <c r="L58" s="75"/>
      <c r="M58" s="103"/>
      <c r="N58" s="74"/>
      <c r="O58" s="75"/>
      <c r="P58" s="103"/>
      <c r="Q58" s="103"/>
      <c r="R58" s="103"/>
      <c r="S58" s="103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299" x14ac:dyDescent="0.15">
      <c r="A59" s="78" t="s">
        <v>37</v>
      </c>
      <c r="B59" s="104" t="s">
        <v>80</v>
      </c>
      <c r="C59" s="188" t="s">
        <v>145</v>
      </c>
      <c r="D59" s="190" t="s">
        <v>148</v>
      </c>
      <c r="E59" s="82"/>
      <c r="F59" s="83"/>
      <c r="G59" s="84">
        <f t="shared" ref="G59:G61" si="54">E59*F59</f>
        <v>0</v>
      </c>
      <c r="H59" s="82"/>
      <c r="I59" s="83"/>
      <c r="J59" s="84">
        <f t="shared" ref="J59:J61" si="55">H59*I59</f>
        <v>0</v>
      </c>
      <c r="K59" s="170">
        <v>3</v>
      </c>
      <c r="L59" s="171">
        <v>10000</v>
      </c>
      <c r="M59" s="84">
        <f t="shared" ref="M59:M61" si="56">K59*L59</f>
        <v>30000</v>
      </c>
      <c r="N59" s="170">
        <v>3</v>
      </c>
      <c r="O59" s="171">
        <v>10000</v>
      </c>
      <c r="P59" s="84">
        <f t="shared" ref="P59:P61" si="57">N59*O59</f>
        <v>30000</v>
      </c>
      <c r="Q59" s="84">
        <f t="shared" ref="Q59:Q61" si="58">G59+M59</f>
        <v>30000</v>
      </c>
      <c r="R59" s="84">
        <f t="shared" ref="R59:R61" si="59">J59+P59</f>
        <v>30000</v>
      </c>
      <c r="S59" s="84">
        <f t="shared" ref="S59:S61" si="60">Q59-R59</f>
        <v>0</v>
      </c>
      <c r="T59" s="202" t="s">
        <v>158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21" x14ac:dyDescent="0.15">
      <c r="A60" s="86" t="s">
        <v>37</v>
      </c>
      <c r="B60" s="87" t="s">
        <v>81</v>
      </c>
      <c r="C60" s="188" t="s">
        <v>146</v>
      </c>
      <c r="D60" s="190" t="s">
        <v>148</v>
      </c>
      <c r="E60" s="82"/>
      <c r="F60" s="83"/>
      <c r="G60" s="84">
        <f t="shared" si="54"/>
        <v>0</v>
      </c>
      <c r="H60" s="82"/>
      <c r="I60" s="83"/>
      <c r="J60" s="84">
        <f t="shared" si="55"/>
        <v>0</v>
      </c>
      <c r="K60" s="170">
        <v>4</v>
      </c>
      <c r="L60" s="171">
        <v>15000</v>
      </c>
      <c r="M60" s="84">
        <f t="shared" si="56"/>
        <v>60000</v>
      </c>
      <c r="N60" s="170">
        <v>4</v>
      </c>
      <c r="O60" s="171">
        <v>15000</v>
      </c>
      <c r="P60" s="84">
        <f t="shared" si="57"/>
        <v>60000</v>
      </c>
      <c r="Q60" s="84">
        <f t="shared" si="58"/>
        <v>60000</v>
      </c>
      <c r="R60" s="84">
        <f t="shared" si="59"/>
        <v>60000</v>
      </c>
      <c r="S60" s="84">
        <f t="shared" si="60"/>
        <v>0</v>
      </c>
      <c r="T60" s="202" t="s">
        <v>159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9" x14ac:dyDescent="0.15">
      <c r="A61" s="88" t="s">
        <v>37</v>
      </c>
      <c r="B61" s="89" t="s">
        <v>82</v>
      </c>
      <c r="C61" s="189" t="s">
        <v>147</v>
      </c>
      <c r="D61" s="190" t="s">
        <v>148</v>
      </c>
      <c r="E61" s="91"/>
      <c r="F61" s="92"/>
      <c r="G61" s="93">
        <f t="shared" si="54"/>
        <v>0</v>
      </c>
      <c r="H61" s="91"/>
      <c r="I61" s="92"/>
      <c r="J61" s="93">
        <f t="shared" si="55"/>
        <v>0</v>
      </c>
      <c r="K61" s="200">
        <v>2</v>
      </c>
      <c r="L61" s="201">
        <v>5200</v>
      </c>
      <c r="M61" s="93">
        <f t="shared" si="56"/>
        <v>10400</v>
      </c>
      <c r="N61" s="200">
        <v>2</v>
      </c>
      <c r="O61" s="201">
        <v>5200</v>
      </c>
      <c r="P61" s="93">
        <f t="shared" si="57"/>
        <v>10400</v>
      </c>
      <c r="Q61" s="84">
        <f t="shared" si="58"/>
        <v>10400</v>
      </c>
      <c r="R61" s="84">
        <f t="shared" si="59"/>
        <v>10400</v>
      </c>
      <c r="S61" s="84">
        <f t="shared" si="60"/>
        <v>0</v>
      </c>
      <c r="T61" s="203" t="s">
        <v>160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95" t="s">
        <v>83</v>
      </c>
      <c r="B62" s="96"/>
      <c r="C62" s="97"/>
      <c r="D62" s="98"/>
      <c r="E62" s="99"/>
      <c r="F62" s="100"/>
      <c r="G62" s="101">
        <f>SUM(G59:G61)</f>
        <v>0</v>
      </c>
      <c r="H62" s="99"/>
      <c r="I62" s="100"/>
      <c r="J62" s="101">
        <f>SUM(J59:J61)</f>
        <v>0</v>
      </c>
      <c r="K62" s="99"/>
      <c r="L62" s="100"/>
      <c r="M62" s="101">
        <f>SUM(M59:M61)</f>
        <v>100400</v>
      </c>
      <c r="N62" s="99"/>
      <c r="O62" s="100"/>
      <c r="P62" s="101">
        <f t="shared" ref="P62:S62" si="61">SUM(P59:P61)</f>
        <v>100400</v>
      </c>
      <c r="Q62" s="101">
        <f t="shared" si="61"/>
        <v>100400</v>
      </c>
      <c r="R62" s="101">
        <f t="shared" si="61"/>
        <v>100400</v>
      </c>
      <c r="S62" s="101">
        <f t="shared" si="61"/>
        <v>0</v>
      </c>
      <c r="T62" s="102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thickBot="1" x14ac:dyDescent="0.2">
      <c r="A63" s="71" t="s">
        <v>26</v>
      </c>
      <c r="B63" s="72" t="s">
        <v>84</v>
      </c>
      <c r="C63" s="71" t="s">
        <v>85</v>
      </c>
      <c r="D63" s="73"/>
      <c r="E63" s="74"/>
      <c r="F63" s="75"/>
      <c r="G63" s="103"/>
      <c r="H63" s="74"/>
      <c r="I63" s="75"/>
      <c r="J63" s="103"/>
      <c r="K63" s="74"/>
      <c r="L63" s="75"/>
      <c r="M63" s="103"/>
      <c r="N63" s="74"/>
      <c r="O63" s="75"/>
      <c r="P63" s="103"/>
      <c r="Q63" s="103"/>
      <c r="R63" s="103"/>
      <c r="S63" s="103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78" x14ac:dyDescent="0.15">
      <c r="A64" s="78" t="s">
        <v>37</v>
      </c>
      <c r="B64" s="104" t="s">
        <v>86</v>
      </c>
      <c r="C64" s="188" t="s">
        <v>150</v>
      </c>
      <c r="D64" s="81" t="s">
        <v>88</v>
      </c>
      <c r="E64" s="82"/>
      <c r="F64" s="83"/>
      <c r="G64" s="84">
        <f t="shared" ref="G64:G66" si="62">E64*F64</f>
        <v>0</v>
      </c>
      <c r="H64" s="82"/>
      <c r="I64" s="83"/>
      <c r="J64" s="84">
        <f t="shared" ref="J64:J66" si="63">H64*I64</f>
        <v>0</v>
      </c>
      <c r="K64" s="170">
        <v>1</v>
      </c>
      <c r="L64" s="171">
        <v>5640</v>
      </c>
      <c r="M64" s="84">
        <f t="shared" ref="M64:M66" si="64">K64*L64</f>
        <v>5640</v>
      </c>
      <c r="N64" s="82">
        <v>1</v>
      </c>
      <c r="O64" s="83">
        <v>5699</v>
      </c>
      <c r="P64" s="84">
        <f t="shared" ref="P64:P66" si="65">N64*O64</f>
        <v>5699</v>
      </c>
      <c r="Q64" s="84">
        <f t="shared" ref="Q64:Q66" si="66">G64+M64</f>
        <v>5640</v>
      </c>
      <c r="R64" s="84">
        <f t="shared" ref="R64:R66" si="67">J64+P64</f>
        <v>5699</v>
      </c>
      <c r="S64" s="84">
        <f t="shared" ref="S64:S66" si="68">Q64-R64</f>
        <v>-59</v>
      </c>
      <c r="T64" s="119" t="s">
        <v>171</v>
      </c>
      <c r="U64" s="4"/>
      <c r="V64" s="4"/>
      <c r="W64" s="4"/>
      <c r="X64" s="213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15">
      <c r="A65" s="86" t="s">
        <v>37</v>
      </c>
      <c r="B65" s="87" t="s">
        <v>89</v>
      </c>
      <c r="C65" s="111" t="s">
        <v>87</v>
      </c>
      <c r="D65" s="81" t="s">
        <v>88</v>
      </c>
      <c r="E65" s="82"/>
      <c r="F65" s="83"/>
      <c r="G65" s="84">
        <f t="shared" si="62"/>
        <v>0</v>
      </c>
      <c r="H65" s="82"/>
      <c r="I65" s="83"/>
      <c r="J65" s="84">
        <f t="shared" si="63"/>
        <v>0</v>
      </c>
      <c r="K65" s="82"/>
      <c r="L65" s="83"/>
      <c r="M65" s="84">
        <f t="shared" si="64"/>
        <v>0</v>
      </c>
      <c r="N65" s="82"/>
      <c r="O65" s="83"/>
      <c r="P65" s="84">
        <f t="shared" si="65"/>
        <v>0</v>
      </c>
      <c r="Q65" s="84">
        <f t="shared" si="66"/>
        <v>0</v>
      </c>
      <c r="R65" s="84">
        <f t="shared" si="67"/>
        <v>0</v>
      </c>
      <c r="S65" s="84">
        <f t="shared" si="68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15">
      <c r="A66" s="88" t="s">
        <v>37</v>
      </c>
      <c r="B66" s="89" t="s">
        <v>90</v>
      </c>
      <c r="C66" s="112" t="s">
        <v>87</v>
      </c>
      <c r="D66" s="90" t="s">
        <v>88</v>
      </c>
      <c r="E66" s="91"/>
      <c r="F66" s="92"/>
      <c r="G66" s="93">
        <f t="shared" si="62"/>
        <v>0</v>
      </c>
      <c r="H66" s="91"/>
      <c r="I66" s="92"/>
      <c r="J66" s="93">
        <f t="shared" si="63"/>
        <v>0</v>
      </c>
      <c r="K66" s="91"/>
      <c r="L66" s="92"/>
      <c r="M66" s="93">
        <f t="shared" si="64"/>
        <v>0</v>
      </c>
      <c r="N66" s="91"/>
      <c r="O66" s="92"/>
      <c r="P66" s="93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9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15">
      <c r="A67" s="95" t="s">
        <v>91</v>
      </c>
      <c r="B67" s="96"/>
      <c r="C67" s="97"/>
      <c r="D67" s="98"/>
      <c r="E67" s="99"/>
      <c r="F67" s="100"/>
      <c r="G67" s="101">
        <f>SUM(G64:G66)</f>
        <v>0</v>
      </c>
      <c r="H67" s="99"/>
      <c r="I67" s="100"/>
      <c r="J67" s="101">
        <f>SUM(J64:J66)</f>
        <v>0</v>
      </c>
      <c r="K67" s="99"/>
      <c r="L67" s="100"/>
      <c r="M67" s="101">
        <f>SUM(M64:M66)</f>
        <v>5640</v>
      </c>
      <c r="N67" s="99"/>
      <c r="O67" s="100"/>
      <c r="P67" s="101">
        <f t="shared" ref="P67:S67" si="69">SUM(P64:P66)</f>
        <v>5699</v>
      </c>
      <c r="Q67" s="101">
        <f t="shared" si="69"/>
        <v>5640</v>
      </c>
      <c r="R67" s="101">
        <f t="shared" si="69"/>
        <v>5699</v>
      </c>
      <c r="S67" s="101">
        <f t="shared" si="69"/>
        <v>-59</v>
      </c>
      <c r="T67" s="102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42" customHeight="1" x14ac:dyDescent="0.15">
      <c r="A68" s="71" t="s">
        <v>26</v>
      </c>
      <c r="B68" s="72" t="s">
        <v>92</v>
      </c>
      <c r="C68" s="107" t="s">
        <v>93</v>
      </c>
      <c r="D68" s="73"/>
      <c r="E68" s="74"/>
      <c r="F68" s="75"/>
      <c r="G68" s="103"/>
      <c r="H68" s="74"/>
      <c r="I68" s="75"/>
      <c r="J68" s="103"/>
      <c r="K68" s="74"/>
      <c r="L68" s="75"/>
      <c r="M68" s="103"/>
      <c r="N68" s="74"/>
      <c r="O68" s="75"/>
      <c r="P68" s="103"/>
      <c r="Q68" s="103"/>
      <c r="R68" s="103"/>
      <c r="S68" s="103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 x14ac:dyDescent="0.15">
      <c r="A69" s="78" t="s">
        <v>37</v>
      </c>
      <c r="B69" s="104" t="s">
        <v>94</v>
      </c>
      <c r="C69" s="111" t="s">
        <v>95</v>
      </c>
      <c r="D69" s="81" t="s">
        <v>39</v>
      </c>
      <c r="E69" s="82"/>
      <c r="F69" s="83"/>
      <c r="G69" s="84">
        <f t="shared" ref="G69:G71" si="70">E69*F69</f>
        <v>0</v>
      </c>
      <c r="H69" s="82"/>
      <c r="I69" s="83"/>
      <c r="J69" s="84">
        <f t="shared" ref="J69:J71" si="71">H69*I69</f>
        <v>0</v>
      </c>
      <c r="K69" s="82"/>
      <c r="L69" s="83"/>
      <c r="M69" s="84">
        <f t="shared" ref="M69:M71" si="72">K69*L69</f>
        <v>0</v>
      </c>
      <c r="N69" s="82"/>
      <c r="O69" s="83"/>
      <c r="P69" s="84">
        <f t="shared" ref="P69:P71" si="73">N69*O69</f>
        <v>0</v>
      </c>
      <c r="Q69" s="84">
        <f t="shared" ref="Q69:Q71" si="74">G69+M69</f>
        <v>0</v>
      </c>
      <c r="R69" s="84">
        <f t="shared" ref="R69:R71" si="75">J69+P69</f>
        <v>0</v>
      </c>
      <c r="S69" s="84">
        <f t="shared" ref="S69:S71" si="76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15">
      <c r="A70" s="86" t="s">
        <v>37</v>
      </c>
      <c r="B70" s="87" t="s">
        <v>96</v>
      </c>
      <c r="C70" s="111" t="s">
        <v>97</v>
      </c>
      <c r="D70" s="81" t="s">
        <v>39</v>
      </c>
      <c r="E70" s="82"/>
      <c r="F70" s="83"/>
      <c r="G70" s="84">
        <f t="shared" si="70"/>
        <v>0</v>
      </c>
      <c r="H70" s="82"/>
      <c r="I70" s="83"/>
      <c r="J70" s="84">
        <f t="shared" si="71"/>
        <v>0</v>
      </c>
      <c r="K70" s="82"/>
      <c r="L70" s="83"/>
      <c r="M70" s="84">
        <f t="shared" si="72"/>
        <v>0</v>
      </c>
      <c r="N70" s="82"/>
      <c r="O70" s="83"/>
      <c r="P70" s="84">
        <f t="shared" si="73"/>
        <v>0</v>
      </c>
      <c r="Q70" s="84">
        <f t="shared" si="74"/>
        <v>0</v>
      </c>
      <c r="R70" s="84">
        <f t="shared" si="75"/>
        <v>0</v>
      </c>
      <c r="S70" s="84">
        <f t="shared" si="76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88" t="s">
        <v>37</v>
      </c>
      <c r="B71" s="89" t="s">
        <v>98</v>
      </c>
      <c r="C71" s="112" t="s">
        <v>99</v>
      </c>
      <c r="D71" s="90" t="s">
        <v>39</v>
      </c>
      <c r="E71" s="91"/>
      <c r="F71" s="92"/>
      <c r="G71" s="93">
        <f t="shared" si="70"/>
        <v>0</v>
      </c>
      <c r="H71" s="91"/>
      <c r="I71" s="92"/>
      <c r="J71" s="93">
        <f t="shared" si="71"/>
        <v>0</v>
      </c>
      <c r="K71" s="91"/>
      <c r="L71" s="92"/>
      <c r="M71" s="93">
        <f t="shared" si="72"/>
        <v>0</v>
      </c>
      <c r="N71" s="91"/>
      <c r="O71" s="92"/>
      <c r="P71" s="93">
        <f t="shared" si="73"/>
        <v>0</v>
      </c>
      <c r="Q71" s="84">
        <f t="shared" si="74"/>
        <v>0</v>
      </c>
      <c r="R71" s="84">
        <f t="shared" si="75"/>
        <v>0</v>
      </c>
      <c r="S71" s="84">
        <f t="shared" si="76"/>
        <v>0</v>
      </c>
      <c r="T71" s="9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95" t="s">
        <v>100</v>
      </c>
      <c r="B72" s="96"/>
      <c r="C72" s="97"/>
      <c r="D72" s="98"/>
      <c r="E72" s="99"/>
      <c r="F72" s="100"/>
      <c r="G72" s="101">
        <f>SUM(G69:G71)</f>
        <v>0</v>
      </c>
      <c r="H72" s="99"/>
      <c r="I72" s="100"/>
      <c r="J72" s="101">
        <f>SUM(J69:J71)</f>
        <v>0</v>
      </c>
      <c r="K72" s="99"/>
      <c r="L72" s="100"/>
      <c r="M72" s="101">
        <f>SUM(M69:M71)</f>
        <v>0</v>
      </c>
      <c r="N72" s="99"/>
      <c r="O72" s="100"/>
      <c r="P72" s="101">
        <f t="shared" ref="P72:S72" si="77">SUM(P69:P71)</f>
        <v>0</v>
      </c>
      <c r="Q72" s="101">
        <f t="shared" si="77"/>
        <v>0</v>
      </c>
      <c r="R72" s="101">
        <f t="shared" si="77"/>
        <v>0</v>
      </c>
      <c r="S72" s="101">
        <f t="shared" si="77"/>
        <v>0</v>
      </c>
      <c r="T72" s="102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x14ac:dyDescent="0.15">
      <c r="A73" s="71" t="s">
        <v>26</v>
      </c>
      <c r="B73" s="72" t="s">
        <v>101</v>
      </c>
      <c r="C73" s="107" t="s">
        <v>102</v>
      </c>
      <c r="D73" s="73"/>
      <c r="E73" s="74"/>
      <c r="F73" s="75"/>
      <c r="G73" s="103"/>
      <c r="H73" s="74"/>
      <c r="I73" s="75"/>
      <c r="J73" s="103"/>
      <c r="K73" s="74"/>
      <c r="L73" s="75"/>
      <c r="M73" s="103"/>
      <c r="N73" s="74"/>
      <c r="O73" s="75"/>
      <c r="P73" s="103"/>
      <c r="Q73" s="103"/>
      <c r="R73" s="103"/>
      <c r="S73" s="103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 x14ac:dyDescent="0.15">
      <c r="A74" s="78" t="s">
        <v>37</v>
      </c>
      <c r="B74" s="104" t="s">
        <v>103</v>
      </c>
      <c r="C74" s="106" t="s">
        <v>104</v>
      </c>
      <c r="D74" s="81"/>
      <c r="E74" s="82"/>
      <c r="F74" s="83"/>
      <c r="G74" s="84">
        <f t="shared" ref="G74:G76" si="78">E74*F74</f>
        <v>0</v>
      </c>
      <c r="H74" s="82"/>
      <c r="I74" s="83"/>
      <c r="J74" s="84">
        <f t="shared" ref="J74:J76" si="79">H74*I74</f>
        <v>0</v>
      </c>
      <c r="K74" s="170">
        <v>2</v>
      </c>
      <c r="L74" s="171">
        <v>500</v>
      </c>
      <c r="M74" s="84">
        <f t="shared" ref="M74:M76" si="80">K74*L74</f>
        <v>1000</v>
      </c>
      <c r="N74" s="82"/>
      <c r="O74" s="83"/>
      <c r="P74" s="84">
        <f t="shared" ref="P74:P76" si="81">N74*O74</f>
        <v>0</v>
      </c>
      <c r="Q74" s="84">
        <f t="shared" ref="Q74:Q76" si="82">G74+M74</f>
        <v>1000</v>
      </c>
      <c r="R74" s="84">
        <f t="shared" ref="R74:R76" si="83">J74+P74</f>
        <v>0</v>
      </c>
      <c r="S74" s="84">
        <f t="shared" ref="S74:S76" si="84">Q74-R74</f>
        <v>1000</v>
      </c>
      <c r="T74" s="202" t="s">
        <v>157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15">
      <c r="A75" s="78" t="s">
        <v>37</v>
      </c>
      <c r="B75" s="79" t="s">
        <v>105</v>
      </c>
      <c r="C75" s="106" t="s">
        <v>106</v>
      </c>
      <c r="D75" s="81"/>
      <c r="E75" s="82"/>
      <c r="F75" s="83"/>
      <c r="G75" s="84">
        <f t="shared" si="78"/>
        <v>0</v>
      </c>
      <c r="H75" s="82"/>
      <c r="I75" s="83"/>
      <c r="J75" s="84">
        <f t="shared" si="79"/>
        <v>0</v>
      </c>
      <c r="K75" s="170">
        <v>2</v>
      </c>
      <c r="L75" s="171">
        <v>100</v>
      </c>
      <c r="M75" s="84">
        <f t="shared" si="80"/>
        <v>200</v>
      </c>
      <c r="N75" s="82">
        <v>1</v>
      </c>
      <c r="O75" s="83">
        <v>287.51</v>
      </c>
      <c r="P75" s="84">
        <f t="shared" si="81"/>
        <v>287.51</v>
      </c>
      <c r="Q75" s="84">
        <f t="shared" si="82"/>
        <v>200</v>
      </c>
      <c r="R75" s="84">
        <f t="shared" si="83"/>
        <v>287.51</v>
      </c>
      <c r="S75" s="84">
        <f t="shared" si="84"/>
        <v>-87.509999999999991</v>
      </c>
      <c r="T75" s="202" t="s">
        <v>157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15">
      <c r="A76" s="86" t="s">
        <v>37</v>
      </c>
      <c r="B76" s="87" t="s">
        <v>107</v>
      </c>
      <c r="C76" s="106" t="s">
        <v>108</v>
      </c>
      <c r="D76" s="81"/>
      <c r="E76" s="82"/>
      <c r="F76" s="83"/>
      <c r="G76" s="84">
        <f t="shared" si="78"/>
        <v>0</v>
      </c>
      <c r="H76" s="82"/>
      <c r="I76" s="83"/>
      <c r="J76" s="84">
        <f t="shared" si="79"/>
        <v>0</v>
      </c>
      <c r="K76" s="170">
        <v>2</v>
      </c>
      <c r="L76" s="171">
        <v>100</v>
      </c>
      <c r="M76" s="84">
        <f t="shared" si="80"/>
        <v>200</v>
      </c>
      <c r="N76" s="82"/>
      <c r="O76" s="83"/>
      <c r="P76" s="84">
        <f t="shared" si="81"/>
        <v>0</v>
      </c>
      <c r="Q76" s="84">
        <f t="shared" si="82"/>
        <v>200</v>
      </c>
      <c r="R76" s="84">
        <f t="shared" si="83"/>
        <v>0</v>
      </c>
      <c r="S76" s="84">
        <f t="shared" si="84"/>
        <v>200</v>
      </c>
      <c r="T76" s="202" t="s">
        <v>157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">
      <c r="A77" s="110" t="s">
        <v>109</v>
      </c>
      <c r="B77" s="113"/>
      <c r="C77" s="97"/>
      <c r="D77" s="98"/>
      <c r="E77" s="99"/>
      <c r="F77" s="100"/>
      <c r="G77" s="101">
        <f>SUM(G74:G76)</f>
        <v>0</v>
      </c>
      <c r="H77" s="99"/>
      <c r="I77" s="100"/>
      <c r="J77" s="101">
        <f>SUM(J74:J76)</f>
        <v>0</v>
      </c>
      <c r="K77" s="99"/>
      <c r="L77" s="100"/>
      <c r="M77" s="101">
        <f>SUM(M74:M76)</f>
        <v>1400</v>
      </c>
      <c r="N77" s="99"/>
      <c r="O77" s="100"/>
      <c r="P77" s="101">
        <f t="shared" ref="P77:S77" si="85">SUM(P74:P76)</f>
        <v>287.51</v>
      </c>
      <c r="Q77" s="101">
        <f t="shared" si="85"/>
        <v>1400</v>
      </c>
      <c r="R77" s="101">
        <f t="shared" si="85"/>
        <v>287.51</v>
      </c>
      <c r="S77" s="101">
        <f t="shared" si="85"/>
        <v>1112.49</v>
      </c>
      <c r="T77" s="102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2">
      <c r="A78" s="71" t="s">
        <v>26</v>
      </c>
      <c r="B78" s="114" t="s">
        <v>110</v>
      </c>
      <c r="C78" s="115" t="s">
        <v>111</v>
      </c>
      <c r="D78" s="191"/>
      <c r="E78" s="74"/>
      <c r="F78" s="75"/>
      <c r="G78" s="103"/>
      <c r="H78" s="74"/>
      <c r="I78" s="75"/>
      <c r="J78" s="103"/>
      <c r="K78" s="74"/>
      <c r="L78" s="75"/>
      <c r="M78" s="103"/>
      <c r="N78" s="74"/>
      <c r="O78" s="75"/>
      <c r="P78" s="103"/>
      <c r="Q78" s="103"/>
      <c r="R78" s="103"/>
      <c r="S78" s="103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30" customHeight="1" x14ac:dyDescent="0.15">
      <c r="A79" s="78" t="s">
        <v>37</v>
      </c>
      <c r="B79" s="116" t="s">
        <v>112</v>
      </c>
      <c r="C79" s="187" t="s">
        <v>154</v>
      </c>
      <c r="D79" s="193" t="s">
        <v>113</v>
      </c>
      <c r="E79" s="231" t="s">
        <v>45</v>
      </c>
      <c r="F79" s="232"/>
      <c r="G79" s="233"/>
      <c r="H79" s="236" t="s">
        <v>45</v>
      </c>
      <c r="I79" s="232"/>
      <c r="J79" s="233"/>
      <c r="K79" s="117"/>
      <c r="L79" s="118"/>
      <c r="M79" s="84">
        <f t="shared" ref="M79:M83" si="86">K79*L79</f>
        <v>0</v>
      </c>
      <c r="N79" s="82"/>
      <c r="O79" s="83"/>
      <c r="P79" s="84">
        <f t="shared" ref="P79:P83" si="87">N79*O79</f>
        <v>0</v>
      </c>
      <c r="Q79" s="84">
        <f t="shared" ref="Q79:Q83" si="88">G79+M79</f>
        <v>0</v>
      </c>
      <c r="R79" s="84">
        <f t="shared" ref="R79:R83" si="89">J79+P79</f>
        <v>0</v>
      </c>
      <c r="S79" s="84">
        <f t="shared" ref="S79:S83" si="90">Q79-R79</f>
        <v>0</v>
      </c>
      <c r="T79" s="11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">
      <c r="A80" s="86" t="s">
        <v>37</v>
      </c>
      <c r="B80" s="120" t="s">
        <v>114</v>
      </c>
      <c r="C80" s="187" t="s">
        <v>154</v>
      </c>
      <c r="D80" s="194" t="s">
        <v>113</v>
      </c>
      <c r="E80" s="234"/>
      <c r="F80" s="234"/>
      <c r="G80" s="235"/>
      <c r="H80" s="237"/>
      <c r="I80" s="234"/>
      <c r="J80" s="235"/>
      <c r="K80" s="117"/>
      <c r="L80" s="118"/>
      <c r="M80" s="84">
        <f t="shared" si="86"/>
        <v>0</v>
      </c>
      <c r="N80" s="82"/>
      <c r="O80" s="83"/>
      <c r="P80" s="84">
        <f t="shared" si="87"/>
        <v>0</v>
      </c>
      <c r="Q80" s="84">
        <f t="shared" si="88"/>
        <v>0</v>
      </c>
      <c r="R80" s="84">
        <f t="shared" si="89"/>
        <v>0</v>
      </c>
      <c r="S80" s="84">
        <f t="shared" si="90"/>
        <v>0</v>
      </c>
      <c r="T80" s="11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160" customFormat="1" ht="30" customHeight="1" thickBot="1" x14ac:dyDescent="0.2">
      <c r="A81" s="110" t="s">
        <v>151</v>
      </c>
      <c r="B81" s="124"/>
      <c r="C81" s="125"/>
      <c r="D81" s="192"/>
      <c r="E81" s="99"/>
      <c r="F81" s="100"/>
      <c r="G81" s="101">
        <f>SUM(G80)</f>
        <v>0</v>
      </c>
      <c r="H81" s="99"/>
      <c r="I81" s="100"/>
      <c r="J81" s="101">
        <f>SUM(J80)</f>
        <v>0</v>
      </c>
      <c r="K81" s="99"/>
      <c r="L81" s="100"/>
      <c r="M81" s="101">
        <f>SUM(M80)</f>
        <v>0</v>
      </c>
      <c r="N81" s="99"/>
      <c r="O81" s="100"/>
      <c r="P81" s="101">
        <f t="shared" ref="P81:S81" si="91">SUM(P80)</f>
        <v>0</v>
      </c>
      <c r="Q81" s="101">
        <f t="shared" si="91"/>
        <v>0</v>
      </c>
      <c r="R81" s="101">
        <f t="shared" si="91"/>
        <v>0</v>
      </c>
      <c r="S81" s="101">
        <f t="shared" si="91"/>
        <v>0</v>
      </c>
      <c r="T81" s="102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s="160" customFormat="1" ht="30" customHeight="1" thickBot="1" x14ac:dyDescent="0.2">
      <c r="A82" s="71" t="s">
        <v>26</v>
      </c>
      <c r="B82" s="114" t="s">
        <v>152</v>
      </c>
      <c r="C82" s="115" t="s">
        <v>116</v>
      </c>
      <c r="D82" s="73"/>
      <c r="E82" s="74"/>
      <c r="F82" s="75"/>
      <c r="G82" s="103"/>
      <c r="H82" s="74"/>
      <c r="I82" s="75"/>
      <c r="J82" s="103"/>
      <c r="K82" s="74"/>
      <c r="L82" s="75"/>
      <c r="M82" s="103"/>
      <c r="N82" s="74"/>
      <c r="O82" s="75"/>
      <c r="P82" s="103"/>
      <c r="Q82" s="103"/>
      <c r="R82" s="103"/>
      <c r="S82" s="103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41.25" customHeight="1" thickBot="1" x14ac:dyDescent="0.2">
      <c r="A83" s="86" t="s">
        <v>37</v>
      </c>
      <c r="B83" s="121" t="s">
        <v>115</v>
      </c>
      <c r="C83" s="122" t="s">
        <v>116</v>
      </c>
      <c r="D83" s="123" t="s">
        <v>113</v>
      </c>
      <c r="E83" s="238" t="s">
        <v>45</v>
      </c>
      <c r="F83" s="234"/>
      <c r="G83" s="235"/>
      <c r="H83" s="238" t="s">
        <v>45</v>
      </c>
      <c r="I83" s="234"/>
      <c r="J83" s="235"/>
      <c r="K83" s="117">
        <v>1</v>
      </c>
      <c r="L83" s="118">
        <v>25000</v>
      </c>
      <c r="M83" s="84">
        <f t="shared" si="86"/>
        <v>25000</v>
      </c>
      <c r="N83" s="117">
        <v>1</v>
      </c>
      <c r="O83" s="118">
        <v>25000</v>
      </c>
      <c r="P83" s="84">
        <f t="shared" si="87"/>
        <v>25000</v>
      </c>
      <c r="Q83" s="84">
        <f t="shared" si="88"/>
        <v>25000</v>
      </c>
      <c r="R83" s="84">
        <f t="shared" si="89"/>
        <v>25000</v>
      </c>
      <c r="S83" s="84">
        <f t="shared" si="90"/>
        <v>0</v>
      </c>
      <c r="T83" s="202" t="s">
        <v>156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15">
      <c r="A84" s="110" t="s">
        <v>153</v>
      </c>
      <c r="B84" s="124"/>
      <c r="C84" s="125"/>
      <c r="D84" s="98"/>
      <c r="E84" s="99"/>
      <c r="F84" s="100"/>
      <c r="G84" s="101">
        <f>SUM(G83)</f>
        <v>0</v>
      </c>
      <c r="H84" s="99"/>
      <c r="I84" s="100"/>
      <c r="J84" s="101">
        <f>SUM(J83)</f>
        <v>0</v>
      </c>
      <c r="K84" s="99"/>
      <c r="L84" s="100"/>
      <c r="M84" s="101">
        <f>SUM(M83)</f>
        <v>25000</v>
      </c>
      <c r="N84" s="99"/>
      <c r="O84" s="100"/>
      <c r="P84" s="101">
        <f t="shared" ref="P84:S84" si="92">SUM(P83)</f>
        <v>25000</v>
      </c>
      <c r="Q84" s="101">
        <f t="shared" si="92"/>
        <v>25000</v>
      </c>
      <c r="R84" s="101">
        <f t="shared" si="92"/>
        <v>25000</v>
      </c>
      <c r="S84" s="101">
        <f t="shared" si="92"/>
        <v>0</v>
      </c>
      <c r="T84" s="102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9.5" customHeight="1" x14ac:dyDescent="0.15">
      <c r="A85" s="126" t="s">
        <v>117</v>
      </c>
      <c r="B85" s="127"/>
      <c r="C85" s="128"/>
      <c r="D85" s="129"/>
      <c r="E85" s="130"/>
      <c r="F85" s="131"/>
      <c r="G85" s="132">
        <f>G42+G46+G51+G57+G62+G67+G72+G77+G81+G84</f>
        <v>99996.433800000013</v>
      </c>
      <c r="H85" s="130"/>
      <c r="I85" s="131"/>
      <c r="J85" s="132">
        <f>J42+J46+J51+J57+J62+J67+J72+J77+J81+J84</f>
        <v>99996.433800000013</v>
      </c>
      <c r="K85" s="130"/>
      <c r="L85" s="131"/>
      <c r="M85" s="132">
        <f>M42+M46+M51+M57+M62+M67+M72+M77+M81+M84</f>
        <v>458234.72</v>
      </c>
      <c r="N85" s="130"/>
      <c r="O85" s="131"/>
      <c r="P85" s="132">
        <f>P42+P46+P51+P57+P62+P67+P72+P77+P81+P84</f>
        <v>458234.72000000003</v>
      </c>
      <c r="Q85" s="132">
        <f>Q42+Q46+Q51+Q57+Q62+Q67+Q72+Q77+Q81+Q84</f>
        <v>558231.15379999997</v>
      </c>
      <c r="R85" s="132">
        <f>R42+R46+R51+R57+R62+R67+R72+R77+R81+R84</f>
        <v>558231.15379999997</v>
      </c>
      <c r="S85" s="132">
        <f>S42+S46+S51+S57+S62+S67+S72+S77+S81+S84</f>
        <v>-5.2295945351943374E-12</v>
      </c>
      <c r="T85" s="133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ht="15.75" customHeight="1" x14ac:dyDescent="0.2">
      <c r="A86" s="239"/>
      <c r="B86" s="216"/>
      <c r="C86" s="216"/>
      <c r="D86" s="135"/>
      <c r="E86" s="136"/>
      <c r="F86" s="137"/>
      <c r="G86" s="138"/>
      <c r="H86" s="136"/>
      <c r="I86" s="137"/>
      <c r="J86" s="138"/>
      <c r="K86" s="136"/>
      <c r="L86" s="137"/>
      <c r="M86" s="138"/>
      <c r="N86" s="136"/>
      <c r="O86" s="137"/>
      <c r="P86" s="138"/>
      <c r="Q86" s="138"/>
      <c r="R86" s="138"/>
      <c r="S86" s="138"/>
      <c r="T86" s="13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9.5" customHeight="1" x14ac:dyDescent="0.2">
      <c r="A87" s="215" t="s">
        <v>118</v>
      </c>
      <c r="B87" s="216"/>
      <c r="C87" s="217"/>
      <c r="D87" s="140"/>
      <c r="E87" s="141"/>
      <c r="F87" s="142"/>
      <c r="G87" s="143">
        <f>G22-G85</f>
        <v>0</v>
      </c>
      <c r="H87" s="141"/>
      <c r="I87" s="142"/>
      <c r="J87" s="143">
        <f>J22-J85</f>
        <v>-3.8000000204192474E-3</v>
      </c>
      <c r="K87" s="144"/>
      <c r="L87" s="142"/>
      <c r="M87" s="145">
        <f>M22-M85</f>
        <v>0</v>
      </c>
      <c r="N87" s="144"/>
      <c r="O87" s="142"/>
      <c r="P87" s="145">
        <f>P22-P85</f>
        <v>0</v>
      </c>
      <c r="Q87" s="146">
        <f>Q22-Q85</f>
        <v>0</v>
      </c>
      <c r="R87" s="146">
        <f>R22-R85</f>
        <v>-3.7999999476596713E-3</v>
      </c>
      <c r="S87" s="146">
        <f>S22-S85</f>
        <v>3.7999999528892658E-3</v>
      </c>
      <c r="T87" s="14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">
      <c r="A88" s="148"/>
      <c r="B88" s="149"/>
      <c r="C88" s="148"/>
      <c r="D88" s="148"/>
      <c r="E88" s="51"/>
      <c r="F88" s="148"/>
      <c r="G88" s="148"/>
      <c r="H88" s="51"/>
      <c r="I88" s="148"/>
      <c r="J88" s="148"/>
      <c r="K88" s="51"/>
      <c r="L88" s="148"/>
      <c r="M88" s="148"/>
      <c r="N88" s="51"/>
      <c r="O88" s="148"/>
      <c r="P88" s="148"/>
      <c r="Q88" s="148"/>
      <c r="R88" s="148"/>
      <c r="S88" s="14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">
      <c r="A89" s="148"/>
      <c r="B89" s="149"/>
      <c r="C89" s="148"/>
      <c r="D89" s="148"/>
      <c r="E89" s="51"/>
      <c r="F89" s="148"/>
      <c r="G89" s="148"/>
      <c r="H89" s="51"/>
      <c r="I89" s="148"/>
      <c r="J89" s="148"/>
      <c r="K89" s="51"/>
      <c r="L89" s="148"/>
      <c r="M89" s="148"/>
      <c r="N89" s="51"/>
      <c r="O89" s="148"/>
      <c r="P89" s="148"/>
      <c r="Q89" s="148"/>
      <c r="R89" s="148"/>
      <c r="S89" s="14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48" t="s">
        <v>119</v>
      </c>
      <c r="B90" s="149"/>
      <c r="C90" s="214" t="s">
        <v>173</v>
      </c>
      <c r="D90" s="148"/>
      <c r="E90" s="151"/>
      <c r="F90" s="150"/>
      <c r="G90" s="148"/>
      <c r="H90" s="151"/>
      <c r="I90" s="240" t="s">
        <v>174</v>
      </c>
      <c r="J90" s="240"/>
      <c r="K90" s="151"/>
      <c r="L90" s="148"/>
      <c r="M90" s="148"/>
      <c r="N90" s="51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"/>
      <c r="B91" s="1"/>
      <c r="C91" s="152" t="s">
        <v>120</v>
      </c>
      <c r="D91" s="148"/>
      <c r="E91" s="218" t="s">
        <v>121</v>
      </c>
      <c r="F91" s="219"/>
      <c r="G91" s="148"/>
      <c r="H91" s="51"/>
      <c r="I91" s="153" t="s">
        <v>122</v>
      </c>
      <c r="J91" s="148"/>
      <c r="K91" s="51"/>
      <c r="L91" s="153"/>
      <c r="M91" s="148"/>
      <c r="N91" s="51"/>
      <c r="O91" s="153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1"/>
      <c r="C92" s="154"/>
      <c r="D92" s="155"/>
      <c r="E92" s="156"/>
      <c r="F92" s="157"/>
      <c r="G92" s="158"/>
      <c r="H92" s="156"/>
      <c r="I92" s="157"/>
      <c r="J92" s="158"/>
      <c r="K92" s="159"/>
      <c r="L92" s="157"/>
      <c r="M92" s="158"/>
      <c r="N92" s="159"/>
      <c r="O92" s="157"/>
      <c r="P92" s="158"/>
      <c r="Q92" s="158"/>
      <c r="R92" s="158"/>
      <c r="S92" s="15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48"/>
      <c r="B93" s="149"/>
      <c r="C93" s="148"/>
      <c r="D93" s="148"/>
      <c r="E93" s="51"/>
      <c r="F93" s="148"/>
      <c r="G93" s="148"/>
      <c r="H93" s="51"/>
      <c r="I93" s="148"/>
      <c r="J93" s="148"/>
      <c r="K93" s="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48"/>
      <c r="B94" s="149"/>
      <c r="C94" s="148"/>
      <c r="D94" s="148"/>
      <c r="E94" s="51"/>
      <c r="F94" s="148"/>
      <c r="G94" s="148"/>
      <c r="H94" s="51"/>
      <c r="I94" s="148"/>
      <c r="J94" s="148"/>
      <c r="K94" s="51"/>
      <c r="L94" s="148"/>
      <c r="M94" s="148"/>
      <c r="N94" s="51"/>
      <c r="O94" s="148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48"/>
      <c r="B95" s="149"/>
      <c r="C95" s="148"/>
      <c r="D95" s="148"/>
      <c r="E95" s="51"/>
      <c r="F95" s="148"/>
      <c r="G95" s="148"/>
      <c r="H95" s="51"/>
      <c r="I95" s="148"/>
      <c r="J95" s="148"/>
      <c r="K95" s="51"/>
      <c r="L95" s="148"/>
      <c r="M95" s="148"/>
      <c r="N95" s="51"/>
      <c r="O95" s="148"/>
      <c r="P95" s="148"/>
      <c r="Q95" s="148"/>
      <c r="R95" s="148"/>
      <c r="S95" s="148"/>
      <c r="T95" s="14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48"/>
      <c r="B96" s="149"/>
      <c r="C96" s="148"/>
      <c r="D96" s="148"/>
      <c r="E96" s="51"/>
      <c r="F96" s="148"/>
      <c r="G96" s="148"/>
      <c r="H96" s="51"/>
      <c r="I96" s="148"/>
      <c r="J96" s="148"/>
      <c r="K96" s="51"/>
      <c r="L96" s="148"/>
      <c r="M96" s="148"/>
      <c r="N96" s="51"/>
      <c r="O96" s="148"/>
      <c r="P96" s="148"/>
      <c r="Q96" s="148"/>
      <c r="R96" s="148"/>
      <c r="S96" s="148"/>
      <c r="T96" s="14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48"/>
      <c r="B97" s="149"/>
      <c r="C97" s="148"/>
      <c r="D97" s="148"/>
      <c r="E97" s="51"/>
      <c r="F97" s="148"/>
      <c r="G97" s="148"/>
      <c r="H97" s="51"/>
      <c r="I97" s="148"/>
      <c r="J97" s="148"/>
      <c r="K97" s="51"/>
      <c r="L97" s="148"/>
      <c r="M97" s="148"/>
      <c r="N97" s="51"/>
      <c r="O97" s="148"/>
      <c r="P97" s="148"/>
      <c r="Q97" s="148"/>
      <c r="R97" s="148"/>
      <c r="S97" s="148"/>
      <c r="T97" s="148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15"/>
    <row r="293" spans="1:38" ht="15.75" customHeight="1" x14ac:dyDescent="0.15"/>
    <row r="294" spans="1:38" ht="15.75" customHeight="1" x14ac:dyDescent="0.15"/>
    <row r="295" spans="1:38" ht="15.75" customHeight="1" x14ac:dyDescent="0.15"/>
    <row r="296" spans="1:38" ht="15.75" customHeight="1" x14ac:dyDescent="0.15"/>
    <row r="297" spans="1:38" ht="15.75" customHeight="1" x14ac:dyDescent="0.15"/>
    <row r="298" spans="1:38" ht="15.75" customHeight="1" x14ac:dyDescent="0.15"/>
    <row r="299" spans="1:38" ht="15.75" customHeight="1" x14ac:dyDescent="0.15"/>
    <row r="300" spans="1:38" ht="15.75" customHeight="1" x14ac:dyDescent="0.15"/>
    <row r="301" spans="1:38" ht="15.75" customHeight="1" x14ac:dyDescent="0.15"/>
    <row r="302" spans="1:38" ht="15.75" customHeight="1" x14ac:dyDescent="0.15"/>
    <row r="303" spans="1:38" ht="15.75" customHeight="1" x14ac:dyDescent="0.15"/>
    <row r="304" spans="1:38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</sheetData>
  <autoFilter ref="M79:M83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7:C87"/>
    <mergeCell ref="E91:F91"/>
    <mergeCell ref="E17:G17"/>
    <mergeCell ref="H17:J17"/>
    <mergeCell ref="A23:C23"/>
    <mergeCell ref="E34:G37"/>
    <mergeCell ref="H34:J37"/>
    <mergeCell ref="E39:G41"/>
    <mergeCell ref="H39:J41"/>
    <mergeCell ref="E79:G80"/>
    <mergeCell ref="H79:J80"/>
    <mergeCell ref="E83:G83"/>
    <mergeCell ref="H83:J83"/>
    <mergeCell ref="A86:C86"/>
    <mergeCell ref="I90:J90"/>
  </mergeCells>
  <printOptions horizontalCentered="1"/>
  <pageMargins left="0" right="0" top="0" bottom="0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2021-01-21T13:39:07Z</dcterms:modified>
</cp:coreProperties>
</file>