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</workbook>
</file>

<file path=xl/sharedStrings.xml><?xml version="1.0" encoding="utf-8"?>
<sst xmlns="http://schemas.openxmlformats.org/spreadsheetml/2006/main" count="683" uniqueCount="384">
  <si>
    <t xml:space="preserve">
</t>
  </si>
  <si>
    <t>Додаток № 4</t>
  </si>
  <si>
    <t>до Договору про надання гранту №4ICP51-27108</t>
  </si>
  <si>
    <t>від "30" червня  2021 року</t>
  </si>
  <si>
    <t>Назва конкурсної програми:  Інноваційний культурний продукт</t>
  </si>
  <si>
    <t>Назва ЛОТ-у: Культурна спадщина</t>
  </si>
  <si>
    <t>Назва Грантоотримувача: Музей театрального, музичного та кіномистецтва України</t>
  </si>
  <si>
    <t>Назва проєкту:  Open Курбас: цифрова колекція</t>
  </si>
  <si>
    <t>Дата початку проєкту: червень 2021</t>
  </si>
  <si>
    <t>Дата завершення проєкту: 18 листопада 2021</t>
  </si>
  <si>
    <t xml:space="preserve">  ЗВІТ</t>
  </si>
  <si>
    <t xml:space="preserve">про надходження та використання коштів для реалізації проєкту </t>
  </si>
  <si>
    <t>за період з червня по 18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</si>
  <si>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</si>
  <si>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</si>
  <si>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</si>
  <si>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</si>
  <si>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</si>
  <si>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</si>
  <si>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</si>
  <si>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</si>
  <si>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</si>
  <si>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</si>
  <si>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</si>
  <si>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</si>
  <si>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</si>
  <si>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</si>
  <si>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</si>
  <si>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</si>
  <si>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</si>
  <si>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</si>
  <si>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</si>
  <si>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</si>
  <si>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</si>
  <si>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</si>
  <si>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</si>
  <si>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</si>
  <si>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</si>
  <si>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</si>
  <si>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</si>
  <si>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</si>
  <si>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</si>
  <si>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</si>
  <si>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</si>
  <si>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</si>
  <si>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</si>
  <si>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</si>
  <si>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</si>
  <si>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</si>
  <si>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</si>
  <si>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</si>
  <si>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</si>
  <si>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</si>
  <si>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</si>
  <si>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</si>
  <si>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</si>
  <si>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</si>
  <si>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</si>
  <si>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</si>
  <si>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</si>
  <si>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</si>
  <si>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</si>
  <si>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</si>
  <si>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</si>
  <si>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</si>
  <si>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</si>
  <si>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</si>
  <si>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</si>
  <si>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</si>
  <si>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</si>
  <si>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</si>
  <si>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</si>
  <si>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</si>
  <si>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</si>
  <si>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</si>
  <si>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</si>
  <si>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</si>
  <si>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</si>
  <si>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</si>
  <si>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</si>
  <si>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</si>
  <si>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</si>
  <si>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Дробот І .Б. - директор, керівник проєкту</t>
  </si>
  <si>
    <t>місяців</t>
  </si>
  <si>
    <t>1.1.2</t>
  </si>
  <si>
    <t>Лещенко О.А. - головний бухгалтер, бухгалтер проєкту</t>
  </si>
  <si>
    <t>1.1.3</t>
  </si>
  <si>
    <t>Руденко Т.В. - головна зберігачка, куратор проєкту</t>
  </si>
  <si>
    <t>1.1.4</t>
  </si>
  <si>
    <t>Стаднік О.В. - завідувачка сектору обліку, асистент куратора</t>
  </si>
  <si>
    <t>1.1.5</t>
  </si>
  <si>
    <t>Степенко І.М. - завідувачка сектору зберігання, адміністратор проєкту</t>
  </si>
  <si>
    <t>1.1.6</t>
  </si>
  <si>
    <t>Мелешкіна І.О. - заступниця директора з наукової роботи</t>
  </si>
  <si>
    <t xml:space="preserve">не використана сума за рахунок не вірного округлення </t>
  </si>
  <si>
    <t>1.1.7</t>
  </si>
  <si>
    <t>Зубченко І.М. - завідувачка відділу історії театру</t>
  </si>
  <si>
    <t>1.1.8</t>
  </si>
  <si>
    <t>Процев'ят Г.В. - завідувачка відділу історії кіно</t>
  </si>
  <si>
    <t>1.1.9</t>
  </si>
  <si>
    <t>Канівець А.О. - старший науковий співробітник відділу історії кіно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</si>
  <si>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</si>
  <si>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</si>
  <si>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</si>
  <si>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</si>
  <si>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</si>
  <si>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</si>
  <si>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</si>
  <si>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</si>
  <si>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</si>
  <si>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Веселовська Г.І. - автор текстів, науковий консультант проєкту, лектор</t>
  </si>
  <si>
    <t xml:space="preserve">Фактична вартість наданих послуг відповідає запланованій. Послуги включали адання наукових консультацій щодо допрацювання концепції проєкту, тематичного наповнення сайту і його розробки (аналіз технічного завдання щодо коректності представлення спадщини Леся Курбаса і колекції музею), написання 15 текстів, підготовку і проведення лекції для відеозйомки і публікації на сайті проєкту. </t>
  </si>
  <si>
    <t>1.3.2</t>
  </si>
  <si>
    <t>Руденко С.Б. - автор текстів, науковий консультант проєкту, лектор</t>
  </si>
  <si>
    <t xml:space="preserve">Фактична вартість наданих послуг відповідає запланованій. Послуги включали адання наукових консультацій щодо допрацювання концепції проєкту, тематичного наповнення сайту і його розробки (аналіз технічного завдання щодо коректності представлення спадщини Леся Курбаса і колекції музею), написання 10 текстів, підготовку і проведення лекції для відеозйомки і публікації на сайті проєкту. </t>
  </si>
  <si>
    <t>1.3.3</t>
  </si>
  <si>
    <t>Погрібна А.І. - менеджер проєкту</t>
  </si>
  <si>
    <t>Фактична вартість наданих послуг відповідає запланованій. Послуги включали консультування та підтримку команди в покроковому процесі реалізації проєкту відповідно до принципів проектного менеджменту та управління грантовими проєктами; моніторинг за дотриманням робочого плану та вчасним виконанням завдань на різних етапах проєкту; моніторинг ефективності реалізації проєкту; фінансове планування, формування графіку укладання договорів; супровід укладання договорів, участь у пошуку та відборі контрагентів; участь у підготовці фінальних звітів.</t>
  </si>
  <si>
    <t>1.4</t>
  </si>
  <si>
    <t>Соціальні внески з оплати праці (нарахування ЄСВ)</t>
  </si>
  <si>
    <t>1.4.1</t>
  </si>
  <si>
    <t>Штатні працівники</t>
  </si>
  <si>
    <t>Економія за рахунок виплати 8,41% нараховано на зарплату працівника з інвалідністю. Економія склала 999,08 грн. і не була використана у зв'язку з відсутністю потреби.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</si>
  <si>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</si>
  <si>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</si>
  <si>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</si>
  <si>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</si>
  <si>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</si>
  <si>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</si>
  <si>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</si>
  <si>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</si>
  <si>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</si>
  <si>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</si>
  <si>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</si>
  <si>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</si>
  <si>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</si>
  <si>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</si>
  <si>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</si>
  <si>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</si>
  <si>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</si>
  <si>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</si>
  <si>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</si>
  <si>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</si>
  <si>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</si>
  <si>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</si>
  <si>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</si>
  <si>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</si>
  <si>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</si>
  <si>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</si>
  <si>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</si>
  <si>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</si>
  <si>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</si>
  <si>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</si>
  <si>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</si>
  <si>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</si>
  <si>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</si>
  <si>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</si>
  <si>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</si>
  <si>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</si>
  <si>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</si>
  <si>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Придбання жорсткого диску (об'єм пам'яті не менше 5 Тб)</t>
  </si>
  <si>
    <t>Зменшення вартості жорстких дисків, необхідних для зберігання оцифрованих матеріалів, відбулося внаслідок зниження цін на ринку на такі товари. Економія склала 3283,96 грн, не була використана у зв'язку з відсутністю потреби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</si>
  <si>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</si>
  <si>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</si>
  <si>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</si>
  <si>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</si>
  <si>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</si>
  <si>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</si>
  <si>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</si>
  <si>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</si>
  <si>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</si>
  <si>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</si>
  <si>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</si>
  <si>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</si>
  <si>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</si>
  <si>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</si>
  <si>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</si>
  <si>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</si>
  <si>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</si>
  <si>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</si>
  <si>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</si>
  <si>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</si>
  <si>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</si>
  <si>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</si>
  <si>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</si>
  <si>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</si>
  <si>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</si>
  <si>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</si>
  <si>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</si>
  <si>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</si>
  <si>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</si>
  <si>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</si>
  <si>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</si>
  <si>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</si>
  <si>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</si>
  <si>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</si>
  <si>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</si>
  <si>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</si>
  <si>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</si>
  <si>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</si>
  <si>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</si>
  <si>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</si>
  <si>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</si>
  <si>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</si>
  <si>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</si>
  <si>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</si>
  <si>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</si>
  <si>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</si>
  <si>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</si>
  <si>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</si>
  <si>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</si>
  <si>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</si>
  <si>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</si>
  <si>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</si>
  <si>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</si>
  <si>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</si>
  <si>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</si>
  <si>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</si>
  <si>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</si>
  <si>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</si>
  <si>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</si>
  <si>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</si>
  <si>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</si>
  <si>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</si>
  <si>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</si>
  <si>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</si>
  <si>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</si>
  <si>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</si>
  <si>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</si>
  <si>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</si>
  <si>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</si>
  <si>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</si>
  <si>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</si>
  <si>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</si>
  <si>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</si>
  <si>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</si>
  <si>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</si>
  <si>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</si>
  <si>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</si>
  <si>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</si>
  <si>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</si>
  <si>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</si>
  <si>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</si>
  <si>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</si>
  <si>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</si>
  <si>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</si>
  <si>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</si>
  <si>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</si>
  <si>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</si>
  <si>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Друк буклетів</t>
  </si>
  <si>
    <t>Згідно з рекомендаціями Казначейства послугу з друку буклетів було замінено на поставку буклетів. Зменшення вартості буклетів відбулося внаслідок отримання оптимальної комерційної пропозиції від Постачальника. Економія склала 1920,00 грн. і була перерозподілена в межах 10% на п.7.2.. у розмірі 725,00 грн. Залишок зекономлених коштів за цією статтею у розмірі 1195,00 грн. не був використаний у зв'язку з відсутністю потреби. Розповсюдження буклетів здійснюється в музеї і через мережу партнерів.</t>
  </si>
  <si>
    <t>7.2</t>
  </si>
  <si>
    <t>Друк листівок</t>
  </si>
  <si>
    <t>Згідно з рекомендаціями Казначейства послугу з друку листівок було замінено на поставку листівок. Збільшення цієї статті витрат відбулося внаслідок вибору дизайнерського паперу для листівок і стало можливим за рахунок економії коштів за п.7.1. Розповсюдження листівок здійснюється в музеї і через мережу партнерів.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</si>
  <si>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</si>
  <si>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</si>
  <si>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</si>
  <si>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</si>
  <si>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</si>
  <si>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</si>
  <si>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</si>
  <si>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</si>
  <si>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</si>
  <si>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</si>
  <si>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</si>
  <si>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</si>
  <si>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</si>
  <si>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</si>
  <si>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</si>
  <si>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</si>
  <si>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</si>
  <si>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</si>
  <si>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Послуги з контент-менеджменту та таргетованого просування сторінок у мережі</t>
  </si>
  <si>
    <t>Послуги включали промотування публікацій платно й таргетовано на цільові аудиторії. Збільшення цієї статті витрат відбулося внаслідок збільшення кількості промотованих публікацій до 30 і забезпечення додаткової аналітики підрядником. Збільшення цієї статті витрат стало можливим за рахунок економії коштів за п. 10.1.</t>
  </si>
  <si>
    <t>Послуга з виробництва промоційних відеоматеріалів</t>
  </si>
  <si>
    <t>Фактична вартість послуг відповідає плановій. Виконавцем послуг створено 4 промоційні відеоматеріали, які вийшли в межах реалізації комунікаційної стратегії проекту і доступні на сайті проекту та в соціальних мережах Музею.</t>
  </si>
  <si>
    <t xml:space="preserve">Послуги з виробництва відеолекцій </t>
  </si>
  <si>
    <t>Збільшення цієї статті витрат відбулося внаслідок ускладнення технічного завдання - рішення здійснювати зйомку на 2 камери, що потребувало використання додаткової техніки Виконавцем послуг, і стало можливим за рахунок економії коштів за п. 10.1. Виконавцем послуг виготовлено 10 освітніх відолекцій, які вийшли в межах реалізації комунікаційної стратегії проекту і доступні на сайті проекту та в соціальних мережах Музею.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</si>
  <si>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</si>
  <si>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</si>
  <si>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</si>
  <si>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на створення сайту</t>
  </si>
  <si>
    <t>Зменшення цієї статті витрат відбулося внаслідок уточнення технічного завдання і проведення закупівлі послуги з веб-розробки (створення) та впровадження інформаційного ресурсу – веб-сайту проєкту "Open КУРБАС: цифрова колекція" за спрощеною процедурою згідно з ЗУ "Про публічні закупівлі". Ознайомитися з документами можна за посиланням: https://prozorro.gov.ua/tender/UA-2021-08-11-002946-b. Економія в межах 10% була перерозподілена на п. 9.1. у розмірі 10000,00 грн., на п. 9.3. у розмірі 4000,00 грн., на п. 12.1. у розмірі 23750,00 грн., на п. 12.2. у розмірі 28000,00 грн. і на п. 13.4.14. у розмірі 4000,00. Залишок зекономлених коштів склав 105200,00 грн. і не був використаний у зв'язку з відсутністю потреби.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</si>
  <si>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</si>
  <si>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</si>
  <si>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</si>
  <si>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</si>
  <si>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</si>
  <si>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на англійську мову</t>
  </si>
  <si>
    <t>Збільшення цієї статті витрат відбулося внаслідок збільшення обсягу текстів, що потребували перекладу. Було перекладено 140 сторінок  текстів для основних розділів сайту і 55 сторінок текстів для анотацій (усього - 195 сторінок). Збільшення цієї статті витрат стало можливим за рахунок економії коштів за п. 10.1.</t>
  </si>
  <si>
    <t>Редагування письмового перекладу</t>
  </si>
  <si>
    <t>Збільшення цієї статті витрат відбулося внаслідок збільшення обсягу перекладів, що потребували редагування Було відредаговано 450 сторінок текстів перекладів, які здійснював залучений перекладач і співробітники музею (більшу частину анотацій було перекладено власними силами). Збільшення цієї статті витрат стало можливим за рахунок економії коштів за п. 10.1.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</si>
  <si>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</si>
  <si>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</si>
  <si>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</si>
  <si>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</si>
  <si>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</si>
  <si>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</si>
  <si>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Консультаційні послуги з проведення публічних закупівель</t>
  </si>
  <si>
    <t xml:space="preserve">Зменшення цієї статті витрат відбулося внаслідок узгодження вартості послуг із Виконавцем. Послуги включали надання усних та письмових консультацій з питань публічних закупівель, складання документів і довідок, необхідних для проведення закупівель, та ін. супровід. Економія склала 5000,00 грн. і не була використана у зв'язку з відсутністю потреби. </t>
  </si>
  <si>
    <t>13.1.2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</si>
  <si>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</si>
  <si>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</si>
  <si>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</si>
  <si>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</si>
  <si>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</si>
  <si>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</si>
  <si>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</si>
  <si>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</si>
  <si>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</si>
  <si>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</si>
  <si>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</si>
  <si>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</si>
  <si>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</si>
  <si>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</si>
  <si>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</si>
  <si>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</si>
  <si>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</si>
  <si>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</si>
  <si>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Банківська комісія за переказ (відповідно до тарифів обслуговуючого банку)</t>
  </si>
  <si>
    <t>од.</t>
  </si>
  <si>
    <t>Банківська комісія за перекази не сплачувалася. Економія склала 150,00 грн. і не була використана у зв'язку з відсутністю потреби.</t>
  </si>
  <si>
    <t>13.4.2</t>
  </si>
  <si>
    <t>Інші послуги банку (відповідно до тарифів обслуговуючого банку)</t>
  </si>
  <si>
    <t>місяці</t>
  </si>
  <si>
    <t>Послуги банку не сплачувалася. Економія склала 500,00 грн. і не була використана у зв'язку з відсутністю потреби.</t>
  </si>
  <si>
    <t>13.4.3</t>
  </si>
  <si>
    <t xml:space="preserve">Послуги з оцифрування та оброблення оцифрованих предметів.                       
Негативи на склі </t>
  </si>
  <si>
    <t>Фактична вартість послуг відповідає запланованій. Закупівля послуг з оцифрування негативів на склі відбулася за шляхом проведення відкритих торгів на послуги з оцифрування (сканування) матеріалів музейного фонду згідно з ЗУ "Про публічні закупівлі". Ознайомитися з документами можна за посиланням: https://prozorro.gov.ua/tender/UA-2021-07-14-001354-a</t>
  </si>
  <si>
    <t>13.4.4</t>
  </si>
  <si>
    <t>Послуги з оцифрування та оброблення оцифрованих предметів. 
Негативи на плівці</t>
  </si>
  <si>
    <t>Фактична вартість послуг відповідає запланованій. Закупівля послуг з оцифрування негативів на плівці відбулася за шляхом проведення відкритих торгів на послуги з оцифрування (сканування) матеріалів музейного фонду згідно з ЗУ "Про публічні закупівлі". Ознайомитися з документами можна за посиланням: https://prozorro.gov.ua/tender/UA-2021-07-14-001354-a</t>
  </si>
  <si>
    <t>13.4.5</t>
  </si>
  <si>
    <t>Послуги з оцифрування та оброблення оцифрованих предметів. 
Фотографії</t>
  </si>
  <si>
    <t>Фактична вартість послуг відповідає запланованій. Закупівля послуг з оцифрування фотографій відбулася за шляхом проведення відкритих торгів на послуги з оцифрування (сканування) матеріалів музейного фонду згідно з ЗУ "Про публічні закупівлі". Ознайомитися з документами можна за посиланням: https://prozorro.gov.ua/tender/UA-2021-07-14-001354-a</t>
  </si>
  <si>
    <t>13.4.6</t>
  </si>
  <si>
    <t>Послуги з оцифрування та оброблення оцифрованих предметів. 
Афіші</t>
  </si>
  <si>
    <t>Фактична вартість послуг відповідає запланованій. Закупівля послуг з оцифрування афіш відбулася за шляхом проведення відкритих торгів на послуги з оцифрування (сканування) матеріалів музейного фонду згідно з ЗУ "Про публічні закупівлі". Ознайомитися з документами можна за посиланням: https://prozorro.gov.ua/tender/UA-2021-07-14-001354-a</t>
  </si>
  <si>
    <t>13.4.7</t>
  </si>
  <si>
    <t>Документи, рукописи</t>
  </si>
  <si>
    <t>сторінок</t>
  </si>
  <si>
    <t>Фактична вартість послуг відповідає запланованій. Закупівля послуг з оцифрування документів і рукописів відбулася за шляхом проведення відкритих торгів на послуги з оцифрування (сканування) матеріалів музейного фонду згідно з ЗУ "Про публічні закупівлі". Ознайомитися з документами можна за посиланням: https://prozorro.gov.ua/tender/UA-2021-07-14-001354-a</t>
  </si>
  <si>
    <t>13.4.8</t>
  </si>
  <si>
    <t>Програми</t>
  </si>
  <si>
    <t>Закупівля послуг з оцифрування програм відбулася за шляхом проведення відкритих торгів на послуги з оцифрування (сканування) матеріалів музейного фонду згідно з ЗУ "Про публічні закупівлі". Ознайомитися з документами можна за посиланням: https://prozorro.gov.ua/tender/UA-2021-07-14-001354-a Переможець закупівлі запропонував нижчу ціну, внаслідок чого виникла економія в 150,00 грн., яка не була використана у зв'язку з відсутністю потреби.</t>
  </si>
  <si>
    <t>13.4.9</t>
  </si>
  <si>
    <t>Книги</t>
  </si>
  <si>
    <t>Фактична вартість послуг відповідає запланованій. Закупівля послуг з оцифрування книг відбулася за шляхом проведення відкритих торгів на послуги з оцифрування (сканування) матеріалів музейного фонду згідно з ЗУ "Про публічні закупівлі". Ознайомитися з документами можна за посиланням: https://prozorro.gov.ua/tender/UA-2021-07-14-001354-a</t>
  </si>
  <si>
    <t>13.4.10</t>
  </si>
  <si>
    <t>Ноти</t>
  </si>
  <si>
    <t>У даній статті витрат відпала потреба, оскільки ноти увішли до переліку документів і рукописів в остаточному технічному завданні на послуги з оцифрування (сканування) матеріалів музейного фонду. Економія склала 120,00 грн. і не була використана у зв'язку з відсутністю потреби.</t>
  </si>
  <si>
    <t>13.4.11</t>
  </si>
  <si>
    <t>3D фото чашки</t>
  </si>
  <si>
    <t>Фактична вартість послуги відповідає запланованій. Створено 3D-фото на основі музейного предмету - чашки</t>
  </si>
  <si>
    <t>13.4.12</t>
  </si>
  <si>
    <t>3D фото (макет)</t>
  </si>
  <si>
    <t>Фактична вартість послуги відповідає запланованій. Створено 3D-фото на основі музейного предмету - макету</t>
  </si>
  <si>
    <t>13.4.13</t>
  </si>
  <si>
    <t>3D фото (костюм)</t>
  </si>
  <si>
    <t>Фактична вартість послуги відповідає запланованій. Створено 3D-фото на основі музейного предмету - 2 костюмів</t>
  </si>
  <si>
    <t>13.4.14</t>
  </si>
  <si>
    <t>Послуги лекторів для зйомки лекції і розміщення на сайті</t>
  </si>
  <si>
    <t>Послуги 3 лекторів включали викладання лекційного матеріалу для відеозйомки і розміщення на сайті і в соціальних мережах, двоє лекторів також підготували супровідні текстові матеріали, у зв'язку з чим зросла дана стаття витрат. Збільшення цієї статті витрат стало можливим за рахунок економії коштів за п. 10.1.</t>
  </si>
  <si>
    <t>13.4.15</t>
  </si>
  <si>
    <t>Послуги  з укладання додаткових анотацій для опису експонатів, розміщених на сайті</t>
  </si>
  <si>
    <t>Фактична вартість послуг відповідає запланованій. Послуги включали опрацювання і обробку паспортів музейних предметів, роботу з електронними таблицями, уніфікацію та підготовку даних у формі анотацій (4000 шт.) про оцифровані матеріали для розміщення на сайті проекту.</t>
  </si>
  <si>
    <t>13.4.16</t>
  </si>
  <si>
    <t>Послуги дизайнера - розробка візуального стилю проекту і дизайн рекламно-інформаційної продукції (ПІБ буде уточнене після домовленості з контрагентом)</t>
  </si>
  <si>
    <t xml:space="preserve">Зменшення цієї статті витрат відбулося внаслідок узгодження вартості послуг із Виконавцем. Послуги включали розробку візуального стилю проєкту, підготовку брендбуку проєкту для веб-розробників, графічний дизайн та макетування друкованої рекламно-інформаційної продукції (буклет, листівки), графічний дизайн рекламно-інформаційних матеріалів для онлайн-використання, дизайн титрів і каверів для відеоматеріалів, створення анімованої графіки. Економія склала 1000,00 грн. і не була використана у зв'язку з відсутністю потреби. </t>
  </si>
  <si>
    <t>13.4.17</t>
  </si>
  <si>
    <t>Послуги PR-менеджера (ПІБ буде уточнене після домовленості з контрагентом)</t>
  </si>
  <si>
    <t>Фактична вартість послуг відповідає запланованій. Послуги включали розробку рекламної кампанії проєкту, участь у підготовці промо-роликів, інформаційну підтримку рекламної кампанії, підготовку публікацій для проведення рекламної кампанії в соціальних мережах, відстеження публікацій, аналітику ефективності рекламної кампанії, підготовку медіа-звіту.</t>
  </si>
  <si>
    <t>13.4.18</t>
  </si>
  <si>
    <t>Послуги коректора текстів для сайту та промо-матеріалів</t>
  </si>
  <si>
    <t>Зменшення цієї статті витрат відбулося внаслідок узгодження вартості послуг із Виконавцем. Послуги включали коректуру текстів українською мовою загальним обсягом 165 сторінок.</t>
  </si>
  <si>
    <t>13.4.19</t>
  </si>
  <si>
    <t>Соціальні внески за договорами ЦПХ з підрядниками (ЄСВ) розділу "Інші прямі витрати"</t>
  </si>
  <si>
    <t>Дана стаття витрат не була використана у зв'язку з відмовою Казначейства перенести послуги, надані фізичними особами за статею "Інші прямі витрати", у фонд оплати праці і, відповідно, нарахувати ЄСВ.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</si>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</sst>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sz val="14.0"/>
      <color theme="1"/>
      <name val="Arial"/>
    </font>
    <font>
      <b/>
      <i/>
      <sz val="14.0"/>
      <color rgb="FF000000"/>
      <name val="Arial"/>
    </font>
    <font>
      <b/>
      <sz val="14.0"/>
      <color rgb="FFFF0000"/>
      <name val="Arial"/>
    </font>
    <font>
      <b/>
      <sz val="11.0"/>
      <color theme="1"/>
      <name val="Times New Roman"/>
    </font>
    <font>
      <b/>
      <sz val="14.0"/>
      <color rgb="FF000000"/>
      <name val="Times New Roman"/>
    </font>
    <font>
      <sz val="14.0"/>
      <color theme="1"/>
      <name val="Times New Roman"/>
    </font>
    <font>
      <sz val="14.0"/>
      <color theme="1"/>
      <name val="Arial"/>
    </font>
    <font>
      <sz val="11.0"/>
      <color theme="1"/>
      <name val="Times New Roman"/>
    </font>
    <font>
      <b/>
      <i/>
      <sz val="14.0"/>
      <color theme="1"/>
      <name val="Arial"/>
    </font>
    <font>
      <b/>
      <sz val="14.0"/>
      <color theme="1"/>
      <name val="Times New Roman"/>
    </font>
    <font>
      <b/>
      <sz val="10.0"/>
      <color rgb="FF000000"/>
      <name val="Times New Roman"/>
    </font>
    <font>
      <sz val="14.0"/>
      <color rgb="FF000000"/>
      <name val="Arial"/>
    </font>
    <font>
      <b/>
      <i/>
      <sz val="10.0"/>
      <color rgb="FF000000"/>
      <name val="Arial"/>
    </font>
    <font>
      <b/>
      <sz val="14.0"/>
      <color rgb="FF000000"/>
      <name val="Arial"/>
    </font>
    <font>
      <sz val="14.0"/>
      <color rgb="FF000000"/>
      <name val="Times New Roman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4" numFmtId="4" xfId="0" applyAlignment="1" applyFont="1" applyNumberFormat="1">
      <alignment horizontal="right" shrinkToFit="0" wrapText="1"/>
    </xf>
    <xf borderId="0" fillId="0" fontId="15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6" numFmtId="0" xfId="0" applyAlignment="1" applyBorder="1" applyFill="1" applyFont="1">
      <alignment vertical="center"/>
    </xf>
    <xf borderId="46" fillId="4" fontId="16" numFmtId="0" xfId="0" applyAlignment="1" applyBorder="1" applyFont="1">
      <alignment horizontal="center" vertical="center"/>
    </xf>
    <xf borderId="47" fillId="4" fontId="16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7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3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18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18" numFmtId="0" xfId="0" applyAlignment="1" applyBorder="1" applyFont="1">
      <alignment horizontal="center" vertical="top"/>
    </xf>
    <xf borderId="54" fillId="6" fontId="18" numFmtId="4" xfId="0" applyAlignment="1" applyBorder="1" applyFont="1" applyNumberFormat="1">
      <alignment horizontal="right" vertical="top"/>
    </xf>
    <xf borderId="55" fillId="6" fontId="18" numFmtId="4" xfId="0" applyAlignment="1" applyBorder="1" applyFont="1" applyNumberFormat="1">
      <alignment horizontal="right" vertical="top"/>
    </xf>
    <xf borderId="56" fillId="6" fontId="18" numFmtId="4" xfId="0" applyAlignment="1" applyBorder="1" applyFont="1" applyNumberFormat="1">
      <alignment horizontal="right" vertical="top"/>
    </xf>
    <xf borderId="57" fillId="6" fontId="20" numFmtId="4" xfId="0" applyAlignment="1" applyBorder="1" applyFont="1" applyNumberFormat="1">
      <alignment horizontal="right" vertical="top"/>
    </xf>
    <xf borderId="57" fillId="6" fontId="20" numFmtId="10" xfId="0" applyAlignment="1" applyBorder="1" applyFont="1" applyNumberFormat="1">
      <alignment horizontal="right" vertical="top"/>
    </xf>
    <xf borderId="56" fillId="6" fontId="21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22" numFmtId="49" xfId="0" applyAlignment="1" applyBorder="1" applyFont="1" applyNumberFormat="1">
      <alignment horizontal="center" vertical="top"/>
    </xf>
    <xf borderId="59" fillId="0" fontId="23" numFmtId="165" xfId="0" applyAlignment="1" applyBorder="1" applyFont="1" applyNumberFormat="1">
      <alignment shrinkToFit="0" vertical="top" wrapText="1"/>
    </xf>
    <xf borderId="58" fillId="0" fontId="24" numFmtId="0" xfId="0" applyAlignment="1" applyBorder="1" applyFont="1">
      <alignment horizontal="center" vertical="top"/>
    </xf>
    <xf borderId="24" fillId="0" fontId="23" numFmtId="4" xfId="0" applyAlignment="1" applyBorder="1" applyFont="1" applyNumberFormat="1">
      <alignment horizontal="right" vertical="top"/>
    </xf>
    <xf borderId="22" fillId="0" fontId="23" numFmtId="4" xfId="0" applyAlignment="1" applyBorder="1" applyFont="1" applyNumberFormat="1">
      <alignment horizontal="center" shrinkToFit="0" vertical="top" wrapText="1"/>
    </xf>
    <xf borderId="25" fillId="0" fontId="24" numFmtId="4" xfId="0" applyAlignment="1" applyBorder="1" applyFont="1" applyNumberFormat="1">
      <alignment horizontal="right" vertical="top"/>
    </xf>
    <xf borderId="24" fillId="0" fontId="24" numFmtId="4" xfId="0" applyAlignment="1" applyBorder="1" applyFont="1" applyNumberFormat="1">
      <alignment horizontal="right" vertical="top"/>
    </xf>
    <xf borderId="26" fillId="0" fontId="24" numFmtId="4" xfId="0" applyAlignment="1" applyBorder="1" applyFont="1" applyNumberFormat="1">
      <alignment horizontal="right" vertical="top"/>
    </xf>
    <xf borderId="60" fillId="0" fontId="20" numFmtId="4" xfId="0" applyAlignment="1" applyBorder="1" applyFont="1" applyNumberFormat="1">
      <alignment horizontal="right" vertical="top"/>
    </xf>
    <xf borderId="61" fillId="0" fontId="20" numFmtId="4" xfId="0" applyAlignment="1" applyBorder="1" applyFont="1" applyNumberFormat="1">
      <alignment horizontal="right" vertical="top"/>
    </xf>
    <xf borderId="61" fillId="0" fontId="20" numFmtId="10" xfId="0" applyAlignment="1" applyBorder="1" applyFont="1" applyNumberFormat="1">
      <alignment horizontal="right" vertical="top"/>
    </xf>
    <xf borderId="25" fillId="0" fontId="25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4" numFmtId="4" xfId="0" applyAlignment="1" applyBorder="1" applyFont="1" applyNumberFormat="1">
      <alignment horizontal="right" vertical="top"/>
    </xf>
    <xf borderId="63" fillId="0" fontId="24" numFmtId="4" xfId="0" applyAlignment="1" applyBorder="1" applyFont="1" applyNumberFormat="1">
      <alignment horizontal="right" vertical="top"/>
    </xf>
    <xf borderId="64" fillId="0" fontId="24" numFmtId="4" xfId="0" applyAlignment="1" applyBorder="1" applyFont="1" applyNumberFormat="1">
      <alignment horizontal="right" vertical="top"/>
    </xf>
    <xf borderId="64" fillId="0" fontId="25" numFmtId="0" xfId="0" applyAlignment="1" applyBorder="1" applyFont="1">
      <alignment shrinkToFit="0" vertical="top" wrapText="1"/>
    </xf>
    <xf borderId="27" fillId="0" fontId="22" numFmtId="49" xfId="0" applyAlignment="1" applyBorder="1" applyFont="1" applyNumberFormat="1">
      <alignment horizontal="center" vertical="top"/>
    </xf>
    <xf borderId="63" fillId="0" fontId="23" numFmtId="4" xfId="0" applyAlignment="1" applyBorder="1" applyFont="1" applyNumberFormat="1">
      <alignment horizontal="right" vertical="top"/>
    </xf>
    <xf borderId="26" fillId="0" fontId="23" numFmtId="4" xfId="0" applyAlignment="1" applyBorder="1" applyFont="1" applyNumberFormat="1">
      <alignment horizontal="right" vertical="top"/>
    </xf>
    <xf borderId="65" fillId="0" fontId="2" numFmtId="165" xfId="0" applyAlignment="1" applyBorder="1" applyFont="1" applyNumberFormat="1">
      <alignment vertical="top"/>
    </xf>
    <xf borderId="0" fillId="0" fontId="23" numFmtId="165" xfId="0" applyAlignment="1" applyFont="1" applyNumberFormat="1">
      <alignment shrinkToFit="0" vertical="top" wrapText="1"/>
    </xf>
    <xf borderId="65" fillId="0" fontId="24" numFmtId="0" xfId="0" applyAlignment="1" applyBorder="1" applyFont="1">
      <alignment horizontal="center" vertical="top"/>
    </xf>
    <xf borderId="66" fillId="0" fontId="20" numFmtId="4" xfId="0" applyAlignment="1" applyBorder="1" applyFont="1" applyNumberFormat="1">
      <alignment horizontal="right" vertical="top"/>
    </xf>
    <xf borderId="67" fillId="6" fontId="19" numFmtId="0" xfId="0" applyAlignment="1" applyBorder="1" applyFont="1">
      <alignment shrinkToFit="0" vertical="top" wrapText="1"/>
    </xf>
    <xf borderId="50" fillId="6" fontId="18" numFmtId="0" xfId="0" applyAlignment="1" applyBorder="1" applyFont="1">
      <alignment horizontal="center" vertical="top"/>
    </xf>
    <xf borderId="68" fillId="6" fontId="18" numFmtId="4" xfId="0" applyAlignment="1" applyBorder="1" applyFont="1" applyNumberFormat="1">
      <alignment horizontal="right" vertical="top"/>
    </xf>
    <xf borderId="69" fillId="6" fontId="18" numFmtId="4" xfId="0" applyAlignment="1" applyBorder="1" applyFont="1" applyNumberFormat="1">
      <alignment horizontal="right" vertical="top"/>
    </xf>
    <xf borderId="70" fillId="6" fontId="18" numFmtId="4" xfId="0" applyAlignment="1" applyBorder="1" applyFont="1" applyNumberFormat="1">
      <alignment horizontal="right" vertical="top"/>
    </xf>
    <xf borderId="70" fillId="6" fontId="24" numFmtId="4" xfId="0" applyAlignment="1" applyBorder="1" applyFont="1" applyNumberFormat="1">
      <alignment horizontal="right" vertical="top"/>
    </xf>
    <xf borderId="70" fillId="6" fontId="21" numFmtId="0" xfId="0" applyAlignment="1" applyBorder="1" applyFont="1">
      <alignment shrinkToFit="0" vertical="top" wrapText="1"/>
    </xf>
    <xf borderId="23" fillId="0" fontId="3" numFmtId="49" xfId="0" applyAlignment="1" applyBorder="1" applyFont="1" applyNumberFormat="1">
      <alignment horizontal="center" vertical="top"/>
    </xf>
    <xf borderId="71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3" numFmtId="4" xfId="0" applyAlignment="1" applyBorder="1" applyFont="1" applyNumberFormat="1">
      <alignment horizontal="right" vertical="top"/>
    </xf>
    <xf borderId="61" fillId="0" fontId="13" numFmtId="4" xfId="0" applyAlignment="1" applyBorder="1" applyFont="1" applyNumberFormat="1">
      <alignment horizontal="right" vertical="top"/>
    </xf>
    <xf borderId="61" fillId="0" fontId="13" numFmtId="10" xfId="0" applyAlignment="1" applyBorder="1" applyFont="1" applyNumberFormat="1">
      <alignment horizontal="right" vertical="top"/>
    </xf>
    <xf borderId="7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66" fillId="0" fontId="13" numFmtId="4" xfId="0" applyAlignment="1" applyBorder="1" applyFont="1" applyNumberFormat="1">
      <alignment horizontal="right" vertical="top"/>
    </xf>
    <xf borderId="29" fillId="0" fontId="25" numFmtId="0" xfId="0" applyAlignment="1" applyBorder="1" applyFont="1">
      <alignment shrinkToFit="0" vertical="top" wrapText="1"/>
    </xf>
    <xf borderId="50" fillId="6" fontId="18" numFmtId="165" xfId="0" applyAlignment="1" applyBorder="1" applyFont="1" applyNumberFormat="1">
      <alignment vertical="top"/>
    </xf>
    <xf borderId="67" fillId="6" fontId="26" numFmtId="0" xfId="0" applyAlignment="1" applyBorder="1" applyFont="1">
      <alignment shrinkToFit="0" vertical="top" wrapText="1"/>
    </xf>
    <xf borderId="70" fillId="6" fontId="27" numFmtId="0" xfId="0" applyAlignment="1" applyBorder="1" applyFont="1">
      <alignment shrinkToFit="0" vertical="top" wrapText="1"/>
    </xf>
    <xf borderId="0" fillId="0" fontId="18" numFmtId="0" xfId="0" applyAlignment="1" applyFont="1">
      <alignment vertical="top"/>
    </xf>
    <xf borderId="23" fillId="0" fontId="28" numFmtId="49" xfId="0" applyAlignment="1" applyBorder="1" applyFont="1" applyNumberFormat="1">
      <alignment horizontal="center" vertical="top"/>
    </xf>
    <xf borderId="73" fillId="0" fontId="23" numFmtId="165" xfId="0" applyAlignment="1" applyBorder="1" applyFont="1" applyNumberFormat="1">
      <alignment shrinkToFit="0" vertical="top" wrapText="1"/>
    </xf>
    <xf borderId="23" fillId="0" fontId="23" numFmtId="165" xfId="0" applyAlignment="1" applyBorder="1" applyFont="1" applyNumberFormat="1">
      <alignment shrinkToFit="0" vertical="top" wrapText="1"/>
    </xf>
    <xf borderId="62" fillId="0" fontId="23" numFmtId="4" xfId="0" applyAlignment="1" applyBorder="1" applyFont="1" applyNumberFormat="1">
      <alignment horizontal="right" vertical="top"/>
    </xf>
    <xf borderId="28" fillId="0" fontId="24" numFmtId="4" xfId="0" applyAlignment="1" applyBorder="1" applyFont="1" applyNumberFormat="1">
      <alignment horizontal="right" vertical="top"/>
    </xf>
    <xf borderId="30" fillId="0" fontId="24" numFmtId="4" xfId="0" applyAlignment="1" applyBorder="1" applyFont="1" applyNumberFormat="1">
      <alignment horizontal="right" vertical="top"/>
    </xf>
    <xf borderId="29" fillId="0" fontId="24" numFmtId="4" xfId="0" applyAlignment="1" applyBorder="1" applyFont="1" applyNumberFormat="1">
      <alignment horizontal="right" vertical="top"/>
    </xf>
    <xf borderId="51" fillId="6" fontId="3" numFmtId="49" xfId="0" applyAlignment="1" applyBorder="1" applyFont="1" applyNumberFormat="1">
      <alignment horizontal="center" vertical="top"/>
    </xf>
    <xf borderId="0" fillId="0" fontId="1" numFmtId="4" xfId="0" applyAlignment="1" applyFont="1" applyNumberFormat="1">
      <alignment vertical="center"/>
    </xf>
    <xf borderId="74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1" fillId="0" fontId="29" numFmtId="0" xfId="0" applyAlignment="1" applyBorder="1" applyFont="1">
      <alignment shrinkToFit="0" vertical="top" wrapText="1"/>
    </xf>
    <xf borderId="74" fillId="0" fontId="24" numFmtId="0" xfId="0" applyAlignment="1" applyBorder="1" applyFont="1">
      <alignment horizontal="center" vertical="top"/>
    </xf>
    <xf borderId="20" fillId="0" fontId="24" numFmtId="4" xfId="0" applyAlignment="1" applyBorder="1" applyFont="1" applyNumberFormat="1">
      <alignment horizontal="right" vertical="top"/>
    </xf>
    <xf borderId="22" fillId="0" fontId="24" numFmtId="4" xfId="0" applyAlignment="1" applyBorder="1" applyFont="1" applyNumberFormat="1">
      <alignment horizontal="right" vertical="top"/>
    </xf>
    <xf borderId="21" fillId="0" fontId="24" numFmtId="4" xfId="0" applyAlignment="1" applyBorder="1" applyFont="1" applyNumberFormat="1">
      <alignment horizontal="right" vertical="top"/>
    </xf>
    <xf borderId="21" fillId="0" fontId="25" numFmtId="0" xfId="0" applyAlignment="1" applyBorder="1" applyFont="1">
      <alignment shrinkToFit="0" vertical="top" wrapText="1"/>
    </xf>
    <xf borderId="75" fillId="0" fontId="3" numFmtId="49" xfId="0" applyAlignment="1" applyBorder="1" applyFont="1" applyNumberFormat="1">
      <alignment horizontal="center" vertical="top"/>
    </xf>
    <xf borderId="76" fillId="0" fontId="24" numFmtId="0" xfId="0" applyAlignment="1" applyBorder="1" applyFont="1">
      <alignment shrinkToFit="0" vertical="top" wrapText="1"/>
    </xf>
    <xf borderId="76" fillId="0" fontId="29" numFmtId="0" xfId="0" applyAlignment="1" applyBorder="1" applyFont="1">
      <alignment shrinkToFit="0" vertical="top" wrapText="1"/>
    </xf>
    <xf borderId="77" fillId="0" fontId="20" numFmtId="4" xfId="0" applyAlignment="1" applyBorder="1" applyFont="1" applyNumberFormat="1">
      <alignment horizontal="right" vertical="top"/>
    </xf>
    <xf borderId="45" fillId="7" fontId="30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18" numFmtId="0" xfId="0" applyAlignment="1" applyBorder="1" applyFont="1">
      <alignment shrinkToFit="0" vertical="center" wrapText="1"/>
    </xf>
    <xf borderId="49" fillId="7" fontId="18" numFmtId="0" xfId="0" applyAlignment="1" applyBorder="1" applyFont="1">
      <alignment horizontal="center" vertical="center"/>
    </xf>
    <xf borderId="47" fillId="2" fontId="18" numFmtId="4" xfId="0" applyAlignment="1" applyBorder="1" applyFont="1" applyNumberFormat="1">
      <alignment horizontal="right" vertical="center"/>
    </xf>
    <xf borderId="18" fillId="7" fontId="18" numFmtId="4" xfId="0" applyAlignment="1" applyBorder="1" applyFont="1" applyNumberFormat="1">
      <alignment horizontal="right" vertical="center"/>
    </xf>
    <xf borderId="78" fillId="7" fontId="18" numFmtId="4" xfId="0" applyAlignment="1" applyBorder="1" applyFont="1" applyNumberFormat="1">
      <alignment horizontal="right" vertical="center"/>
    </xf>
    <xf borderId="79" fillId="7" fontId="18" numFmtId="4" xfId="0" applyAlignment="1" applyBorder="1" applyFont="1" applyNumberFormat="1">
      <alignment horizontal="right" vertical="center"/>
    </xf>
    <xf borderId="80" fillId="7" fontId="18" numFmtId="4" xfId="0" applyAlignment="1" applyBorder="1" applyFont="1" applyNumberFormat="1">
      <alignment horizontal="right" vertical="center"/>
    </xf>
    <xf borderId="15" fillId="7" fontId="18" numFmtId="4" xfId="0" applyAlignment="1" applyBorder="1" applyFont="1" applyNumberFormat="1">
      <alignment horizontal="right" vertical="center"/>
    </xf>
    <xf borderId="42" fillId="7" fontId="18" numFmtId="4" xfId="0" applyAlignment="1" applyBorder="1" applyFont="1" applyNumberFormat="1">
      <alignment horizontal="right" vertical="center"/>
    </xf>
    <xf borderId="41" fillId="7" fontId="21" numFmtId="0" xfId="0" applyAlignment="1" applyBorder="1" applyFont="1">
      <alignment shrinkToFit="0" vertical="center" wrapText="1"/>
    </xf>
    <xf borderId="81" fillId="5" fontId="2" numFmtId="0" xfId="0" applyAlignment="1" applyBorder="1" applyFont="1">
      <alignment vertical="center"/>
    </xf>
    <xf borderId="82" fillId="5" fontId="3" numFmtId="0" xfId="0" applyAlignment="1" applyBorder="1" applyFont="1">
      <alignment horizontal="center" vertical="center"/>
    </xf>
    <xf borderId="83" fillId="5" fontId="18" numFmtId="0" xfId="0" applyAlignment="1" applyBorder="1" applyFont="1">
      <alignment vertical="center"/>
    </xf>
    <xf borderId="83" fillId="5" fontId="24" numFmtId="0" xfId="0" applyAlignment="1" applyBorder="1" applyFont="1">
      <alignment horizontal="center" vertical="center"/>
    </xf>
    <xf borderId="46" fillId="5" fontId="24" numFmtId="4" xfId="0" applyAlignment="1" applyBorder="1" applyFont="1" applyNumberFormat="1">
      <alignment horizontal="right" vertical="center"/>
    </xf>
    <xf borderId="46" fillId="5" fontId="20" numFmtId="4" xfId="0" applyAlignment="1" applyBorder="1" applyFont="1" applyNumberFormat="1">
      <alignment horizontal="right" vertical="center"/>
    </xf>
    <xf borderId="84" fillId="5" fontId="20" numFmtId="4" xfId="0" applyAlignment="1" applyBorder="1" applyFont="1" applyNumberFormat="1">
      <alignment horizontal="right" vertical="top"/>
    </xf>
    <xf borderId="49" fillId="5" fontId="25" numFmtId="0" xfId="0" applyAlignment="1" applyBorder="1" applyFont="1">
      <alignment vertical="center"/>
    </xf>
    <xf borderId="85" fillId="6" fontId="18" numFmtId="4" xfId="0" applyAlignment="1" applyBorder="1" applyFont="1" applyNumberFormat="1">
      <alignment horizontal="right" vertical="top"/>
    </xf>
    <xf borderId="86" fillId="6" fontId="18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2" fillId="0" fontId="24" numFmtId="0" xfId="0" applyAlignment="1" applyBorder="1" applyFont="1">
      <alignment horizontal="center" vertical="top"/>
    </xf>
    <xf borderId="69" fillId="6" fontId="20" numFmtId="4" xfId="0" applyAlignment="1" applyBorder="1" applyFont="1" applyNumberFormat="1">
      <alignment horizontal="right" vertical="top"/>
    </xf>
    <xf borderId="71" fillId="0" fontId="24" numFmtId="0" xfId="0" applyAlignment="1" applyBorder="1" applyFont="1">
      <alignment shrinkToFit="0" vertical="top" wrapText="1"/>
    </xf>
    <xf borderId="87" fillId="0" fontId="29" numFmtId="0" xfId="0" applyAlignment="1" applyBorder="1" applyFont="1">
      <alignment shrinkToFit="0" vertical="top" wrapText="1"/>
    </xf>
    <xf borderId="88" fillId="7" fontId="18" numFmtId="4" xfId="0" applyAlignment="1" applyBorder="1" applyFont="1" applyNumberFormat="1">
      <alignment horizontal="right" vertical="center"/>
    </xf>
    <xf borderId="89" fillId="7" fontId="18" numFmtId="4" xfId="0" applyAlignment="1" applyBorder="1" applyFont="1" applyNumberFormat="1">
      <alignment horizontal="right" vertical="center"/>
    </xf>
    <xf borderId="42" fillId="7" fontId="20" numFmtId="4" xfId="0" applyAlignment="1" applyBorder="1" applyFont="1" applyNumberFormat="1">
      <alignment horizontal="right" vertical="center"/>
    </xf>
    <xf borderId="71" fillId="0" fontId="23" numFmtId="0" xfId="0" applyAlignment="1" applyBorder="1" applyFont="1">
      <alignment shrinkToFit="0" vertical="top" wrapText="1"/>
    </xf>
    <xf borderId="58" fillId="0" fontId="23" numFmtId="0" xfId="0" applyAlignment="1" applyBorder="1" applyFont="1">
      <alignment horizontal="center" vertical="top"/>
    </xf>
    <xf borderId="65" fillId="0" fontId="29" numFmtId="4" xfId="0" applyAlignment="1" applyBorder="1" applyFont="1" applyNumberFormat="1">
      <alignment horizontal="right" vertical="center"/>
    </xf>
    <xf borderId="76" fillId="0" fontId="10" numFmtId="0" xfId="0" applyBorder="1" applyFont="1"/>
    <xf borderId="90" fillId="0" fontId="10" numFmtId="0" xfId="0" applyBorder="1" applyFont="1"/>
    <xf borderId="91" fillId="0" fontId="10" numFmtId="0" xfId="0" applyBorder="1" applyFont="1"/>
    <xf borderId="83" fillId="5" fontId="2" numFmtId="0" xfId="0" applyAlignment="1" applyBorder="1" applyFont="1">
      <alignment vertical="center"/>
    </xf>
    <xf borderId="83" fillId="5" fontId="1" numFmtId="0" xfId="0" applyAlignment="1" applyBorder="1" applyFont="1">
      <alignment horizontal="center" vertical="center"/>
    </xf>
    <xf borderId="84" fillId="5" fontId="13" numFmtId="4" xfId="0" applyAlignment="1" applyBorder="1" applyFont="1" applyNumberFormat="1">
      <alignment horizontal="right" vertical="top"/>
    </xf>
    <xf borderId="52" fillId="6" fontId="26" numFmtId="0" xfId="0" applyAlignment="1" applyBorder="1" applyFont="1">
      <alignment shrinkToFit="0" vertical="top" wrapText="1"/>
    </xf>
    <xf borderId="24" fillId="6" fontId="20" numFmtId="4" xfId="0" applyAlignment="1" applyBorder="1" applyFont="1" applyNumberFormat="1">
      <alignment horizontal="right" vertical="top"/>
    </xf>
    <xf borderId="58" fillId="0" fontId="29" numFmtId="0" xfId="0" applyAlignment="1" applyBorder="1" applyFont="1">
      <alignment horizontal="center" shrinkToFit="0" vertical="top" wrapText="1"/>
    </xf>
    <xf borderId="24" fillId="0" fontId="24" numFmtId="4" xfId="0" applyAlignment="1" applyBorder="1" applyFont="1" applyNumberFormat="1">
      <alignment horizontal="right" shrinkToFit="0" vertical="top" wrapText="1"/>
    </xf>
    <xf borderId="26" fillId="0" fontId="24" numFmtId="4" xfId="0" applyAlignment="1" applyBorder="1" applyFont="1" applyNumberFormat="1">
      <alignment horizontal="right" shrinkToFit="0" vertical="top" wrapText="1"/>
    </xf>
    <xf borderId="25" fillId="0" fontId="24" numFmtId="4" xfId="0" applyAlignment="1" applyBorder="1" applyFont="1" applyNumberFormat="1">
      <alignment horizontal="right" shrinkToFit="0" vertical="top" wrapText="1"/>
    </xf>
    <xf borderId="63" fillId="0" fontId="24" numFmtId="4" xfId="0" applyAlignment="1" applyBorder="1" applyFont="1" applyNumberFormat="1">
      <alignment horizontal="right" shrinkToFit="0" vertical="top" wrapText="1"/>
    </xf>
    <xf borderId="62" fillId="0" fontId="24" numFmtId="4" xfId="0" applyAlignment="1" applyBorder="1" applyFont="1" applyNumberFormat="1">
      <alignment horizontal="right" shrinkToFit="0" vertical="top" wrapText="1"/>
    </xf>
    <xf borderId="64" fillId="0" fontId="24" numFmtId="4" xfId="0" applyAlignment="1" applyBorder="1" applyFont="1" applyNumberFormat="1">
      <alignment horizontal="right" shrinkToFit="0" vertical="top" wrapText="1"/>
    </xf>
    <xf borderId="71" fillId="0" fontId="24" numFmtId="0" xfId="0" applyAlignment="1" applyBorder="1" applyFont="1">
      <alignment horizontal="left" shrinkToFit="0" vertical="top" wrapText="1"/>
    </xf>
    <xf borderId="58" fillId="0" fontId="29" numFmtId="0" xfId="0" applyAlignment="1" applyBorder="1" applyFont="1">
      <alignment horizontal="center" vertical="top"/>
    </xf>
    <xf borderId="76" fillId="0" fontId="24" numFmtId="0" xfId="0" applyAlignment="1" applyBorder="1" applyFont="1">
      <alignment horizontal="left" shrinkToFit="0" vertical="top" wrapText="1"/>
    </xf>
    <xf borderId="65" fillId="0" fontId="29" numFmtId="0" xfId="0" applyAlignment="1" applyBorder="1" applyFont="1">
      <alignment horizontal="center" vertical="top"/>
    </xf>
    <xf borderId="58" fillId="0" fontId="18" numFmtId="165" xfId="0" applyAlignment="1" applyBorder="1" applyFont="1" applyNumberFormat="1">
      <alignment vertical="top"/>
    </xf>
    <xf borderId="23" fillId="0" fontId="31" numFmtId="49" xfId="0" applyAlignment="1" applyBorder="1" applyFont="1" applyNumberFormat="1">
      <alignment horizontal="center" vertical="top"/>
    </xf>
    <xf borderId="65" fillId="0" fontId="18" numFmtId="165" xfId="0" applyAlignment="1" applyBorder="1" applyFont="1" applyNumberFormat="1">
      <alignment vertical="top"/>
    </xf>
    <xf borderId="75" fillId="0" fontId="31" numFmtId="49" xfId="0" applyAlignment="1" applyBorder="1" applyFont="1" applyNumberFormat="1">
      <alignment horizontal="center" vertical="top"/>
    </xf>
    <xf borderId="45" fillId="7" fontId="19" numFmtId="165" xfId="0" applyAlignment="1" applyBorder="1" applyFont="1" applyNumberFormat="1">
      <alignment vertical="center"/>
    </xf>
    <xf borderId="46" fillId="7" fontId="18" numFmtId="165" xfId="0" applyAlignment="1" applyBorder="1" applyFont="1" applyNumberFormat="1">
      <alignment horizontal="center" vertical="center"/>
    </xf>
    <xf borderId="47" fillId="7" fontId="20" numFmtId="4" xfId="0" applyAlignment="1" applyBorder="1" applyFont="1" applyNumberFormat="1">
      <alignment horizontal="right" vertical="center"/>
    </xf>
    <xf borderId="15" fillId="7" fontId="20" numFmtId="4" xfId="0" applyAlignment="1" applyBorder="1" applyFont="1" applyNumberFormat="1">
      <alignment horizontal="right" vertical="top"/>
    </xf>
    <xf borderId="45" fillId="5" fontId="18" numFmtId="0" xfId="0" applyAlignment="1" applyBorder="1" applyFont="1">
      <alignment vertical="center"/>
    </xf>
    <xf borderId="15" fillId="5" fontId="31" numFmtId="0" xfId="0" applyAlignment="1" applyBorder="1" applyFont="1">
      <alignment horizontal="center" vertical="center"/>
    </xf>
    <xf borderId="46" fillId="5" fontId="18" numFmtId="0" xfId="0" applyAlignment="1" applyBorder="1" applyFont="1">
      <alignment vertical="center"/>
    </xf>
    <xf borderId="46" fillId="5" fontId="24" numFmtId="0" xfId="0" applyAlignment="1" applyBorder="1" applyFont="1">
      <alignment horizontal="center" vertical="center"/>
    </xf>
    <xf borderId="57" fillId="5" fontId="20" numFmtId="4" xfId="0" applyAlignment="1" applyBorder="1" applyFont="1" applyNumberFormat="1">
      <alignment horizontal="right" vertical="top"/>
    </xf>
    <xf borderId="92" fillId="6" fontId="20" numFmtId="4" xfId="0" applyAlignment="1" applyBorder="1" applyFont="1" applyNumberFormat="1">
      <alignment horizontal="right" vertical="top"/>
    </xf>
    <xf borderId="93" fillId="0" fontId="29" numFmtId="0" xfId="0" applyAlignment="1" applyBorder="1" applyFont="1">
      <alignment shrinkToFit="0" vertical="top" wrapText="1"/>
    </xf>
    <xf borderId="15" fillId="6" fontId="18" numFmtId="0" xfId="0" applyAlignment="1" applyBorder="1" applyFont="1">
      <alignment horizontal="center" vertical="top"/>
    </xf>
    <xf borderId="92" fillId="6" fontId="18" numFmtId="4" xfId="0" applyAlignment="1" applyBorder="1" applyFont="1" applyNumberFormat="1">
      <alignment horizontal="right" vertical="top"/>
    </xf>
    <xf borderId="74" fillId="0" fontId="29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18" numFmtId="0" xfId="0" applyAlignment="1" applyBorder="1" applyFont="1">
      <alignment horizontal="center" vertical="top"/>
    </xf>
    <xf borderId="23" fillId="0" fontId="24" numFmtId="0" xfId="0" applyAlignment="1" applyBorder="1" applyFont="1">
      <alignment shrinkToFit="0" vertical="top" wrapText="1"/>
    </xf>
    <xf borderId="71" fillId="0" fontId="29" numFmtId="0" xfId="0" applyAlignment="1" applyBorder="1" applyFont="1">
      <alignment horizontal="center" vertical="top"/>
    </xf>
    <xf borderId="27" fillId="0" fontId="31" numFmtId="49" xfId="0" applyAlignment="1" applyBorder="1" applyFont="1" applyNumberFormat="1">
      <alignment horizontal="center" vertical="top"/>
    </xf>
    <xf borderId="27" fillId="0" fontId="24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81" fillId="5" fontId="18" numFmtId="0" xfId="0" applyAlignment="1" applyBorder="1" applyFont="1">
      <alignment vertical="center"/>
    </xf>
    <xf borderId="82" fillId="5" fontId="31" numFmtId="0" xfId="0" applyAlignment="1" applyBorder="1" applyFont="1">
      <alignment horizontal="center" vertical="center"/>
    </xf>
    <xf borderId="52" fillId="6" fontId="26" numFmtId="0" xfId="0" applyAlignment="1" applyBorder="1" applyFont="1">
      <alignment horizontal="left" shrinkToFit="0" vertical="top" wrapText="1"/>
    </xf>
    <xf borderId="67" fillId="6" fontId="26" numFmtId="0" xfId="0" applyAlignment="1" applyBorder="1" applyFont="1">
      <alignment horizontal="left" shrinkToFit="0" vertical="top" wrapText="1"/>
    </xf>
    <xf borderId="77" fillId="0" fontId="20" numFmtId="10" xfId="0" applyAlignment="1" applyBorder="1" applyFont="1" applyNumberFormat="1">
      <alignment horizontal="right" vertical="top"/>
    </xf>
    <xf borderId="15" fillId="7" fontId="20" numFmtId="4" xfId="0" applyAlignment="1" applyBorder="1" applyFont="1" applyNumberFormat="1">
      <alignment horizontal="right" vertical="center"/>
    </xf>
    <xf borderId="49" fillId="7" fontId="20" numFmtId="4" xfId="0" applyAlignment="1" applyBorder="1" applyFont="1" applyNumberFormat="1">
      <alignment horizontal="right" vertical="center"/>
    </xf>
    <xf borderId="15" fillId="7" fontId="21" numFmtId="0" xfId="0" applyAlignment="1" applyBorder="1" applyFont="1">
      <alignment shrinkToFit="0" vertical="center" wrapText="1"/>
    </xf>
    <xf borderId="44" fillId="5" fontId="20" numFmtId="4" xfId="0" applyAlignment="1" applyBorder="1" applyFont="1" applyNumberFormat="1">
      <alignment horizontal="right" vertical="center"/>
    </xf>
    <xf borderId="43" fillId="5" fontId="25" numFmtId="0" xfId="0" applyAlignment="1" applyBorder="1" applyFont="1">
      <alignment vertical="center"/>
    </xf>
    <xf borderId="93" fillId="0" fontId="24" numFmtId="4" xfId="0" applyAlignment="1" applyBorder="1" applyFont="1" applyNumberFormat="1">
      <alignment horizontal="right" vertical="top"/>
    </xf>
    <xf borderId="68" fillId="0" fontId="20" numFmtId="4" xfId="0" applyAlignment="1" applyBorder="1" applyFont="1" applyNumberFormat="1">
      <alignment horizontal="right" vertical="top"/>
    </xf>
    <xf borderId="94" fillId="0" fontId="20" numFmtId="4" xfId="0" applyAlignment="1" applyBorder="1" applyFont="1" applyNumberFormat="1">
      <alignment horizontal="right" vertical="top"/>
    </xf>
    <xf borderId="94" fillId="0" fontId="20" numFmtId="10" xfId="0" applyAlignment="1" applyBorder="1" applyFont="1" applyNumberFormat="1">
      <alignment horizontal="right" vertical="top"/>
    </xf>
    <xf borderId="70" fillId="0" fontId="25" numFmtId="0" xfId="0" applyAlignment="1" applyBorder="1" applyFont="1">
      <alignment shrinkToFit="0" vertical="top" wrapText="1"/>
    </xf>
    <xf borderId="24" fillId="0" fontId="20" numFmtId="4" xfId="0" applyAlignment="1" applyBorder="1" applyFont="1" applyNumberFormat="1">
      <alignment horizontal="right" vertical="top"/>
    </xf>
    <xf borderId="83" fillId="5" fontId="31" numFmtId="0" xfId="0" applyAlignment="1" applyBorder="1" applyFont="1">
      <alignment vertical="center"/>
    </xf>
    <xf borderId="24" fillId="0" fontId="18" numFmtId="165" xfId="0" applyAlignment="1" applyBorder="1" applyFont="1" applyNumberFormat="1">
      <alignment vertical="top"/>
    </xf>
    <xf borderId="26" fillId="0" fontId="31" numFmtId="49" xfId="0" applyAlignment="1" applyBorder="1" applyFont="1" applyNumberFormat="1">
      <alignment horizontal="center" vertical="top"/>
    </xf>
    <xf borderId="93" fillId="0" fontId="24" numFmtId="0" xfId="0" applyAlignment="1" applyBorder="1" applyFont="1">
      <alignment shrinkToFit="0" vertical="top" wrapText="1"/>
    </xf>
    <xf borderId="24" fillId="0" fontId="29" numFmtId="4" xfId="0" applyAlignment="1" applyBorder="1" applyFont="1" applyNumberFormat="1">
      <alignment horizontal="right" vertical="top"/>
    </xf>
    <xf borderId="26" fillId="0" fontId="29" numFmtId="4" xfId="0" applyAlignment="1" applyBorder="1" applyFont="1" applyNumberFormat="1">
      <alignment horizontal="right" vertical="top"/>
    </xf>
    <xf borderId="63" fillId="0" fontId="20" numFmtId="4" xfId="0" applyAlignment="1" applyBorder="1" applyFont="1" applyNumberFormat="1">
      <alignment horizontal="right" vertical="top"/>
    </xf>
    <xf borderId="63" fillId="0" fontId="18" numFmtId="165" xfId="0" applyAlignment="1" applyBorder="1" applyFont="1" applyNumberFormat="1">
      <alignment vertical="top"/>
    </xf>
    <xf borderId="62" fillId="0" fontId="31" numFmtId="49" xfId="0" applyAlignment="1" applyBorder="1" applyFont="1" applyNumberFormat="1">
      <alignment horizontal="center" vertical="top"/>
    </xf>
    <xf borderId="95" fillId="0" fontId="29" numFmtId="0" xfId="0" applyAlignment="1" applyBorder="1" applyFont="1">
      <alignment shrinkToFit="0" vertical="top" wrapText="1"/>
    </xf>
    <xf borderId="95" fillId="0" fontId="24" numFmtId="4" xfId="0" applyAlignment="1" applyBorder="1" applyFont="1" applyNumberFormat="1">
      <alignment horizontal="right" vertical="top"/>
    </xf>
    <xf borderId="28" fillId="0" fontId="20" numFmtId="4" xfId="0" applyAlignment="1" applyBorder="1" applyFont="1" applyNumberFormat="1">
      <alignment horizontal="right" vertical="top"/>
    </xf>
    <xf borderId="96" fillId="0" fontId="20" numFmtId="4" xfId="0" applyAlignment="1" applyBorder="1" applyFont="1" applyNumberFormat="1">
      <alignment horizontal="right" vertical="top"/>
    </xf>
    <xf borderId="96" fillId="0" fontId="20" numFmtId="10" xfId="0" applyAlignment="1" applyBorder="1" applyFont="1" applyNumberFormat="1">
      <alignment horizontal="right" vertical="top"/>
    </xf>
    <xf borderId="47" fillId="7" fontId="18" numFmtId="4" xfId="0" applyAlignment="1" applyBorder="1" applyFont="1" applyNumberFormat="1">
      <alignment horizontal="right" vertical="center"/>
    </xf>
    <xf borderId="83" fillId="5" fontId="20" numFmtId="4" xfId="0" applyAlignment="1" applyBorder="1" applyFont="1" applyNumberFormat="1">
      <alignment horizontal="right" vertical="center"/>
    </xf>
    <xf borderId="97" fillId="5" fontId="25" numFmtId="0" xfId="0" applyAlignment="1" applyBorder="1" applyFont="1">
      <alignment vertical="center"/>
    </xf>
    <xf borderId="98" fillId="0" fontId="2" numFmtId="165" xfId="0" applyAlignment="1" applyBorder="1" applyFont="1" applyNumberFormat="1">
      <alignment vertical="top"/>
    </xf>
    <xf borderId="51" fillId="0" fontId="28" numFmtId="166" xfId="0" applyAlignment="1" applyBorder="1" applyFont="1" applyNumberFormat="1">
      <alignment horizontal="center" vertical="top"/>
    </xf>
    <xf borderId="23" fillId="0" fontId="23" numFmtId="0" xfId="0" applyAlignment="1" applyBorder="1" applyFont="1">
      <alignment horizontal="center" vertical="top"/>
    </xf>
    <xf borderId="60" fillId="0" fontId="23" numFmtId="4" xfId="0" applyAlignment="1" applyBorder="1" applyFont="1" applyNumberFormat="1">
      <alignment horizontal="right" vertical="top"/>
    </xf>
    <xf borderId="70" fillId="0" fontId="24" numFmtId="4" xfId="0" applyAlignment="1" applyBorder="1" applyFont="1" applyNumberFormat="1">
      <alignment horizontal="right" vertical="top"/>
    </xf>
    <xf borderId="94" fillId="0" fontId="24" numFmtId="4" xfId="0" applyAlignment="1" applyBorder="1" applyFont="1" applyNumberFormat="1">
      <alignment horizontal="right" vertical="top"/>
    </xf>
    <xf borderId="69" fillId="0" fontId="24" numFmtId="4" xfId="0" applyAlignment="1" applyBorder="1" applyFont="1" applyNumberFormat="1">
      <alignment horizontal="right" vertical="top"/>
    </xf>
    <xf borderId="68" fillId="0" fontId="24" numFmtId="4" xfId="0" applyAlignment="1" applyBorder="1" applyFont="1" applyNumberFormat="1">
      <alignment horizontal="right" vertical="top"/>
    </xf>
    <xf borderId="23" fillId="0" fontId="28" numFmtId="166" xfId="0" applyAlignment="1" applyBorder="1" applyFont="1" applyNumberFormat="1">
      <alignment horizontal="center" vertical="top"/>
    </xf>
    <xf borderId="76" fillId="0" fontId="23" numFmtId="0" xfId="0" applyAlignment="1" applyBorder="1" applyFont="1">
      <alignment shrinkToFit="0" vertical="top" wrapText="1"/>
    </xf>
    <xf borderId="27" fillId="0" fontId="23" numFmtId="0" xfId="0" applyAlignment="1" applyBorder="1" applyFont="1">
      <alignment horizontal="center" vertical="top"/>
    </xf>
    <xf borderId="66" fillId="0" fontId="23" numFmtId="4" xfId="0" applyAlignment="1" applyBorder="1" applyFont="1" applyNumberFormat="1">
      <alignment horizontal="right" vertical="top"/>
    </xf>
    <xf borderId="60" fillId="0" fontId="24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99" fillId="0" fontId="29" numFmtId="0" xfId="0" applyAlignment="1" applyBorder="1" applyFont="1">
      <alignment shrinkToFit="0" vertical="top" wrapText="1"/>
    </xf>
    <xf borderId="32" fillId="0" fontId="23" numFmtId="0" xfId="0" applyAlignment="1" applyBorder="1" applyFont="1">
      <alignment shrinkToFit="0" vertical="top" wrapText="1"/>
    </xf>
    <xf borderId="51" fillId="0" fontId="23" numFmtId="0" xfId="0" applyAlignment="1" applyBorder="1" applyFont="1">
      <alignment horizontal="center" vertical="top"/>
    </xf>
    <xf borderId="61" fillId="0" fontId="23" numFmtId="4" xfId="0" applyAlignment="1" applyBorder="1" applyFont="1" applyNumberFormat="1">
      <alignment horizontal="right" vertical="top"/>
    </xf>
    <xf borderId="22" fillId="0" fontId="23" numFmtId="4" xfId="0" applyAlignment="1" applyBorder="1" applyFont="1" applyNumberFormat="1">
      <alignment horizontal="right" vertical="top"/>
    </xf>
    <xf borderId="61" fillId="0" fontId="24" numFmtId="4" xfId="0" applyAlignment="1" applyBorder="1" applyFont="1" applyNumberFormat="1">
      <alignment horizontal="right" vertical="top"/>
    </xf>
    <xf borderId="100" fillId="0" fontId="24" numFmtId="4" xfId="0" applyAlignment="1" applyBorder="1" applyFont="1" applyNumberFormat="1">
      <alignment horizontal="right" vertical="top"/>
    </xf>
    <xf borderId="51" fillId="0" fontId="20" numFmtId="4" xfId="0" applyAlignment="1" applyBorder="1" applyFont="1" applyNumberFormat="1">
      <alignment horizontal="right" vertical="top"/>
    </xf>
    <xf borderId="51" fillId="0" fontId="25" numFmtId="0" xfId="0" applyAlignment="1" applyBorder="1" applyFont="1">
      <alignment shrinkToFit="0" vertical="top" wrapText="1"/>
    </xf>
    <xf borderId="23" fillId="0" fontId="18" numFmtId="165" xfId="0" applyAlignment="1" applyBorder="1" applyFont="1" applyNumberFormat="1">
      <alignment vertical="top"/>
    </xf>
    <xf borderId="23" fillId="0" fontId="31" numFmtId="166" xfId="0" applyAlignment="1" applyBorder="1" applyFont="1" applyNumberFormat="1">
      <alignment horizontal="center" vertical="top"/>
    </xf>
    <xf borderId="32" fillId="0" fontId="24" numFmtId="0" xfId="0" applyAlignment="1" applyBorder="1" applyFont="1">
      <alignment shrinkToFit="0" vertical="top" wrapText="1"/>
    </xf>
    <xf borderId="27" fillId="0" fontId="18" numFmtId="165" xfId="0" applyAlignment="1" applyBorder="1" applyFont="1" applyNumberFormat="1">
      <alignment vertical="top"/>
    </xf>
    <xf borderId="75" fillId="0" fontId="20" numFmtId="4" xfId="0" applyAlignment="1" applyBorder="1" applyFont="1" applyNumberFormat="1">
      <alignment horizontal="right" vertical="top"/>
    </xf>
    <xf borderId="75" fillId="0" fontId="25" numFmtId="0" xfId="0" applyAlignment="1" applyBorder="1" applyFont="1">
      <alignment shrinkToFit="0" vertical="top" wrapText="1"/>
    </xf>
    <xf borderId="101" fillId="7" fontId="19" numFmtId="165" xfId="0" applyAlignment="1" applyBorder="1" applyFont="1" applyNumberFormat="1">
      <alignment horizontal="left" shrinkToFit="0" vertical="center" wrapText="1"/>
    </xf>
    <xf borderId="102" fillId="0" fontId="10" numFmtId="0" xfId="0" applyBorder="1" applyFont="1"/>
    <xf borderId="103" fillId="0" fontId="10" numFmtId="0" xfId="0" applyBorder="1" applyFont="1"/>
    <xf borderId="47" fillId="5" fontId="24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23" fillId="0" fontId="23" numFmtId="0" xfId="0" applyAlignment="1" applyBorder="1" applyFont="1">
      <alignment horizontal="center" shrinkToFit="0" vertical="top" wrapText="1"/>
    </xf>
    <xf borderId="25" fillId="0" fontId="23" numFmtId="4" xfId="0" applyAlignment="1" applyBorder="1" applyFont="1" applyNumberFormat="1">
      <alignment horizontal="right" vertical="top"/>
    </xf>
    <xf borderId="104" fillId="0" fontId="25" numFmtId="0" xfId="0" applyAlignment="1" applyBorder="1" applyFont="1">
      <alignment shrinkToFit="0" vertical="top" wrapText="1"/>
    </xf>
    <xf borderId="64" fillId="0" fontId="23" numFmtId="4" xfId="0" applyAlignment="1" applyBorder="1" applyFont="1" applyNumberFormat="1">
      <alignment horizontal="right" vertical="top"/>
    </xf>
    <xf borderId="23" fillId="0" fontId="20" numFmtId="4" xfId="0" applyAlignment="1" applyBorder="1" applyFont="1" applyNumberFormat="1">
      <alignment horizontal="right" vertical="top"/>
    </xf>
    <xf borderId="105" fillId="0" fontId="25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75" fillId="0" fontId="24" numFmtId="0" xfId="0" applyAlignment="1" applyBorder="1" applyFont="1">
      <alignment horizontal="center" vertical="top"/>
    </xf>
    <xf borderId="66" fillId="0" fontId="24" numFmtId="4" xfId="0" applyAlignment="1" applyBorder="1" applyFont="1" applyNumberFormat="1">
      <alignment horizontal="right" vertical="top"/>
    </xf>
    <xf borderId="97" fillId="7" fontId="18" numFmtId="0" xfId="0" applyAlignment="1" applyBorder="1" applyFont="1">
      <alignment horizontal="center" vertical="center"/>
    </xf>
    <xf borderId="41" fillId="5" fontId="31" numFmtId="0" xfId="0" applyAlignment="1" applyBorder="1" applyFont="1">
      <alignment horizontal="center" vertical="center"/>
    </xf>
    <xf borderId="51" fillId="6" fontId="31" numFmtId="49" xfId="0" applyAlignment="1" applyBorder="1" applyFont="1" applyNumberFormat="1">
      <alignment horizontal="center" vertical="top"/>
    </xf>
    <xf borderId="106" fillId="6" fontId="26" numFmtId="0" xfId="0" applyAlignment="1" applyBorder="1" applyFont="1">
      <alignment horizontal="left" shrinkToFit="0" vertical="top" wrapText="1"/>
    </xf>
    <xf borderId="107" fillId="6" fontId="18" numFmtId="4" xfId="0" applyAlignment="1" applyBorder="1" applyFont="1" applyNumberFormat="1">
      <alignment horizontal="right" vertical="top"/>
    </xf>
    <xf borderId="51" fillId="6" fontId="18" numFmtId="4" xfId="0" applyAlignment="1" applyBorder="1" applyFont="1" applyNumberFormat="1">
      <alignment horizontal="right" vertical="top"/>
    </xf>
    <xf borderId="61" fillId="0" fontId="23" numFmtId="0" xfId="0" applyAlignment="1" applyBorder="1" applyFont="1">
      <alignment shrinkToFit="0" vertical="top" wrapText="1"/>
    </xf>
    <xf borderId="60" fillId="0" fontId="24" numFmtId="0" xfId="0" applyAlignment="1" applyBorder="1" applyFont="1">
      <alignment shrinkToFit="0" vertical="top" wrapText="1"/>
    </xf>
    <xf borderId="99" fillId="0" fontId="24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8" fillId="6" fontId="3" numFmtId="49" xfId="0" applyAlignment="1" applyBorder="1" applyFont="1" applyNumberFormat="1">
      <alignment horizontal="center" vertical="top"/>
    </xf>
    <xf borderId="56" fillId="6" fontId="21" numFmtId="4" xfId="0" applyAlignment="1" applyBorder="1" applyFont="1" applyNumberFormat="1">
      <alignment horizontal="right" vertical="top"/>
    </xf>
    <xf borderId="106" fillId="6" fontId="21" numFmtId="0" xfId="0" applyAlignment="1" applyBorder="1" applyFont="1">
      <alignment shrinkToFit="0" vertical="top" wrapText="1"/>
    </xf>
    <xf borderId="90" fillId="0" fontId="25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109" fillId="8" fontId="23" numFmtId="0" xfId="0" applyAlignment="1" applyBorder="1" applyFill="1" applyFont="1">
      <alignment shrinkToFit="0" vertical="top" wrapText="1"/>
    </xf>
    <xf borderId="27" fillId="0" fontId="28" numFmtId="49" xfId="0" applyAlignment="1" applyBorder="1" applyFont="1" applyNumberFormat="1">
      <alignment horizontal="center" vertical="top"/>
    </xf>
    <xf borderId="110" fillId="8" fontId="23" numFmtId="0" xfId="0" applyAlignment="1" applyBorder="1" applyFont="1">
      <alignment shrinkToFit="0" vertical="top" wrapText="1"/>
    </xf>
    <xf borderId="65" fillId="0" fontId="23" numFmtId="0" xfId="0" applyAlignment="1" applyBorder="1" applyFont="1">
      <alignment horizontal="center" vertical="top"/>
    </xf>
    <xf borderId="51" fillId="0" fontId="28" numFmtId="49" xfId="0" applyAlignment="1" applyBorder="1" applyFont="1" applyNumberFormat="1">
      <alignment horizontal="center" vertical="top"/>
    </xf>
    <xf borderId="60" fillId="0" fontId="32" numFmtId="0" xfId="0" applyAlignment="1" applyBorder="1" applyFont="1">
      <alignment shrinkToFit="0" vertical="top" wrapText="1"/>
    </xf>
    <xf borderId="40" fillId="7" fontId="19" numFmtId="165" xfId="0" applyAlignment="1" applyBorder="1" applyFont="1" applyNumberFormat="1">
      <alignment vertical="center"/>
    </xf>
    <xf borderId="44" fillId="7" fontId="18" numFmtId="165" xfId="0" applyAlignment="1" applyBorder="1" applyFont="1" applyNumberFormat="1">
      <alignment horizontal="center" vertical="center"/>
    </xf>
    <xf borderId="47" fillId="7" fontId="18" numFmtId="0" xfId="0" applyAlignment="1" applyBorder="1" applyFont="1">
      <alignment shrinkToFit="0" vertical="center" wrapText="1"/>
    </xf>
    <xf borderId="42" fillId="7" fontId="18" numFmtId="0" xfId="0" applyAlignment="1" applyBorder="1" applyFont="1">
      <alignment horizontal="center" vertical="center"/>
    </xf>
    <xf borderId="17" fillId="7" fontId="18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5" fillId="4" fontId="18" numFmtId="165" xfId="0" applyAlignment="1" applyBorder="1" applyFont="1" applyNumberFormat="1">
      <alignment vertical="center"/>
    </xf>
    <xf borderId="46" fillId="4" fontId="18" numFmtId="165" xfId="0" applyAlignment="1" applyBorder="1" applyFont="1" applyNumberFormat="1">
      <alignment horizontal="center" vertical="center"/>
    </xf>
    <xf borderId="46" fillId="4" fontId="18" numFmtId="0" xfId="0" applyAlignment="1" applyBorder="1" applyFont="1">
      <alignment shrinkToFit="0" vertical="center" wrapText="1"/>
    </xf>
    <xf borderId="46" fillId="4" fontId="18" numFmtId="0" xfId="0" applyAlignment="1" applyBorder="1" applyFont="1">
      <alignment horizontal="center" vertical="center"/>
    </xf>
    <xf borderId="45" fillId="4" fontId="18" numFmtId="4" xfId="0" applyAlignment="1" applyBorder="1" applyFont="1" applyNumberFormat="1">
      <alignment horizontal="right" vertical="center"/>
    </xf>
    <xf borderId="49" fillId="4" fontId="18" numFmtId="4" xfId="0" applyAlignment="1" applyBorder="1" applyFont="1" applyNumberFormat="1">
      <alignment horizontal="right" vertical="center"/>
    </xf>
    <xf borderId="97" fillId="4" fontId="18" numFmtId="4" xfId="0" applyAlignment="1" applyBorder="1" applyFont="1" applyNumberFormat="1">
      <alignment horizontal="right" vertical="center"/>
    </xf>
    <xf borderId="57" fillId="4" fontId="20" numFmtId="10" xfId="0" applyAlignment="1" applyBorder="1" applyFont="1" applyNumberFormat="1">
      <alignment horizontal="right" vertical="top"/>
    </xf>
    <xf borderId="82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11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16" fillId="4" fontId="2" numFmtId="4" xfId="0" applyAlignment="1" applyBorder="1" applyFont="1" applyNumberFormat="1">
      <alignment horizontal="right" vertical="center"/>
    </xf>
    <xf borderId="16" fillId="4" fontId="13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33" numFmtId="0" xfId="0" applyAlignment="1" applyFont="1">
      <alignment shrinkToFit="0" wrapText="1"/>
    </xf>
    <xf borderId="0" fillId="0" fontId="34" numFmtId="0" xfId="0" applyAlignment="1" applyFont="1">
      <alignment horizontal="center"/>
    </xf>
    <xf borderId="0" fillId="0" fontId="35" numFmtId="0" xfId="0" applyAlignment="1" applyFont="1">
      <alignment horizontal="left" shrinkToFit="0" wrapText="1"/>
    </xf>
    <xf borderId="0" fillId="0" fontId="36" numFmtId="0" xfId="0" applyAlignment="1" applyFont="1">
      <alignment horizontal="center"/>
    </xf>
    <xf borderId="0" fillId="0" fontId="37" numFmtId="4" xfId="0" applyAlignment="1" applyFont="1" applyNumberFormat="1">
      <alignment horizontal="right"/>
    </xf>
    <xf borderId="0" fillId="0" fontId="38" numFmtId="4" xfId="0" applyAlignment="1" applyFont="1" applyNumberFormat="1">
      <alignment horizontal="left"/>
    </xf>
    <xf borderId="0" fillId="0" fontId="39" numFmtId="4" xfId="0" applyAlignment="1" applyFont="1" applyNumberFormat="1">
      <alignment horizontal="right"/>
    </xf>
    <xf borderId="0" fillId="0" fontId="40" numFmtId="0" xfId="0" applyAlignment="1" applyFont="1">
      <alignment horizontal="center" shrinkToFit="0" wrapText="1"/>
    </xf>
    <xf borderId="0" fillId="0" fontId="15" numFmtId="4" xfId="0" applyAlignment="1" applyFont="1" applyNumberFormat="1">
      <alignment horizontal="right"/>
    </xf>
    <xf borderId="0" fillId="0" fontId="41" numFmtId="0" xfId="0" applyAlignment="1" applyFont="1">
      <alignment shrinkToFit="0" wrapText="1"/>
    </xf>
    <xf borderId="0" fillId="0" fontId="42" numFmtId="0" xfId="0" applyFont="1"/>
    <xf borderId="0" fillId="0" fontId="43" numFmtId="4" xfId="0" applyAlignment="1" applyFont="1" applyNumberFormat="1">
      <alignment horizontal="right"/>
    </xf>
    <xf borderId="0" fillId="0" fontId="24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3.88"/>
    <col customWidth="1" min="2" max="2" width="12.63"/>
    <col customWidth="1" min="3" max="8" width="17.75"/>
    <col customWidth="1" min="9" max="9" width="12.63"/>
    <col customWidth="1" min="10" max="10" width="17.75"/>
    <col customWidth="1" min="11" max="11" width="12.63"/>
    <col customWidth="1" min="12" max="12" width="17.75"/>
    <col customWidth="1" min="13" max="13" width="12.63"/>
    <col customWidth="1" min="14" max="14" width="17.75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7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10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11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12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13</v>
      </c>
      <c r="C23" s="21"/>
      <c r="D23" s="22" t="s">
        <v>14</v>
      </c>
      <c r="E23" s="23"/>
      <c r="F23" s="23"/>
      <c r="G23" s="23"/>
      <c r="H23" s="23"/>
      <c r="I23" s="23"/>
      <c r="J23" s="24"/>
      <c r="K23" s="20" t="s">
        <v>15</v>
      </c>
      <c r="L23" s="21"/>
      <c r="M23" s="20" t="s">
        <v>16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17</v>
      </c>
      <c r="E24" s="30" t="s">
        <v>18</v>
      </c>
      <c r="F24" s="30" t="s">
        <v>19</v>
      </c>
      <c r="G24" s="30" t="s">
        <v>20</v>
      </c>
      <c r="H24" s="30" t="s">
        <v>21</v>
      </c>
      <c r="I24" s="31" t="s">
        <v>22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27.0" customHeight="1">
      <c r="A25" s="33"/>
      <c r="B25" s="34" t="s">
        <v>23</v>
      </c>
      <c r="C25" s="35" t="s">
        <v>24</v>
      </c>
      <c r="D25" s="34" t="s">
        <v>24</v>
      </c>
      <c r="E25" s="36" t="s">
        <v>24</v>
      </c>
      <c r="F25" s="36" t="s">
        <v>24</v>
      </c>
      <c r="G25" s="36" t="s">
        <v>24</v>
      </c>
      <c r="H25" s="36" t="s">
        <v>24</v>
      </c>
      <c r="I25" s="36" t="s">
        <v>23</v>
      </c>
      <c r="J25" s="37" t="s">
        <v>25</v>
      </c>
      <c r="K25" s="34" t="s">
        <v>23</v>
      </c>
      <c r="L25" s="35" t="s">
        <v>24</v>
      </c>
      <c r="M25" s="38" t="s">
        <v>23</v>
      </c>
      <c r="N25" s="39" t="s">
        <v>24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26</v>
      </c>
      <c r="B26" s="42" t="s">
        <v>27</v>
      </c>
      <c r="C26" s="43" t="s">
        <v>28</v>
      </c>
      <c r="D26" s="42" t="s">
        <v>29</v>
      </c>
      <c r="E26" s="44" t="s">
        <v>30</v>
      </c>
      <c r="F26" s="44" t="s">
        <v>31</v>
      </c>
      <c r="G26" s="44" t="s">
        <v>32</v>
      </c>
      <c r="H26" s="44" t="s">
        <v>33</v>
      </c>
      <c r="I26" s="44" t="s">
        <v>34</v>
      </c>
      <c r="J26" s="43" t="s">
        <v>35</v>
      </c>
      <c r="K26" s="42" t="s">
        <v>36</v>
      </c>
      <c r="L26" s="43" t="s">
        <v>37</v>
      </c>
      <c r="M26" s="42" t="s">
        <v>38</v>
      </c>
      <c r="N26" s="43" t="s">
        <v>39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40</v>
      </c>
      <c r="B27" s="48">
        <f t="shared" ref="B27:B29" si="1">C27/N27</f>
        <v>1</v>
      </c>
      <c r="C27" s="49">
        <f>'Кошторис  витрат'!G176</f>
        <v>1437140.05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витрат'!S176</f>
        <v>0</v>
      </c>
      <c r="M27" s="53">
        <v>1.0</v>
      </c>
      <c r="N27" s="54">
        <f t="shared" ref="N27:N29" si="5">C27+J27+L27</f>
        <v>1437140.05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41</v>
      </c>
      <c r="B28" s="56">
        <f t="shared" si="1"/>
        <v>1</v>
      </c>
      <c r="C28" s="57">
        <f>'Кошторис  витрат'!J176</f>
        <v>1281331.008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</v>
      </c>
      <c r="L28" s="57">
        <f>'Кошторис  витрат'!V176</f>
        <v>0</v>
      </c>
      <c r="M28" s="61">
        <v>1.0</v>
      </c>
      <c r="N28" s="62">
        <f t="shared" si="5"/>
        <v>1281331.008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42</v>
      </c>
      <c r="B29" s="64">
        <f t="shared" si="1"/>
        <v>1</v>
      </c>
      <c r="C29" s="65">
        <v>1077855.0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5">
        <f t="shared" si="3"/>
        <v>0</v>
      </c>
      <c r="K29" s="64">
        <f t="shared" si="4"/>
        <v>0</v>
      </c>
      <c r="L29" s="65">
        <v>0.0</v>
      </c>
      <c r="M29" s="69">
        <f>(N29*M28)/N28</f>
        <v>0.8411994977</v>
      </c>
      <c r="N29" s="70">
        <f t="shared" si="5"/>
        <v>1077855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1" t="s">
        <v>43</v>
      </c>
      <c r="B30" s="72">
        <f t="shared" ref="B30:N30" si="6">B28-B29</f>
        <v>0</v>
      </c>
      <c r="C30" s="73">
        <f t="shared" si="6"/>
        <v>203476.0076</v>
      </c>
      <c r="D30" s="74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6">
        <f t="shared" si="6"/>
        <v>0</v>
      </c>
      <c r="J30" s="73">
        <f t="shared" si="6"/>
        <v>0</v>
      </c>
      <c r="K30" s="77">
        <f t="shared" si="6"/>
        <v>0</v>
      </c>
      <c r="L30" s="73">
        <f t="shared" si="6"/>
        <v>0</v>
      </c>
      <c r="M30" s="78">
        <f t="shared" si="6"/>
        <v>0.1588005023</v>
      </c>
      <c r="N30" s="79">
        <f t="shared" si="6"/>
        <v>203476.0076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0"/>
      <c r="B32" s="80" t="s">
        <v>44</v>
      </c>
      <c r="C32" s="81"/>
      <c r="D32" s="82"/>
      <c r="E32" s="82"/>
      <c r="F32" s="80"/>
      <c r="G32" s="83"/>
      <c r="H32" s="83"/>
      <c r="I32" s="84"/>
      <c r="J32" s="81"/>
      <c r="K32" s="82"/>
      <c r="L32" s="82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ht="15.75" customHeight="1">
      <c r="A33" s="6"/>
      <c r="B33" s="6"/>
      <c r="C33" s="6"/>
      <c r="D33" s="85" t="s">
        <v>45</v>
      </c>
      <c r="E33" s="6"/>
      <c r="F33" s="86"/>
      <c r="G33" s="87" t="s">
        <v>46</v>
      </c>
      <c r="I33" s="17"/>
      <c r="J33" s="87" t="s">
        <v>47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8.13"/>
    <col customWidth="1" min="2" max="2" width="5.5"/>
    <col customWidth="1" min="3" max="3" width="33.75"/>
    <col customWidth="1" min="4" max="4" width="8.63"/>
    <col customWidth="1" min="5" max="5" width="13.88"/>
    <col customWidth="1" min="6" max="6" width="11.38"/>
    <col customWidth="1" min="7" max="7" width="17.0"/>
    <col customWidth="1" min="8" max="8" width="11.88"/>
    <col customWidth="1" min="9" max="9" width="13.38"/>
    <col customWidth="1" min="10" max="10" width="17.63"/>
    <col customWidth="1" hidden="1" min="11" max="11" width="8.25" outlineLevel="1"/>
    <col customWidth="1" hidden="1" min="12" max="12" width="11.38" outlineLevel="1"/>
    <col customWidth="1" hidden="1" min="13" max="13" width="12.38" outlineLevel="1"/>
    <col customWidth="1" hidden="1" min="14" max="14" width="8.25" outlineLevel="1"/>
    <col customWidth="1" hidden="1" min="15" max="15" width="11.38" outlineLevel="1"/>
    <col customWidth="1" hidden="1" min="16" max="16" width="12.38" outlineLevel="1"/>
    <col customWidth="1" hidden="1" min="17" max="17" width="8.25" outlineLevel="1"/>
    <col customWidth="1" hidden="1" min="18" max="18" width="11.38" outlineLevel="1"/>
    <col customWidth="1" hidden="1" min="19" max="19" width="12.38" outlineLevel="1"/>
    <col customWidth="1" hidden="1" min="20" max="20" width="8.25" outlineLevel="1"/>
    <col customWidth="1" hidden="1" min="21" max="21" width="11.38" outlineLevel="1"/>
    <col customWidth="1" hidden="1" min="22" max="22" width="12.38" outlineLevel="1"/>
    <col customWidth="1" min="23" max="23" width="17.25"/>
    <col customWidth="1" min="24" max="24" width="18.75"/>
    <col customWidth="1" min="25" max="25" width="13.75"/>
    <col customWidth="1" min="26" max="26" width="11.0"/>
    <col customWidth="1" min="27" max="27" width="48.0"/>
    <col customWidth="1" min="28" max="28" width="12.25"/>
    <col customWidth="1" min="29" max="33" width="4.5"/>
  </cols>
  <sheetData>
    <row r="1">
      <c r="A1" s="88" t="s">
        <v>48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3"/>
      <c r="AB1" s="2"/>
      <c r="AC1" s="2"/>
      <c r="AD1" s="2"/>
      <c r="AE1" s="2"/>
      <c r="AF1" s="2"/>
      <c r="AG1" s="2"/>
    </row>
    <row r="2" ht="19.5" customHeight="1">
      <c r="A2" s="91" t="str">
        <f>'Фінансування'!A12</f>
        <v>Назва Грантоотримувача: Музей театрального, музичного та кіномистецтва України</v>
      </c>
      <c r="B2" s="92"/>
      <c r="C2" s="91"/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  <c r="X2" s="95"/>
      <c r="Y2" s="95"/>
      <c r="Z2" s="95"/>
      <c r="AA2" s="9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 Open Курбас: цифрова колекція</v>
      </c>
      <c r="B3" s="92"/>
      <c r="C3" s="91"/>
      <c r="D3" s="93"/>
      <c r="E3" s="94"/>
      <c r="F3" s="94"/>
      <c r="G3" s="94"/>
      <c r="H3" s="94"/>
      <c r="I3" s="94"/>
      <c r="J3" s="94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97"/>
      <c r="Y3" s="97"/>
      <c r="Z3" s="97"/>
      <c r="AA3" s="9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червень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18 листопада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2"/>
      <c r="C6" s="98"/>
      <c r="D6" s="93"/>
      <c r="E6" s="99"/>
      <c r="F6" s="99"/>
      <c r="G6" s="99"/>
      <c r="H6" s="99"/>
      <c r="I6" s="99"/>
      <c r="J6" s="99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Z6" s="101"/>
      <c r="AA6" s="102"/>
      <c r="AB6" s="2"/>
      <c r="AC6" s="2"/>
      <c r="AD6" s="2"/>
      <c r="AE6" s="2"/>
      <c r="AF6" s="2"/>
      <c r="AG6" s="2"/>
    </row>
    <row r="7" ht="26.25" customHeight="1">
      <c r="A7" s="103" t="s">
        <v>49</v>
      </c>
      <c r="B7" s="104" t="s">
        <v>50</v>
      </c>
      <c r="C7" s="105" t="s">
        <v>51</v>
      </c>
      <c r="D7" s="105" t="s">
        <v>52</v>
      </c>
      <c r="E7" s="106" t="s">
        <v>53</v>
      </c>
      <c r="F7" s="23"/>
      <c r="G7" s="23"/>
      <c r="H7" s="23"/>
      <c r="I7" s="23"/>
      <c r="J7" s="24"/>
      <c r="K7" s="106" t="s">
        <v>54</v>
      </c>
      <c r="L7" s="23"/>
      <c r="M7" s="23"/>
      <c r="N7" s="23"/>
      <c r="O7" s="23"/>
      <c r="P7" s="24"/>
      <c r="Q7" s="106" t="s">
        <v>55</v>
      </c>
      <c r="R7" s="23"/>
      <c r="S7" s="23"/>
      <c r="T7" s="23"/>
      <c r="U7" s="23"/>
      <c r="V7" s="24"/>
      <c r="W7" s="107" t="s">
        <v>56</v>
      </c>
      <c r="X7" s="23"/>
      <c r="Y7" s="23"/>
      <c r="Z7" s="24"/>
      <c r="AA7" s="108" t="s">
        <v>57</v>
      </c>
      <c r="AB7" s="2"/>
      <c r="AC7" s="2"/>
      <c r="AD7" s="2"/>
      <c r="AE7" s="2"/>
      <c r="AF7" s="2"/>
      <c r="AG7" s="2"/>
    </row>
    <row r="8" ht="42.0" customHeight="1">
      <c r="A8" s="26"/>
      <c r="B8" s="109"/>
      <c r="C8" s="110"/>
      <c r="D8" s="110"/>
      <c r="E8" s="111" t="s">
        <v>58</v>
      </c>
      <c r="F8" s="23"/>
      <c r="G8" s="24"/>
      <c r="H8" s="111" t="s">
        <v>59</v>
      </c>
      <c r="I8" s="23"/>
      <c r="J8" s="24"/>
      <c r="K8" s="111" t="s">
        <v>58</v>
      </c>
      <c r="L8" s="23"/>
      <c r="M8" s="24"/>
      <c r="N8" s="111" t="s">
        <v>59</v>
      </c>
      <c r="O8" s="23"/>
      <c r="P8" s="24"/>
      <c r="Q8" s="111" t="s">
        <v>58</v>
      </c>
      <c r="R8" s="23"/>
      <c r="S8" s="24"/>
      <c r="T8" s="111" t="s">
        <v>59</v>
      </c>
      <c r="U8" s="23"/>
      <c r="V8" s="24"/>
      <c r="W8" s="108" t="s">
        <v>60</v>
      </c>
      <c r="X8" s="108" t="s">
        <v>61</v>
      </c>
      <c r="Y8" s="107" t="s">
        <v>62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2"/>
      <c r="B9" s="113"/>
      <c r="C9" s="114"/>
      <c r="D9" s="114"/>
      <c r="E9" s="115" t="s">
        <v>63</v>
      </c>
      <c r="F9" s="116" t="s">
        <v>64</v>
      </c>
      <c r="G9" s="117" t="s">
        <v>65</v>
      </c>
      <c r="H9" s="115" t="s">
        <v>63</v>
      </c>
      <c r="I9" s="116" t="s">
        <v>64</v>
      </c>
      <c r="J9" s="117" t="s">
        <v>66</v>
      </c>
      <c r="K9" s="115" t="s">
        <v>63</v>
      </c>
      <c r="L9" s="116" t="s">
        <v>67</v>
      </c>
      <c r="M9" s="117" t="s">
        <v>68</v>
      </c>
      <c r="N9" s="115" t="s">
        <v>63</v>
      </c>
      <c r="O9" s="116" t="s">
        <v>67</v>
      </c>
      <c r="P9" s="117" t="s">
        <v>69</v>
      </c>
      <c r="Q9" s="115" t="s">
        <v>63</v>
      </c>
      <c r="R9" s="116" t="s">
        <v>67</v>
      </c>
      <c r="S9" s="117" t="s">
        <v>70</v>
      </c>
      <c r="T9" s="115" t="s">
        <v>63</v>
      </c>
      <c r="U9" s="116" t="s">
        <v>67</v>
      </c>
      <c r="V9" s="117" t="s">
        <v>71</v>
      </c>
      <c r="W9" s="33"/>
      <c r="X9" s="33"/>
      <c r="Y9" s="118" t="s">
        <v>72</v>
      </c>
      <c r="Z9" s="119" t="s">
        <v>23</v>
      </c>
      <c r="AA9" s="33"/>
      <c r="AB9" s="2"/>
      <c r="AC9" s="2"/>
      <c r="AD9" s="2"/>
      <c r="AE9" s="2"/>
      <c r="AF9" s="2"/>
      <c r="AG9" s="2"/>
    </row>
    <row r="10" ht="24.75" customHeight="1">
      <c r="A10" s="120">
        <v>1.0</v>
      </c>
      <c r="B10" s="120">
        <v>2.0</v>
      </c>
      <c r="C10" s="121">
        <v>3.0</v>
      </c>
      <c r="D10" s="121">
        <v>4.0</v>
      </c>
      <c r="E10" s="122">
        <v>5.0</v>
      </c>
      <c r="F10" s="122">
        <v>6.0</v>
      </c>
      <c r="G10" s="122">
        <v>7.0</v>
      </c>
      <c r="H10" s="122">
        <v>8.0</v>
      </c>
      <c r="I10" s="122">
        <v>9.0</v>
      </c>
      <c r="J10" s="122">
        <v>10.0</v>
      </c>
      <c r="K10" s="122">
        <v>11.0</v>
      </c>
      <c r="L10" s="122">
        <v>12.0</v>
      </c>
      <c r="M10" s="122">
        <v>13.0</v>
      </c>
      <c r="N10" s="122">
        <v>14.0</v>
      </c>
      <c r="O10" s="122">
        <v>15.0</v>
      </c>
      <c r="P10" s="122">
        <v>16.0</v>
      </c>
      <c r="Q10" s="122">
        <v>17.0</v>
      </c>
      <c r="R10" s="122">
        <v>18.0</v>
      </c>
      <c r="S10" s="122">
        <v>19.0</v>
      </c>
      <c r="T10" s="122">
        <v>20.0</v>
      </c>
      <c r="U10" s="122">
        <v>21.0</v>
      </c>
      <c r="V10" s="122">
        <v>22.0</v>
      </c>
      <c r="W10" s="122">
        <v>23.0</v>
      </c>
      <c r="X10" s="122">
        <v>24.0</v>
      </c>
      <c r="Y10" s="122">
        <v>25.0</v>
      </c>
      <c r="Z10" s="122">
        <v>26.0</v>
      </c>
      <c r="AA10" s="123">
        <v>27.0</v>
      </c>
      <c r="AB10" s="2"/>
      <c r="AC10" s="2"/>
      <c r="AD10" s="2"/>
      <c r="AE10" s="2"/>
      <c r="AF10" s="2"/>
      <c r="AG10" s="2"/>
    </row>
    <row r="11" ht="23.25" customHeight="1">
      <c r="A11" s="124" t="s">
        <v>73</v>
      </c>
      <c r="B11" s="125"/>
      <c r="C11" s="126" t="s">
        <v>74</v>
      </c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9"/>
      <c r="X11" s="129"/>
      <c r="Y11" s="129"/>
      <c r="Z11" s="129"/>
      <c r="AA11" s="130"/>
      <c r="AB11" s="131"/>
      <c r="AC11" s="131"/>
      <c r="AD11" s="131"/>
      <c r="AE11" s="131"/>
      <c r="AF11" s="131"/>
      <c r="AG11" s="131"/>
    </row>
    <row r="12" ht="30.0" customHeight="1">
      <c r="A12" s="132" t="s">
        <v>75</v>
      </c>
      <c r="B12" s="133">
        <v>1.0</v>
      </c>
      <c r="C12" s="134" t="s">
        <v>76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37"/>
      <c r="Y12" s="137"/>
      <c r="Z12" s="137"/>
      <c r="AA12" s="138"/>
      <c r="AB12" s="8"/>
      <c r="AC12" s="9"/>
      <c r="AD12" s="9"/>
      <c r="AE12" s="9"/>
      <c r="AF12" s="9"/>
      <c r="AG12" s="9"/>
    </row>
    <row r="13" ht="100.5" customHeight="1">
      <c r="A13" s="139" t="s">
        <v>77</v>
      </c>
      <c r="B13" s="140" t="s">
        <v>78</v>
      </c>
      <c r="C13" s="141" t="s">
        <v>79</v>
      </c>
      <c r="D13" s="142"/>
      <c r="E13" s="143">
        <f>SUM(E14:E22)</f>
        <v>35</v>
      </c>
      <c r="F13" s="144"/>
      <c r="G13" s="145">
        <f t="shared" ref="G13:H13" si="1">SUM(G14:G22)</f>
        <v>277102.5</v>
      </c>
      <c r="H13" s="143">
        <f t="shared" si="1"/>
        <v>22</v>
      </c>
      <c r="I13" s="144"/>
      <c r="J13" s="145">
        <f t="shared" ref="J13:K13" si="2">SUM(J14:J22)</f>
        <v>277101.5</v>
      </c>
      <c r="K13" s="143">
        <f t="shared" si="2"/>
        <v>0</v>
      </c>
      <c r="L13" s="144"/>
      <c r="M13" s="145">
        <f t="shared" ref="M13:N13" si="3">SUM(M14:M22)</f>
        <v>0</v>
      </c>
      <c r="N13" s="143">
        <f t="shared" si="3"/>
        <v>0</v>
      </c>
      <c r="O13" s="144"/>
      <c r="P13" s="145">
        <f t="shared" ref="P13:Q13" si="4">SUM(P14:P22)</f>
        <v>0</v>
      </c>
      <c r="Q13" s="143">
        <f t="shared" si="4"/>
        <v>0</v>
      </c>
      <c r="R13" s="144"/>
      <c r="S13" s="145">
        <f t="shared" ref="S13:T13" si="5">SUM(S14:S22)</f>
        <v>0</v>
      </c>
      <c r="T13" s="143">
        <f t="shared" si="5"/>
        <v>0</v>
      </c>
      <c r="U13" s="144"/>
      <c r="V13" s="145">
        <f t="shared" ref="V13:X13" si="6">SUM(V14:V22)</f>
        <v>0</v>
      </c>
      <c r="W13" s="145">
        <f t="shared" si="6"/>
        <v>277102.5</v>
      </c>
      <c r="X13" s="145">
        <f t="shared" si="6"/>
        <v>277101.5</v>
      </c>
      <c r="Y13" s="146">
        <f t="shared" ref="Y13:Y39" si="7">W13-X13</f>
        <v>1</v>
      </c>
      <c r="Z13" s="147">
        <f t="shared" ref="Z13:Z31" si="8">Y13/W13</f>
        <v>0.000003608772927</v>
      </c>
      <c r="AA13" s="148"/>
      <c r="AB13" s="149"/>
      <c r="AC13" s="149"/>
      <c r="AD13" s="149"/>
      <c r="AE13" s="149"/>
      <c r="AF13" s="149"/>
      <c r="AG13" s="149"/>
    </row>
    <row r="14" ht="48.75" customHeight="1">
      <c r="A14" s="150" t="s">
        <v>80</v>
      </c>
      <c r="B14" s="151" t="s">
        <v>81</v>
      </c>
      <c r="C14" s="152" t="s">
        <v>82</v>
      </c>
      <c r="D14" s="153" t="s">
        <v>83</v>
      </c>
      <c r="E14" s="154">
        <v>5.0</v>
      </c>
      <c r="F14" s="155">
        <f>6747*1.5</f>
        <v>10120.5</v>
      </c>
      <c r="G14" s="156">
        <f t="shared" ref="G14:G22" si="9">E14*F14</f>
        <v>50602.5</v>
      </c>
      <c r="H14" s="157">
        <v>4.0</v>
      </c>
      <c r="I14" s="158">
        <v>12650.625</v>
      </c>
      <c r="J14" s="156">
        <f t="shared" ref="J14:J22" si="10">H14*I14</f>
        <v>50602.5</v>
      </c>
      <c r="K14" s="157"/>
      <c r="L14" s="158"/>
      <c r="M14" s="156">
        <f t="shared" ref="M14:M15" si="11">K14*L14</f>
        <v>0</v>
      </c>
      <c r="N14" s="157"/>
      <c r="O14" s="158"/>
      <c r="P14" s="156">
        <f t="shared" ref="P14:P15" si="12">N14*O14</f>
        <v>0</v>
      </c>
      <c r="Q14" s="157"/>
      <c r="R14" s="158"/>
      <c r="S14" s="156">
        <f t="shared" ref="S14:S15" si="13">Q14*R14</f>
        <v>0</v>
      </c>
      <c r="T14" s="157"/>
      <c r="U14" s="158"/>
      <c r="V14" s="156">
        <f t="shared" ref="V14:V15" si="14">T14*U14</f>
        <v>0</v>
      </c>
      <c r="W14" s="159">
        <f t="shared" ref="W14:W22" si="15">G14+M14+S14</f>
        <v>50602.5</v>
      </c>
      <c r="X14" s="160">
        <v>50602.5</v>
      </c>
      <c r="Y14" s="160">
        <f t="shared" si="7"/>
        <v>0</v>
      </c>
      <c r="Z14" s="161">
        <f t="shared" si="8"/>
        <v>0</v>
      </c>
      <c r="AA14" s="162"/>
      <c r="AB14" s="163"/>
      <c r="AC14" s="164"/>
      <c r="AD14" s="164"/>
      <c r="AE14" s="164"/>
      <c r="AF14" s="164"/>
      <c r="AG14" s="164"/>
    </row>
    <row r="15" ht="40.5" customHeight="1">
      <c r="A15" s="150" t="s">
        <v>80</v>
      </c>
      <c r="B15" s="151" t="s">
        <v>84</v>
      </c>
      <c r="C15" s="152" t="s">
        <v>85</v>
      </c>
      <c r="D15" s="153" t="s">
        <v>83</v>
      </c>
      <c r="E15" s="154">
        <v>5.0</v>
      </c>
      <c r="F15" s="155">
        <f>6072*1.5</f>
        <v>9108</v>
      </c>
      <c r="G15" s="156">
        <f t="shared" si="9"/>
        <v>45540</v>
      </c>
      <c r="H15" s="157">
        <v>3.0</v>
      </c>
      <c r="I15" s="158">
        <v>15180.0</v>
      </c>
      <c r="J15" s="156">
        <f t="shared" si="10"/>
        <v>45540</v>
      </c>
      <c r="K15" s="157"/>
      <c r="L15" s="158"/>
      <c r="M15" s="156">
        <f t="shared" si="11"/>
        <v>0</v>
      </c>
      <c r="N15" s="157"/>
      <c r="O15" s="158"/>
      <c r="P15" s="156">
        <f t="shared" si="12"/>
        <v>0</v>
      </c>
      <c r="Q15" s="157"/>
      <c r="R15" s="158"/>
      <c r="S15" s="156">
        <f t="shared" si="13"/>
        <v>0</v>
      </c>
      <c r="T15" s="157"/>
      <c r="U15" s="158"/>
      <c r="V15" s="156">
        <f t="shared" si="14"/>
        <v>0</v>
      </c>
      <c r="W15" s="159">
        <f t="shared" si="15"/>
        <v>45540</v>
      </c>
      <c r="X15" s="160">
        <v>45540.0</v>
      </c>
      <c r="Y15" s="160">
        <f t="shared" si="7"/>
        <v>0</v>
      </c>
      <c r="Z15" s="161">
        <f t="shared" si="8"/>
        <v>0</v>
      </c>
      <c r="AA15" s="162"/>
      <c r="AB15" s="164"/>
      <c r="AC15" s="164"/>
      <c r="AD15" s="164"/>
      <c r="AE15" s="164"/>
      <c r="AF15" s="164"/>
      <c r="AG15" s="164"/>
    </row>
    <row r="16" ht="42.0" customHeight="1">
      <c r="A16" s="150" t="s">
        <v>80</v>
      </c>
      <c r="B16" s="151" t="s">
        <v>86</v>
      </c>
      <c r="C16" s="152" t="s">
        <v>87</v>
      </c>
      <c r="D16" s="153" t="s">
        <v>83</v>
      </c>
      <c r="E16" s="154">
        <v>5.0</v>
      </c>
      <c r="F16" s="155">
        <f>5865*1.5</f>
        <v>8797.5</v>
      </c>
      <c r="G16" s="156">
        <f t="shared" si="9"/>
        <v>43987.5</v>
      </c>
      <c r="H16" s="157">
        <v>3.0</v>
      </c>
      <c r="I16" s="165">
        <v>14662.5</v>
      </c>
      <c r="J16" s="156">
        <f t="shared" si="10"/>
        <v>43987.5</v>
      </c>
      <c r="K16" s="166"/>
      <c r="L16" s="165"/>
      <c r="M16" s="167"/>
      <c r="N16" s="166"/>
      <c r="O16" s="165"/>
      <c r="P16" s="167"/>
      <c r="Q16" s="166"/>
      <c r="R16" s="158"/>
      <c r="S16" s="167"/>
      <c r="T16" s="166"/>
      <c r="U16" s="158"/>
      <c r="V16" s="167"/>
      <c r="W16" s="159">
        <f t="shared" si="15"/>
        <v>43987.5</v>
      </c>
      <c r="X16" s="160">
        <v>43987.5</v>
      </c>
      <c r="Y16" s="160">
        <f t="shared" si="7"/>
        <v>0</v>
      </c>
      <c r="Z16" s="161">
        <f t="shared" si="8"/>
        <v>0</v>
      </c>
      <c r="AA16" s="168"/>
      <c r="AB16" s="164"/>
      <c r="AC16" s="164"/>
      <c r="AD16" s="164"/>
      <c r="AE16" s="164"/>
      <c r="AF16" s="164"/>
      <c r="AG16" s="164"/>
    </row>
    <row r="17" ht="44.25" customHeight="1">
      <c r="A17" s="150" t="s">
        <v>80</v>
      </c>
      <c r="B17" s="151" t="s">
        <v>88</v>
      </c>
      <c r="C17" s="152" t="s">
        <v>89</v>
      </c>
      <c r="D17" s="153" t="s">
        <v>83</v>
      </c>
      <c r="E17" s="154">
        <v>5.0</v>
      </c>
      <c r="F17" s="155">
        <f t="shared" ref="F17:F18" si="16">4772*1.5</f>
        <v>7158</v>
      </c>
      <c r="G17" s="156">
        <f t="shared" si="9"/>
        <v>35790</v>
      </c>
      <c r="H17" s="157">
        <v>3.0</v>
      </c>
      <c r="I17" s="165">
        <v>11930.0</v>
      </c>
      <c r="J17" s="156">
        <f t="shared" si="10"/>
        <v>35790</v>
      </c>
      <c r="K17" s="166"/>
      <c r="L17" s="165"/>
      <c r="M17" s="167"/>
      <c r="N17" s="166"/>
      <c r="O17" s="165"/>
      <c r="P17" s="167"/>
      <c r="Q17" s="166"/>
      <c r="R17" s="158"/>
      <c r="S17" s="167"/>
      <c r="T17" s="166"/>
      <c r="U17" s="158"/>
      <c r="V17" s="167"/>
      <c r="W17" s="159">
        <f t="shared" si="15"/>
        <v>35790</v>
      </c>
      <c r="X17" s="160">
        <v>35790.0</v>
      </c>
      <c r="Y17" s="160">
        <f t="shared" si="7"/>
        <v>0</v>
      </c>
      <c r="Z17" s="161">
        <f t="shared" si="8"/>
        <v>0</v>
      </c>
      <c r="AA17" s="168"/>
      <c r="AB17" s="164"/>
      <c r="AC17" s="164"/>
      <c r="AD17" s="164"/>
      <c r="AE17" s="164"/>
      <c r="AF17" s="164"/>
      <c r="AG17" s="164"/>
    </row>
    <row r="18" ht="42.0" customHeight="1">
      <c r="A18" s="150" t="s">
        <v>80</v>
      </c>
      <c r="B18" s="169" t="s">
        <v>90</v>
      </c>
      <c r="C18" s="152" t="s">
        <v>91</v>
      </c>
      <c r="D18" s="153" t="s">
        <v>83</v>
      </c>
      <c r="E18" s="170">
        <v>5.0</v>
      </c>
      <c r="F18" s="155">
        <f t="shared" si="16"/>
        <v>7158</v>
      </c>
      <c r="G18" s="156">
        <f t="shared" si="9"/>
        <v>35790</v>
      </c>
      <c r="H18" s="157">
        <v>3.0</v>
      </c>
      <c r="I18" s="165">
        <v>11930.0</v>
      </c>
      <c r="J18" s="156">
        <f t="shared" si="10"/>
        <v>35790</v>
      </c>
      <c r="K18" s="166"/>
      <c r="L18" s="165"/>
      <c r="M18" s="167"/>
      <c r="N18" s="166"/>
      <c r="O18" s="165"/>
      <c r="P18" s="167"/>
      <c r="Q18" s="166"/>
      <c r="R18" s="158"/>
      <c r="S18" s="167"/>
      <c r="T18" s="166"/>
      <c r="U18" s="158"/>
      <c r="V18" s="167"/>
      <c r="W18" s="159">
        <f t="shared" si="15"/>
        <v>35790</v>
      </c>
      <c r="X18" s="160">
        <v>35790.0</v>
      </c>
      <c r="Y18" s="160">
        <f t="shared" si="7"/>
        <v>0</v>
      </c>
      <c r="Z18" s="161">
        <f t="shared" si="8"/>
        <v>0</v>
      </c>
      <c r="AA18" s="168"/>
      <c r="AB18" s="164"/>
      <c r="AC18" s="164"/>
      <c r="AD18" s="164"/>
      <c r="AE18" s="164"/>
      <c r="AF18" s="164"/>
      <c r="AG18" s="164"/>
    </row>
    <row r="19" ht="44.25" customHeight="1">
      <c r="A19" s="150" t="s">
        <v>80</v>
      </c>
      <c r="B19" s="169" t="s">
        <v>92</v>
      </c>
      <c r="C19" s="152" t="s">
        <v>93</v>
      </c>
      <c r="D19" s="153" t="s">
        <v>83</v>
      </c>
      <c r="E19" s="170">
        <v>3.0</v>
      </c>
      <c r="F19" s="155">
        <f>5865*1.5</f>
        <v>8797.5</v>
      </c>
      <c r="G19" s="156">
        <f t="shared" si="9"/>
        <v>26392.5</v>
      </c>
      <c r="H19" s="157">
        <v>2.0</v>
      </c>
      <c r="I19" s="165">
        <v>13195.75</v>
      </c>
      <c r="J19" s="156">
        <f t="shared" si="10"/>
        <v>26391.5</v>
      </c>
      <c r="K19" s="166"/>
      <c r="L19" s="165"/>
      <c r="M19" s="167"/>
      <c r="N19" s="166"/>
      <c r="O19" s="165"/>
      <c r="P19" s="167"/>
      <c r="Q19" s="166"/>
      <c r="R19" s="158"/>
      <c r="S19" s="167"/>
      <c r="T19" s="166"/>
      <c r="U19" s="158"/>
      <c r="V19" s="167"/>
      <c r="W19" s="159">
        <f t="shared" si="15"/>
        <v>26392.5</v>
      </c>
      <c r="X19" s="160">
        <v>26391.5</v>
      </c>
      <c r="Y19" s="160">
        <f t="shared" si="7"/>
        <v>1</v>
      </c>
      <c r="Z19" s="161">
        <f t="shared" si="8"/>
        <v>0.00003788955196</v>
      </c>
      <c r="AA19" s="168" t="s">
        <v>94</v>
      </c>
      <c r="AB19" s="164"/>
      <c r="AC19" s="164"/>
      <c r="AD19" s="164"/>
      <c r="AE19" s="164"/>
      <c r="AF19" s="164"/>
      <c r="AG19" s="164"/>
    </row>
    <row r="20" ht="36.0" customHeight="1">
      <c r="A20" s="150" t="s">
        <v>80</v>
      </c>
      <c r="B20" s="169" t="s">
        <v>95</v>
      </c>
      <c r="C20" s="152" t="s">
        <v>96</v>
      </c>
      <c r="D20" s="153" t="s">
        <v>83</v>
      </c>
      <c r="E20" s="170">
        <v>3.0</v>
      </c>
      <c r="F20" s="171">
        <v>8100.0</v>
      </c>
      <c r="G20" s="156">
        <f t="shared" si="9"/>
        <v>24300</v>
      </c>
      <c r="H20" s="157">
        <v>2.0</v>
      </c>
      <c r="I20" s="165">
        <v>12150.0</v>
      </c>
      <c r="J20" s="156">
        <f t="shared" si="10"/>
        <v>24300</v>
      </c>
      <c r="K20" s="166"/>
      <c r="L20" s="165"/>
      <c r="M20" s="167"/>
      <c r="N20" s="166"/>
      <c r="O20" s="165"/>
      <c r="P20" s="167"/>
      <c r="Q20" s="166"/>
      <c r="R20" s="158"/>
      <c r="S20" s="167"/>
      <c r="T20" s="166"/>
      <c r="U20" s="158"/>
      <c r="V20" s="167"/>
      <c r="W20" s="159">
        <f t="shared" si="15"/>
        <v>24300</v>
      </c>
      <c r="X20" s="160">
        <v>24300.0</v>
      </c>
      <c r="Y20" s="160">
        <f t="shared" si="7"/>
        <v>0</v>
      </c>
      <c r="Z20" s="161">
        <f t="shared" si="8"/>
        <v>0</v>
      </c>
      <c r="AA20" s="168"/>
      <c r="AB20" s="164"/>
      <c r="AC20" s="164"/>
      <c r="AD20" s="164"/>
      <c r="AE20" s="164"/>
      <c r="AF20" s="164"/>
      <c r="AG20" s="164"/>
    </row>
    <row r="21" ht="37.5" customHeight="1">
      <c r="A21" s="150" t="s">
        <v>80</v>
      </c>
      <c r="B21" s="169" t="s">
        <v>97</v>
      </c>
      <c r="C21" s="152" t="s">
        <v>98</v>
      </c>
      <c r="D21" s="153" t="s">
        <v>83</v>
      </c>
      <c r="E21" s="170">
        <v>2.0</v>
      </c>
      <c r="F21" s="171">
        <v>3675.0</v>
      </c>
      <c r="G21" s="156">
        <f t="shared" si="9"/>
        <v>7350</v>
      </c>
      <c r="H21" s="157">
        <v>1.0</v>
      </c>
      <c r="I21" s="165">
        <v>7350.0</v>
      </c>
      <c r="J21" s="156">
        <f t="shared" si="10"/>
        <v>7350</v>
      </c>
      <c r="K21" s="166"/>
      <c r="L21" s="165"/>
      <c r="M21" s="167"/>
      <c r="N21" s="166"/>
      <c r="O21" s="165"/>
      <c r="P21" s="167"/>
      <c r="Q21" s="166"/>
      <c r="R21" s="158"/>
      <c r="S21" s="167"/>
      <c r="T21" s="166"/>
      <c r="U21" s="158"/>
      <c r="V21" s="167"/>
      <c r="W21" s="159">
        <f t="shared" si="15"/>
        <v>7350</v>
      </c>
      <c r="X21" s="160">
        <f t="shared" ref="X21:X22" si="17">J21+P21+V21</f>
        <v>7350</v>
      </c>
      <c r="Y21" s="160">
        <f t="shared" si="7"/>
        <v>0</v>
      </c>
      <c r="Z21" s="161">
        <f t="shared" si="8"/>
        <v>0</v>
      </c>
      <c r="AA21" s="168"/>
      <c r="AB21" s="164"/>
      <c r="AC21" s="164"/>
      <c r="AD21" s="164"/>
      <c r="AE21" s="164"/>
      <c r="AF21" s="164"/>
      <c r="AG21" s="164"/>
    </row>
    <row r="22" ht="46.5" customHeight="1">
      <c r="A22" s="172" t="s">
        <v>80</v>
      </c>
      <c r="B22" s="169" t="s">
        <v>99</v>
      </c>
      <c r="C22" s="173" t="s">
        <v>100</v>
      </c>
      <c r="D22" s="174" t="s">
        <v>83</v>
      </c>
      <c r="E22" s="170">
        <v>2.0</v>
      </c>
      <c r="F22" s="171">
        <v>3675.0</v>
      </c>
      <c r="G22" s="167">
        <f t="shared" si="9"/>
        <v>7350</v>
      </c>
      <c r="H22" s="157">
        <v>1.0</v>
      </c>
      <c r="I22" s="165">
        <v>7350.0</v>
      </c>
      <c r="J22" s="167">
        <f t="shared" si="10"/>
        <v>7350</v>
      </c>
      <c r="K22" s="166"/>
      <c r="L22" s="165"/>
      <c r="M22" s="167">
        <f>K22*L22</f>
        <v>0</v>
      </c>
      <c r="N22" s="166"/>
      <c r="O22" s="165"/>
      <c r="P22" s="167">
        <f>N22*O22</f>
        <v>0</v>
      </c>
      <c r="Q22" s="166"/>
      <c r="R22" s="158"/>
      <c r="S22" s="167">
        <f>Q22*R22</f>
        <v>0</v>
      </c>
      <c r="T22" s="166"/>
      <c r="U22" s="158"/>
      <c r="V22" s="167">
        <f>T22*U22</f>
        <v>0</v>
      </c>
      <c r="W22" s="175">
        <f t="shared" si="15"/>
        <v>7350</v>
      </c>
      <c r="X22" s="160">
        <f t="shared" si="17"/>
        <v>7350</v>
      </c>
      <c r="Y22" s="160">
        <f t="shared" si="7"/>
        <v>0</v>
      </c>
      <c r="Z22" s="161">
        <f t="shared" si="8"/>
        <v>0</v>
      </c>
      <c r="AA22" s="168"/>
      <c r="AB22" s="164"/>
      <c r="AC22" s="164"/>
      <c r="AD22" s="164"/>
      <c r="AE22" s="164"/>
      <c r="AF22" s="164"/>
      <c r="AG22" s="164"/>
    </row>
    <row r="23" ht="30.0" customHeight="1">
      <c r="A23" s="139" t="s">
        <v>77</v>
      </c>
      <c r="B23" s="140" t="s">
        <v>101</v>
      </c>
      <c r="C23" s="176" t="s">
        <v>102</v>
      </c>
      <c r="D23" s="177"/>
      <c r="E23" s="178">
        <f>SUM(E24:E26)</f>
        <v>0</v>
      </c>
      <c r="F23" s="179"/>
      <c r="G23" s="180">
        <f t="shared" ref="G23:H23" si="18">SUM(G24:G26)</f>
        <v>0</v>
      </c>
      <c r="H23" s="178">
        <f t="shared" si="18"/>
        <v>0</v>
      </c>
      <c r="I23" s="179"/>
      <c r="J23" s="180">
        <f t="shared" ref="J23:K23" si="19">SUM(J24:J26)</f>
        <v>0</v>
      </c>
      <c r="K23" s="178">
        <f t="shared" si="19"/>
        <v>0</v>
      </c>
      <c r="L23" s="179"/>
      <c r="M23" s="180">
        <f t="shared" ref="M23:N23" si="20">SUM(M24:M26)</f>
        <v>0</v>
      </c>
      <c r="N23" s="178">
        <f t="shared" si="20"/>
        <v>0</v>
      </c>
      <c r="O23" s="179"/>
      <c r="P23" s="180">
        <f t="shared" ref="P23:Q23" si="21">SUM(P24:P26)</f>
        <v>0</v>
      </c>
      <c r="Q23" s="178">
        <f t="shared" si="21"/>
        <v>0</v>
      </c>
      <c r="R23" s="179"/>
      <c r="S23" s="180">
        <f t="shared" ref="S23:T23" si="22">SUM(S24:S26)</f>
        <v>0</v>
      </c>
      <c r="T23" s="178">
        <f t="shared" si="22"/>
        <v>0</v>
      </c>
      <c r="U23" s="179"/>
      <c r="V23" s="180">
        <f t="shared" ref="V23:X23" si="23">SUM(V24:V26)</f>
        <v>0</v>
      </c>
      <c r="W23" s="180">
        <f t="shared" si="23"/>
        <v>0</v>
      </c>
      <c r="X23" s="181">
        <f t="shared" si="23"/>
        <v>0</v>
      </c>
      <c r="Y23" s="181">
        <f t="shared" si="7"/>
        <v>0</v>
      </c>
      <c r="Z23" s="181" t="str">
        <f t="shared" si="8"/>
        <v>#DIV/0!</v>
      </c>
      <c r="AA23" s="182"/>
      <c r="AB23" s="149"/>
      <c r="AC23" s="149"/>
      <c r="AD23" s="149"/>
      <c r="AE23" s="149"/>
      <c r="AF23" s="149"/>
      <c r="AG23" s="149"/>
    </row>
    <row r="24" ht="30.0" hidden="1" customHeight="1">
      <c r="A24" s="150" t="s">
        <v>80</v>
      </c>
      <c r="B24" s="183" t="s">
        <v>103</v>
      </c>
      <c r="C24" s="184" t="s">
        <v>104</v>
      </c>
      <c r="D24" s="185" t="s">
        <v>83</v>
      </c>
      <c r="E24" s="186"/>
      <c r="F24" s="187"/>
      <c r="G24" s="188">
        <f t="shared" ref="G24:G26" si="24">E24*F24</f>
        <v>0</v>
      </c>
      <c r="H24" s="186"/>
      <c r="I24" s="187"/>
      <c r="J24" s="188">
        <f t="shared" ref="J24:J26" si="25">H24*I24</f>
        <v>0</v>
      </c>
      <c r="K24" s="186"/>
      <c r="L24" s="187"/>
      <c r="M24" s="188">
        <f t="shared" ref="M24:M26" si="26">K24*L24</f>
        <v>0</v>
      </c>
      <c r="N24" s="186"/>
      <c r="O24" s="187"/>
      <c r="P24" s="188">
        <f t="shared" ref="P24:P26" si="27">N24*O24</f>
        <v>0</v>
      </c>
      <c r="Q24" s="186"/>
      <c r="R24" s="187"/>
      <c r="S24" s="188">
        <f t="shared" ref="S24:S26" si="28">Q24*R24</f>
        <v>0</v>
      </c>
      <c r="T24" s="186"/>
      <c r="U24" s="187"/>
      <c r="V24" s="188">
        <f t="shared" ref="V24:V26" si="29">T24*U24</f>
        <v>0</v>
      </c>
      <c r="W24" s="189">
        <f t="shared" ref="W24:W26" si="30">G24+M24+S24</f>
        <v>0</v>
      </c>
      <c r="X24" s="190">
        <f t="shared" ref="X24:X26" si="31">J24+P24+V24</f>
        <v>0</v>
      </c>
      <c r="Y24" s="190">
        <f t="shared" si="7"/>
        <v>0</v>
      </c>
      <c r="Z24" s="191" t="str">
        <f t="shared" si="8"/>
        <v>#DIV/0!</v>
      </c>
      <c r="AA24" s="162"/>
      <c r="AB24" s="164"/>
      <c r="AC24" s="164"/>
      <c r="AD24" s="164"/>
      <c r="AE24" s="164"/>
      <c r="AF24" s="164"/>
      <c r="AG24" s="164"/>
    </row>
    <row r="25" ht="30.0" hidden="1" customHeight="1">
      <c r="A25" s="150" t="s">
        <v>80</v>
      </c>
      <c r="B25" s="183" t="s">
        <v>105</v>
      </c>
      <c r="C25" s="184" t="s">
        <v>104</v>
      </c>
      <c r="D25" s="185" t="s">
        <v>83</v>
      </c>
      <c r="E25" s="186"/>
      <c r="F25" s="187"/>
      <c r="G25" s="188">
        <f t="shared" si="24"/>
        <v>0</v>
      </c>
      <c r="H25" s="186"/>
      <c r="I25" s="187"/>
      <c r="J25" s="188">
        <f t="shared" si="25"/>
        <v>0</v>
      </c>
      <c r="K25" s="186"/>
      <c r="L25" s="187"/>
      <c r="M25" s="188">
        <f t="shared" si="26"/>
        <v>0</v>
      </c>
      <c r="N25" s="186"/>
      <c r="O25" s="187"/>
      <c r="P25" s="188">
        <f t="shared" si="27"/>
        <v>0</v>
      </c>
      <c r="Q25" s="186"/>
      <c r="R25" s="187"/>
      <c r="S25" s="188">
        <f t="shared" si="28"/>
        <v>0</v>
      </c>
      <c r="T25" s="186"/>
      <c r="U25" s="187"/>
      <c r="V25" s="188">
        <f t="shared" si="29"/>
        <v>0</v>
      </c>
      <c r="W25" s="189">
        <f t="shared" si="30"/>
        <v>0</v>
      </c>
      <c r="X25" s="190">
        <f t="shared" si="31"/>
        <v>0</v>
      </c>
      <c r="Y25" s="190">
        <f t="shared" si="7"/>
        <v>0</v>
      </c>
      <c r="Z25" s="191" t="str">
        <f t="shared" si="8"/>
        <v>#DIV/0!</v>
      </c>
      <c r="AA25" s="162"/>
      <c r="AB25" s="164"/>
      <c r="AC25" s="164"/>
      <c r="AD25" s="164"/>
      <c r="AE25" s="164"/>
      <c r="AF25" s="164"/>
      <c r="AG25" s="164"/>
    </row>
    <row r="26" ht="30.0" hidden="1" customHeight="1">
      <c r="A26" s="192" t="s">
        <v>80</v>
      </c>
      <c r="B26" s="193" t="s">
        <v>106</v>
      </c>
      <c r="C26" s="184" t="s">
        <v>104</v>
      </c>
      <c r="D26" s="194" t="s">
        <v>83</v>
      </c>
      <c r="E26" s="195"/>
      <c r="F26" s="196"/>
      <c r="G26" s="197">
        <f t="shared" si="24"/>
        <v>0</v>
      </c>
      <c r="H26" s="195"/>
      <c r="I26" s="196"/>
      <c r="J26" s="197">
        <f t="shared" si="25"/>
        <v>0</v>
      </c>
      <c r="K26" s="195"/>
      <c r="L26" s="196"/>
      <c r="M26" s="197">
        <f t="shared" si="26"/>
        <v>0</v>
      </c>
      <c r="N26" s="195"/>
      <c r="O26" s="196"/>
      <c r="P26" s="197">
        <f t="shared" si="27"/>
        <v>0</v>
      </c>
      <c r="Q26" s="195"/>
      <c r="R26" s="196"/>
      <c r="S26" s="197">
        <f t="shared" si="28"/>
        <v>0</v>
      </c>
      <c r="T26" s="195"/>
      <c r="U26" s="196"/>
      <c r="V26" s="197">
        <f t="shared" si="29"/>
        <v>0</v>
      </c>
      <c r="W26" s="198">
        <f t="shared" si="30"/>
        <v>0</v>
      </c>
      <c r="X26" s="190">
        <f t="shared" si="31"/>
        <v>0</v>
      </c>
      <c r="Y26" s="190">
        <f t="shared" si="7"/>
        <v>0</v>
      </c>
      <c r="Z26" s="191" t="str">
        <f t="shared" si="8"/>
        <v>#DIV/0!</v>
      </c>
      <c r="AA26" s="199"/>
      <c r="AB26" s="164"/>
      <c r="AC26" s="164"/>
      <c r="AD26" s="164"/>
      <c r="AE26" s="164"/>
      <c r="AF26" s="164"/>
      <c r="AG26" s="164"/>
    </row>
    <row r="27" ht="48.75" customHeight="1">
      <c r="A27" s="200" t="s">
        <v>77</v>
      </c>
      <c r="B27" s="140" t="s">
        <v>107</v>
      </c>
      <c r="C27" s="201" t="s">
        <v>108</v>
      </c>
      <c r="D27" s="177"/>
      <c r="E27" s="178">
        <f>SUM(E28:E30)</f>
        <v>13</v>
      </c>
      <c r="F27" s="179"/>
      <c r="G27" s="180">
        <f t="shared" ref="G27:H27" si="32">SUM(G28:G30)</f>
        <v>123500</v>
      </c>
      <c r="H27" s="178">
        <f t="shared" si="32"/>
        <v>8</v>
      </c>
      <c r="I27" s="179"/>
      <c r="J27" s="180">
        <f t="shared" ref="J27:K27" si="33">SUM(J28:J30)</f>
        <v>123499.998</v>
      </c>
      <c r="K27" s="178">
        <f t="shared" si="33"/>
        <v>0</v>
      </c>
      <c r="L27" s="179"/>
      <c r="M27" s="180">
        <f t="shared" ref="M27:N27" si="34">SUM(M28:M30)</f>
        <v>0</v>
      </c>
      <c r="N27" s="178">
        <f t="shared" si="34"/>
        <v>0</v>
      </c>
      <c r="O27" s="179"/>
      <c r="P27" s="180">
        <f t="shared" ref="P27:Q27" si="35">SUM(P28:P30)</f>
        <v>0</v>
      </c>
      <c r="Q27" s="178">
        <f t="shared" si="35"/>
        <v>0</v>
      </c>
      <c r="R27" s="179"/>
      <c r="S27" s="180">
        <f t="shared" ref="S27:T27" si="36">SUM(S28:S30)</f>
        <v>0</v>
      </c>
      <c r="T27" s="178">
        <f t="shared" si="36"/>
        <v>0</v>
      </c>
      <c r="U27" s="179"/>
      <c r="V27" s="180">
        <f t="shared" ref="V27:X27" si="37">SUM(V28:V30)</f>
        <v>0</v>
      </c>
      <c r="W27" s="180">
        <f t="shared" si="37"/>
        <v>123500</v>
      </c>
      <c r="X27" s="180">
        <f t="shared" si="37"/>
        <v>123500</v>
      </c>
      <c r="Y27" s="146">
        <f t="shared" si="7"/>
        <v>0</v>
      </c>
      <c r="Z27" s="147">
        <f t="shared" si="8"/>
        <v>0</v>
      </c>
      <c r="AA27" s="202"/>
      <c r="AB27" s="203"/>
      <c r="AC27" s="203"/>
      <c r="AD27" s="203"/>
      <c r="AE27" s="203"/>
      <c r="AF27" s="203"/>
      <c r="AG27" s="203"/>
    </row>
    <row r="28" ht="108.0" customHeight="1">
      <c r="A28" s="150" t="s">
        <v>80</v>
      </c>
      <c r="B28" s="204" t="s">
        <v>109</v>
      </c>
      <c r="C28" s="205" t="s">
        <v>110</v>
      </c>
      <c r="D28" s="153" t="s">
        <v>83</v>
      </c>
      <c r="E28" s="154">
        <v>5.0</v>
      </c>
      <c r="F28" s="171">
        <v>10000.0</v>
      </c>
      <c r="G28" s="156">
        <f t="shared" ref="G28:G30" si="38">E28*F28</f>
        <v>50000</v>
      </c>
      <c r="H28" s="157">
        <v>3.0</v>
      </c>
      <c r="I28" s="158">
        <v>16666.666</v>
      </c>
      <c r="J28" s="156">
        <f t="shared" ref="J28:J30" si="39">H28*I28</f>
        <v>49999.998</v>
      </c>
      <c r="K28" s="157"/>
      <c r="L28" s="158"/>
      <c r="M28" s="156">
        <f t="shared" ref="M28:M30" si="40">K28*L28</f>
        <v>0</v>
      </c>
      <c r="N28" s="157"/>
      <c r="O28" s="158"/>
      <c r="P28" s="156">
        <f t="shared" ref="P28:P30" si="41">N28*O28</f>
        <v>0</v>
      </c>
      <c r="Q28" s="157"/>
      <c r="R28" s="158"/>
      <c r="S28" s="156">
        <f t="shared" ref="S28:S30" si="42">Q28*R28</f>
        <v>0</v>
      </c>
      <c r="T28" s="157"/>
      <c r="U28" s="158"/>
      <c r="V28" s="156">
        <f t="shared" ref="V28:V30" si="43">T28*U28</f>
        <v>0</v>
      </c>
      <c r="W28" s="159">
        <f t="shared" ref="W28:W30" si="44">G28+M28+S28</f>
        <v>50000</v>
      </c>
      <c r="X28" s="160">
        <v>50000.0</v>
      </c>
      <c r="Y28" s="160">
        <f t="shared" si="7"/>
        <v>0</v>
      </c>
      <c r="Z28" s="161">
        <f t="shared" si="8"/>
        <v>0</v>
      </c>
      <c r="AA28" s="162" t="s">
        <v>111</v>
      </c>
      <c r="AB28" s="164"/>
      <c r="AC28" s="164"/>
      <c r="AD28" s="164"/>
      <c r="AE28" s="164"/>
      <c r="AF28" s="164"/>
      <c r="AG28" s="164"/>
    </row>
    <row r="29" ht="104.25" customHeight="1">
      <c r="A29" s="150" t="s">
        <v>80</v>
      </c>
      <c r="B29" s="204" t="s">
        <v>112</v>
      </c>
      <c r="C29" s="206" t="s">
        <v>113</v>
      </c>
      <c r="D29" s="153" t="s">
        <v>83</v>
      </c>
      <c r="E29" s="154">
        <v>3.0</v>
      </c>
      <c r="F29" s="171">
        <v>10000.0</v>
      </c>
      <c r="G29" s="156">
        <f t="shared" si="38"/>
        <v>30000</v>
      </c>
      <c r="H29" s="157">
        <v>2.0</v>
      </c>
      <c r="I29" s="158">
        <v>15000.0</v>
      </c>
      <c r="J29" s="156">
        <f t="shared" si="39"/>
        <v>30000</v>
      </c>
      <c r="K29" s="157"/>
      <c r="L29" s="158"/>
      <c r="M29" s="156">
        <f t="shared" si="40"/>
        <v>0</v>
      </c>
      <c r="N29" s="157"/>
      <c r="O29" s="158"/>
      <c r="P29" s="156">
        <f t="shared" si="41"/>
        <v>0</v>
      </c>
      <c r="Q29" s="157"/>
      <c r="R29" s="158"/>
      <c r="S29" s="156">
        <f t="shared" si="42"/>
        <v>0</v>
      </c>
      <c r="T29" s="157"/>
      <c r="U29" s="158"/>
      <c r="V29" s="156">
        <f t="shared" si="43"/>
        <v>0</v>
      </c>
      <c r="W29" s="159">
        <f t="shared" si="44"/>
        <v>30000</v>
      </c>
      <c r="X29" s="160">
        <f>J29+P29+V29</f>
        <v>30000</v>
      </c>
      <c r="Y29" s="160">
        <f t="shared" si="7"/>
        <v>0</v>
      </c>
      <c r="Z29" s="161">
        <f t="shared" si="8"/>
        <v>0</v>
      </c>
      <c r="AA29" s="162" t="s">
        <v>114</v>
      </c>
      <c r="AB29" s="164"/>
      <c r="AC29" s="164"/>
      <c r="AD29" s="164"/>
      <c r="AE29" s="164"/>
      <c r="AF29" s="164"/>
      <c r="AG29" s="164"/>
    </row>
    <row r="30" ht="145.5" customHeight="1">
      <c r="A30" s="172" t="s">
        <v>80</v>
      </c>
      <c r="B30" s="204" t="s">
        <v>115</v>
      </c>
      <c r="C30" s="206" t="s">
        <v>116</v>
      </c>
      <c r="D30" s="174" t="s">
        <v>83</v>
      </c>
      <c r="E30" s="170">
        <v>5.0</v>
      </c>
      <c r="F30" s="207">
        <v>8700.0</v>
      </c>
      <c r="G30" s="167">
        <f t="shared" si="38"/>
        <v>43500</v>
      </c>
      <c r="H30" s="166">
        <v>3.0</v>
      </c>
      <c r="I30" s="165">
        <v>14500.0</v>
      </c>
      <c r="J30" s="167">
        <f t="shared" si="39"/>
        <v>43500</v>
      </c>
      <c r="K30" s="208"/>
      <c r="L30" s="209"/>
      <c r="M30" s="210">
        <f t="shared" si="40"/>
        <v>0</v>
      </c>
      <c r="N30" s="208"/>
      <c r="O30" s="209"/>
      <c r="P30" s="210">
        <f t="shared" si="41"/>
        <v>0</v>
      </c>
      <c r="Q30" s="208"/>
      <c r="R30" s="209"/>
      <c r="S30" s="210">
        <f t="shared" si="42"/>
        <v>0</v>
      </c>
      <c r="T30" s="208"/>
      <c r="U30" s="209"/>
      <c r="V30" s="210">
        <f t="shared" si="43"/>
        <v>0</v>
      </c>
      <c r="W30" s="175">
        <f t="shared" si="44"/>
        <v>43500</v>
      </c>
      <c r="X30" s="160">
        <v>43500.0</v>
      </c>
      <c r="Y30" s="160">
        <f t="shared" si="7"/>
        <v>0</v>
      </c>
      <c r="Z30" s="161">
        <f t="shared" si="8"/>
        <v>0</v>
      </c>
      <c r="AA30" s="199" t="s">
        <v>117</v>
      </c>
      <c r="AB30" s="164"/>
      <c r="AC30" s="164"/>
      <c r="AD30" s="164"/>
      <c r="AE30" s="164"/>
      <c r="AF30" s="164"/>
      <c r="AG30" s="164"/>
    </row>
    <row r="31" ht="46.5" customHeight="1">
      <c r="A31" s="139" t="s">
        <v>75</v>
      </c>
      <c r="B31" s="211" t="s">
        <v>118</v>
      </c>
      <c r="C31" s="176" t="s">
        <v>119</v>
      </c>
      <c r="D31" s="177"/>
      <c r="E31" s="178">
        <f>SUM(E32:E34)</f>
        <v>400602.5</v>
      </c>
      <c r="F31" s="179"/>
      <c r="G31" s="180">
        <f t="shared" ref="G31:H31" si="45">SUM(G32:G34)</f>
        <v>88132.55</v>
      </c>
      <c r="H31" s="178">
        <f t="shared" si="45"/>
        <v>400601.498</v>
      </c>
      <c r="I31" s="179"/>
      <c r="J31" s="180">
        <f t="shared" ref="J31:K31" si="46">SUM(J32:J34)</f>
        <v>87133.46956</v>
      </c>
      <c r="K31" s="178">
        <f t="shared" si="46"/>
        <v>0</v>
      </c>
      <c r="L31" s="179"/>
      <c r="M31" s="180">
        <f t="shared" ref="M31:N31" si="47">SUM(M32:M34)</f>
        <v>0</v>
      </c>
      <c r="N31" s="178">
        <f t="shared" si="47"/>
        <v>0</v>
      </c>
      <c r="O31" s="179"/>
      <c r="P31" s="180">
        <f t="shared" ref="P31:Q31" si="48">SUM(P32:P34)</f>
        <v>0</v>
      </c>
      <c r="Q31" s="178">
        <f t="shared" si="48"/>
        <v>0</v>
      </c>
      <c r="R31" s="179"/>
      <c r="S31" s="180">
        <f t="shared" ref="S31:T31" si="49">SUM(S32:S34)</f>
        <v>0</v>
      </c>
      <c r="T31" s="178">
        <f t="shared" si="49"/>
        <v>0</v>
      </c>
      <c r="U31" s="179"/>
      <c r="V31" s="180">
        <f t="shared" ref="V31:X31" si="50">SUM(V32:V34)</f>
        <v>0</v>
      </c>
      <c r="W31" s="180">
        <f t="shared" si="50"/>
        <v>88132.55</v>
      </c>
      <c r="X31" s="180">
        <f t="shared" si="50"/>
        <v>87133.46956</v>
      </c>
      <c r="Y31" s="146">
        <f t="shared" si="7"/>
        <v>999.08044</v>
      </c>
      <c r="Z31" s="147">
        <f t="shared" si="8"/>
        <v>0.0113361118</v>
      </c>
      <c r="AA31" s="182"/>
      <c r="AB31" s="212"/>
      <c r="AC31" s="9"/>
      <c r="AD31" s="9"/>
      <c r="AE31" s="9"/>
      <c r="AF31" s="9"/>
      <c r="AG31" s="9"/>
    </row>
    <row r="32" ht="45.0" customHeight="1">
      <c r="A32" s="213" t="s">
        <v>80</v>
      </c>
      <c r="B32" s="214" t="s">
        <v>120</v>
      </c>
      <c r="C32" s="215" t="s">
        <v>121</v>
      </c>
      <c r="D32" s="216"/>
      <c r="E32" s="217">
        <f>G13</f>
        <v>277102.5</v>
      </c>
      <c r="F32" s="218">
        <v>0.22</v>
      </c>
      <c r="G32" s="219">
        <f t="shared" ref="G32:G34" si="51">E32*F32</f>
        <v>60962.55</v>
      </c>
      <c r="H32" s="217">
        <f>J13</f>
        <v>277101.5</v>
      </c>
      <c r="I32" s="218">
        <v>0.22</v>
      </c>
      <c r="J32" s="219">
        <v>59963.47</v>
      </c>
      <c r="K32" s="217">
        <f>M13</f>
        <v>0</v>
      </c>
      <c r="L32" s="218">
        <v>0.22</v>
      </c>
      <c r="M32" s="219">
        <f t="shared" ref="M32:M34" si="52">K32*L32</f>
        <v>0</v>
      </c>
      <c r="N32" s="217">
        <f>P13</f>
        <v>0</v>
      </c>
      <c r="O32" s="218">
        <v>0.22</v>
      </c>
      <c r="P32" s="219">
        <f t="shared" ref="P32:P34" si="53">N32*O32</f>
        <v>0</v>
      </c>
      <c r="Q32" s="217">
        <f>S13</f>
        <v>0</v>
      </c>
      <c r="R32" s="218">
        <v>0.22</v>
      </c>
      <c r="S32" s="219">
        <f t="shared" ref="S32:S34" si="54">Q32*R32</f>
        <v>0</v>
      </c>
      <c r="T32" s="217">
        <f>V13</f>
        <v>0</v>
      </c>
      <c r="U32" s="218">
        <v>0.22</v>
      </c>
      <c r="V32" s="219">
        <f t="shared" ref="V32:V34" si="55">T32*U32</f>
        <v>0</v>
      </c>
      <c r="W32" s="160">
        <f t="shared" ref="W32:W34" si="56">G32+M32+S32</f>
        <v>60962.55</v>
      </c>
      <c r="X32" s="160">
        <f t="shared" ref="X32:X34" si="57">J32+P32+V32</f>
        <v>59963.47</v>
      </c>
      <c r="Y32" s="160">
        <f t="shared" si="7"/>
        <v>999.08</v>
      </c>
      <c r="Z32" s="161"/>
      <c r="AA32" s="220" t="s">
        <v>122</v>
      </c>
      <c r="AB32" s="163"/>
      <c r="AC32" s="164"/>
      <c r="AD32" s="164"/>
      <c r="AE32" s="164"/>
      <c r="AF32" s="164"/>
      <c r="AG32" s="164"/>
    </row>
    <row r="33" ht="45.75" customHeight="1">
      <c r="A33" s="150" t="s">
        <v>80</v>
      </c>
      <c r="B33" s="183" t="s">
        <v>123</v>
      </c>
      <c r="C33" s="215" t="s">
        <v>124</v>
      </c>
      <c r="D33" s="153"/>
      <c r="E33" s="157">
        <f>G23</f>
        <v>0</v>
      </c>
      <c r="F33" s="158">
        <v>0.22</v>
      </c>
      <c r="G33" s="156">
        <f t="shared" si="51"/>
        <v>0</v>
      </c>
      <c r="H33" s="157">
        <f>J23</f>
        <v>0</v>
      </c>
      <c r="I33" s="158">
        <v>0.22</v>
      </c>
      <c r="J33" s="156">
        <f t="shared" ref="J33:J34" si="58">H33*I33</f>
        <v>0</v>
      </c>
      <c r="K33" s="157">
        <f>M23</f>
        <v>0</v>
      </c>
      <c r="L33" s="158">
        <v>0.22</v>
      </c>
      <c r="M33" s="156">
        <f t="shared" si="52"/>
        <v>0</v>
      </c>
      <c r="N33" s="157">
        <f>P23</f>
        <v>0</v>
      </c>
      <c r="O33" s="158">
        <v>0.22</v>
      </c>
      <c r="P33" s="156">
        <f t="shared" si="53"/>
        <v>0</v>
      </c>
      <c r="Q33" s="157">
        <f>S23</f>
        <v>0</v>
      </c>
      <c r="R33" s="158">
        <v>0.22</v>
      </c>
      <c r="S33" s="156">
        <f t="shared" si="54"/>
        <v>0</v>
      </c>
      <c r="T33" s="157">
        <f>V23</f>
        <v>0</v>
      </c>
      <c r="U33" s="158">
        <v>0.22</v>
      </c>
      <c r="V33" s="156">
        <f t="shared" si="55"/>
        <v>0</v>
      </c>
      <c r="W33" s="159">
        <f t="shared" si="56"/>
        <v>0</v>
      </c>
      <c r="X33" s="160">
        <f t="shared" si="57"/>
        <v>0</v>
      </c>
      <c r="Y33" s="160">
        <f t="shared" si="7"/>
        <v>0</v>
      </c>
      <c r="Z33" s="161" t="str">
        <f t="shared" ref="Z33:Z39" si="59">Y33/W33</f>
        <v>#DIV/0!</v>
      </c>
      <c r="AA33" s="162"/>
      <c r="AB33" s="164"/>
      <c r="AC33" s="164"/>
      <c r="AD33" s="164"/>
      <c r="AE33" s="164"/>
      <c r="AF33" s="164"/>
      <c r="AG33" s="164"/>
    </row>
    <row r="34" ht="30.0" customHeight="1">
      <c r="A34" s="172" t="s">
        <v>80</v>
      </c>
      <c r="B34" s="221" t="s">
        <v>125</v>
      </c>
      <c r="C34" s="222" t="s">
        <v>108</v>
      </c>
      <c r="D34" s="174"/>
      <c r="E34" s="166">
        <f>G27</f>
        <v>123500</v>
      </c>
      <c r="F34" s="165">
        <v>0.22</v>
      </c>
      <c r="G34" s="167">
        <f t="shared" si="51"/>
        <v>27170</v>
      </c>
      <c r="H34" s="166">
        <f>J27</f>
        <v>123499.998</v>
      </c>
      <c r="I34" s="165">
        <v>0.22</v>
      </c>
      <c r="J34" s="167">
        <f t="shared" si="58"/>
        <v>27169.99956</v>
      </c>
      <c r="K34" s="166">
        <f>M27</f>
        <v>0</v>
      </c>
      <c r="L34" s="165">
        <v>0.22</v>
      </c>
      <c r="M34" s="167">
        <f t="shared" si="52"/>
        <v>0</v>
      </c>
      <c r="N34" s="166">
        <f>P27</f>
        <v>0</v>
      </c>
      <c r="O34" s="165">
        <v>0.22</v>
      </c>
      <c r="P34" s="167">
        <f t="shared" si="53"/>
        <v>0</v>
      </c>
      <c r="Q34" s="166">
        <f>S27</f>
        <v>0</v>
      </c>
      <c r="R34" s="165">
        <v>0.22</v>
      </c>
      <c r="S34" s="167">
        <f t="shared" si="54"/>
        <v>0</v>
      </c>
      <c r="T34" s="166">
        <f>V27</f>
        <v>0</v>
      </c>
      <c r="U34" s="165">
        <v>0.22</v>
      </c>
      <c r="V34" s="167">
        <f t="shared" si="55"/>
        <v>0</v>
      </c>
      <c r="W34" s="175">
        <f t="shared" si="56"/>
        <v>27170</v>
      </c>
      <c r="X34" s="160">
        <f t="shared" si="57"/>
        <v>27169.99956</v>
      </c>
      <c r="Y34" s="160">
        <f t="shared" si="7"/>
        <v>0.0004399999998</v>
      </c>
      <c r="Z34" s="161">
        <f t="shared" si="59"/>
        <v>0.00000001619433198</v>
      </c>
      <c r="AA34" s="168"/>
      <c r="AB34" s="164"/>
      <c r="AC34" s="164"/>
      <c r="AD34" s="164"/>
      <c r="AE34" s="164"/>
      <c r="AF34" s="164"/>
      <c r="AG34" s="164"/>
    </row>
    <row r="35" ht="30.0" customHeight="1">
      <c r="A35" s="139" t="s">
        <v>77</v>
      </c>
      <c r="B35" s="211" t="s">
        <v>126</v>
      </c>
      <c r="C35" s="176" t="s">
        <v>127</v>
      </c>
      <c r="D35" s="177"/>
      <c r="E35" s="178">
        <f>SUM(E36:E38)</f>
        <v>0</v>
      </c>
      <c r="F35" s="179"/>
      <c r="G35" s="180">
        <f t="shared" ref="G35:H35" si="60">SUM(G36:G38)</f>
        <v>0</v>
      </c>
      <c r="H35" s="178">
        <f t="shared" si="60"/>
        <v>0</v>
      </c>
      <c r="I35" s="179"/>
      <c r="J35" s="180">
        <f t="shared" ref="J35:K35" si="61">SUM(J36:J38)</f>
        <v>0</v>
      </c>
      <c r="K35" s="178">
        <f t="shared" si="61"/>
        <v>0</v>
      </c>
      <c r="L35" s="179"/>
      <c r="M35" s="180">
        <f t="shared" ref="M35:N35" si="62">SUM(M36:M38)</f>
        <v>0</v>
      </c>
      <c r="N35" s="178">
        <f t="shared" si="62"/>
        <v>0</v>
      </c>
      <c r="O35" s="179"/>
      <c r="P35" s="180">
        <f t="shared" ref="P35:Q35" si="63">SUM(P36:P38)</f>
        <v>0</v>
      </c>
      <c r="Q35" s="178">
        <f t="shared" si="63"/>
        <v>0</v>
      </c>
      <c r="R35" s="179"/>
      <c r="S35" s="180">
        <f t="shared" ref="S35:T35" si="64">SUM(S36:S38)</f>
        <v>0</v>
      </c>
      <c r="T35" s="178">
        <f t="shared" si="64"/>
        <v>0</v>
      </c>
      <c r="U35" s="179"/>
      <c r="V35" s="180">
        <f t="shared" ref="V35:X35" si="65">SUM(V36:V38)</f>
        <v>0</v>
      </c>
      <c r="W35" s="180">
        <f t="shared" si="65"/>
        <v>0</v>
      </c>
      <c r="X35" s="180">
        <f t="shared" si="65"/>
        <v>0</v>
      </c>
      <c r="Y35" s="180">
        <f t="shared" si="7"/>
        <v>0</v>
      </c>
      <c r="Z35" s="180" t="str">
        <f t="shared" si="59"/>
        <v>#DIV/0!</v>
      </c>
      <c r="AA35" s="182"/>
      <c r="AB35" s="9"/>
      <c r="AC35" s="9"/>
      <c r="AD35" s="9"/>
      <c r="AE35" s="9"/>
      <c r="AF35" s="9"/>
      <c r="AG35" s="9"/>
    </row>
    <row r="36" ht="30.0" hidden="1" customHeight="1">
      <c r="A36" s="150" t="s">
        <v>80</v>
      </c>
      <c r="B36" s="214" t="s">
        <v>128</v>
      </c>
      <c r="C36" s="215" t="s">
        <v>129</v>
      </c>
      <c r="D36" s="153" t="s">
        <v>83</v>
      </c>
      <c r="E36" s="157"/>
      <c r="F36" s="158"/>
      <c r="G36" s="156">
        <f t="shared" ref="G36:G38" si="66">E36*F36</f>
        <v>0</v>
      </c>
      <c r="H36" s="157"/>
      <c r="I36" s="158"/>
      <c r="J36" s="156">
        <f t="shared" ref="J36:J38" si="67">H36*I36</f>
        <v>0</v>
      </c>
      <c r="K36" s="157"/>
      <c r="L36" s="158"/>
      <c r="M36" s="156">
        <f t="shared" ref="M36:M38" si="68">K36*L36</f>
        <v>0</v>
      </c>
      <c r="N36" s="157"/>
      <c r="O36" s="158"/>
      <c r="P36" s="156">
        <f t="shared" ref="P36:P38" si="69">N36*O36</f>
        <v>0</v>
      </c>
      <c r="Q36" s="157"/>
      <c r="R36" s="158"/>
      <c r="S36" s="156">
        <f t="shared" ref="S36:S38" si="70">Q36*R36</f>
        <v>0</v>
      </c>
      <c r="T36" s="157"/>
      <c r="U36" s="158"/>
      <c r="V36" s="156">
        <f t="shared" ref="V36:V38" si="71">T36*U36</f>
        <v>0</v>
      </c>
      <c r="W36" s="159">
        <f t="shared" ref="W36:W38" si="72">G36+M36+S36</f>
        <v>0</v>
      </c>
      <c r="X36" s="160">
        <f t="shared" ref="X36:X38" si="73">J36+P36+V36</f>
        <v>0</v>
      </c>
      <c r="Y36" s="160">
        <f t="shared" si="7"/>
        <v>0</v>
      </c>
      <c r="Z36" s="161" t="str">
        <f t="shared" si="59"/>
        <v>#DIV/0!</v>
      </c>
      <c r="AA36" s="162"/>
      <c r="AB36" s="9"/>
      <c r="AC36" s="9"/>
      <c r="AD36" s="9"/>
      <c r="AE36" s="9"/>
      <c r="AF36" s="9"/>
      <c r="AG36" s="9"/>
    </row>
    <row r="37" ht="30.0" hidden="1" customHeight="1">
      <c r="A37" s="150" t="s">
        <v>80</v>
      </c>
      <c r="B37" s="183" t="s">
        <v>130</v>
      </c>
      <c r="C37" s="215" t="s">
        <v>129</v>
      </c>
      <c r="D37" s="153" t="s">
        <v>83</v>
      </c>
      <c r="E37" s="157"/>
      <c r="F37" s="158"/>
      <c r="G37" s="156">
        <f t="shared" si="66"/>
        <v>0</v>
      </c>
      <c r="H37" s="157"/>
      <c r="I37" s="158"/>
      <c r="J37" s="156">
        <f t="shared" si="67"/>
        <v>0</v>
      </c>
      <c r="K37" s="157"/>
      <c r="L37" s="158"/>
      <c r="M37" s="156">
        <f t="shared" si="68"/>
        <v>0</v>
      </c>
      <c r="N37" s="157"/>
      <c r="O37" s="158"/>
      <c r="P37" s="156">
        <f t="shared" si="69"/>
        <v>0</v>
      </c>
      <c r="Q37" s="157"/>
      <c r="R37" s="158"/>
      <c r="S37" s="156">
        <f t="shared" si="70"/>
        <v>0</v>
      </c>
      <c r="T37" s="157"/>
      <c r="U37" s="158"/>
      <c r="V37" s="156">
        <f t="shared" si="71"/>
        <v>0</v>
      </c>
      <c r="W37" s="159">
        <f t="shared" si="72"/>
        <v>0</v>
      </c>
      <c r="X37" s="160">
        <f t="shared" si="73"/>
        <v>0</v>
      </c>
      <c r="Y37" s="160">
        <f t="shared" si="7"/>
        <v>0</v>
      </c>
      <c r="Z37" s="161" t="str">
        <f t="shared" si="59"/>
        <v>#DIV/0!</v>
      </c>
      <c r="AA37" s="162"/>
      <c r="AB37" s="9"/>
      <c r="AC37" s="9"/>
      <c r="AD37" s="9"/>
      <c r="AE37" s="9"/>
      <c r="AF37" s="9"/>
      <c r="AG37" s="9"/>
    </row>
    <row r="38" ht="30.0" hidden="1" customHeight="1">
      <c r="A38" s="172" t="s">
        <v>80</v>
      </c>
      <c r="B38" s="193" t="s">
        <v>131</v>
      </c>
      <c r="C38" s="223" t="s">
        <v>129</v>
      </c>
      <c r="D38" s="174" t="s">
        <v>83</v>
      </c>
      <c r="E38" s="166"/>
      <c r="F38" s="165"/>
      <c r="G38" s="167">
        <f t="shared" si="66"/>
        <v>0</v>
      </c>
      <c r="H38" s="166"/>
      <c r="I38" s="165"/>
      <c r="J38" s="167">
        <f t="shared" si="67"/>
        <v>0</v>
      </c>
      <c r="K38" s="208"/>
      <c r="L38" s="209"/>
      <c r="M38" s="210">
        <f t="shared" si="68"/>
        <v>0</v>
      </c>
      <c r="N38" s="208"/>
      <c r="O38" s="209"/>
      <c r="P38" s="210">
        <f t="shared" si="69"/>
        <v>0</v>
      </c>
      <c r="Q38" s="208"/>
      <c r="R38" s="209"/>
      <c r="S38" s="210">
        <f t="shared" si="70"/>
        <v>0</v>
      </c>
      <c r="T38" s="208"/>
      <c r="U38" s="209"/>
      <c r="V38" s="210">
        <f t="shared" si="71"/>
        <v>0</v>
      </c>
      <c r="W38" s="175">
        <f t="shared" si="72"/>
        <v>0</v>
      </c>
      <c r="X38" s="160">
        <f t="shared" si="73"/>
        <v>0</v>
      </c>
      <c r="Y38" s="224">
        <f t="shared" si="7"/>
        <v>0</v>
      </c>
      <c r="Z38" s="161" t="str">
        <f t="shared" si="59"/>
        <v>#DIV/0!</v>
      </c>
      <c r="AA38" s="199"/>
      <c r="AB38" s="9"/>
      <c r="AC38" s="9"/>
      <c r="AD38" s="9"/>
      <c r="AE38" s="9"/>
      <c r="AF38" s="9"/>
      <c r="AG38" s="9"/>
    </row>
    <row r="39" ht="30.0" customHeight="1">
      <c r="A39" s="225" t="s">
        <v>132</v>
      </c>
      <c r="B39" s="226"/>
      <c r="C39" s="227"/>
      <c r="D39" s="228"/>
      <c r="E39" s="229"/>
      <c r="F39" s="230"/>
      <c r="G39" s="231">
        <f>G13+G23+G27+G31+G35</f>
        <v>488735.05</v>
      </c>
      <c r="H39" s="229"/>
      <c r="I39" s="230"/>
      <c r="J39" s="231">
        <f>J13+J23+J27+J31+J35</f>
        <v>487734.9676</v>
      </c>
      <c r="K39" s="229"/>
      <c r="L39" s="232"/>
      <c r="M39" s="231">
        <f>M13+M23+M27+M31+M35</f>
        <v>0</v>
      </c>
      <c r="N39" s="229"/>
      <c r="O39" s="232"/>
      <c r="P39" s="231">
        <f>P13+P23+P27+P31+P35</f>
        <v>0</v>
      </c>
      <c r="Q39" s="229"/>
      <c r="R39" s="232"/>
      <c r="S39" s="231">
        <f>S13+S23+S27+S31+S35</f>
        <v>0</v>
      </c>
      <c r="T39" s="229"/>
      <c r="U39" s="232"/>
      <c r="V39" s="231">
        <f t="shared" ref="V39:X39" si="74">V13+V23+V27+V31+V35</f>
        <v>0</v>
      </c>
      <c r="W39" s="231">
        <f t="shared" si="74"/>
        <v>488735.05</v>
      </c>
      <c r="X39" s="233">
        <f t="shared" si="74"/>
        <v>487734.9696</v>
      </c>
      <c r="Y39" s="234">
        <f t="shared" si="7"/>
        <v>1000.08044</v>
      </c>
      <c r="Z39" s="235">
        <f t="shared" si="59"/>
        <v>0.00204626298</v>
      </c>
      <c r="AA39" s="236"/>
      <c r="AB39" s="8"/>
      <c r="AC39" s="9"/>
      <c r="AD39" s="9"/>
      <c r="AE39" s="9"/>
      <c r="AF39" s="9"/>
      <c r="AG39" s="9"/>
    </row>
    <row r="40" ht="30.0" customHeight="1">
      <c r="A40" s="237" t="s">
        <v>75</v>
      </c>
      <c r="B40" s="238">
        <v>2.0</v>
      </c>
      <c r="C40" s="239" t="s">
        <v>133</v>
      </c>
      <c r="D40" s="240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2"/>
      <c r="X40" s="242"/>
      <c r="Y40" s="243"/>
      <c r="Z40" s="242"/>
      <c r="AA40" s="244"/>
      <c r="AB40" s="9"/>
      <c r="AC40" s="9"/>
      <c r="AD40" s="9"/>
      <c r="AE40" s="9"/>
      <c r="AF40" s="9"/>
      <c r="AG40" s="9"/>
    </row>
    <row r="41" ht="36.75" customHeight="1">
      <c r="A41" s="139" t="s">
        <v>77</v>
      </c>
      <c r="B41" s="211" t="s">
        <v>134</v>
      </c>
      <c r="C41" s="141" t="s">
        <v>135</v>
      </c>
      <c r="D41" s="142"/>
      <c r="E41" s="143">
        <f>SUM(E42:E44)</f>
        <v>0</v>
      </c>
      <c r="F41" s="144"/>
      <c r="G41" s="145">
        <f t="shared" ref="G41:H41" si="75">SUM(G42:G44)</f>
        <v>0</v>
      </c>
      <c r="H41" s="143">
        <f t="shared" si="75"/>
        <v>0</v>
      </c>
      <c r="I41" s="144"/>
      <c r="J41" s="145">
        <f t="shared" ref="J41:K41" si="76">SUM(J42:J44)</f>
        <v>0</v>
      </c>
      <c r="K41" s="143">
        <f t="shared" si="76"/>
        <v>0</v>
      </c>
      <c r="L41" s="144"/>
      <c r="M41" s="145">
        <f t="shared" ref="M41:N41" si="77">SUM(M42:M44)</f>
        <v>0</v>
      </c>
      <c r="N41" s="143">
        <f t="shared" si="77"/>
        <v>0</v>
      </c>
      <c r="O41" s="144"/>
      <c r="P41" s="145">
        <f t="shared" ref="P41:Q41" si="78">SUM(P42:P44)</f>
        <v>0</v>
      </c>
      <c r="Q41" s="143">
        <f t="shared" si="78"/>
        <v>0</v>
      </c>
      <c r="R41" s="144"/>
      <c r="S41" s="145">
        <f t="shared" ref="S41:T41" si="79">SUM(S42:S44)</f>
        <v>0</v>
      </c>
      <c r="T41" s="143">
        <f t="shared" si="79"/>
        <v>0</v>
      </c>
      <c r="U41" s="144"/>
      <c r="V41" s="145">
        <f t="shared" ref="V41:X41" si="80">SUM(V42:V44)</f>
        <v>0</v>
      </c>
      <c r="W41" s="145">
        <f t="shared" si="80"/>
        <v>0</v>
      </c>
      <c r="X41" s="245">
        <f t="shared" si="80"/>
        <v>0</v>
      </c>
      <c r="Y41" s="179">
        <f t="shared" ref="Y41:Y53" si="81">W41-X41</f>
        <v>0</v>
      </c>
      <c r="Z41" s="246" t="str">
        <f t="shared" ref="Z41:Z53" si="82">Y41/W41</f>
        <v>#DIV/0!</v>
      </c>
      <c r="AA41" s="148"/>
      <c r="AB41" s="247"/>
      <c r="AC41" s="149"/>
      <c r="AD41" s="149"/>
      <c r="AE41" s="149"/>
      <c r="AF41" s="149"/>
      <c r="AG41" s="149"/>
    </row>
    <row r="42" ht="30.0" hidden="1" customHeight="1">
      <c r="A42" s="150" t="s">
        <v>80</v>
      </c>
      <c r="B42" s="183" t="s">
        <v>136</v>
      </c>
      <c r="C42" s="215" t="s">
        <v>137</v>
      </c>
      <c r="D42" s="153" t="s">
        <v>138</v>
      </c>
      <c r="E42" s="157"/>
      <c r="F42" s="158"/>
      <c r="G42" s="156">
        <f t="shared" ref="G42:G44" si="83">E42*F42</f>
        <v>0</v>
      </c>
      <c r="H42" s="157"/>
      <c r="I42" s="158"/>
      <c r="J42" s="156">
        <f t="shared" ref="J42:J44" si="84">H42*I42</f>
        <v>0</v>
      </c>
      <c r="K42" s="157"/>
      <c r="L42" s="158"/>
      <c r="M42" s="156">
        <f t="shared" ref="M42:M44" si="85">K42*L42</f>
        <v>0</v>
      </c>
      <c r="N42" s="157"/>
      <c r="O42" s="158"/>
      <c r="P42" s="156">
        <f t="shared" ref="P42:P44" si="86">N42*O42</f>
        <v>0</v>
      </c>
      <c r="Q42" s="157"/>
      <c r="R42" s="158"/>
      <c r="S42" s="156">
        <f t="shared" ref="S42:S44" si="87">Q42*R42</f>
        <v>0</v>
      </c>
      <c r="T42" s="157"/>
      <c r="U42" s="158"/>
      <c r="V42" s="156">
        <f t="shared" ref="V42:V44" si="88">T42*U42</f>
        <v>0</v>
      </c>
      <c r="W42" s="159">
        <f t="shared" ref="W42:W44" si="89">G42+M42+S42</f>
        <v>0</v>
      </c>
      <c r="X42" s="160">
        <f t="shared" ref="X42:X44" si="90">J42+P42+V42</f>
        <v>0</v>
      </c>
      <c r="Y42" s="160">
        <f t="shared" si="81"/>
        <v>0</v>
      </c>
      <c r="Z42" s="161" t="str">
        <f t="shared" si="82"/>
        <v>#DIV/0!</v>
      </c>
      <c r="AA42" s="162"/>
      <c r="AB42" s="164"/>
      <c r="AC42" s="164"/>
      <c r="AD42" s="164"/>
      <c r="AE42" s="164"/>
      <c r="AF42" s="164"/>
      <c r="AG42" s="164"/>
    </row>
    <row r="43" ht="30.0" hidden="1" customHeight="1">
      <c r="A43" s="150" t="s">
        <v>80</v>
      </c>
      <c r="B43" s="183" t="s">
        <v>139</v>
      </c>
      <c r="C43" s="215" t="s">
        <v>137</v>
      </c>
      <c r="D43" s="153" t="s">
        <v>138</v>
      </c>
      <c r="E43" s="157"/>
      <c r="F43" s="158"/>
      <c r="G43" s="156">
        <f t="shared" si="83"/>
        <v>0</v>
      </c>
      <c r="H43" s="157"/>
      <c r="I43" s="158"/>
      <c r="J43" s="156">
        <f t="shared" si="84"/>
        <v>0</v>
      </c>
      <c r="K43" s="157"/>
      <c r="L43" s="158"/>
      <c r="M43" s="156">
        <f t="shared" si="85"/>
        <v>0</v>
      </c>
      <c r="N43" s="157"/>
      <c r="O43" s="158"/>
      <c r="P43" s="156">
        <f t="shared" si="86"/>
        <v>0</v>
      </c>
      <c r="Q43" s="157"/>
      <c r="R43" s="158"/>
      <c r="S43" s="156">
        <f t="shared" si="87"/>
        <v>0</v>
      </c>
      <c r="T43" s="157"/>
      <c r="U43" s="158"/>
      <c r="V43" s="156">
        <f t="shared" si="88"/>
        <v>0</v>
      </c>
      <c r="W43" s="159">
        <f t="shared" si="89"/>
        <v>0</v>
      </c>
      <c r="X43" s="160">
        <f t="shared" si="90"/>
        <v>0</v>
      </c>
      <c r="Y43" s="160">
        <f t="shared" si="81"/>
        <v>0</v>
      </c>
      <c r="Z43" s="161" t="str">
        <f t="shared" si="82"/>
        <v>#DIV/0!</v>
      </c>
      <c r="AA43" s="162"/>
      <c r="AB43" s="164"/>
      <c r="AC43" s="164"/>
      <c r="AD43" s="164"/>
      <c r="AE43" s="164"/>
      <c r="AF43" s="164"/>
      <c r="AG43" s="164"/>
    </row>
    <row r="44" ht="14.25" hidden="1" customHeight="1">
      <c r="A44" s="192" t="s">
        <v>80</v>
      </c>
      <c r="B44" s="221" t="s">
        <v>140</v>
      </c>
      <c r="C44" s="215" t="s">
        <v>137</v>
      </c>
      <c r="D44" s="248" t="s">
        <v>138</v>
      </c>
      <c r="E44" s="208"/>
      <c r="F44" s="209"/>
      <c r="G44" s="210">
        <f t="shared" si="83"/>
        <v>0</v>
      </c>
      <c r="H44" s="208"/>
      <c r="I44" s="209"/>
      <c r="J44" s="210">
        <f t="shared" si="84"/>
        <v>0</v>
      </c>
      <c r="K44" s="208"/>
      <c r="L44" s="209"/>
      <c r="M44" s="210">
        <f t="shared" si="85"/>
        <v>0</v>
      </c>
      <c r="N44" s="208"/>
      <c r="O44" s="209"/>
      <c r="P44" s="210">
        <f t="shared" si="86"/>
        <v>0</v>
      </c>
      <c r="Q44" s="208"/>
      <c r="R44" s="209"/>
      <c r="S44" s="210">
        <f t="shared" si="87"/>
        <v>0</v>
      </c>
      <c r="T44" s="208"/>
      <c r="U44" s="209"/>
      <c r="V44" s="210">
        <f t="shared" si="88"/>
        <v>0</v>
      </c>
      <c r="W44" s="175">
        <f t="shared" si="89"/>
        <v>0</v>
      </c>
      <c r="X44" s="160">
        <f t="shared" si="90"/>
        <v>0</v>
      </c>
      <c r="Y44" s="160">
        <f t="shared" si="81"/>
        <v>0</v>
      </c>
      <c r="Z44" s="161" t="str">
        <f t="shared" si="82"/>
        <v>#DIV/0!</v>
      </c>
      <c r="AA44" s="199"/>
      <c r="AB44" s="164"/>
      <c r="AC44" s="164"/>
      <c r="AD44" s="164"/>
      <c r="AE44" s="164"/>
      <c r="AF44" s="164"/>
      <c r="AG44" s="164"/>
    </row>
    <row r="45" ht="36.0" customHeight="1">
      <c r="A45" s="139" t="s">
        <v>77</v>
      </c>
      <c r="B45" s="211" t="s">
        <v>141</v>
      </c>
      <c r="C45" s="201" t="s">
        <v>142</v>
      </c>
      <c r="D45" s="177"/>
      <c r="E45" s="178">
        <f>SUM(E46:E48)</f>
        <v>0</v>
      </c>
      <c r="F45" s="179"/>
      <c r="G45" s="180">
        <f t="shared" ref="G45:H45" si="91">SUM(G46:G48)</f>
        <v>0</v>
      </c>
      <c r="H45" s="178">
        <f t="shared" si="91"/>
        <v>0</v>
      </c>
      <c r="I45" s="179"/>
      <c r="J45" s="180">
        <f t="shared" ref="J45:K45" si="92">SUM(J46:J48)</f>
        <v>0</v>
      </c>
      <c r="K45" s="178">
        <f t="shared" si="92"/>
        <v>0</v>
      </c>
      <c r="L45" s="179"/>
      <c r="M45" s="180">
        <f t="shared" ref="M45:N45" si="93">SUM(M46:M48)</f>
        <v>0</v>
      </c>
      <c r="N45" s="178">
        <f t="shared" si="93"/>
        <v>0</v>
      </c>
      <c r="O45" s="179"/>
      <c r="P45" s="180">
        <f t="shared" ref="P45:Q45" si="94">SUM(P46:P48)</f>
        <v>0</v>
      </c>
      <c r="Q45" s="178">
        <f t="shared" si="94"/>
        <v>0</v>
      </c>
      <c r="R45" s="179"/>
      <c r="S45" s="180">
        <f t="shared" ref="S45:T45" si="95">SUM(S46:S48)</f>
        <v>0</v>
      </c>
      <c r="T45" s="178">
        <f t="shared" si="95"/>
        <v>0</v>
      </c>
      <c r="U45" s="179"/>
      <c r="V45" s="180">
        <f t="shared" ref="V45:X45" si="96">SUM(V46:V48)</f>
        <v>0</v>
      </c>
      <c r="W45" s="180">
        <f t="shared" si="96"/>
        <v>0</v>
      </c>
      <c r="X45" s="180">
        <f t="shared" si="96"/>
        <v>0</v>
      </c>
      <c r="Y45" s="249">
        <f t="shared" si="81"/>
        <v>0</v>
      </c>
      <c r="Z45" s="249" t="str">
        <f t="shared" si="82"/>
        <v>#DIV/0!</v>
      </c>
      <c r="AA45" s="182"/>
      <c r="AB45" s="149"/>
      <c r="AC45" s="149"/>
      <c r="AD45" s="149"/>
      <c r="AE45" s="149"/>
      <c r="AF45" s="149"/>
      <c r="AG45" s="149"/>
    </row>
    <row r="46" ht="30.0" hidden="1" customHeight="1">
      <c r="A46" s="150" t="s">
        <v>80</v>
      </c>
      <c r="B46" s="183" t="s">
        <v>143</v>
      </c>
      <c r="C46" s="215" t="s">
        <v>144</v>
      </c>
      <c r="D46" s="153" t="s">
        <v>145</v>
      </c>
      <c r="E46" s="157"/>
      <c r="F46" s="158"/>
      <c r="G46" s="156">
        <f t="shared" ref="G46:G48" si="97">E46*F46</f>
        <v>0</v>
      </c>
      <c r="H46" s="157"/>
      <c r="I46" s="158"/>
      <c r="J46" s="156">
        <f t="shared" ref="J46:J48" si="98">H46*I46</f>
        <v>0</v>
      </c>
      <c r="K46" s="157"/>
      <c r="L46" s="158"/>
      <c r="M46" s="156">
        <f t="shared" ref="M46:M48" si="99">K46*L46</f>
        <v>0</v>
      </c>
      <c r="N46" s="157"/>
      <c r="O46" s="158"/>
      <c r="P46" s="156">
        <f t="shared" ref="P46:P48" si="100">N46*O46</f>
        <v>0</v>
      </c>
      <c r="Q46" s="157"/>
      <c r="R46" s="158"/>
      <c r="S46" s="156">
        <f t="shared" ref="S46:S48" si="101">Q46*R46</f>
        <v>0</v>
      </c>
      <c r="T46" s="157"/>
      <c r="U46" s="158"/>
      <c r="V46" s="156">
        <f t="shared" ref="V46:V48" si="102">T46*U46</f>
        <v>0</v>
      </c>
      <c r="W46" s="159">
        <f t="shared" ref="W46:W48" si="103">G46+M46+S46</f>
        <v>0</v>
      </c>
      <c r="X46" s="160">
        <f t="shared" ref="X46:X48" si="104">J46+P46+V46</f>
        <v>0</v>
      </c>
      <c r="Y46" s="160">
        <f t="shared" si="81"/>
        <v>0</v>
      </c>
      <c r="Z46" s="161" t="str">
        <f t="shared" si="82"/>
        <v>#DIV/0!</v>
      </c>
      <c r="AA46" s="162"/>
      <c r="AB46" s="164"/>
      <c r="AC46" s="164"/>
      <c r="AD46" s="164"/>
      <c r="AE46" s="164"/>
      <c r="AF46" s="164"/>
      <c r="AG46" s="164"/>
    </row>
    <row r="47" ht="30.0" hidden="1" customHeight="1">
      <c r="A47" s="150" t="s">
        <v>80</v>
      </c>
      <c r="B47" s="183" t="s">
        <v>146</v>
      </c>
      <c r="C47" s="250" t="s">
        <v>144</v>
      </c>
      <c r="D47" s="153" t="s">
        <v>145</v>
      </c>
      <c r="E47" s="157"/>
      <c r="F47" s="158"/>
      <c r="G47" s="156">
        <f t="shared" si="97"/>
        <v>0</v>
      </c>
      <c r="H47" s="157"/>
      <c r="I47" s="158"/>
      <c r="J47" s="156">
        <f t="shared" si="98"/>
        <v>0</v>
      </c>
      <c r="K47" s="157"/>
      <c r="L47" s="158"/>
      <c r="M47" s="156">
        <f t="shared" si="99"/>
        <v>0</v>
      </c>
      <c r="N47" s="157"/>
      <c r="O47" s="158"/>
      <c r="P47" s="156">
        <f t="shared" si="100"/>
        <v>0</v>
      </c>
      <c r="Q47" s="157"/>
      <c r="R47" s="158"/>
      <c r="S47" s="156">
        <f t="shared" si="101"/>
        <v>0</v>
      </c>
      <c r="T47" s="157"/>
      <c r="U47" s="158"/>
      <c r="V47" s="156">
        <f t="shared" si="102"/>
        <v>0</v>
      </c>
      <c r="W47" s="159">
        <f t="shared" si="103"/>
        <v>0</v>
      </c>
      <c r="X47" s="160">
        <f t="shared" si="104"/>
        <v>0</v>
      </c>
      <c r="Y47" s="160">
        <f t="shared" si="81"/>
        <v>0</v>
      </c>
      <c r="Z47" s="161" t="str">
        <f t="shared" si="82"/>
        <v>#DIV/0!</v>
      </c>
      <c r="AA47" s="162"/>
      <c r="AB47" s="164"/>
      <c r="AC47" s="164"/>
      <c r="AD47" s="164"/>
      <c r="AE47" s="164"/>
      <c r="AF47" s="164"/>
      <c r="AG47" s="164"/>
    </row>
    <row r="48" ht="30.0" hidden="1" customHeight="1">
      <c r="A48" s="192" t="s">
        <v>80</v>
      </c>
      <c r="B48" s="221" t="s">
        <v>147</v>
      </c>
      <c r="C48" s="251" t="s">
        <v>144</v>
      </c>
      <c r="D48" s="248" t="s">
        <v>145</v>
      </c>
      <c r="E48" s="208"/>
      <c r="F48" s="209"/>
      <c r="G48" s="210">
        <f t="shared" si="97"/>
        <v>0</v>
      </c>
      <c r="H48" s="208"/>
      <c r="I48" s="209"/>
      <c r="J48" s="210">
        <f t="shared" si="98"/>
        <v>0</v>
      </c>
      <c r="K48" s="208"/>
      <c r="L48" s="209"/>
      <c r="M48" s="210">
        <f t="shared" si="99"/>
        <v>0</v>
      </c>
      <c r="N48" s="208"/>
      <c r="O48" s="209"/>
      <c r="P48" s="210">
        <f t="shared" si="100"/>
        <v>0</v>
      </c>
      <c r="Q48" s="208"/>
      <c r="R48" s="209"/>
      <c r="S48" s="210">
        <f t="shared" si="101"/>
        <v>0</v>
      </c>
      <c r="T48" s="208"/>
      <c r="U48" s="209"/>
      <c r="V48" s="210">
        <f t="shared" si="102"/>
        <v>0</v>
      </c>
      <c r="W48" s="175">
        <f t="shared" si="103"/>
        <v>0</v>
      </c>
      <c r="X48" s="160">
        <f t="shared" si="104"/>
        <v>0</v>
      </c>
      <c r="Y48" s="160">
        <f t="shared" si="81"/>
        <v>0</v>
      </c>
      <c r="Z48" s="161" t="str">
        <f t="shared" si="82"/>
        <v>#DIV/0!</v>
      </c>
      <c r="AA48" s="199"/>
      <c r="AB48" s="164"/>
      <c r="AC48" s="164"/>
      <c r="AD48" s="164"/>
      <c r="AE48" s="164"/>
      <c r="AF48" s="164"/>
      <c r="AG48" s="164"/>
    </row>
    <row r="49" ht="36.75" customHeight="1">
      <c r="A49" s="139" t="s">
        <v>77</v>
      </c>
      <c r="B49" s="211" t="s">
        <v>148</v>
      </c>
      <c r="C49" s="201" t="s">
        <v>149</v>
      </c>
      <c r="D49" s="177"/>
      <c r="E49" s="178">
        <f>SUM(E50:E52)</f>
        <v>0</v>
      </c>
      <c r="F49" s="179"/>
      <c r="G49" s="180">
        <f t="shared" ref="G49:H49" si="105">SUM(G50:G52)</f>
        <v>0</v>
      </c>
      <c r="H49" s="178">
        <f t="shared" si="105"/>
        <v>0</v>
      </c>
      <c r="I49" s="179"/>
      <c r="J49" s="180">
        <f t="shared" ref="J49:K49" si="106">SUM(J50:J52)</f>
        <v>0</v>
      </c>
      <c r="K49" s="178">
        <f t="shared" si="106"/>
        <v>0</v>
      </c>
      <c r="L49" s="179"/>
      <c r="M49" s="180">
        <f t="shared" ref="M49:N49" si="107">SUM(M50:M52)</f>
        <v>0</v>
      </c>
      <c r="N49" s="178">
        <f t="shared" si="107"/>
        <v>0</v>
      </c>
      <c r="O49" s="179"/>
      <c r="P49" s="180">
        <f t="shared" ref="P49:Q49" si="108">SUM(P50:P52)</f>
        <v>0</v>
      </c>
      <c r="Q49" s="178">
        <f t="shared" si="108"/>
        <v>0</v>
      </c>
      <c r="R49" s="179"/>
      <c r="S49" s="180">
        <f t="shared" ref="S49:T49" si="109">SUM(S50:S52)</f>
        <v>0</v>
      </c>
      <c r="T49" s="178">
        <f t="shared" si="109"/>
        <v>0</v>
      </c>
      <c r="U49" s="179"/>
      <c r="V49" s="180">
        <f t="shared" ref="V49:X49" si="110">SUM(V50:V52)</f>
        <v>0</v>
      </c>
      <c r="W49" s="180">
        <f t="shared" si="110"/>
        <v>0</v>
      </c>
      <c r="X49" s="180">
        <f t="shared" si="110"/>
        <v>0</v>
      </c>
      <c r="Y49" s="179">
        <f t="shared" si="81"/>
        <v>0</v>
      </c>
      <c r="Z49" s="179" t="str">
        <f t="shared" si="82"/>
        <v>#DIV/0!</v>
      </c>
      <c r="AA49" s="182"/>
      <c r="AB49" s="149"/>
      <c r="AC49" s="149"/>
      <c r="AD49" s="149"/>
      <c r="AE49" s="149"/>
      <c r="AF49" s="149"/>
      <c r="AG49" s="149"/>
    </row>
    <row r="50" ht="30.0" hidden="1" customHeight="1">
      <c r="A50" s="150" t="s">
        <v>80</v>
      </c>
      <c r="B50" s="183" t="s">
        <v>150</v>
      </c>
      <c r="C50" s="215" t="s">
        <v>151</v>
      </c>
      <c r="D50" s="153" t="s">
        <v>145</v>
      </c>
      <c r="E50" s="157"/>
      <c r="F50" s="158"/>
      <c r="G50" s="156">
        <f t="shared" ref="G50:G52" si="111">E50*F50</f>
        <v>0</v>
      </c>
      <c r="H50" s="157"/>
      <c r="I50" s="158"/>
      <c r="J50" s="156">
        <f t="shared" ref="J50:J52" si="112">H50*I50</f>
        <v>0</v>
      </c>
      <c r="K50" s="157"/>
      <c r="L50" s="158"/>
      <c r="M50" s="156">
        <f t="shared" ref="M50:M52" si="113">K50*L50</f>
        <v>0</v>
      </c>
      <c r="N50" s="157"/>
      <c r="O50" s="158"/>
      <c r="P50" s="156">
        <f t="shared" ref="P50:P52" si="114">N50*O50</f>
        <v>0</v>
      </c>
      <c r="Q50" s="157"/>
      <c r="R50" s="158"/>
      <c r="S50" s="156">
        <f t="shared" ref="S50:S52" si="115">Q50*R50</f>
        <v>0</v>
      </c>
      <c r="T50" s="157"/>
      <c r="U50" s="158"/>
      <c r="V50" s="156">
        <f t="shared" ref="V50:V52" si="116">T50*U50</f>
        <v>0</v>
      </c>
      <c r="W50" s="159">
        <f t="shared" ref="W50:W52" si="117">G50+M50+S50</f>
        <v>0</v>
      </c>
      <c r="X50" s="160">
        <f t="shared" ref="X50:X52" si="118">J50+P50+V50</f>
        <v>0</v>
      </c>
      <c r="Y50" s="160">
        <f t="shared" si="81"/>
        <v>0</v>
      </c>
      <c r="Z50" s="161" t="str">
        <f t="shared" si="82"/>
        <v>#DIV/0!</v>
      </c>
      <c r="AA50" s="162"/>
      <c r="AB50" s="163"/>
      <c r="AC50" s="164"/>
      <c r="AD50" s="164"/>
      <c r="AE50" s="164"/>
      <c r="AF50" s="164"/>
      <c r="AG50" s="164"/>
    </row>
    <row r="51" ht="30.0" hidden="1" customHeight="1">
      <c r="A51" s="150" t="s">
        <v>80</v>
      </c>
      <c r="B51" s="183" t="s">
        <v>152</v>
      </c>
      <c r="C51" s="215" t="s">
        <v>153</v>
      </c>
      <c r="D51" s="153" t="s">
        <v>145</v>
      </c>
      <c r="E51" s="157"/>
      <c r="F51" s="158"/>
      <c r="G51" s="156">
        <f t="shared" si="111"/>
        <v>0</v>
      </c>
      <c r="H51" s="157"/>
      <c r="I51" s="158"/>
      <c r="J51" s="156">
        <f t="shared" si="112"/>
        <v>0</v>
      </c>
      <c r="K51" s="157"/>
      <c r="L51" s="158"/>
      <c r="M51" s="156">
        <f t="shared" si="113"/>
        <v>0</v>
      </c>
      <c r="N51" s="157"/>
      <c r="O51" s="158"/>
      <c r="P51" s="156">
        <f t="shared" si="114"/>
        <v>0</v>
      </c>
      <c r="Q51" s="157"/>
      <c r="R51" s="158"/>
      <c r="S51" s="156">
        <f t="shared" si="115"/>
        <v>0</v>
      </c>
      <c r="T51" s="157"/>
      <c r="U51" s="158"/>
      <c r="V51" s="156">
        <f t="shared" si="116"/>
        <v>0</v>
      </c>
      <c r="W51" s="159">
        <f t="shared" si="117"/>
        <v>0</v>
      </c>
      <c r="X51" s="160">
        <f t="shared" si="118"/>
        <v>0</v>
      </c>
      <c r="Y51" s="160">
        <f t="shared" si="81"/>
        <v>0</v>
      </c>
      <c r="Z51" s="161" t="str">
        <f t="shared" si="82"/>
        <v>#DIV/0!</v>
      </c>
      <c r="AA51" s="162"/>
      <c r="AB51" s="164"/>
      <c r="AC51" s="164"/>
      <c r="AD51" s="164"/>
      <c r="AE51" s="164"/>
      <c r="AF51" s="164"/>
      <c r="AG51" s="164"/>
    </row>
    <row r="52" ht="30.0" hidden="1" customHeight="1">
      <c r="A52" s="172" t="s">
        <v>80</v>
      </c>
      <c r="B52" s="193" t="s">
        <v>154</v>
      </c>
      <c r="C52" s="223" t="s">
        <v>151</v>
      </c>
      <c r="D52" s="174" t="s">
        <v>145</v>
      </c>
      <c r="E52" s="208"/>
      <c r="F52" s="209"/>
      <c r="G52" s="210">
        <f t="shared" si="111"/>
        <v>0</v>
      </c>
      <c r="H52" s="208"/>
      <c r="I52" s="209"/>
      <c r="J52" s="210">
        <f t="shared" si="112"/>
        <v>0</v>
      </c>
      <c r="K52" s="208"/>
      <c r="L52" s="209"/>
      <c r="M52" s="210">
        <f t="shared" si="113"/>
        <v>0</v>
      </c>
      <c r="N52" s="208"/>
      <c r="O52" s="209"/>
      <c r="P52" s="210">
        <f t="shared" si="114"/>
        <v>0</v>
      </c>
      <c r="Q52" s="208"/>
      <c r="R52" s="209"/>
      <c r="S52" s="210">
        <f t="shared" si="115"/>
        <v>0</v>
      </c>
      <c r="T52" s="208"/>
      <c r="U52" s="209"/>
      <c r="V52" s="210">
        <f t="shared" si="116"/>
        <v>0</v>
      </c>
      <c r="W52" s="175">
        <f t="shared" si="117"/>
        <v>0</v>
      </c>
      <c r="X52" s="160">
        <f t="shared" si="118"/>
        <v>0</v>
      </c>
      <c r="Y52" s="160">
        <f t="shared" si="81"/>
        <v>0</v>
      </c>
      <c r="Z52" s="161" t="str">
        <f t="shared" si="82"/>
        <v>#DIV/0!</v>
      </c>
      <c r="AA52" s="199"/>
      <c r="AB52" s="164"/>
      <c r="AC52" s="164"/>
      <c r="AD52" s="164"/>
      <c r="AE52" s="164"/>
      <c r="AF52" s="164"/>
      <c r="AG52" s="164"/>
    </row>
    <row r="53" ht="30.0" customHeight="1">
      <c r="A53" s="225" t="s">
        <v>155</v>
      </c>
      <c r="B53" s="226"/>
      <c r="C53" s="227"/>
      <c r="D53" s="228"/>
      <c r="E53" s="232">
        <f>E49+E45+E41</f>
        <v>0</v>
      </c>
      <c r="F53" s="252"/>
      <c r="G53" s="231">
        <f t="shared" ref="G53:H53" si="119">G49+G45+G41</f>
        <v>0</v>
      </c>
      <c r="H53" s="232">
        <f t="shared" si="119"/>
        <v>0</v>
      </c>
      <c r="I53" s="252"/>
      <c r="J53" s="231">
        <f t="shared" ref="J53:K53" si="120">J49+J45+J41</f>
        <v>0</v>
      </c>
      <c r="K53" s="253">
        <f t="shared" si="120"/>
        <v>0</v>
      </c>
      <c r="L53" s="252"/>
      <c r="M53" s="231">
        <f t="shared" ref="M53:N53" si="121">M49+M45+M41</f>
        <v>0</v>
      </c>
      <c r="N53" s="253">
        <f t="shared" si="121"/>
        <v>0</v>
      </c>
      <c r="O53" s="252"/>
      <c r="P53" s="231">
        <f t="shared" ref="P53:Q53" si="122">P49+P45+P41</f>
        <v>0</v>
      </c>
      <c r="Q53" s="253">
        <f t="shared" si="122"/>
        <v>0</v>
      </c>
      <c r="R53" s="252"/>
      <c r="S53" s="231">
        <f t="shared" ref="S53:T53" si="123">S49+S45+S41</f>
        <v>0</v>
      </c>
      <c r="T53" s="253">
        <f t="shared" si="123"/>
        <v>0</v>
      </c>
      <c r="U53" s="252"/>
      <c r="V53" s="231">
        <f t="shared" ref="V53:X53" si="124">V49+V45+V41</f>
        <v>0</v>
      </c>
      <c r="W53" s="254">
        <f t="shared" si="124"/>
        <v>0</v>
      </c>
      <c r="X53" s="254">
        <f t="shared" si="124"/>
        <v>0</v>
      </c>
      <c r="Y53" s="254">
        <f t="shared" si="81"/>
        <v>0</v>
      </c>
      <c r="Z53" s="254" t="str">
        <f t="shared" si="82"/>
        <v>#DIV/0!</v>
      </c>
      <c r="AA53" s="236"/>
      <c r="AB53" s="9"/>
      <c r="AC53" s="9"/>
      <c r="AD53" s="9"/>
      <c r="AE53" s="9"/>
      <c r="AF53" s="9"/>
      <c r="AG53" s="9"/>
    </row>
    <row r="54" ht="30.0" customHeight="1">
      <c r="A54" s="237" t="s">
        <v>75</v>
      </c>
      <c r="B54" s="238">
        <v>3.0</v>
      </c>
      <c r="C54" s="239" t="s">
        <v>156</v>
      </c>
      <c r="D54" s="240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2"/>
      <c r="X54" s="242"/>
      <c r="Y54" s="242"/>
      <c r="Z54" s="242"/>
      <c r="AA54" s="244"/>
      <c r="AB54" s="9"/>
      <c r="AC54" s="9"/>
      <c r="AD54" s="9"/>
      <c r="AE54" s="9"/>
      <c r="AF54" s="9"/>
      <c r="AG54" s="9"/>
    </row>
    <row r="55" ht="93.0" customHeight="1">
      <c r="A55" s="139" t="s">
        <v>77</v>
      </c>
      <c r="B55" s="211" t="s">
        <v>157</v>
      </c>
      <c r="C55" s="141" t="s">
        <v>158</v>
      </c>
      <c r="D55" s="142"/>
      <c r="E55" s="143">
        <f>SUM(E56)</f>
        <v>2</v>
      </c>
      <c r="F55" s="144"/>
      <c r="G55" s="145">
        <f>SUM(G56)</f>
        <v>10000</v>
      </c>
      <c r="H55" s="143">
        <v>2.0</v>
      </c>
      <c r="I55" s="144">
        <v>3358.02</v>
      </c>
      <c r="J55" s="145">
        <v>6716.04</v>
      </c>
      <c r="K55" s="143">
        <f>SUM(K56)</f>
        <v>0</v>
      </c>
      <c r="L55" s="144"/>
      <c r="M55" s="145">
        <f t="shared" ref="M55:N55" si="125">SUM(M56)</f>
        <v>0</v>
      </c>
      <c r="N55" s="143">
        <f t="shared" si="125"/>
        <v>0</v>
      </c>
      <c r="O55" s="144"/>
      <c r="P55" s="145">
        <f t="shared" ref="P55:Q55" si="126">SUM(P56)</f>
        <v>0</v>
      </c>
      <c r="Q55" s="143">
        <f t="shared" si="126"/>
        <v>0</v>
      </c>
      <c r="R55" s="144"/>
      <c r="S55" s="145">
        <f t="shared" ref="S55:T55" si="127">SUM(S56)</f>
        <v>0</v>
      </c>
      <c r="T55" s="143">
        <f t="shared" si="127"/>
        <v>0</v>
      </c>
      <c r="U55" s="144"/>
      <c r="V55" s="145">
        <f t="shared" ref="V55:X55" si="128">SUM(V56)</f>
        <v>0</v>
      </c>
      <c r="W55" s="145">
        <f t="shared" si="128"/>
        <v>10000</v>
      </c>
      <c r="X55" s="145">
        <f t="shared" si="128"/>
        <v>6716.04</v>
      </c>
      <c r="Y55" s="146">
        <f t="shared" ref="Y55:Y60" si="129">W55-X55</f>
        <v>3283.96</v>
      </c>
      <c r="Z55" s="147">
        <f t="shared" ref="Z55:Z60" si="130">Y55/W55</f>
        <v>0.328396</v>
      </c>
      <c r="AA55" s="148"/>
      <c r="AB55" s="149"/>
      <c r="AC55" s="149"/>
      <c r="AD55" s="149"/>
      <c r="AE55" s="149"/>
      <c r="AF55" s="149"/>
      <c r="AG55" s="149"/>
    </row>
    <row r="56" ht="54.0" customHeight="1">
      <c r="A56" s="150" t="s">
        <v>80</v>
      </c>
      <c r="B56" s="183" t="s">
        <v>159</v>
      </c>
      <c r="C56" s="255" t="s">
        <v>160</v>
      </c>
      <c r="D56" s="256" t="s">
        <v>138</v>
      </c>
      <c r="E56" s="154">
        <v>2.0</v>
      </c>
      <c r="F56" s="171">
        <v>5000.0</v>
      </c>
      <c r="G56" s="156">
        <f>E56*F56</f>
        <v>10000</v>
      </c>
      <c r="H56" s="157">
        <v>2.0</v>
      </c>
      <c r="I56" s="158">
        <v>3358.02</v>
      </c>
      <c r="J56" s="156">
        <f>H56*I56</f>
        <v>6716.04</v>
      </c>
      <c r="K56" s="157"/>
      <c r="L56" s="158"/>
      <c r="M56" s="156">
        <f>K56*L56</f>
        <v>0</v>
      </c>
      <c r="N56" s="157"/>
      <c r="O56" s="158"/>
      <c r="P56" s="156">
        <f>N56*O56</f>
        <v>0</v>
      </c>
      <c r="Q56" s="157"/>
      <c r="R56" s="158"/>
      <c r="S56" s="156">
        <f>Q56*R56</f>
        <v>0</v>
      </c>
      <c r="T56" s="157"/>
      <c r="U56" s="158"/>
      <c r="V56" s="156">
        <f>T56*U56</f>
        <v>0</v>
      </c>
      <c r="W56" s="159">
        <f>G56+M56+S56</f>
        <v>10000</v>
      </c>
      <c r="X56" s="160">
        <v>6716.04</v>
      </c>
      <c r="Y56" s="160">
        <f t="shared" si="129"/>
        <v>3283.96</v>
      </c>
      <c r="Z56" s="161">
        <f t="shared" si="130"/>
        <v>0.328396</v>
      </c>
      <c r="AA56" s="162" t="s">
        <v>161</v>
      </c>
      <c r="AB56" s="164"/>
      <c r="AC56" s="164"/>
      <c r="AD56" s="164"/>
      <c r="AE56" s="164"/>
      <c r="AF56" s="164"/>
      <c r="AG56" s="164"/>
    </row>
    <row r="57" ht="110.25" customHeight="1">
      <c r="A57" s="139" t="s">
        <v>77</v>
      </c>
      <c r="B57" s="211" t="s">
        <v>162</v>
      </c>
      <c r="C57" s="176" t="s">
        <v>163</v>
      </c>
      <c r="D57" s="177"/>
      <c r="E57" s="178"/>
      <c r="F57" s="179"/>
      <c r="G57" s="180"/>
      <c r="H57" s="178"/>
      <c r="I57" s="179"/>
      <c r="J57" s="180"/>
      <c r="K57" s="178">
        <f>SUM(K58:K59)</f>
        <v>0</v>
      </c>
      <c r="L57" s="179"/>
      <c r="M57" s="180">
        <f t="shared" ref="M57:N57" si="131">SUM(M58:M59)</f>
        <v>0</v>
      </c>
      <c r="N57" s="178">
        <f t="shared" si="131"/>
        <v>0</v>
      </c>
      <c r="O57" s="179"/>
      <c r="P57" s="180">
        <f t="shared" ref="P57:Q57" si="132">SUM(P58:P59)</f>
        <v>0</v>
      </c>
      <c r="Q57" s="178">
        <f t="shared" si="132"/>
        <v>0</v>
      </c>
      <c r="R57" s="179"/>
      <c r="S57" s="180">
        <f t="shared" ref="S57:T57" si="133">SUM(S58:S59)</f>
        <v>0</v>
      </c>
      <c r="T57" s="178">
        <f t="shared" si="133"/>
        <v>0</v>
      </c>
      <c r="U57" s="179"/>
      <c r="V57" s="180">
        <f t="shared" ref="V57:X57" si="134">SUM(V58:V59)</f>
        <v>0</v>
      </c>
      <c r="W57" s="180">
        <f t="shared" si="134"/>
        <v>0</v>
      </c>
      <c r="X57" s="180">
        <f t="shared" si="134"/>
        <v>0</v>
      </c>
      <c r="Y57" s="180">
        <f t="shared" si="129"/>
        <v>0</v>
      </c>
      <c r="Z57" s="180" t="str">
        <f t="shared" si="130"/>
        <v>#DIV/0!</v>
      </c>
      <c r="AA57" s="182"/>
      <c r="AB57" s="149"/>
      <c r="AC57" s="149"/>
      <c r="AD57" s="149"/>
      <c r="AE57" s="149"/>
      <c r="AF57" s="149"/>
      <c r="AG57" s="149"/>
    </row>
    <row r="58" ht="30.0" hidden="1" customHeight="1">
      <c r="A58" s="150" t="s">
        <v>80</v>
      </c>
      <c r="B58" s="183" t="s">
        <v>164</v>
      </c>
      <c r="C58" s="250" t="s">
        <v>165</v>
      </c>
      <c r="D58" s="153" t="s">
        <v>166</v>
      </c>
      <c r="E58" s="257" t="s">
        <v>167</v>
      </c>
      <c r="F58" s="258"/>
      <c r="G58" s="259"/>
      <c r="H58" s="257" t="s">
        <v>167</v>
      </c>
      <c r="I58" s="258"/>
      <c r="J58" s="259"/>
      <c r="K58" s="157"/>
      <c r="L58" s="158"/>
      <c r="M58" s="156">
        <f t="shared" ref="M58:M59" si="135">K58*L58</f>
        <v>0</v>
      </c>
      <c r="N58" s="157"/>
      <c r="O58" s="158"/>
      <c r="P58" s="156">
        <f t="shared" ref="P58:P59" si="136">N58*O58</f>
        <v>0</v>
      </c>
      <c r="Q58" s="157"/>
      <c r="R58" s="158"/>
      <c r="S58" s="156">
        <f t="shared" ref="S58:S59" si="137">Q58*R58</f>
        <v>0</v>
      </c>
      <c r="T58" s="157"/>
      <c r="U58" s="158"/>
      <c r="V58" s="156">
        <f t="shared" ref="V58:V59" si="138">T58*U58</f>
        <v>0</v>
      </c>
      <c r="W58" s="175">
        <f t="shared" ref="W58:W59" si="139">G58+M58+S58</f>
        <v>0</v>
      </c>
      <c r="X58" s="160">
        <f t="shared" ref="X58:X59" si="140">J58+P58+V58</f>
        <v>0</v>
      </c>
      <c r="Y58" s="160">
        <f t="shared" si="129"/>
        <v>0</v>
      </c>
      <c r="Z58" s="161" t="str">
        <f t="shared" si="130"/>
        <v>#DIV/0!</v>
      </c>
      <c r="AA58" s="162"/>
      <c r="AB58" s="164"/>
      <c r="AC58" s="164"/>
      <c r="AD58" s="164"/>
      <c r="AE58" s="164"/>
      <c r="AF58" s="164"/>
      <c r="AG58" s="164"/>
    </row>
    <row r="59" ht="30.0" hidden="1" customHeight="1">
      <c r="A59" s="172" t="s">
        <v>80</v>
      </c>
      <c r="B59" s="193" t="s">
        <v>168</v>
      </c>
      <c r="C59" s="222" t="s">
        <v>169</v>
      </c>
      <c r="D59" s="174" t="s">
        <v>166</v>
      </c>
      <c r="E59" s="27"/>
      <c r="F59" s="260"/>
      <c r="G59" s="28"/>
      <c r="H59" s="27"/>
      <c r="I59" s="260"/>
      <c r="J59" s="28"/>
      <c r="K59" s="208"/>
      <c r="L59" s="209"/>
      <c r="M59" s="210">
        <f t="shared" si="135"/>
        <v>0</v>
      </c>
      <c r="N59" s="208"/>
      <c r="O59" s="209"/>
      <c r="P59" s="210">
        <f t="shared" si="136"/>
        <v>0</v>
      </c>
      <c r="Q59" s="208"/>
      <c r="R59" s="209"/>
      <c r="S59" s="210">
        <f t="shared" si="137"/>
        <v>0</v>
      </c>
      <c r="T59" s="208"/>
      <c r="U59" s="209"/>
      <c r="V59" s="210">
        <f t="shared" si="138"/>
        <v>0</v>
      </c>
      <c r="W59" s="175">
        <f t="shared" si="139"/>
        <v>0</v>
      </c>
      <c r="X59" s="160">
        <f t="shared" si="140"/>
        <v>0</v>
      </c>
      <c r="Y59" s="224">
        <f t="shared" si="129"/>
        <v>0</v>
      </c>
      <c r="Z59" s="161" t="str">
        <f t="shared" si="130"/>
        <v>#DIV/0!</v>
      </c>
      <c r="AA59" s="199"/>
      <c r="AB59" s="164"/>
      <c r="AC59" s="164"/>
      <c r="AD59" s="164"/>
      <c r="AE59" s="164"/>
      <c r="AF59" s="164"/>
      <c r="AG59" s="164"/>
    </row>
    <row r="60" ht="30.0" customHeight="1">
      <c r="A60" s="225" t="s">
        <v>170</v>
      </c>
      <c r="B60" s="226"/>
      <c r="C60" s="227"/>
      <c r="D60" s="228"/>
      <c r="E60" s="232">
        <f>E55</f>
        <v>2</v>
      </c>
      <c r="F60" s="252"/>
      <c r="G60" s="231">
        <f t="shared" ref="G60:H60" si="141">G55</f>
        <v>10000</v>
      </c>
      <c r="H60" s="232">
        <f t="shared" si="141"/>
        <v>2</v>
      </c>
      <c r="I60" s="252"/>
      <c r="J60" s="231">
        <f>J55</f>
        <v>6716.04</v>
      </c>
      <c r="K60" s="253">
        <f>K57+K55</f>
        <v>0</v>
      </c>
      <c r="L60" s="252"/>
      <c r="M60" s="231">
        <f t="shared" ref="M60:N60" si="142">M57+M55</f>
        <v>0</v>
      </c>
      <c r="N60" s="253">
        <f t="shared" si="142"/>
        <v>0</v>
      </c>
      <c r="O60" s="252"/>
      <c r="P60" s="231">
        <f t="shared" ref="P60:Q60" si="143">P57+P55</f>
        <v>0</v>
      </c>
      <c r="Q60" s="253">
        <f t="shared" si="143"/>
        <v>0</v>
      </c>
      <c r="R60" s="252"/>
      <c r="S60" s="231">
        <f t="shared" ref="S60:T60" si="144">S57+S55</f>
        <v>0</v>
      </c>
      <c r="T60" s="253">
        <f t="shared" si="144"/>
        <v>0</v>
      </c>
      <c r="U60" s="252"/>
      <c r="V60" s="231">
        <f t="shared" ref="V60:X60" si="145">V57+V55</f>
        <v>0</v>
      </c>
      <c r="W60" s="254">
        <f t="shared" si="145"/>
        <v>10000</v>
      </c>
      <c r="X60" s="254">
        <f t="shared" si="145"/>
        <v>6716.04</v>
      </c>
      <c r="Y60" s="254">
        <f t="shared" si="129"/>
        <v>3283.96</v>
      </c>
      <c r="Z60" s="254">
        <f t="shared" si="130"/>
        <v>0.328396</v>
      </c>
      <c r="AA60" s="236"/>
      <c r="AB60" s="164"/>
      <c r="AC60" s="164"/>
      <c r="AD60" s="164"/>
      <c r="AE60" s="9"/>
      <c r="AF60" s="9"/>
      <c r="AG60" s="9"/>
    </row>
    <row r="61" ht="30.0" customHeight="1">
      <c r="A61" s="237" t="s">
        <v>75</v>
      </c>
      <c r="B61" s="238">
        <v>4.0</v>
      </c>
      <c r="C61" s="261" t="s">
        <v>171</v>
      </c>
      <c r="D61" s="262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7"/>
      <c r="X61" s="137"/>
      <c r="Y61" s="263"/>
      <c r="Z61" s="137"/>
      <c r="AA61" s="244"/>
      <c r="AB61" s="9"/>
      <c r="AC61" s="9"/>
      <c r="AD61" s="9"/>
      <c r="AE61" s="9"/>
      <c r="AF61" s="9"/>
      <c r="AG61" s="9"/>
    </row>
    <row r="62" ht="30.0" customHeight="1">
      <c r="A62" s="139" t="s">
        <v>77</v>
      </c>
      <c r="B62" s="211" t="s">
        <v>172</v>
      </c>
      <c r="C62" s="264" t="s">
        <v>173</v>
      </c>
      <c r="D62" s="142"/>
      <c r="E62" s="143">
        <f>SUM(E63:E65)</f>
        <v>0</v>
      </c>
      <c r="F62" s="144"/>
      <c r="G62" s="145">
        <f t="shared" ref="G62:H62" si="146">SUM(G63:G65)</f>
        <v>0</v>
      </c>
      <c r="H62" s="143">
        <f t="shared" si="146"/>
        <v>0</v>
      </c>
      <c r="I62" s="144"/>
      <c r="J62" s="145">
        <f t="shared" ref="J62:K62" si="147">SUM(J63:J65)</f>
        <v>0</v>
      </c>
      <c r="K62" s="143">
        <f t="shared" si="147"/>
        <v>0</v>
      </c>
      <c r="L62" s="144"/>
      <c r="M62" s="145">
        <f t="shared" ref="M62:N62" si="148">SUM(M63:M65)</f>
        <v>0</v>
      </c>
      <c r="N62" s="143">
        <f t="shared" si="148"/>
        <v>0</v>
      </c>
      <c r="O62" s="144"/>
      <c r="P62" s="145">
        <f t="shared" ref="P62:Q62" si="149">SUM(P63:P65)</f>
        <v>0</v>
      </c>
      <c r="Q62" s="143">
        <f t="shared" si="149"/>
        <v>0</v>
      </c>
      <c r="R62" s="144"/>
      <c r="S62" s="145">
        <f t="shared" ref="S62:T62" si="150">SUM(S63:S65)</f>
        <v>0</v>
      </c>
      <c r="T62" s="143">
        <f t="shared" si="150"/>
        <v>0</v>
      </c>
      <c r="U62" s="144"/>
      <c r="V62" s="145">
        <f t="shared" ref="V62:X62" si="151">SUM(V63:V65)</f>
        <v>0</v>
      </c>
      <c r="W62" s="145">
        <f t="shared" si="151"/>
        <v>0</v>
      </c>
      <c r="X62" s="145">
        <f t="shared" si="151"/>
        <v>0</v>
      </c>
      <c r="Y62" s="265">
        <f t="shared" ref="Y62:Y82" si="152">W62-X62</f>
        <v>0</v>
      </c>
      <c r="Z62" s="147" t="str">
        <f t="shared" ref="Z62:Z82" si="153">Y62/W62</f>
        <v>#DIV/0!</v>
      </c>
      <c r="AA62" s="148"/>
      <c r="AB62" s="149"/>
      <c r="AC62" s="149"/>
      <c r="AD62" s="149"/>
      <c r="AE62" s="149"/>
      <c r="AF62" s="149"/>
      <c r="AG62" s="149"/>
    </row>
    <row r="63" ht="30.0" hidden="1" customHeight="1">
      <c r="A63" s="150" t="s">
        <v>80</v>
      </c>
      <c r="B63" s="183" t="s">
        <v>174</v>
      </c>
      <c r="C63" s="250" t="s">
        <v>175</v>
      </c>
      <c r="D63" s="266" t="s">
        <v>176</v>
      </c>
      <c r="E63" s="267"/>
      <c r="F63" s="268"/>
      <c r="G63" s="269">
        <f t="shared" ref="G63:G65" si="154">E63*F63</f>
        <v>0</v>
      </c>
      <c r="H63" s="267"/>
      <c r="I63" s="268"/>
      <c r="J63" s="269">
        <f t="shared" ref="J63:J65" si="155">H63*I63</f>
        <v>0</v>
      </c>
      <c r="K63" s="157"/>
      <c r="L63" s="268"/>
      <c r="M63" s="156">
        <f t="shared" ref="M63:M65" si="156">K63*L63</f>
        <v>0</v>
      </c>
      <c r="N63" s="157"/>
      <c r="O63" s="268"/>
      <c r="P63" s="156">
        <f t="shared" ref="P63:P65" si="157">N63*O63</f>
        <v>0</v>
      </c>
      <c r="Q63" s="157"/>
      <c r="R63" s="268"/>
      <c r="S63" s="156">
        <f t="shared" ref="S63:S65" si="158">Q63*R63</f>
        <v>0</v>
      </c>
      <c r="T63" s="157"/>
      <c r="U63" s="268"/>
      <c r="V63" s="156">
        <f t="shared" ref="V63:V65" si="159">T63*U63</f>
        <v>0</v>
      </c>
      <c r="W63" s="159">
        <f t="shared" ref="W63:W65" si="160">G63+M63+S63</f>
        <v>0</v>
      </c>
      <c r="X63" s="160">
        <f t="shared" ref="X63:X65" si="161">J63+P63+V63</f>
        <v>0</v>
      </c>
      <c r="Y63" s="160">
        <f t="shared" si="152"/>
        <v>0</v>
      </c>
      <c r="Z63" s="161" t="str">
        <f t="shared" si="153"/>
        <v>#DIV/0!</v>
      </c>
      <c r="AA63" s="162"/>
      <c r="AB63" s="164"/>
      <c r="AC63" s="164"/>
      <c r="AD63" s="164"/>
      <c r="AE63" s="164"/>
      <c r="AF63" s="164"/>
      <c r="AG63" s="164"/>
    </row>
    <row r="64" ht="30.0" hidden="1" customHeight="1">
      <c r="A64" s="150" t="s">
        <v>80</v>
      </c>
      <c r="B64" s="183" t="s">
        <v>177</v>
      </c>
      <c r="C64" s="250" t="s">
        <v>175</v>
      </c>
      <c r="D64" s="266" t="s">
        <v>176</v>
      </c>
      <c r="E64" s="267"/>
      <c r="F64" s="268"/>
      <c r="G64" s="269">
        <f t="shared" si="154"/>
        <v>0</v>
      </c>
      <c r="H64" s="267"/>
      <c r="I64" s="268"/>
      <c r="J64" s="269">
        <f t="shared" si="155"/>
        <v>0</v>
      </c>
      <c r="K64" s="157"/>
      <c r="L64" s="268"/>
      <c r="M64" s="156">
        <f t="shared" si="156"/>
        <v>0</v>
      </c>
      <c r="N64" s="157"/>
      <c r="O64" s="268"/>
      <c r="P64" s="156">
        <f t="shared" si="157"/>
        <v>0</v>
      </c>
      <c r="Q64" s="157"/>
      <c r="R64" s="268"/>
      <c r="S64" s="156">
        <f t="shared" si="158"/>
        <v>0</v>
      </c>
      <c r="T64" s="157"/>
      <c r="U64" s="268"/>
      <c r="V64" s="156">
        <f t="shared" si="159"/>
        <v>0</v>
      </c>
      <c r="W64" s="159">
        <f t="shared" si="160"/>
        <v>0</v>
      </c>
      <c r="X64" s="160">
        <f t="shared" si="161"/>
        <v>0</v>
      </c>
      <c r="Y64" s="160">
        <f t="shared" si="152"/>
        <v>0</v>
      </c>
      <c r="Z64" s="161" t="str">
        <f t="shared" si="153"/>
        <v>#DIV/0!</v>
      </c>
      <c r="AA64" s="162"/>
      <c r="AB64" s="164"/>
      <c r="AC64" s="164"/>
      <c r="AD64" s="164"/>
      <c r="AE64" s="164"/>
      <c r="AF64" s="164"/>
      <c r="AG64" s="164"/>
    </row>
    <row r="65" ht="30.0" hidden="1" customHeight="1">
      <c r="A65" s="192" t="s">
        <v>80</v>
      </c>
      <c r="B65" s="193" t="s">
        <v>178</v>
      </c>
      <c r="C65" s="222" t="s">
        <v>175</v>
      </c>
      <c r="D65" s="266" t="s">
        <v>176</v>
      </c>
      <c r="E65" s="270"/>
      <c r="F65" s="271"/>
      <c r="G65" s="272">
        <f t="shared" si="154"/>
        <v>0</v>
      </c>
      <c r="H65" s="270"/>
      <c r="I65" s="271"/>
      <c r="J65" s="272">
        <f t="shared" si="155"/>
        <v>0</v>
      </c>
      <c r="K65" s="166"/>
      <c r="L65" s="271"/>
      <c r="M65" s="167">
        <f t="shared" si="156"/>
        <v>0</v>
      </c>
      <c r="N65" s="166"/>
      <c r="O65" s="271"/>
      <c r="P65" s="167">
        <f t="shared" si="157"/>
        <v>0</v>
      </c>
      <c r="Q65" s="166"/>
      <c r="R65" s="271"/>
      <c r="S65" s="167">
        <f t="shared" si="158"/>
        <v>0</v>
      </c>
      <c r="T65" s="166"/>
      <c r="U65" s="271"/>
      <c r="V65" s="167">
        <f t="shared" si="159"/>
        <v>0</v>
      </c>
      <c r="W65" s="175">
        <f t="shared" si="160"/>
        <v>0</v>
      </c>
      <c r="X65" s="160">
        <f t="shared" si="161"/>
        <v>0</v>
      </c>
      <c r="Y65" s="160">
        <f t="shared" si="152"/>
        <v>0</v>
      </c>
      <c r="Z65" s="161" t="str">
        <f t="shared" si="153"/>
        <v>#DIV/0!</v>
      </c>
      <c r="AA65" s="168"/>
      <c r="AB65" s="164"/>
      <c r="AC65" s="164"/>
      <c r="AD65" s="164"/>
      <c r="AE65" s="164"/>
      <c r="AF65" s="164"/>
      <c r="AG65" s="164"/>
    </row>
    <row r="66" ht="42.75" customHeight="1">
      <c r="A66" s="139" t="s">
        <v>77</v>
      </c>
      <c r="B66" s="211" t="s">
        <v>179</v>
      </c>
      <c r="C66" s="201" t="s">
        <v>180</v>
      </c>
      <c r="D66" s="177"/>
      <c r="E66" s="178">
        <f>SUM(E67:E69)</f>
        <v>0</v>
      </c>
      <c r="F66" s="179"/>
      <c r="G66" s="180">
        <f t="shared" ref="G66:H66" si="162">SUM(G67:G69)</f>
        <v>0</v>
      </c>
      <c r="H66" s="178">
        <f t="shared" si="162"/>
        <v>0</v>
      </c>
      <c r="I66" s="179"/>
      <c r="J66" s="180">
        <f t="shared" ref="J66:K66" si="163">SUM(J67:J69)</f>
        <v>0</v>
      </c>
      <c r="K66" s="178">
        <f t="shared" si="163"/>
        <v>0</v>
      </c>
      <c r="L66" s="179"/>
      <c r="M66" s="180">
        <f t="shared" ref="M66:N66" si="164">SUM(M67:M69)</f>
        <v>0</v>
      </c>
      <c r="N66" s="178">
        <f t="shared" si="164"/>
        <v>0</v>
      </c>
      <c r="O66" s="179"/>
      <c r="P66" s="180">
        <f t="shared" ref="P66:Q66" si="165">SUM(P67:P69)</f>
        <v>0</v>
      </c>
      <c r="Q66" s="178">
        <f t="shared" si="165"/>
        <v>0</v>
      </c>
      <c r="R66" s="179"/>
      <c r="S66" s="180">
        <f t="shared" ref="S66:T66" si="166">SUM(S67:S69)</f>
        <v>0</v>
      </c>
      <c r="T66" s="178">
        <f t="shared" si="166"/>
        <v>0</v>
      </c>
      <c r="U66" s="179"/>
      <c r="V66" s="180">
        <f t="shared" ref="V66:X66" si="167">SUM(V67:V69)</f>
        <v>0</v>
      </c>
      <c r="W66" s="180">
        <f t="shared" si="167"/>
        <v>0</v>
      </c>
      <c r="X66" s="180">
        <f t="shared" si="167"/>
        <v>0</v>
      </c>
      <c r="Y66" s="180">
        <f t="shared" si="152"/>
        <v>0</v>
      </c>
      <c r="Z66" s="180" t="str">
        <f t="shared" si="153"/>
        <v>#DIV/0!</v>
      </c>
      <c r="AA66" s="182"/>
      <c r="AB66" s="149"/>
      <c r="AC66" s="149"/>
      <c r="AD66" s="149"/>
      <c r="AE66" s="149"/>
      <c r="AF66" s="149"/>
      <c r="AG66" s="149"/>
    </row>
    <row r="67" ht="30.0" hidden="1" customHeight="1">
      <c r="A67" s="150" t="s">
        <v>80</v>
      </c>
      <c r="B67" s="183" t="s">
        <v>181</v>
      </c>
      <c r="C67" s="273" t="s">
        <v>182</v>
      </c>
      <c r="D67" s="274" t="s">
        <v>183</v>
      </c>
      <c r="E67" s="157"/>
      <c r="F67" s="158"/>
      <c r="G67" s="156">
        <f t="shared" ref="G67:G69" si="168">E67*F67</f>
        <v>0</v>
      </c>
      <c r="H67" s="157"/>
      <c r="I67" s="158"/>
      <c r="J67" s="156">
        <f t="shared" ref="J67:J69" si="169">H67*I67</f>
        <v>0</v>
      </c>
      <c r="K67" s="157"/>
      <c r="L67" s="158"/>
      <c r="M67" s="156">
        <f t="shared" ref="M67:M69" si="170">K67*L67</f>
        <v>0</v>
      </c>
      <c r="N67" s="157"/>
      <c r="O67" s="158"/>
      <c r="P67" s="156">
        <f t="shared" ref="P67:P69" si="171">N67*O67</f>
        <v>0</v>
      </c>
      <c r="Q67" s="157"/>
      <c r="R67" s="158"/>
      <c r="S67" s="156">
        <f t="shared" ref="S67:S69" si="172">Q67*R67</f>
        <v>0</v>
      </c>
      <c r="T67" s="157"/>
      <c r="U67" s="158"/>
      <c r="V67" s="156">
        <f t="shared" ref="V67:V69" si="173">T67*U67</f>
        <v>0</v>
      </c>
      <c r="W67" s="159">
        <f t="shared" ref="W67:W69" si="174">G67+M67+S67</f>
        <v>0</v>
      </c>
      <c r="X67" s="160">
        <f t="shared" ref="X67:X69" si="175">J67+P67+V67</f>
        <v>0</v>
      </c>
      <c r="Y67" s="160">
        <f t="shared" si="152"/>
        <v>0</v>
      </c>
      <c r="Z67" s="161" t="str">
        <f t="shared" si="153"/>
        <v>#DIV/0!</v>
      </c>
      <c r="AA67" s="162"/>
      <c r="AB67" s="164"/>
      <c r="AC67" s="164"/>
      <c r="AD67" s="164"/>
      <c r="AE67" s="164"/>
      <c r="AF67" s="164"/>
      <c r="AG67" s="164"/>
    </row>
    <row r="68" ht="30.0" hidden="1" customHeight="1">
      <c r="A68" s="150" t="s">
        <v>80</v>
      </c>
      <c r="B68" s="183" t="s">
        <v>184</v>
      </c>
      <c r="C68" s="273" t="s">
        <v>185</v>
      </c>
      <c r="D68" s="274" t="s">
        <v>183</v>
      </c>
      <c r="E68" s="157"/>
      <c r="F68" s="158"/>
      <c r="G68" s="156">
        <f t="shared" si="168"/>
        <v>0</v>
      </c>
      <c r="H68" s="157"/>
      <c r="I68" s="158"/>
      <c r="J68" s="156">
        <f t="shared" si="169"/>
        <v>0</v>
      </c>
      <c r="K68" s="157"/>
      <c r="L68" s="158"/>
      <c r="M68" s="156">
        <f t="shared" si="170"/>
        <v>0</v>
      </c>
      <c r="N68" s="157"/>
      <c r="O68" s="158"/>
      <c r="P68" s="156">
        <f t="shared" si="171"/>
        <v>0</v>
      </c>
      <c r="Q68" s="157"/>
      <c r="R68" s="158"/>
      <c r="S68" s="156">
        <f t="shared" si="172"/>
        <v>0</v>
      </c>
      <c r="T68" s="157"/>
      <c r="U68" s="158"/>
      <c r="V68" s="156">
        <f t="shared" si="173"/>
        <v>0</v>
      </c>
      <c r="W68" s="159">
        <f t="shared" si="174"/>
        <v>0</v>
      </c>
      <c r="X68" s="160">
        <f t="shared" si="175"/>
        <v>0</v>
      </c>
      <c r="Y68" s="160">
        <f t="shared" si="152"/>
        <v>0</v>
      </c>
      <c r="Z68" s="161" t="str">
        <f t="shared" si="153"/>
        <v>#DIV/0!</v>
      </c>
      <c r="AA68" s="162"/>
      <c r="AB68" s="164"/>
      <c r="AC68" s="164"/>
      <c r="AD68" s="164"/>
      <c r="AE68" s="164"/>
      <c r="AF68" s="164"/>
      <c r="AG68" s="164"/>
    </row>
    <row r="69" ht="30.0" hidden="1" customHeight="1">
      <c r="A69" s="172" t="s">
        <v>80</v>
      </c>
      <c r="B69" s="221" t="s">
        <v>186</v>
      </c>
      <c r="C69" s="275" t="s">
        <v>187</v>
      </c>
      <c r="D69" s="274" t="s">
        <v>183</v>
      </c>
      <c r="E69" s="166"/>
      <c r="F69" s="165"/>
      <c r="G69" s="167">
        <f t="shared" si="168"/>
        <v>0</v>
      </c>
      <c r="H69" s="166"/>
      <c r="I69" s="165"/>
      <c r="J69" s="167">
        <f t="shared" si="169"/>
        <v>0</v>
      </c>
      <c r="K69" s="166"/>
      <c r="L69" s="165"/>
      <c r="M69" s="167">
        <f t="shared" si="170"/>
        <v>0</v>
      </c>
      <c r="N69" s="166"/>
      <c r="O69" s="165"/>
      <c r="P69" s="167">
        <f t="shared" si="171"/>
        <v>0</v>
      </c>
      <c r="Q69" s="166"/>
      <c r="R69" s="165"/>
      <c r="S69" s="167">
        <f t="shared" si="172"/>
        <v>0</v>
      </c>
      <c r="T69" s="166"/>
      <c r="U69" s="165"/>
      <c r="V69" s="167">
        <f t="shared" si="173"/>
        <v>0</v>
      </c>
      <c r="W69" s="175">
        <f t="shared" si="174"/>
        <v>0</v>
      </c>
      <c r="X69" s="160">
        <f t="shared" si="175"/>
        <v>0</v>
      </c>
      <c r="Y69" s="160">
        <f t="shared" si="152"/>
        <v>0</v>
      </c>
      <c r="Z69" s="161" t="str">
        <f t="shared" si="153"/>
        <v>#DIV/0!</v>
      </c>
      <c r="AA69" s="168"/>
      <c r="AB69" s="164"/>
      <c r="AC69" s="164"/>
      <c r="AD69" s="164"/>
      <c r="AE69" s="164"/>
      <c r="AF69" s="164"/>
      <c r="AG69" s="164"/>
    </row>
    <row r="70" ht="30.0" customHeight="1">
      <c r="A70" s="139" t="s">
        <v>77</v>
      </c>
      <c r="B70" s="211" t="s">
        <v>188</v>
      </c>
      <c r="C70" s="201" t="s">
        <v>189</v>
      </c>
      <c r="D70" s="177"/>
      <c r="E70" s="178">
        <f>SUM(E71:E73)</f>
        <v>0</v>
      </c>
      <c r="F70" s="179"/>
      <c r="G70" s="180">
        <f t="shared" ref="G70:H70" si="176">SUM(G71:G73)</f>
        <v>0</v>
      </c>
      <c r="H70" s="178">
        <f t="shared" si="176"/>
        <v>0</v>
      </c>
      <c r="I70" s="179"/>
      <c r="J70" s="180">
        <f t="shared" ref="J70:K70" si="177">SUM(J71:J73)</f>
        <v>0</v>
      </c>
      <c r="K70" s="178">
        <f t="shared" si="177"/>
        <v>0</v>
      </c>
      <c r="L70" s="179"/>
      <c r="M70" s="180">
        <f t="shared" ref="M70:N70" si="178">SUM(M71:M73)</f>
        <v>0</v>
      </c>
      <c r="N70" s="178">
        <f t="shared" si="178"/>
        <v>0</v>
      </c>
      <c r="O70" s="179"/>
      <c r="P70" s="180">
        <f t="shared" ref="P70:Q70" si="179">SUM(P71:P73)</f>
        <v>0</v>
      </c>
      <c r="Q70" s="178">
        <f t="shared" si="179"/>
        <v>0</v>
      </c>
      <c r="R70" s="179"/>
      <c r="S70" s="180">
        <f t="shared" ref="S70:T70" si="180">SUM(S71:S73)</f>
        <v>0</v>
      </c>
      <c r="T70" s="178">
        <f t="shared" si="180"/>
        <v>0</v>
      </c>
      <c r="U70" s="179"/>
      <c r="V70" s="180">
        <f t="shared" ref="V70:X70" si="181">SUM(V71:V73)</f>
        <v>0</v>
      </c>
      <c r="W70" s="180">
        <f t="shared" si="181"/>
        <v>0</v>
      </c>
      <c r="X70" s="180">
        <f t="shared" si="181"/>
        <v>0</v>
      </c>
      <c r="Y70" s="180">
        <f t="shared" si="152"/>
        <v>0</v>
      </c>
      <c r="Z70" s="180" t="str">
        <f t="shared" si="153"/>
        <v>#DIV/0!</v>
      </c>
      <c r="AA70" s="182"/>
      <c r="AB70" s="149"/>
      <c r="AC70" s="149"/>
      <c r="AD70" s="149"/>
      <c r="AE70" s="149"/>
      <c r="AF70" s="149"/>
      <c r="AG70" s="149"/>
    </row>
    <row r="71" ht="30.0" hidden="1" customHeight="1">
      <c r="A71" s="150" t="s">
        <v>80</v>
      </c>
      <c r="B71" s="183" t="s">
        <v>190</v>
      </c>
      <c r="C71" s="273" t="s">
        <v>191</v>
      </c>
      <c r="D71" s="274" t="s">
        <v>192</v>
      </c>
      <c r="E71" s="157"/>
      <c r="F71" s="158"/>
      <c r="G71" s="156">
        <f t="shared" ref="G71:G73" si="182">E71*F71</f>
        <v>0</v>
      </c>
      <c r="H71" s="157"/>
      <c r="I71" s="158"/>
      <c r="J71" s="156">
        <f t="shared" ref="J71:J73" si="183">H71*I71</f>
        <v>0</v>
      </c>
      <c r="K71" s="157"/>
      <c r="L71" s="158"/>
      <c r="M71" s="156">
        <f t="shared" ref="M71:M73" si="184">K71*L71</f>
        <v>0</v>
      </c>
      <c r="N71" s="157"/>
      <c r="O71" s="158"/>
      <c r="P71" s="156">
        <f t="shared" ref="P71:P73" si="185">N71*O71</f>
        <v>0</v>
      </c>
      <c r="Q71" s="157"/>
      <c r="R71" s="158"/>
      <c r="S71" s="156">
        <f t="shared" ref="S71:S73" si="186">Q71*R71</f>
        <v>0</v>
      </c>
      <c r="T71" s="157"/>
      <c r="U71" s="158"/>
      <c r="V71" s="156">
        <f t="shared" ref="V71:V73" si="187">T71*U71</f>
        <v>0</v>
      </c>
      <c r="W71" s="159">
        <f t="shared" ref="W71:W73" si="188">G71+M71+S71</f>
        <v>0</v>
      </c>
      <c r="X71" s="160">
        <f t="shared" ref="X71:X73" si="189">J71+P71+V71</f>
        <v>0</v>
      </c>
      <c r="Y71" s="160">
        <f t="shared" si="152"/>
        <v>0</v>
      </c>
      <c r="Z71" s="161" t="str">
        <f t="shared" si="153"/>
        <v>#DIV/0!</v>
      </c>
      <c r="AA71" s="162"/>
      <c r="AB71" s="164"/>
      <c r="AC71" s="164"/>
      <c r="AD71" s="164"/>
      <c r="AE71" s="164"/>
      <c r="AF71" s="164"/>
      <c r="AG71" s="164"/>
    </row>
    <row r="72" ht="30.0" hidden="1" customHeight="1">
      <c r="A72" s="150" t="s">
        <v>80</v>
      </c>
      <c r="B72" s="183" t="s">
        <v>193</v>
      </c>
      <c r="C72" s="273" t="s">
        <v>194</v>
      </c>
      <c r="D72" s="274" t="s">
        <v>192</v>
      </c>
      <c r="E72" s="157"/>
      <c r="F72" s="158"/>
      <c r="G72" s="156">
        <f t="shared" si="182"/>
        <v>0</v>
      </c>
      <c r="H72" s="157"/>
      <c r="I72" s="158"/>
      <c r="J72" s="156">
        <f t="shared" si="183"/>
        <v>0</v>
      </c>
      <c r="K72" s="157"/>
      <c r="L72" s="158"/>
      <c r="M72" s="156">
        <f t="shared" si="184"/>
        <v>0</v>
      </c>
      <c r="N72" s="157"/>
      <c r="O72" s="158"/>
      <c r="P72" s="156">
        <f t="shared" si="185"/>
        <v>0</v>
      </c>
      <c r="Q72" s="157"/>
      <c r="R72" s="158"/>
      <c r="S72" s="156">
        <f t="shared" si="186"/>
        <v>0</v>
      </c>
      <c r="T72" s="157"/>
      <c r="U72" s="158"/>
      <c r="V72" s="156">
        <f t="shared" si="187"/>
        <v>0</v>
      </c>
      <c r="W72" s="159">
        <f t="shared" si="188"/>
        <v>0</v>
      </c>
      <c r="X72" s="160">
        <f t="shared" si="189"/>
        <v>0</v>
      </c>
      <c r="Y72" s="160">
        <f t="shared" si="152"/>
        <v>0</v>
      </c>
      <c r="Z72" s="161" t="str">
        <f t="shared" si="153"/>
        <v>#DIV/0!</v>
      </c>
      <c r="AA72" s="162"/>
      <c r="AB72" s="164"/>
      <c r="AC72" s="164"/>
      <c r="AD72" s="164"/>
      <c r="AE72" s="164"/>
      <c r="AF72" s="164"/>
      <c r="AG72" s="164"/>
    </row>
    <row r="73" ht="30.0" hidden="1" customHeight="1">
      <c r="A73" s="172" t="s">
        <v>80</v>
      </c>
      <c r="B73" s="221" t="s">
        <v>195</v>
      </c>
      <c r="C73" s="275" t="s">
        <v>196</v>
      </c>
      <c r="D73" s="276" t="s">
        <v>192</v>
      </c>
      <c r="E73" s="166"/>
      <c r="F73" s="165"/>
      <c r="G73" s="167">
        <f t="shared" si="182"/>
        <v>0</v>
      </c>
      <c r="H73" s="166"/>
      <c r="I73" s="165"/>
      <c r="J73" s="167">
        <f t="shared" si="183"/>
        <v>0</v>
      </c>
      <c r="K73" s="166"/>
      <c r="L73" s="165"/>
      <c r="M73" s="167">
        <f t="shared" si="184"/>
        <v>0</v>
      </c>
      <c r="N73" s="166"/>
      <c r="O73" s="165"/>
      <c r="P73" s="167">
        <f t="shared" si="185"/>
        <v>0</v>
      </c>
      <c r="Q73" s="166"/>
      <c r="R73" s="165"/>
      <c r="S73" s="167">
        <f t="shared" si="186"/>
        <v>0</v>
      </c>
      <c r="T73" s="166"/>
      <c r="U73" s="165"/>
      <c r="V73" s="167">
        <f t="shared" si="187"/>
        <v>0</v>
      </c>
      <c r="W73" s="175">
        <f t="shared" si="188"/>
        <v>0</v>
      </c>
      <c r="X73" s="160">
        <f t="shared" si="189"/>
        <v>0</v>
      </c>
      <c r="Y73" s="160">
        <f t="shared" si="152"/>
        <v>0</v>
      </c>
      <c r="Z73" s="161" t="str">
        <f t="shared" si="153"/>
        <v>#DIV/0!</v>
      </c>
      <c r="AA73" s="168"/>
      <c r="AB73" s="164"/>
      <c r="AC73" s="164"/>
      <c r="AD73" s="164"/>
      <c r="AE73" s="164"/>
      <c r="AF73" s="164"/>
      <c r="AG73" s="164"/>
    </row>
    <row r="74" ht="47.25" customHeight="1">
      <c r="A74" s="139" t="s">
        <v>77</v>
      </c>
      <c r="B74" s="211" t="s">
        <v>197</v>
      </c>
      <c r="C74" s="201" t="s">
        <v>198</v>
      </c>
      <c r="D74" s="177"/>
      <c r="E74" s="178">
        <f>SUM(E75:E77)</f>
        <v>0</v>
      </c>
      <c r="F74" s="179"/>
      <c r="G74" s="180">
        <f t="shared" ref="G74:H74" si="190">SUM(G75:G77)</f>
        <v>0</v>
      </c>
      <c r="H74" s="178">
        <f t="shared" si="190"/>
        <v>0</v>
      </c>
      <c r="I74" s="179"/>
      <c r="J74" s="180">
        <f t="shared" ref="J74:K74" si="191">SUM(J75:J77)</f>
        <v>0</v>
      </c>
      <c r="K74" s="178">
        <f t="shared" si="191"/>
        <v>0</v>
      </c>
      <c r="L74" s="179"/>
      <c r="M74" s="180">
        <f t="shared" ref="M74:N74" si="192">SUM(M75:M77)</f>
        <v>0</v>
      </c>
      <c r="N74" s="178">
        <f t="shared" si="192"/>
        <v>0</v>
      </c>
      <c r="O74" s="179"/>
      <c r="P74" s="180">
        <f t="shared" ref="P74:Q74" si="193">SUM(P75:P77)</f>
        <v>0</v>
      </c>
      <c r="Q74" s="178">
        <f t="shared" si="193"/>
        <v>0</v>
      </c>
      <c r="R74" s="179"/>
      <c r="S74" s="180">
        <f t="shared" ref="S74:T74" si="194">SUM(S75:S77)</f>
        <v>0</v>
      </c>
      <c r="T74" s="178">
        <f t="shared" si="194"/>
        <v>0</v>
      </c>
      <c r="U74" s="179"/>
      <c r="V74" s="180">
        <f t="shared" ref="V74:X74" si="195">SUM(V75:V77)</f>
        <v>0</v>
      </c>
      <c r="W74" s="180">
        <f t="shared" si="195"/>
        <v>0</v>
      </c>
      <c r="X74" s="180">
        <f t="shared" si="195"/>
        <v>0</v>
      </c>
      <c r="Y74" s="180">
        <f t="shared" si="152"/>
        <v>0</v>
      </c>
      <c r="Z74" s="180" t="str">
        <f t="shared" si="153"/>
        <v>#DIV/0!</v>
      </c>
      <c r="AA74" s="182"/>
      <c r="AB74" s="149"/>
      <c r="AC74" s="149"/>
      <c r="AD74" s="149"/>
      <c r="AE74" s="149"/>
      <c r="AF74" s="149"/>
      <c r="AG74" s="149"/>
    </row>
    <row r="75" ht="30.0" hidden="1" customHeight="1">
      <c r="A75" s="150" t="s">
        <v>80</v>
      </c>
      <c r="B75" s="183" t="s">
        <v>199</v>
      </c>
      <c r="C75" s="250" t="s">
        <v>200</v>
      </c>
      <c r="D75" s="274" t="s">
        <v>138</v>
      </c>
      <c r="E75" s="157"/>
      <c r="F75" s="158"/>
      <c r="G75" s="156">
        <f t="shared" ref="G75:G77" si="196">E75*F75</f>
        <v>0</v>
      </c>
      <c r="H75" s="157"/>
      <c r="I75" s="158"/>
      <c r="J75" s="156">
        <f t="shared" ref="J75:J77" si="197">H75*I75</f>
        <v>0</v>
      </c>
      <c r="K75" s="157"/>
      <c r="L75" s="158"/>
      <c r="M75" s="156">
        <f t="shared" ref="M75:M77" si="198">K75*L75</f>
        <v>0</v>
      </c>
      <c r="N75" s="157"/>
      <c r="O75" s="158"/>
      <c r="P75" s="156">
        <f t="shared" ref="P75:P77" si="199">N75*O75</f>
        <v>0</v>
      </c>
      <c r="Q75" s="157"/>
      <c r="R75" s="158"/>
      <c r="S75" s="156">
        <f t="shared" ref="S75:S77" si="200">Q75*R75</f>
        <v>0</v>
      </c>
      <c r="T75" s="157"/>
      <c r="U75" s="158"/>
      <c r="V75" s="156">
        <f t="shared" ref="V75:V77" si="201">T75*U75</f>
        <v>0</v>
      </c>
      <c r="W75" s="159">
        <f t="shared" ref="W75:W77" si="202">G75+M75+S75</f>
        <v>0</v>
      </c>
      <c r="X75" s="160">
        <f t="shared" ref="X75:X77" si="203">J75+P75+V75</f>
        <v>0</v>
      </c>
      <c r="Y75" s="160">
        <f t="shared" si="152"/>
        <v>0</v>
      </c>
      <c r="Z75" s="161" t="str">
        <f t="shared" si="153"/>
        <v>#DIV/0!</v>
      </c>
      <c r="AA75" s="162"/>
      <c r="AB75" s="164"/>
      <c r="AC75" s="164"/>
      <c r="AD75" s="164"/>
      <c r="AE75" s="164"/>
      <c r="AF75" s="164"/>
      <c r="AG75" s="164"/>
    </row>
    <row r="76" ht="30.0" hidden="1" customHeight="1">
      <c r="A76" s="150" t="s">
        <v>80</v>
      </c>
      <c r="B76" s="183" t="s">
        <v>201</v>
      </c>
      <c r="C76" s="250" t="s">
        <v>200</v>
      </c>
      <c r="D76" s="274" t="s">
        <v>138</v>
      </c>
      <c r="E76" s="157"/>
      <c r="F76" s="158"/>
      <c r="G76" s="156">
        <f t="shared" si="196"/>
        <v>0</v>
      </c>
      <c r="H76" s="157"/>
      <c r="I76" s="158"/>
      <c r="J76" s="156">
        <f t="shared" si="197"/>
        <v>0</v>
      </c>
      <c r="K76" s="157"/>
      <c r="L76" s="158"/>
      <c r="M76" s="156">
        <f t="shared" si="198"/>
        <v>0</v>
      </c>
      <c r="N76" s="157"/>
      <c r="O76" s="158"/>
      <c r="P76" s="156">
        <f t="shared" si="199"/>
        <v>0</v>
      </c>
      <c r="Q76" s="157"/>
      <c r="R76" s="158"/>
      <c r="S76" s="156">
        <f t="shared" si="200"/>
        <v>0</v>
      </c>
      <c r="T76" s="157"/>
      <c r="U76" s="158"/>
      <c r="V76" s="156">
        <f t="shared" si="201"/>
        <v>0</v>
      </c>
      <c r="W76" s="159">
        <f t="shared" si="202"/>
        <v>0</v>
      </c>
      <c r="X76" s="160">
        <f t="shared" si="203"/>
        <v>0</v>
      </c>
      <c r="Y76" s="160">
        <f t="shared" si="152"/>
        <v>0</v>
      </c>
      <c r="Z76" s="161" t="str">
        <f t="shared" si="153"/>
        <v>#DIV/0!</v>
      </c>
      <c r="AA76" s="162"/>
      <c r="AB76" s="164"/>
      <c r="AC76" s="164"/>
      <c r="AD76" s="164"/>
      <c r="AE76" s="164"/>
      <c r="AF76" s="164"/>
      <c r="AG76" s="164"/>
    </row>
    <row r="77" ht="30.0" hidden="1" customHeight="1">
      <c r="A77" s="172" t="s">
        <v>80</v>
      </c>
      <c r="B77" s="193" t="s">
        <v>202</v>
      </c>
      <c r="C77" s="222" t="s">
        <v>200</v>
      </c>
      <c r="D77" s="276" t="s">
        <v>138</v>
      </c>
      <c r="E77" s="166"/>
      <c r="F77" s="165"/>
      <c r="G77" s="167">
        <f t="shared" si="196"/>
        <v>0</v>
      </c>
      <c r="H77" s="166"/>
      <c r="I77" s="165"/>
      <c r="J77" s="167">
        <f t="shared" si="197"/>
        <v>0</v>
      </c>
      <c r="K77" s="166"/>
      <c r="L77" s="165"/>
      <c r="M77" s="167">
        <f t="shared" si="198"/>
        <v>0</v>
      </c>
      <c r="N77" s="166"/>
      <c r="O77" s="165"/>
      <c r="P77" s="167">
        <f t="shared" si="199"/>
        <v>0</v>
      </c>
      <c r="Q77" s="166"/>
      <c r="R77" s="165"/>
      <c r="S77" s="167">
        <f t="shared" si="200"/>
        <v>0</v>
      </c>
      <c r="T77" s="166"/>
      <c r="U77" s="165"/>
      <c r="V77" s="167">
        <f t="shared" si="201"/>
        <v>0</v>
      </c>
      <c r="W77" s="175">
        <f t="shared" si="202"/>
        <v>0</v>
      </c>
      <c r="X77" s="160">
        <f t="shared" si="203"/>
        <v>0</v>
      </c>
      <c r="Y77" s="160">
        <f t="shared" si="152"/>
        <v>0</v>
      </c>
      <c r="Z77" s="161" t="str">
        <f t="shared" si="153"/>
        <v>#DIV/0!</v>
      </c>
      <c r="AA77" s="168"/>
      <c r="AB77" s="164"/>
      <c r="AC77" s="164"/>
      <c r="AD77" s="164"/>
      <c r="AE77" s="164"/>
      <c r="AF77" s="164"/>
      <c r="AG77" s="164"/>
    </row>
    <row r="78" ht="30.0" customHeight="1">
      <c r="A78" s="139" t="s">
        <v>77</v>
      </c>
      <c r="B78" s="211" t="s">
        <v>203</v>
      </c>
      <c r="C78" s="201" t="s">
        <v>204</v>
      </c>
      <c r="D78" s="177"/>
      <c r="E78" s="178">
        <f>SUM(E79:E81)</f>
        <v>0</v>
      </c>
      <c r="F78" s="179"/>
      <c r="G78" s="180">
        <f t="shared" ref="G78:H78" si="204">SUM(G79:G81)</f>
        <v>0</v>
      </c>
      <c r="H78" s="178">
        <f t="shared" si="204"/>
        <v>0</v>
      </c>
      <c r="I78" s="179"/>
      <c r="J78" s="180">
        <f t="shared" ref="J78:K78" si="205">SUM(J79:J81)</f>
        <v>0</v>
      </c>
      <c r="K78" s="178">
        <f t="shared" si="205"/>
        <v>0</v>
      </c>
      <c r="L78" s="179"/>
      <c r="M78" s="180">
        <f t="shared" ref="M78:N78" si="206">SUM(M79:M81)</f>
        <v>0</v>
      </c>
      <c r="N78" s="178">
        <f t="shared" si="206"/>
        <v>0</v>
      </c>
      <c r="O78" s="179"/>
      <c r="P78" s="180">
        <f t="shared" ref="P78:Q78" si="207">SUM(P79:P81)</f>
        <v>0</v>
      </c>
      <c r="Q78" s="178">
        <f t="shared" si="207"/>
        <v>0</v>
      </c>
      <c r="R78" s="179"/>
      <c r="S78" s="180">
        <f t="shared" ref="S78:T78" si="208">SUM(S79:S81)</f>
        <v>0</v>
      </c>
      <c r="T78" s="178">
        <f t="shared" si="208"/>
        <v>0</v>
      </c>
      <c r="U78" s="179"/>
      <c r="V78" s="180">
        <f t="shared" ref="V78:X78" si="209">SUM(V79:V81)</f>
        <v>0</v>
      </c>
      <c r="W78" s="180">
        <f t="shared" si="209"/>
        <v>0</v>
      </c>
      <c r="X78" s="180">
        <f t="shared" si="209"/>
        <v>0</v>
      </c>
      <c r="Y78" s="180">
        <f t="shared" si="152"/>
        <v>0</v>
      </c>
      <c r="Z78" s="180" t="str">
        <f t="shared" si="153"/>
        <v>#DIV/0!</v>
      </c>
      <c r="AA78" s="182"/>
      <c r="AB78" s="149"/>
      <c r="AC78" s="149"/>
      <c r="AD78" s="149"/>
      <c r="AE78" s="149"/>
      <c r="AF78" s="149"/>
      <c r="AG78" s="149"/>
    </row>
    <row r="79" ht="30.0" hidden="1" customHeight="1">
      <c r="A79" s="277" t="s">
        <v>80</v>
      </c>
      <c r="B79" s="278" t="s">
        <v>205</v>
      </c>
      <c r="C79" s="250" t="s">
        <v>200</v>
      </c>
      <c r="D79" s="274" t="s">
        <v>138</v>
      </c>
      <c r="E79" s="157"/>
      <c r="F79" s="158"/>
      <c r="G79" s="156">
        <f t="shared" ref="G79:G81" si="210">E79*F79</f>
        <v>0</v>
      </c>
      <c r="H79" s="157"/>
      <c r="I79" s="158"/>
      <c r="J79" s="156">
        <f t="shared" ref="J79:J81" si="211">H79*I79</f>
        <v>0</v>
      </c>
      <c r="K79" s="157"/>
      <c r="L79" s="158"/>
      <c r="M79" s="156">
        <f t="shared" ref="M79:M81" si="212">K79*L79</f>
        <v>0</v>
      </c>
      <c r="N79" s="157"/>
      <c r="O79" s="158"/>
      <c r="P79" s="156">
        <f t="shared" ref="P79:P81" si="213">N79*O79</f>
        <v>0</v>
      </c>
      <c r="Q79" s="157"/>
      <c r="R79" s="158"/>
      <c r="S79" s="156">
        <f t="shared" ref="S79:S81" si="214">Q79*R79</f>
        <v>0</v>
      </c>
      <c r="T79" s="157"/>
      <c r="U79" s="158"/>
      <c r="V79" s="156">
        <f t="shared" ref="V79:V81" si="215">T79*U79</f>
        <v>0</v>
      </c>
      <c r="W79" s="159">
        <f t="shared" ref="W79:W81" si="216">G79+M79+S79</f>
        <v>0</v>
      </c>
      <c r="X79" s="160">
        <f t="shared" ref="X79:X81" si="217">J79+P79+V79</f>
        <v>0</v>
      </c>
      <c r="Y79" s="160">
        <f t="shared" si="152"/>
        <v>0</v>
      </c>
      <c r="Z79" s="161" t="str">
        <f t="shared" si="153"/>
        <v>#DIV/0!</v>
      </c>
      <c r="AA79" s="162"/>
      <c r="AB79" s="164"/>
      <c r="AC79" s="164"/>
      <c r="AD79" s="164"/>
      <c r="AE79" s="164"/>
      <c r="AF79" s="164"/>
      <c r="AG79" s="164"/>
    </row>
    <row r="80" ht="30.0" hidden="1" customHeight="1">
      <c r="A80" s="277" t="s">
        <v>80</v>
      </c>
      <c r="B80" s="278" t="s">
        <v>206</v>
      </c>
      <c r="C80" s="250" t="s">
        <v>200</v>
      </c>
      <c r="D80" s="274" t="s">
        <v>138</v>
      </c>
      <c r="E80" s="157"/>
      <c r="F80" s="158"/>
      <c r="G80" s="156">
        <f t="shared" si="210"/>
        <v>0</v>
      </c>
      <c r="H80" s="157"/>
      <c r="I80" s="158"/>
      <c r="J80" s="156">
        <f t="shared" si="211"/>
        <v>0</v>
      </c>
      <c r="K80" s="157"/>
      <c r="L80" s="158"/>
      <c r="M80" s="156">
        <f t="shared" si="212"/>
        <v>0</v>
      </c>
      <c r="N80" s="157"/>
      <c r="O80" s="158"/>
      <c r="P80" s="156">
        <f t="shared" si="213"/>
        <v>0</v>
      </c>
      <c r="Q80" s="157"/>
      <c r="R80" s="158"/>
      <c r="S80" s="156">
        <f t="shared" si="214"/>
        <v>0</v>
      </c>
      <c r="T80" s="157"/>
      <c r="U80" s="158"/>
      <c r="V80" s="156">
        <f t="shared" si="215"/>
        <v>0</v>
      </c>
      <c r="W80" s="159">
        <f t="shared" si="216"/>
        <v>0</v>
      </c>
      <c r="X80" s="160">
        <f t="shared" si="217"/>
        <v>0</v>
      </c>
      <c r="Y80" s="160">
        <f t="shared" si="152"/>
        <v>0</v>
      </c>
      <c r="Z80" s="161" t="str">
        <f t="shared" si="153"/>
        <v>#DIV/0!</v>
      </c>
      <c r="AA80" s="162"/>
      <c r="AB80" s="164"/>
      <c r="AC80" s="164"/>
      <c r="AD80" s="164"/>
      <c r="AE80" s="164"/>
      <c r="AF80" s="164"/>
      <c r="AG80" s="164"/>
    </row>
    <row r="81" ht="30.0" hidden="1" customHeight="1">
      <c r="A81" s="279" t="s">
        <v>80</v>
      </c>
      <c r="B81" s="280" t="s">
        <v>207</v>
      </c>
      <c r="C81" s="222" t="s">
        <v>200</v>
      </c>
      <c r="D81" s="276" t="s">
        <v>138</v>
      </c>
      <c r="E81" s="166"/>
      <c r="F81" s="165"/>
      <c r="G81" s="167">
        <f t="shared" si="210"/>
        <v>0</v>
      </c>
      <c r="H81" s="166"/>
      <c r="I81" s="165"/>
      <c r="J81" s="167">
        <f t="shared" si="211"/>
        <v>0</v>
      </c>
      <c r="K81" s="166"/>
      <c r="L81" s="165"/>
      <c r="M81" s="167">
        <f t="shared" si="212"/>
        <v>0</v>
      </c>
      <c r="N81" s="166"/>
      <c r="O81" s="165"/>
      <c r="P81" s="167">
        <f t="shared" si="213"/>
        <v>0</v>
      </c>
      <c r="Q81" s="166"/>
      <c r="R81" s="165"/>
      <c r="S81" s="167">
        <f t="shared" si="214"/>
        <v>0</v>
      </c>
      <c r="T81" s="166"/>
      <c r="U81" s="165"/>
      <c r="V81" s="167">
        <f t="shared" si="215"/>
        <v>0</v>
      </c>
      <c r="W81" s="175">
        <f t="shared" si="216"/>
        <v>0</v>
      </c>
      <c r="X81" s="160">
        <f t="shared" si="217"/>
        <v>0</v>
      </c>
      <c r="Y81" s="224">
        <f t="shared" si="152"/>
        <v>0</v>
      </c>
      <c r="Z81" s="161" t="str">
        <f t="shared" si="153"/>
        <v>#DIV/0!</v>
      </c>
      <c r="AA81" s="168"/>
      <c r="AB81" s="164"/>
      <c r="AC81" s="164"/>
      <c r="AD81" s="164"/>
      <c r="AE81" s="164"/>
      <c r="AF81" s="164"/>
      <c r="AG81" s="164"/>
    </row>
    <row r="82" ht="30.0" customHeight="1">
      <c r="A82" s="281" t="s">
        <v>208</v>
      </c>
      <c r="B82" s="282"/>
      <c r="C82" s="227"/>
      <c r="D82" s="228"/>
      <c r="E82" s="232">
        <f>E78+E74+E70+E66+E62</f>
        <v>0</v>
      </c>
      <c r="F82" s="252"/>
      <c r="G82" s="231">
        <f t="shared" ref="G82:H82" si="218">G78+G74+G70+G66+G62</f>
        <v>0</v>
      </c>
      <c r="H82" s="232">
        <f t="shared" si="218"/>
        <v>0</v>
      </c>
      <c r="I82" s="252"/>
      <c r="J82" s="231">
        <f t="shared" ref="J82:K82" si="219">J78+J74+J70+J66+J62</f>
        <v>0</v>
      </c>
      <c r="K82" s="253">
        <f t="shared" si="219"/>
        <v>0</v>
      </c>
      <c r="L82" s="252"/>
      <c r="M82" s="231">
        <f t="shared" ref="M82:N82" si="220">M78+M74+M70+M66+M62</f>
        <v>0</v>
      </c>
      <c r="N82" s="253">
        <f t="shared" si="220"/>
        <v>0</v>
      </c>
      <c r="O82" s="252"/>
      <c r="P82" s="231">
        <f t="shared" ref="P82:Q82" si="221">P78+P74+P70+P66+P62</f>
        <v>0</v>
      </c>
      <c r="Q82" s="253">
        <f t="shared" si="221"/>
        <v>0</v>
      </c>
      <c r="R82" s="252"/>
      <c r="S82" s="231">
        <f t="shared" ref="S82:T82" si="222">S78+S74+S70+S66+S62</f>
        <v>0</v>
      </c>
      <c r="T82" s="253">
        <f t="shared" si="222"/>
        <v>0</v>
      </c>
      <c r="U82" s="252"/>
      <c r="V82" s="231">
        <f t="shared" ref="V82:X82" si="223">V78+V74+V70+V66+V62</f>
        <v>0</v>
      </c>
      <c r="W82" s="254">
        <f t="shared" si="223"/>
        <v>0</v>
      </c>
      <c r="X82" s="283">
        <f t="shared" si="223"/>
        <v>0</v>
      </c>
      <c r="Y82" s="284">
        <f t="shared" si="152"/>
        <v>0</v>
      </c>
      <c r="Z82" s="284" t="str">
        <f t="shared" si="153"/>
        <v>#DIV/0!</v>
      </c>
      <c r="AA82" s="236"/>
      <c r="AB82" s="9"/>
      <c r="AC82" s="9"/>
      <c r="AD82" s="9"/>
      <c r="AE82" s="9"/>
      <c r="AF82" s="9"/>
      <c r="AG82" s="9"/>
    </row>
    <row r="83" ht="30.0" customHeight="1">
      <c r="A83" s="285" t="s">
        <v>75</v>
      </c>
      <c r="B83" s="286">
        <v>5.0</v>
      </c>
      <c r="C83" s="287" t="s">
        <v>209</v>
      </c>
      <c r="D83" s="288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2"/>
      <c r="X83" s="242"/>
      <c r="Y83" s="289"/>
      <c r="Z83" s="242"/>
      <c r="AA83" s="244"/>
      <c r="AB83" s="9"/>
      <c r="AC83" s="9"/>
      <c r="AD83" s="9"/>
      <c r="AE83" s="9"/>
      <c r="AF83" s="9"/>
      <c r="AG83" s="9"/>
    </row>
    <row r="84" ht="30.0" customHeight="1">
      <c r="A84" s="139" t="s">
        <v>77</v>
      </c>
      <c r="B84" s="211" t="s">
        <v>210</v>
      </c>
      <c r="C84" s="176" t="s">
        <v>211</v>
      </c>
      <c r="D84" s="177"/>
      <c r="E84" s="178">
        <f>SUM(E85:E87)</f>
        <v>0</v>
      </c>
      <c r="F84" s="179"/>
      <c r="G84" s="180">
        <f t="shared" ref="G84:H84" si="224">SUM(G85:G87)</f>
        <v>0</v>
      </c>
      <c r="H84" s="178">
        <f t="shared" si="224"/>
        <v>0</v>
      </c>
      <c r="I84" s="179"/>
      <c r="J84" s="180">
        <f t="shared" ref="J84:K84" si="225">SUM(J85:J87)</f>
        <v>0</v>
      </c>
      <c r="K84" s="178">
        <f t="shared" si="225"/>
        <v>0</v>
      </c>
      <c r="L84" s="179"/>
      <c r="M84" s="180">
        <f t="shared" ref="M84:N84" si="226">SUM(M85:M87)</f>
        <v>0</v>
      </c>
      <c r="N84" s="178">
        <f t="shared" si="226"/>
        <v>0</v>
      </c>
      <c r="O84" s="179"/>
      <c r="P84" s="180">
        <f t="shared" ref="P84:Q84" si="227">SUM(P85:P87)</f>
        <v>0</v>
      </c>
      <c r="Q84" s="178">
        <f t="shared" si="227"/>
        <v>0</v>
      </c>
      <c r="R84" s="179"/>
      <c r="S84" s="180">
        <f t="shared" ref="S84:T84" si="228">SUM(S85:S87)</f>
        <v>0</v>
      </c>
      <c r="T84" s="178">
        <f t="shared" si="228"/>
        <v>0</v>
      </c>
      <c r="U84" s="179"/>
      <c r="V84" s="180">
        <f t="shared" ref="V84:X84" si="229">SUM(V85:V87)</f>
        <v>0</v>
      </c>
      <c r="W84" s="290">
        <f t="shared" si="229"/>
        <v>0</v>
      </c>
      <c r="X84" s="290">
        <f t="shared" si="229"/>
        <v>0</v>
      </c>
      <c r="Y84" s="290">
        <f t="shared" ref="Y84:Y96" si="230">W84-X84</f>
        <v>0</v>
      </c>
      <c r="Z84" s="147" t="str">
        <f t="shared" ref="Z84:Z96" si="231">Y84/W84</f>
        <v>#DIV/0!</v>
      </c>
      <c r="AA84" s="182"/>
      <c r="AB84" s="164"/>
      <c r="AC84" s="164"/>
      <c r="AD84" s="164"/>
      <c r="AE84" s="164"/>
      <c r="AF84" s="164"/>
      <c r="AG84" s="164"/>
    </row>
    <row r="85" ht="30.0" hidden="1" customHeight="1">
      <c r="A85" s="150" t="s">
        <v>80</v>
      </c>
      <c r="B85" s="183" t="s">
        <v>212</v>
      </c>
      <c r="C85" s="291" t="s">
        <v>213</v>
      </c>
      <c r="D85" s="274" t="s">
        <v>214</v>
      </c>
      <c r="E85" s="157"/>
      <c r="F85" s="158"/>
      <c r="G85" s="156">
        <f t="shared" ref="G85:G87" si="232">E85*F85</f>
        <v>0</v>
      </c>
      <c r="H85" s="157"/>
      <c r="I85" s="158"/>
      <c r="J85" s="156">
        <f t="shared" ref="J85:J87" si="233">H85*I85</f>
        <v>0</v>
      </c>
      <c r="K85" s="157"/>
      <c r="L85" s="158"/>
      <c r="M85" s="156">
        <f t="shared" ref="M85:M87" si="234">K85*L85</f>
        <v>0</v>
      </c>
      <c r="N85" s="157"/>
      <c r="O85" s="158"/>
      <c r="P85" s="156">
        <f t="shared" ref="P85:P87" si="235">N85*O85</f>
        <v>0</v>
      </c>
      <c r="Q85" s="157"/>
      <c r="R85" s="158"/>
      <c r="S85" s="156">
        <f t="shared" ref="S85:S87" si="236">Q85*R85</f>
        <v>0</v>
      </c>
      <c r="T85" s="157"/>
      <c r="U85" s="158"/>
      <c r="V85" s="156">
        <f t="shared" ref="V85:V87" si="237">T85*U85</f>
        <v>0</v>
      </c>
      <c r="W85" s="159">
        <f t="shared" ref="W85:W87" si="238">G85+M85+S85</f>
        <v>0</v>
      </c>
      <c r="X85" s="160">
        <f t="shared" ref="X85:X87" si="239">J85+P85+V85</f>
        <v>0</v>
      </c>
      <c r="Y85" s="160">
        <f t="shared" si="230"/>
        <v>0</v>
      </c>
      <c r="Z85" s="161" t="str">
        <f t="shared" si="231"/>
        <v>#DIV/0!</v>
      </c>
      <c r="AA85" s="162"/>
      <c r="AB85" s="164"/>
      <c r="AC85" s="164"/>
      <c r="AD85" s="164"/>
      <c r="AE85" s="164"/>
      <c r="AF85" s="164"/>
      <c r="AG85" s="164"/>
    </row>
    <row r="86" ht="30.0" hidden="1" customHeight="1">
      <c r="A86" s="150" t="s">
        <v>80</v>
      </c>
      <c r="B86" s="183" t="s">
        <v>215</v>
      </c>
      <c r="C86" s="291" t="s">
        <v>213</v>
      </c>
      <c r="D86" s="274" t="s">
        <v>214</v>
      </c>
      <c r="E86" s="157"/>
      <c r="F86" s="158"/>
      <c r="G86" s="156">
        <f t="shared" si="232"/>
        <v>0</v>
      </c>
      <c r="H86" s="157"/>
      <c r="I86" s="158"/>
      <c r="J86" s="156">
        <f t="shared" si="233"/>
        <v>0</v>
      </c>
      <c r="K86" s="157"/>
      <c r="L86" s="158"/>
      <c r="M86" s="156">
        <f t="shared" si="234"/>
        <v>0</v>
      </c>
      <c r="N86" s="157"/>
      <c r="O86" s="158"/>
      <c r="P86" s="156">
        <f t="shared" si="235"/>
        <v>0</v>
      </c>
      <c r="Q86" s="157"/>
      <c r="R86" s="158"/>
      <c r="S86" s="156">
        <f t="shared" si="236"/>
        <v>0</v>
      </c>
      <c r="T86" s="157"/>
      <c r="U86" s="158"/>
      <c r="V86" s="156">
        <f t="shared" si="237"/>
        <v>0</v>
      </c>
      <c r="W86" s="159">
        <f t="shared" si="238"/>
        <v>0</v>
      </c>
      <c r="X86" s="160">
        <f t="shared" si="239"/>
        <v>0</v>
      </c>
      <c r="Y86" s="160">
        <f t="shared" si="230"/>
        <v>0</v>
      </c>
      <c r="Z86" s="161" t="str">
        <f t="shared" si="231"/>
        <v>#DIV/0!</v>
      </c>
      <c r="AA86" s="162"/>
      <c r="AB86" s="164"/>
      <c r="AC86" s="164"/>
      <c r="AD86" s="164"/>
      <c r="AE86" s="164"/>
      <c r="AF86" s="164"/>
      <c r="AG86" s="164"/>
    </row>
    <row r="87" ht="30.0" hidden="1" customHeight="1">
      <c r="A87" s="172" t="s">
        <v>80</v>
      </c>
      <c r="B87" s="193" t="s">
        <v>216</v>
      </c>
      <c r="C87" s="291" t="s">
        <v>213</v>
      </c>
      <c r="D87" s="276" t="s">
        <v>214</v>
      </c>
      <c r="E87" s="166"/>
      <c r="F87" s="165"/>
      <c r="G87" s="167">
        <f t="shared" si="232"/>
        <v>0</v>
      </c>
      <c r="H87" s="166"/>
      <c r="I87" s="165"/>
      <c r="J87" s="167">
        <f t="shared" si="233"/>
        <v>0</v>
      </c>
      <c r="K87" s="166"/>
      <c r="L87" s="165"/>
      <c r="M87" s="167">
        <f t="shared" si="234"/>
        <v>0</v>
      </c>
      <c r="N87" s="166"/>
      <c r="O87" s="165"/>
      <c r="P87" s="167">
        <f t="shared" si="235"/>
        <v>0</v>
      </c>
      <c r="Q87" s="166"/>
      <c r="R87" s="165"/>
      <c r="S87" s="167">
        <f t="shared" si="236"/>
        <v>0</v>
      </c>
      <c r="T87" s="166"/>
      <c r="U87" s="165"/>
      <c r="V87" s="167">
        <f t="shared" si="237"/>
        <v>0</v>
      </c>
      <c r="W87" s="175">
        <f t="shared" si="238"/>
        <v>0</v>
      </c>
      <c r="X87" s="160">
        <f t="shared" si="239"/>
        <v>0</v>
      </c>
      <c r="Y87" s="160">
        <f t="shared" si="230"/>
        <v>0</v>
      </c>
      <c r="Z87" s="161" t="str">
        <f t="shared" si="231"/>
        <v>#DIV/0!</v>
      </c>
      <c r="AA87" s="168"/>
      <c r="AB87" s="164"/>
      <c r="AC87" s="164"/>
      <c r="AD87" s="164"/>
      <c r="AE87" s="164"/>
      <c r="AF87" s="164"/>
      <c r="AG87" s="164"/>
    </row>
    <row r="88" ht="36.75" customHeight="1">
      <c r="A88" s="139" t="s">
        <v>77</v>
      </c>
      <c r="B88" s="211" t="s">
        <v>217</v>
      </c>
      <c r="C88" s="176" t="s">
        <v>218</v>
      </c>
      <c r="D88" s="292"/>
      <c r="E88" s="293">
        <f>SUM(E89:E91)</f>
        <v>0</v>
      </c>
      <c r="F88" s="179"/>
      <c r="G88" s="180">
        <f t="shared" ref="G88:H88" si="240">SUM(G89:G91)</f>
        <v>0</v>
      </c>
      <c r="H88" s="293">
        <f t="shared" si="240"/>
        <v>0</v>
      </c>
      <c r="I88" s="179"/>
      <c r="J88" s="180">
        <f t="shared" ref="J88:K88" si="241">SUM(J89:J91)</f>
        <v>0</v>
      </c>
      <c r="K88" s="293">
        <f t="shared" si="241"/>
        <v>0</v>
      </c>
      <c r="L88" s="179"/>
      <c r="M88" s="180">
        <f t="shared" ref="M88:N88" si="242">SUM(M89:M91)</f>
        <v>0</v>
      </c>
      <c r="N88" s="293">
        <f t="shared" si="242"/>
        <v>0</v>
      </c>
      <c r="O88" s="179"/>
      <c r="P88" s="180">
        <f t="shared" ref="P88:Q88" si="243">SUM(P89:P91)</f>
        <v>0</v>
      </c>
      <c r="Q88" s="293">
        <f t="shared" si="243"/>
        <v>0</v>
      </c>
      <c r="R88" s="179"/>
      <c r="S88" s="180">
        <f t="shared" ref="S88:T88" si="244">SUM(S89:S91)</f>
        <v>0</v>
      </c>
      <c r="T88" s="293">
        <f t="shared" si="244"/>
        <v>0</v>
      </c>
      <c r="U88" s="179"/>
      <c r="V88" s="180">
        <f t="shared" ref="V88:X88" si="245">SUM(V89:V91)</f>
        <v>0</v>
      </c>
      <c r="W88" s="290">
        <f t="shared" si="245"/>
        <v>0</v>
      </c>
      <c r="X88" s="290">
        <f t="shared" si="245"/>
        <v>0</v>
      </c>
      <c r="Y88" s="290">
        <f t="shared" si="230"/>
        <v>0</v>
      </c>
      <c r="Z88" s="290" t="str">
        <f t="shared" si="231"/>
        <v>#DIV/0!</v>
      </c>
      <c r="AA88" s="182"/>
      <c r="AB88" s="164"/>
      <c r="AC88" s="164"/>
      <c r="AD88" s="164"/>
      <c r="AE88" s="164"/>
      <c r="AF88" s="164"/>
      <c r="AG88" s="164"/>
    </row>
    <row r="89" ht="30.0" hidden="1" customHeight="1">
      <c r="A89" s="150" t="s">
        <v>80</v>
      </c>
      <c r="B89" s="183" t="s">
        <v>219</v>
      </c>
      <c r="C89" s="291" t="s">
        <v>220</v>
      </c>
      <c r="D89" s="294" t="s">
        <v>138</v>
      </c>
      <c r="E89" s="157"/>
      <c r="F89" s="158"/>
      <c r="G89" s="156">
        <f t="shared" ref="G89:G91" si="246">E89*F89</f>
        <v>0</v>
      </c>
      <c r="H89" s="157"/>
      <c r="I89" s="158"/>
      <c r="J89" s="156">
        <f t="shared" ref="J89:J91" si="247">H89*I89</f>
        <v>0</v>
      </c>
      <c r="K89" s="157"/>
      <c r="L89" s="158"/>
      <c r="M89" s="156">
        <f t="shared" ref="M89:M91" si="248">K89*L89</f>
        <v>0</v>
      </c>
      <c r="N89" s="157"/>
      <c r="O89" s="158"/>
      <c r="P89" s="156">
        <f t="shared" ref="P89:P91" si="249">N89*O89</f>
        <v>0</v>
      </c>
      <c r="Q89" s="157"/>
      <c r="R89" s="158"/>
      <c r="S89" s="156">
        <f t="shared" ref="S89:S91" si="250">Q89*R89</f>
        <v>0</v>
      </c>
      <c r="T89" s="157"/>
      <c r="U89" s="158"/>
      <c r="V89" s="156">
        <f t="shared" ref="V89:V91" si="251">T89*U89</f>
        <v>0</v>
      </c>
      <c r="W89" s="159">
        <f t="shared" ref="W89:W91" si="252">G89+M89+S89</f>
        <v>0</v>
      </c>
      <c r="X89" s="160">
        <f t="shared" ref="X89:X91" si="253">J89+P89+V89</f>
        <v>0</v>
      </c>
      <c r="Y89" s="160">
        <f t="shared" si="230"/>
        <v>0</v>
      </c>
      <c r="Z89" s="161" t="str">
        <f t="shared" si="231"/>
        <v>#DIV/0!</v>
      </c>
      <c r="AA89" s="162"/>
      <c r="AB89" s="164"/>
      <c r="AC89" s="164"/>
      <c r="AD89" s="164"/>
      <c r="AE89" s="164"/>
      <c r="AF89" s="164"/>
      <c r="AG89" s="164"/>
    </row>
    <row r="90" ht="30.0" hidden="1" customHeight="1">
      <c r="A90" s="150" t="s">
        <v>80</v>
      </c>
      <c r="B90" s="183" t="s">
        <v>221</v>
      </c>
      <c r="C90" s="250" t="s">
        <v>220</v>
      </c>
      <c r="D90" s="274" t="s">
        <v>138</v>
      </c>
      <c r="E90" s="157"/>
      <c r="F90" s="158"/>
      <c r="G90" s="156">
        <f t="shared" si="246"/>
        <v>0</v>
      </c>
      <c r="H90" s="157"/>
      <c r="I90" s="158"/>
      <c r="J90" s="156">
        <f t="shared" si="247"/>
        <v>0</v>
      </c>
      <c r="K90" s="157"/>
      <c r="L90" s="158"/>
      <c r="M90" s="156">
        <f t="shared" si="248"/>
        <v>0</v>
      </c>
      <c r="N90" s="157"/>
      <c r="O90" s="158"/>
      <c r="P90" s="156">
        <f t="shared" si="249"/>
        <v>0</v>
      </c>
      <c r="Q90" s="157"/>
      <c r="R90" s="158"/>
      <c r="S90" s="156">
        <f t="shared" si="250"/>
        <v>0</v>
      </c>
      <c r="T90" s="157"/>
      <c r="U90" s="158"/>
      <c r="V90" s="156">
        <f t="shared" si="251"/>
        <v>0</v>
      </c>
      <c r="W90" s="159">
        <f t="shared" si="252"/>
        <v>0</v>
      </c>
      <c r="X90" s="160">
        <f t="shared" si="253"/>
        <v>0</v>
      </c>
      <c r="Y90" s="160">
        <f t="shared" si="230"/>
        <v>0</v>
      </c>
      <c r="Z90" s="161" t="str">
        <f t="shared" si="231"/>
        <v>#DIV/0!</v>
      </c>
      <c r="AA90" s="162"/>
      <c r="AB90" s="164"/>
      <c r="AC90" s="164"/>
      <c r="AD90" s="164"/>
      <c r="AE90" s="164"/>
      <c r="AF90" s="164"/>
      <c r="AG90" s="164"/>
    </row>
    <row r="91" ht="30.0" hidden="1" customHeight="1">
      <c r="A91" s="172" t="s">
        <v>80</v>
      </c>
      <c r="B91" s="193" t="s">
        <v>222</v>
      </c>
      <c r="C91" s="222" t="s">
        <v>220</v>
      </c>
      <c r="D91" s="276" t="s">
        <v>138</v>
      </c>
      <c r="E91" s="166"/>
      <c r="F91" s="165"/>
      <c r="G91" s="167">
        <f t="shared" si="246"/>
        <v>0</v>
      </c>
      <c r="H91" s="166"/>
      <c r="I91" s="165"/>
      <c r="J91" s="167">
        <f t="shared" si="247"/>
        <v>0</v>
      </c>
      <c r="K91" s="166"/>
      <c r="L91" s="165"/>
      <c r="M91" s="167">
        <f t="shared" si="248"/>
        <v>0</v>
      </c>
      <c r="N91" s="166"/>
      <c r="O91" s="165"/>
      <c r="P91" s="167">
        <f t="shared" si="249"/>
        <v>0</v>
      </c>
      <c r="Q91" s="166"/>
      <c r="R91" s="165"/>
      <c r="S91" s="167">
        <f t="shared" si="250"/>
        <v>0</v>
      </c>
      <c r="T91" s="166"/>
      <c r="U91" s="165"/>
      <c r="V91" s="167">
        <f t="shared" si="251"/>
        <v>0</v>
      </c>
      <c r="W91" s="175">
        <f t="shared" si="252"/>
        <v>0</v>
      </c>
      <c r="X91" s="160">
        <f t="shared" si="253"/>
        <v>0</v>
      </c>
      <c r="Y91" s="160">
        <f t="shared" si="230"/>
        <v>0</v>
      </c>
      <c r="Z91" s="161" t="str">
        <f t="shared" si="231"/>
        <v>#DIV/0!</v>
      </c>
      <c r="AA91" s="168"/>
      <c r="AB91" s="164"/>
      <c r="AC91" s="164"/>
      <c r="AD91" s="164"/>
      <c r="AE91" s="164"/>
      <c r="AF91" s="164"/>
      <c r="AG91" s="164"/>
    </row>
    <row r="92" ht="34.5" customHeight="1">
      <c r="A92" s="139" t="s">
        <v>77</v>
      </c>
      <c r="B92" s="211" t="s">
        <v>223</v>
      </c>
      <c r="C92" s="295" t="s">
        <v>224</v>
      </c>
      <c r="D92" s="296"/>
      <c r="E92" s="293">
        <f>SUM(E93:E95)</f>
        <v>0</v>
      </c>
      <c r="F92" s="179"/>
      <c r="G92" s="180">
        <f t="shared" ref="G92:H92" si="254">SUM(G93:G95)</f>
        <v>0</v>
      </c>
      <c r="H92" s="293">
        <f t="shared" si="254"/>
        <v>0</v>
      </c>
      <c r="I92" s="179"/>
      <c r="J92" s="180">
        <f t="shared" ref="J92:K92" si="255">SUM(J93:J95)</f>
        <v>0</v>
      </c>
      <c r="K92" s="293">
        <f t="shared" si="255"/>
        <v>0</v>
      </c>
      <c r="L92" s="179"/>
      <c r="M92" s="180">
        <f t="shared" ref="M92:N92" si="256">SUM(M93:M95)</f>
        <v>0</v>
      </c>
      <c r="N92" s="293">
        <f t="shared" si="256"/>
        <v>0</v>
      </c>
      <c r="O92" s="179"/>
      <c r="P92" s="180">
        <f t="shared" ref="P92:Q92" si="257">SUM(P93:P95)</f>
        <v>0</v>
      </c>
      <c r="Q92" s="293">
        <f t="shared" si="257"/>
        <v>0</v>
      </c>
      <c r="R92" s="179"/>
      <c r="S92" s="180">
        <f t="shared" ref="S92:T92" si="258">SUM(S93:S95)</f>
        <v>0</v>
      </c>
      <c r="T92" s="293">
        <f t="shared" si="258"/>
        <v>0</v>
      </c>
      <c r="U92" s="179"/>
      <c r="V92" s="180">
        <f t="shared" ref="V92:X92" si="259">SUM(V93:V95)</f>
        <v>0</v>
      </c>
      <c r="W92" s="290">
        <f t="shared" si="259"/>
        <v>0</v>
      </c>
      <c r="X92" s="290">
        <f t="shared" si="259"/>
        <v>0</v>
      </c>
      <c r="Y92" s="290">
        <f t="shared" si="230"/>
        <v>0</v>
      </c>
      <c r="Z92" s="290" t="str">
        <f t="shared" si="231"/>
        <v>#DIV/0!</v>
      </c>
      <c r="AA92" s="182"/>
      <c r="AB92" s="164"/>
      <c r="AC92" s="164"/>
      <c r="AD92" s="164"/>
      <c r="AE92" s="164"/>
      <c r="AF92" s="164"/>
      <c r="AG92" s="164"/>
    </row>
    <row r="93" ht="30.0" hidden="1" customHeight="1">
      <c r="A93" s="277" t="s">
        <v>80</v>
      </c>
      <c r="B93" s="278" t="s">
        <v>225</v>
      </c>
      <c r="C93" s="297" t="s">
        <v>144</v>
      </c>
      <c r="D93" s="298" t="s">
        <v>145</v>
      </c>
      <c r="E93" s="157"/>
      <c r="F93" s="158"/>
      <c r="G93" s="156">
        <f t="shared" ref="G93:G95" si="260">E93*F93</f>
        <v>0</v>
      </c>
      <c r="H93" s="157"/>
      <c r="I93" s="158"/>
      <c r="J93" s="156">
        <f t="shared" ref="J93:J95" si="261">H93*I93</f>
        <v>0</v>
      </c>
      <c r="K93" s="157"/>
      <c r="L93" s="158"/>
      <c r="M93" s="156">
        <f t="shared" ref="M93:M95" si="262">K93*L93</f>
        <v>0</v>
      </c>
      <c r="N93" s="157"/>
      <c r="O93" s="158"/>
      <c r="P93" s="156">
        <f t="shared" ref="P93:P95" si="263">N93*O93</f>
        <v>0</v>
      </c>
      <c r="Q93" s="157"/>
      <c r="R93" s="158"/>
      <c r="S93" s="156">
        <f t="shared" ref="S93:S95" si="264">Q93*R93</f>
        <v>0</v>
      </c>
      <c r="T93" s="157"/>
      <c r="U93" s="158"/>
      <c r="V93" s="156">
        <f t="shared" ref="V93:V95" si="265">T93*U93</f>
        <v>0</v>
      </c>
      <c r="W93" s="159">
        <f t="shared" ref="W93:W95" si="266">G93+M93+S93</f>
        <v>0</v>
      </c>
      <c r="X93" s="160">
        <f t="shared" ref="X93:X95" si="267">J93+P93+V93</f>
        <v>0</v>
      </c>
      <c r="Y93" s="160">
        <f t="shared" si="230"/>
        <v>0</v>
      </c>
      <c r="Z93" s="161" t="str">
        <f t="shared" si="231"/>
        <v>#DIV/0!</v>
      </c>
      <c r="AA93" s="162"/>
      <c r="AB93" s="163"/>
      <c r="AC93" s="164"/>
      <c r="AD93" s="164"/>
      <c r="AE93" s="164"/>
      <c r="AF93" s="164"/>
      <c r="AG93" s="164"/>
    </row>
    <row r="94" ht="30.0" hidden="1" customHeight="1">
      <c r="A94" s="277" t="s">
        <v>80</v>
      </c>
      <c r="B94" s="278" t="s">
        <v>226</v>
      </c>
      <c r="C94" s="297" t="s">
        <v>144</v>
      </c>
      <c r="D94" s="298" t="s">
        <v>145</v>
      </c>
      <c r="E94" s="157"/>
      <c r="F94" s="158"/>
      <c r="G94" s="156">
        <f t="shared" si="260"/>
        <v>0</v>
      </c>
      <c r="H94" s="157"/>
      <c r="I94" s="158"/>
      <c r="J94" s="156">
        <f t="shared" si="261"/>
        <v>0</v>
      </c>
      <c r="K94" s="157"/>
      <c r="L94" s="158"/>
      <c r="M94" s="156">
        <f t="shared" si="262"/>
        <v>0</v>
      </c>
      <c r="N94" s="157"/>
      <c r="O94" s="158"/>
      <c r="P94" s="156">
        <f t="shared" si="263"/>
        <v>0</v>
      </c>
      <c r="Q94" s="157"/>
      <c r="R94" s="158"/>
      <c r="S94" s="156">
        <f t="shared" si="264"/>
        <v>0</v>
      </c>
      <c r="T94" s="157"/>
      <c r="U94" s="158"/>
      <c r="V94" s="156">
        <f t="shared" si="265"/>
        <v>0</v>
      </c>
      <c r="W94" s="159">
        <f t="shared" si="266"/>
        <v>0</v>
      </c>
      <c r="X94" s="160">
        <f t="shared" si="267"/>
        <v>0</v>
      </c>
      <c r="Y94" s="160">
        <f t="shared" si="230"/>
        <v>0</v>
      </c>
      <c r="Z94" s="161" t="str">
        <f t="shared" si="231"/>
        <v>#DIV/0!</v>
      </c>
      <c r="AA94" s="162"/>
      <c r="AB94" s="164"/>
      <c r="AC94" s="164"/>
      <c r="AD94" s="164"/>
      <c r="AE94" s="164"/>
      <c r="AF94" s="164"/>
      <c r="AG94" s="164"/>
    </row>
    <row r="95" ht="14.25" hidden="1" customHeight="1">
      <c r="A95" s="279" t="s">
        <v>80</v>
      </c>
      <c r="B95" s="299" t="s">
        <v>227</v>
      </c>
      <c r="C95" s="300" t="s">
        <v>144</v>
      </c>
      <c r="D95" s="298" t="s">
        <v>145</v>
      </c>
      <c r="E95" s="208"/>
      <c r="F95" s="209"/>
      <c r="G95" s="210">
        <f t="shared" si="260"/>
        <v>0</v>
      </c>
      <c r="H95" s="208"/>
      <c r="I95" s="209"/>
      <c r="J95" s="210">
        <f t="shared" si="261"/>
        <v>0</v>
      </c>
      <c r="K95" s="208"/>
      <c r="L95" s="209"/>
      <c r="M95" s="210">
        <f t="shared" si="262"/>
        <v>0</v>
      </c>
      <c r="N95" s="208"/>
      <c r="O95" s="209"/>
      <c r="P95" s="210">
        <f t="shared" si="263"/>
        <v>0</v>
      </c>
      <c r="Q95" s="208"/>
      <c r="R95" s="209"/>
      <c r="S95" s="210">
        <f t="shared" si="264"/>
        <v>0</v>
      </c>
      <c r="T95" s="208"/>
      <c r="U95" s="209"/>
      <c r="V95" s="210">
        <f t="shared" si="265"/>
        <v>0</v>
      </c>
      <c r="W95" s="175">
        <f t="shared" si="266"/>
        <v>0</v>
      </c>
      <c r="X95" s="160">
        <f t="shared" si="267"/>
        <v>0</v>
      </c>
      <c r="Y95" s="160">
        <f t="shared" si="230"/>
        <v>0</v>
      </c>
      <c r="Z95" s="161" t="str">
        <f t="shared" si="231"/>
        <v>#DIV/0!</v>
      </c>
      <c r="AA95" s="199"/>
      <c r="AB95" s="164"/>
      <c r="AC95" s="164"/>
      <c r="AD95" s="164"/>
      <c r="AE95" s="164"/>
      <c r="AF95" s="164"/>
      <c r="AG95" s="164"/>
    </row>
    <row r="96" ht="57.0" customHeight="1">
      <c r="A96" s="301" t="s">
        <v>228</v>
      </c>
      <c r="B96" s="23"/>
      <c r="C96" s="23"/>
      <c r="D96" s="24"/>
      <c r="E96" s="252"/>
      <c r="F96" s="252"/>
      <c r="G96" s="231">
        <f>G84+G88+G92</f>
        <v>0</v>
      </c>
      <c r="H96" s="252"/>
      <c r="I96" s="252"/>
      <c r="J96" s="231">
        <f>J84+J88+J92</f>
        <v>0</v>
      </c>
      <c r="K96" s="252"/>
      <c r="L96" s="252"/>
      <c r="M96" s="231">
        <f>M84+M88+M92</f>
        <v>0</v>
      </c>
      <c r="N96" s="252"/>
      <c r="O96" s="252"/>
      <c r="P96" s="231">
        <f>P84+P88+P92</f>
        <v>0</v>
      </c>
      <c r="Q96" s="252"/>
      <c r="R96" s="252"/>
      <c r="S96" s="231">
        <f>S84+S88+S92</f>
        <v>0</v>
      </c>
      <c r="T96" s="252"/>
      <c r="U96" s="252"/>
      <c r="V96" s="231">
        <f t="shared" ref="V96:X96" si="268">V84+V88+V92</f>
        <v>0</v>
      </c>
      <c r="W96" s="254">
        <f t="shared" si="268"/>
        <v>0</v>
      </c>
      <c r="X96" s="254">
        <f t="shared" si="268"/>
        <v>0</v>
      </c>
      <c r="Y96" s="254">
        <f t="shared" si="230"/>
        <v>0</v>
      </c>
      <c r="Z96" s="254" t="str">
        <f t="shared" si="231"/>
        <v>#DIV/0!</v>
      </c>
      <c r="AA96" s="236"/>
      <c r="AB96" s="6"/>
      <c r="AC96" s="9"/>
      <c r="AD96" s="9"/>
      <c r="AE96" s="9"/>
      <c r="AF96" s="9"/>
      <c r="AG96" s="9"/>
    </row>
    <row r="97" ht="30.0" customHeight="1">
      <c r="A97" s="302" t="s">
        <v>75</v>
      </c>
      <c r="B97" s="303">
        <v>6.0</v>
      </c>
      <c r="C97" s="239" t="s">
        <v>229</v>
      </c>
      <c r="D97" s="240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2"/>
      <c r="X97" s="242"/>
      <c r="Y97" s="289"/>
      <c r="Z97" s="242"/>
      <c r="AA97" s="244"/>
      <c r="AB97" s="9"/>
      <c r="AC97" s="9"/>
      <c r="AD97" s="9"/>
      <c r="AE97" s="9"/>
      <c r="AF97" s="9"/>
      <c r="AG97" s="9"/>
    </row>
    <row r="98" ht="38.25" customHeight="1">
      <c r="A98" s="139" t="s">
        <v>77</v>
      </c>
      <c r="B98" s="211" t="s">
        <v>230</v>
      </c>
      <c r="C98" s="304" t="s">
        <v>231</v>
      </c>
      <c r="D98" s="142"/>
      <c r="E98" s="143">
        <f>SUM(E99:E101)</f>
        <v>0</v>
      </c>
      <c r="F98" s="144"/>
      <c r="G98" s="145">
        <f t="shared" ref="G98:H98" si="269">SUM(G99:G101)</f>
        <v>0</v>
      </c>
      <c r="H98" s="143">
        <f t="shared" si="269"/>
        <v>0</v>
      </c>
      <c r="I98" s="144"/>
      <c r="J98" s="145">
        <f t="shared" ref="J98:K98" si="270">SUM(J99:J101)</f>
        <v>0</v>
      </c>
      <c r="K98" s="143">
        <f t="shared" si="270"/>
        <v>0</v>
      </c>
      <c r="L98" s="144"/>
      <c r="M98" s="145">
        <f t="shared" ref="M98:N98" si="271">SUM(M99:M101)</f>
        <v>0</v>
      </c>
      <c r="N98" s="143">
        <f t="shared" si="271"/>
        <v>0</v>
      </c>
      <c r="O98" s="144"/>
      <c r="P98" s="145">
        <f t="shared" ref="P98:Q98" si="272">SUM(P99:P101)</f>
        <v>0</v>
      </c>
      <c r="Q98" s="143">
        <f t="shared" si="272"/>
        <v>0</v>
      </c>
      <c r="R98" s="144"/>
      <c r="S98" s="145">
        <f t="shared" ref="S98:T98" si="273">SUM(S99:S101)</f>
        <v>0</v>
      </c>
      <c r="T98" s="143">
        <f t="shared" si="273"/>
        <v>0</v>
      </c>
      <c r="U98" s="144"/>
      <c r="V98" s="145">
        <f t="shared" ref="V98:X98" si="274">SUM(V99:V101)</f>
        <v>0</v>
      </c>
      <c r="W98" s="145">
        <f t="shared" si="274"/>
        <v>0</v>
      </c>
      <c r="X98" s="145">
        <f t="shared" si="274"/>
        <v>0</v>
      </c>
      <c r="Y98" s="145">
        <f t="shared" ref="Y98:Y110" si="275">W98-X98</f>
        <v>0</v>
      </c>
      <c r="Z98" s="147" t="str">
        <f t="shared" ref="Z98:Z110" si="276">Y98/W98</f>
        <v>#DIV/0!</v>
      </c>
      <c r="AA98" s="148"/>
      <c r="AB98" s="149"/>
      <c r="AC98" s="149"/>
      <c r="AD98" s="149"/>
      <c r="AE98" s="149"/>
      <c r="AF98" s="149"/>
      <c r="AG98" s="149"/>
    </row>
    <row r="99" ht="30.0" hidden="1" customHeight="1">
      <c r="A99" s="150" t="s">
        <v>80</v>
      </c>
      <c r="B99" s="183" t="s">
        <v>232</v>
      </c>
      <c r="C99" s="250" t="s">
        <v>233</v>
      </c>
      <c r="D99" s="153" t="s">
        <v>138</v>
      </c>
      <c r="E99" s="157"/>
      <c r="F99" s="158"/>
      <c r="G99" s="156">
        <f t="shared" ref="G99:G101" si="277">E99*F99</f>
        <v>0</v>
      </c>
      <c r="H99" s="157"/>
      <c r="I99" s="158"/>
      <c r="J99" s="156">
        <f t="shared" ref="J99:J101" si="278">H99*I99</f>
        <v>0</v>
      </c>
      <c r="K99" s="157"/>
      <c r="L99" s="158"/>
      <c r="M99" s="156">
        <f t="shared" ref="M99:M101" si="279">K99*L99</f>
        <v>0</v>
      </c>
      <c r="N99" s="157"/>
      <c r="O99" s="158"/>
      <c r="P99" s="156">
        <f t="shared" ref="P99:P101" si="280">N99*O99</f>
        <v>0</v>
      </c>
      <c r="Q99" s="157"/>
      <c r="R99" s="158"/>
      <c r="S99" s="156">
        <f t="shared" ref="S99:S101" si="281">Q99*R99</f>
        <v>0</v>
      </c>
      <c r="T99" s="157"/>
      <c r="U99" s="158"/>
      <c r="V99" s="156">
        <f t="shared" ref="V99:V101" si="282">T99*U99</f>
        <v>0</v>
      </c>
      <c r="W99" s="159">
        <f t="shared" ref="W99:W101" si="283">G99+M99+S99</f>
        <v>0</v>
      </c>
      <c r="X99" s="160">
        <f t="shared" ref="X99:X101" si="284">J99+P99+V99</f>
        <v>0</v>
      </c>
      <c r="Y99" s="160">
        <f t="shared" si="275"/>
        <v>0</v>
      </c>
      <c r="Z99" s="161" t="str">
        <f t="shared" si="276"/>
        <v>#DIV/0!</v>
      </c>
      <c r="AA99" s="162"/>
      <c r="AB99" s="164"/>
      <c r="AC99" s="164"/>
      <c r="AD99" s="164"/>
      <c r="AE99" s="164"/>
      <c r="AF99" s="164"/>
      <c r="AG99" s="164"/>
    </row>
    <row r="100" ht="30.0" hidden="1" customHeight="1">
      <c r="A100" s="150" t="s">
        <v>80</v>
      </c>
      <c r="B100" s="183" t="s">
        <v>234</v>
      </c>
      <c r="C100" s="250" t="s">
        <v>233</v>
      </c>
      <c r="D100" s="153" t="s">
        <v>138</v>
      </c>
      <c r="E100" s="157"/>
      <c r="F100" s="158"/>
      <c r="G100" s="156">
        <f t="shared" si="277"/>
        <v>0</v>
      </c>
      <c r="H100" s="157"/>
      <c r="I100" s="158"/>
      <c r="J100" s="156">
        <f t="shared" si="278"/>
        <v>0</v>
      </c>
      <c r="K100" s="157"/>
      <c r="L100" s="158"/>
      <c r="M100" s="156">
        <f t="shared" si="279"/>
        <v>0</v>
      </c>
      <c r="N100" s="157"/>
      <c r="O100" s="158"/>
      <c r="P100" s="156">
        <f t="shared" si="280"/>
        <v>0</v>
      </c>
      <c r="Q100" s="157"/>
      <c r="R100" s="158"/>
      <c r="S100" s="156">
        <f t="shared" si="281"/>
        <v>0</v>
      </c>
      <c r="T100" s="157"/>
      <c r="U100" s="158"/>
      <c r="V100" s="156">
        <f t="shared" si="282"/>
        <v>0</v>
      </c>
      <c r="W100" s="159">
        <f t="shared" si="283"/>
        <v>0</v>
      </c>
      <c r="X100" s="160">
        <f t="shared" si="284"/>
        <v>0</v>
      </c>
      <c r="Y100" s="160">
        <f t="shared" si="275"/>
        <v>0</v>
      </c>
      <c r="Z100" s="161" t="str">
        <f t="shared" si="276"/>
        <v>#DIV/0!</v>
      </c>
      <c r="AA100" s="162"/>
      <c r="AB100" s="164"/>
      <c r="AC100" s="164"/>
      <c r="AD100" s="164"/>
      <c r="AE100" s="164"/>
      <c r="AF100" s="164"/>
      <c r="AG100" s="164"/>
    </row>
    <row r="101" ht="30.0" hidden="1" customHeight="1">
      <c r="A101" s="172" t="s">
        <v>80</v>
      </c>
      <c r="B101" s="193" t="s">
        <v>235</v>
      </c>
      <c r="C101" s="222" t="s">
        <v>233</v>
      </c>
      <c r="D101" s="174" t="s">
        <v>138</v>
      </c>
      <c r="E101" s="166"/>
      <c r="F101" s="165"/>
      <c r="G101" s="167">
        <f t="shared" si="277"/>
        <v>0</v>
      </c>
      <c r="H101" s="166"/>
      <c r="I101" s="165"/>
      <c r="J101" s="167">
        <f t="shared" si="278"/>
        <v>0</v>
      </c>
      <c r="K101" s="166"/>
      <c r="L101" s="165"/>
      <c r="M101" s="167">
        <f t="shared" si="279"/>
        <v>0</v>
      </c>
      <c r="N101" s="166"/>
      <c r="O101" s="165"/>
      <c r="P101" s="167">
        <f t="shared" si="280"/>
        <v>0</v>
      </c>
      <c r="Q101" s="166"/>
      <c r="R101" s="165"/>
      <c r="S101" s="167">
        <f t="shared" si="281"/>
        <v>0</v>
      </c>
      <c r="T101" s="166"/>
      <c r="U101" s="165"/>
      <c r="V101" s="167">
        <f t="shared" si="282"/>
        <v>0</v>
      </c>
      <c r="W101" s="175">
        <f t="shared" si="283"/>
        <v>0</v>
      </c>
      <c r="X101" s="160">
        <f t="shared" si="284"/>
        <v>0</v>
      </c>
      <c r="Y101" s="160">
        <f t="shared" si="275"/>
        <v>0</v>
      </c>
      <c r="Z101" s="161" t="str">
        <f t="shared" si="276"/>
        <v>#DIV/0!</v>
      </c>
      <c r="AA101" s="168"/>
      <c r="AB101" s="164"/>
      <c r="AC101" s="164"/>
      <c r="AD101" s="164"/>
      <c r="AE101" s="164"/>
      <c r="AF101" s="164"/>
      <c r="AG101" s="164"/>
    </row>
    <row r="102" ht="30.0" customHeight="1">
      <c r="A102" s="139" t="s">
        <v>75</v>
      </c>
      <c r="B102" s="211" t="s">
        <v>236</v>
      </c>
      <c r="C102" s="305" t="s">
        <v>237</v>
      </c>
      <c r="D102" s="177"/>
      <c r="E102" s="178">
        <f>SUM(E103:E105)</f>
        <v>0</v>
      </c>
      <c r="F102" s="179"/>
      <c r="G102" s="180">
        <f t="shared" ref="G102:H102" si="285">SUM(G103:G105)</f>
        <v>0</v>
      </c>
      <c r="H102" s="178">
        <f t="shared" si="285"/>
        <v>0</v>
      </c>
      <c r="I102" s="179"/>
      <c r="J102" s="180">
        <f t="shared" ref="J102:K102" si="286">SUM(J103:J105)</f>
        <v>0</v>
      </c>
      <c r="K102" s="178">
        <f t="shared" si="286"/>
        <v>0</v>
      </c>
      <c r="L102" s="179"/>
      <c r="M102" s="180">
        <f t="shared" ref="M102:N102" si="287">SUM(M103:M105)</f>
        <v>0</v>
      </c>
      <c r="N102" s="178">
        <f t="shared" si="287"/>
        <v>0</v>
      </c>
      <c r="O102" s="179"/>
      <c r="P102" s="180">
        <f t="shared" ref="P102:Q102" si="288">SUM(P103:P105)</f>
        <v>0</v>
      </c>
      <c r="Q102" s="178">
        <f t="shared" si="288"/>
        <v>0</v>
      </c>
      <c r="R102" s="179"/>
      <c r="S102" s="180">
        <f t="shared" ref="S102:T102" si="289">SUM(S103:S105)</f>
        <v>0</v>
      </c>
      <c r="T102" s="178">
        <f t="shared" si="289"/>
        <v>0</v>
      </c>
      <c r="U102" s="179"/>
      <c r="V102" s="180">
        <f t="shared" ref="V102:X102" si="290">SUM(V103:V105)</f>
        <v>0</v>
      </c>
      <c r="W102" s="180">
        <f t="shared" si="290"/>
        <v>0</v>
      </c>
      <c r="X102" s="180">
        <f t="shared" si="290"/>
        <v>0</v>
      </c>
      <c r="Y102" s="180">
        <f t="shared" si="275"/>
        <v>0</v>
      </c>
      <c r="Z102" s="180" t="str">
        <f t="shared" si="276"/>
        <v>#DIV/0!</v>
      </c>
      <c r="AA102" s="182"/>
      <c r="AB102" s="149"/>
      <c r="AC102" s="149"/>
      <c r="AD102" s="149"/>
      <c r="AE102" s="149"/>
      <c r="AF102" s="149"/>
      <c r="AG102" s="149"/>
    </row>
    <row r="103" ht="30.0" hidden="1" customHeight="1">
      <c r="A103" s="150" t="s">
        <v>80</v>
      </c>
      <c r="B103" s="183" t="s">
        <v>238</v>
      </c>
      <c r="C103" s="250" t="s">
        <v>233</v>
      </c>
      <c r="D103" s="153" t="s">
        <v>138</v>
      </c>
      <c r="E103" s="157"/>
      <c r="F103" s="158"/>
      <c r="G103" s="156">
        <f t="shared" ref="G103:G105" si="291">E103*F103</f>
        <v>0</v>
      </c>
      <c r="H103" s="157"/>
      <c r="I103" s="158"/>
      <c r="J103" s="156">
        <f t="shared" ref="J103:J105" si="292">H103*I103</f>
        <v>0</v>
      </c>
      <c r="K103" s="157"/>
      <c r="L103" s="158"/>
      <c r="M103" s="156">
        <f t="shared" ref="M103:M105" si="293">K103*L103</f>
        <v>0</v>
      </c>
      <c r="N103" s="157"/>
      <c r="O103" s="158"/>
      <c r="P103" s="156">
        <f t="shared" ref="P103:P105" si="294">N103*O103</f>
        <v>0</v>
      </c>
      <c r="Q103" s="157"/>
      <c r="R103" s="158"/>
      <c r="S103" s="156">
        <f t="shared" ref="S103:S105" si="295">Q103*R103</f>
        <v>0</v>
      </c>
      <c r="T103" s="157"/>
      <c r="U103" s="158"/>
      <c r="V103" s="156">
        <f t="shared" ref="V103:V105" si="296">T103*U103</f>
        <v>0</v>
      </c>
      <c r="W103" s="159">
        <f t="shared" ref="W103:W105" si="297">G103+M103+S103</f>
        <v>0</v>
      </c>
      <c r="X103" s="160">
        <f t="shared" ref="X103:X105" si="298">J103+P103+V103</f>
        <v>0</v>
      </c>
      <c r="Y103" s="160">
        <f t="shared" si="275"/>
        <v>0</v>
      </c>
      <c r="Z103" s="161" t="str">
        <f t="shared" si="276"/>
        <v>#DIV/0!</v>
      </c>
      <c r="AA103" s="162"/>
      <c r="AB103" s="164"/>
      <c r="AC103" s="164"/>
      <c r="AD103" s="164"/>
      <c r="AE103" s="164"/>
      <c r="AF103" s="164"/>
      <c r="AG103" s="164"/>
    </row>
    <row r="104" ht="30.0" hidden="1" customHeight="1">
      <c r="A104" s="150" t="s">
        <v>80</v>
      </c>
      <c r="B104" s="183" t="s">
        <v>239</v>
      </c>
      <c r="C104" s="250" t="s">
        <v>233</v>
      </c>
      <c r="D104" s="153" t="s">
        <v>138</v>
      </c>
      <c r="E104" s="157"/>
      <c r="F104" s="158"/>
      <c r="G104" s="156">
        <f t="shared" si="291"/>
        <v>0</v>
      </c>
      <c r="H104" s="157"/>
      <c r="I104" s="158"/>
      <c r="J104" s="156">
        <f t="shared" si="292"/>
        <v>0</v>
      </c>
      <c r="K104" s="157"/>
      <c r="L104" s="158"/>
      <c r="M104" s="156">
        <f t="shared" si="293"/>
        <v>0</v>
      </c>
      <c r="N104" s="157"/>
      <c r="O104" s="158"/>
      <c r="P104" s="156">
        <f t="shared" si="294"/>
        <v>0</v>
      </c>
      <c r="Q104" s="157"/>
      <c r="R104" s="158"/>
      <c r="S104" s="156">
        <f t="shared" si="295"/>
        <v>0</v>
      </c>
      <c r="T104" s="157"/>
      <c r="U104" s="158"/>
      <c r="V104" s="156">
        <f t="shared" si="296"/>
        <v>0</v>
      </c>
      <c r="W104" s="159">
        <f t="shared" si="297"/>
        <v>0</v>
      </c>
      <c r="X104" s="160">
        <f t="shared" si="298"/>
        <v>0</v>
      </c>
      <c r="Y104" s="160">
        <f t="shared" si="275"/>
        <v>0</v>
      </c>
      <c r="Z104" s="161" t="str">
        <f t="shared" si="276"/>
        <v>#DIV/0!</v>
      </c>
      <c r="AA104" s="162"/>
      <c r="AB104" s="164"/>
      <c r="AC104" s="164"/>
      <c r="AD104" s="164"/>
      <c r="AE104" s="164"/>
      <c r="AF104" s="164"/>
      <c r="AG104" s="164"/>
    </row>
    <row r="105" ht="30.0" hidden="1" customHeight="1">
      <c r="A105" s="172" t="s">
        <v>80</v>
      </c>
      <c r="B105" s="193" t="s">
        <v>240</v>
      </c>
      <c r="C105" s="222" t="s">
        <v>233</v>
      </c>
      <c r="D105" s="174" t="s">
        <v>138</v>
      </c>
      <c r="E105" s="166"/>
      <c r="F105" s="165"/>
      <c r="G105" s="167">
        <f t="shared" si="291"/>
        <v>0</v>
      </c>
      <c r="H105" s="166"/>
      <c r="I105" s="165"/>
      <c r="J105" s="167">
        <f t="shared" si="292"/>
        <v>0</v>
      </c>
      <c r="K105" s="166"/>
      <c r="L105" s="165"/>
      <c r="M105" s="167">
        <f t="shared" si="293"/>
        <v>0</v>
      </c>
      <c r="N105" s="166"/>
      <c r="O105" s="165"/>
      <c r="P105" s="167">
        <f t="shared" si="294"/>
        <v>0</v>
      </c>
      <c r="Q105" s="166"/>
      <c r="R105" s="165"/>
      <c r="S105" s="167">
        <f t="shared" si="295"/>
        <v>0</v>
      </c>
      <c r="T105" s="166"/>
      <c r="U105" s="165"/>
      <c r="V105" s="167">
        <f t="shared" si="296"/>
        <v>0</v>
      </c>
      <c r="W105" s="175">
        <f t="shared" si="297"/>
        <v>0</v>
      </c>
      <c r="X105" s="160">
        <f t="shared" si="298"/>
        <v>0</v>
      </c>
      <c r="Y105" s="160">
        <f t="shared" si="275"/>
        <v>0</v>
      </c>
      <c r="Z105" s="161" t="str">
        <f t="shared" si="276"/>
        <v>#DIV/0!</v>
      </c>
      <c r="AA105" s="168"/>
      <c r="AB105" s="164"/>
      <c r="AC105" s="164"/>
      <c r="AD105" s="164"/>
      <c r="AE105" s="164"/>
      <c r="AF105" s="164"/>
      <c r="AG105" s="164"/>
    </row>
    <row r="106" ht="30.0" customHeight="1">
      <c r="A106" s="139" t="s">
        <v>75</v>
      </c>
      <c r="B106" s="211" t="s">
        <v>241</v>
      </c>
      <c r="C106" s="305" t="s">
        <v>242</v>
      </c>
      <c r="D106" s="177"/>
      <c r="E106" s="178">
        <f>SUM(E107:E109)</f>
        <v>0</v>
      </c>
      <c r="F106" s="179"/>
      <c r="G106" s="180">
        <f t="shared" ref="G106:H106" si="299">SUM(G107:G109)</f>
        <v>0</v>
      </c>
      <c r="H106" s="178">
        <f t="shared" si="299"/>
        <v>0</v>
      </c>
      <c r="I106" s="179"/>
      <c r="J106" s="180">
        <f t="shared" ref="J106:K106" si="300">SUM(J107:J109)</f>
        <v>0</v>
      </c>
      <c r="K106" s="178">
        <f t="shared" si="300"/>
        <v>0</v>
      </c>
      <c r="L106" s="179"/>
      <c r="M106" s="180">
        <f t="shared" ref="M106:N106" si="301">SUM(M107:M109)</f>
        <v>0</v>
      </c>
      <c r="N106" s="178">
        <f t="shared" si="301"/>
        <v>0</v>
      </c>
      <c r="O106" s="179"/>
      <c r="P106" s="180">
        <f t="shared" ref="P106:Q106" si="302">SUM(P107:P109)</f>
        <v>0</v>
      </c>
      <c r="Q106" s="178">
        <f t="shared" si="302"/>
        <v>0</v>
      </c>
      <c r="R106" s="179"/>
      <c r="S106" s="180">
        <f t="shared" ref="S106:T106" si="303">SUM(S107:S109)</f>
        <v>0</v>
      </c>
      <c r="T106" s="178">
        <f t="shared" si="303"/>
        <v>0</v>
      </c>
      <c r="U106" s="179"/>
      <c r="V106" s="180">
        <f t="shared" ref="V106:X106" si="304">SUM(V107:V109)</f>
        <v>0</v>
      </c>
      <c r="W106" s="180">
        <f t="shared" si="304"/>
        <v>0</v>
      </c>
      <c r="X106" s="180">
        <f t="shared" si="304"/>
        <v>0</v>
      </c>
      <c r="Y106" s="180">
        <f t="shared" si="275"/>
        <v>0</v>
      </c>
      <c r="Z106" s="180" t="str">
        <f t="shared" si="276"/>
        <v>#DIV/0!</v>
      </c>
      <c r="AA106" s="182"/>
      <c r="AB106" s="149"/>
      <c r="AC106" s="149"/>
      <c r="AD106" s="149"/>
      <c r="AE106" s="149"/>
      <c r="AF106" s="149"/>
      <c r="AG106" s="149"/>
    </row>
    <row r="107" ht="30.0" hidden="1" customHeight="1">
      <c r="A107" s="277" t="s">
        <v>80</v>
      </c>
      <c r="B107" s="278" t="s">
        <v>243</v>
      </c>
      <c r="C107" s="250" t="s">
        <v>233</v>
      </c>
      <c r="D107" s="153" t="s">
        <v>138</v>
      </c>
      <c r="E107" s="157"/>
      <c r="F107" s="158"/>
      <c r="G107" s="156">
        <f t="shared" ref="G107:G109" si="305">E107*F107</f>
        <v>0</v>
      </c>
      <c r="H107" s="157"/>
      <c r="I107" s="158"/>
      <c r="J107" s="156">
        <f t="shared" ref="J107:J109" si="306">H107*I107</f>
        <v>0</v>
      </c>
      <c r="K107" s="157"/>
      <c r="L107" s="158"/>
      <c r="M107" s="156">
        <f t="shared" ref="M107:M109" si="307">K107*L107</f>
        <v>0</v>
      </c>
      <c r="N107" s="157"/>
      <c r="O107" s="158"/>
      <c r="P107" s="156">
        <f t="shared" ref="P107:P109" si="308">N107*O107</f>
        <v>0</v>
      </c>
      <c r="Q107" s="157"/>
      <c r="R107" s="158"/>
      <c r="S107" s="156">
        <f t="shared" ref="S107:S109" si="309">Q107*R107</f>
        <v>0</v>
      </c>
      <c r="T107" s="157"/>
      <c r="U107" s="158"/>
      <c r="V107" s="156">
        <f t="shared" ref="V107:V109" si="310">T107*U107</f>
        <v>0</v>
      </c>
      <c r="W107" s="159">
        <f t="shared" ref="W107:W109" si="311">G107+M107+S107</f>
        <v>0</v>
      </c>
      <c r="X107" s="160">
        <f t="shared" ref="X107:X109" si="312">J107+P107+V107</f>
        <v>0</v>
      </c>
      <c r="Y107" s="160">
        <f t="shared" si="275"/>
        <v>0</v>
      </c>
      <c r="Z107" s="161" t="str">
        <f t="shared" si="276"/>
        <v>#DIV/0!</v>
      </c>
      <c r="AA107" s="162"/>
      <c r="AB107" s="164"/>
      <c r="AC107" s="164"/>
      <c r="AD107" s="164"/>
      <c r="AE107" s="164"/>
      <c r="AF107" s="164"/>
      <c r="AG107" s="164"/>
    </row>
    <row r="108" ht="30.0" hidden="1" customHeight="1">
      <c r="A108" s="277" t="s">
        <v>80</v>
      </c>
      <c r="B108" s="278" t="s">
        <v>244</v>
      </c>
      <c r="C108" s="250" t="s">
        <v>233</v>
      </c>
      <c r="D108" s="153" t="s">
        <v>138</v>
      </c>
      <c r="E108" s="157"/>
      <c r="F108" s="158"/>
      <c r="G108" s="156">
        <f t="shared" si="305"/>
        <v>0</v>
      </c>
      <c r="H108" s="157"/>
      <c r="I108" s="158"/>
      <c r="J108" s="156">
        <f t="shared" si="306"/>
        <v>0</v>
      </c>
      <c r="K108" s="157"/>
      <c r="L108" s="158"/>
      <c r="M108" s="156">
        <f t="shared" si="307"/>
        <v>0</v>
      </c>
      <c r="N108" s="157"/>
      <c r="O108" s="158"/>
      <c r="P108" s="156">
        <f t="shared" si="308"/>
        <v>0</v>
      </c>
      <c r="Q108" s="157"/>
      <c r="R108" s="158"/>
      <c r="S108" s="156">
        <f t="shared" si="309"/>
        <v>0</v>
      </c>
      <c r="T108" s="157"/>
      <c r="U108" s="158"/>
      <c r="V108" s="156">
        <f t="shared" si="310"/>
        <v>0</v>
      </c>
      <c r="W108" s="159">
        <f t="shared" si="311"/>
        <v>0</v>
      </c>
      <c r="X108" s="160">
        <f t="shared" si="312"/>
        <v>0</v>
      </c>
      <c r="Y108" s="160">
        <f t="shared" si="275"/>
        <v>0</v>
      </c>
      <c r="Z108" s="161" t="str">
        <f t="shared" si="276"/>
        <v>#DIV/0!</v>
      </c>
      <c r="AA108" s="162"/>
      <c r="AB108" s="164"/>
      <c r="AC108" s="164"/>
      <c r="AD108" s="164"/>
      <c r="AE108" s="164"/>
      <c r="AF108" s="164"/>
      <c r="AG108" s="164"/>
    </row>
    <row r="109" ht="30.0" hidden="1" customHeight="1">
      <c r="A109" s="279" t="s">
        <v>80</v>
      </c>
      <c r="B109" s="299" t="s">
        <v>245</v>
      </c>
      <c r="C109" s="222" t="s">
        <v>233</v>
      </c>
      <c r="D109" s="174" t="s">
        <v>138</v>
      </c>
      <c r="E109" s="208"/>
      <c r="F109" s="209"/>
      <c r="G109" s="210">
        <f t="shared" si="305"/>
        <v>0</v>
      </c>
      <c r="H109" s="208"/>
      <c r="I109" s="209"/>
      <c r="J109" s="210">
        <f t="shared" si="306"/>
        <v>0</v>
      </c>
      <c r="K109" s="208"/>
      <c r="L109" s="209"/>
      <c r="M109" s="210">
        <f t="shared" si="307"/>
        <v>0</v>
      </c>
      <c r="N109" s="208"/>
      <c r="O109" s="209"/>
      <c r="P109" s="210">
        <f t="shared" si="308"/>
        <v>0</v>
      </c>
      <c r="Q109" s="208"/>
      <c r="R109" s="209"/>
      <c r="S109" s="210">
        <f t="shared" si="309"/>
        <v>0</v>
      </c>
      <c r="T109" s="208"/>
      <c r="U109" s="209"/>
      <c r="V109" s="210">
        <f t="shared" si="310"/>
        <v>0</v>
      </c>
      <c r="W109" s="175">
        <f t="shared" si="311"/>
        <v>0</v>
      </c>
      <c r="X109" s="224">
        <f t="shared" si="312"/>
        <v>0</v>
      </c>
      <c r="Y109" s="224">
        <f t="shared" si="275"/>
        <v>0</v>
      </c>
      <c r="Z109" s="306" t="str">
        <f t="shared" si="276"/>
        <v>#DIV/0!</v>
      </c>
      <c r="AA109" s="168"/>
      <c r="AB109" s="164"/>
      <c r="AC109" s="164"/>
      <c r="AD109" s="164"/>
      <c r="AE109" s="164"/>
      <c r="AF109" s="164"/>
      <c r="AG109" s="164"/>
    </row>
    <row r="110" ht="30.0" customHeight="1">
      <c r="A110" s="281" t="s">
        <v>246</v>
      </c>
      <c r="B110" s="282"/>
      <c r="C110" s="227"/>
      <c r="D110" s="228"/>
      <c r="E110" s="232">
        <f>E106+E102+E98</f>
        <v>0</v>
      </c>
      <c r="F110" s="252"/>
      <c r="G110" s="231">
        <f t="shared" ref="G110:H110" si="313">G106+G102+G98</f>
        <v>0</v>
      </c>
      <c r="H110" s="232">
        <f t="shared" si="313"/>
        <v>0</v>
      </c>
      <c r="I110" s="252"/>
      <c r="J110" s="231">
        <f t="shared" ref="J110:K110" si="314">J106+J102+J98</f>
        <v>0</v>
      </c>
      <c r="K110" s="253">
        <f t="shared" si="314"/>
        <v>0</v>
      </c>
      <c r="L110" s="252"/>
      <c r="M110" s="231">
        <f t="shared" ref="M110:N110" si="315">M106+M102+M98</f>
        <v>0</v>
      </c>
      <c r="N110" s="253">
        <f t="shared" si="315"/>
        <v>0</v>
      </c>
      <c r="O110" s="252"/>
      <c r="P110" s="231">
        <f t="shared" ref="P110:Q110" si="316">P106+P102+P98</f>
        <v>0</v>
      </c>
      <c r="Q110" s="253">
        <f t="shared" si="316"/>
        <v>0</v>
      </c>
      <c r="R110" s="252"/>
      <c r="S110" s="231">
        <f t="shared" ref="S110:T110" si="317">S106+S102+S98</f>
        <v>0</v>
      </c>
      <c r="T110" s="253">
        <f t="shared" si="317"/>
        <v>0</v>
      </c>
      <c r="U110" s="252"/>
      <c r="V110" s="233">
        <f t="shared" ref="V110:X110" si="318">V106+V102+V98</f>
        <v>0</v>
      </c>
      <c r="W110" s="307">
        <f t="shared" si="318"/>
        <v>0</v>
      </c>
      <c r="X110" s="308">
        <f t="shared" si="318"/>
        <v>0</v>
      </c>
      <c r="Y110" s="308">
        <f t="shared" si="275"/>
        <v>0</v>
      </c>
      <c r="Z110" s="308" t="str">
        <f t="shared" si="276"/>
        <v>#DIV/0!</v>
      </c>
      <c r="AA110" s="309"/>
      <c r="AB110" s="9"/>
      <c r="AC110" s="9"/>
      <c r="AD110" s="9"/>
      <c r="AE110" s="9"/>
      <c r="AF110" s="9"/>
      <c r="AG110" s="9"/>
    </row>
    <row r="111" ht="30.0" customHeight="1">
      <c r="A111" s="302" t="s">
        <v>75</v>
      </c>
      <c r="B111" s="286">
        <v>7.0</v>
      </c>
      <c r="C111" s="239" t="s">
        <v>247</v>
      </c>
      <c r="D111" s="240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310"/>
      <c r="X111" s="310"/>
      <c r="Y111" s="243"/>
      <c r="Z111" s="310"/>
      <c r="AA111" s="311"/>
      <c r="AB111" s="9"/>
      <c r="AC111" s="9"/>
      <c r="AD111" s="9"/>
      <c r="AE111" s="9"/>
      <c r="AF111" s="9"/>
      <c r="AG111" s="9"/>
    </row>
    <row r="112" ht="117.0" customHeight="1">
      <c r="A112" s="150" t="s">
        <v>80</v>
      </c>
      <c r="B112" s="183" t="s">
        <v>248</v>
      </c>
      <c r="C112" s="255" t="s">
        <v>249</v>
      </c>
      <c r="D112" s="256" t="s">
        <v>138</v>
      </c>
      <c r="E112" s="154">
        <v>300.0</v>
      </c>
      <c r="F112" s="171">
        <v>20.0</v>
      </c>
      <c r="G112" s="156">
        <f t="shared" ref="G112:G113" si="319">E112*F112</f>
        <v>6000</v>
      </c>
      <c r="H112" s="157">
        <v>300.0</v>
      </c>
      <c r="I112" s="158">
        <v>13.6</v>
      </c>
      <c r="J112" s="156">
        <f t="shared" ref="J112:J113" si="320">H112*I112</f>
        <v>4080</v>
      </c>
      <c r="K112" s="157"/>
      <c r="L112" s="158"/>
      <c r="M112" s="156">
        <f t="shared" ref="M112:M113" si="321">K112*L112</f>
        <v>0</v>
      </c>
      <c r="N112" s="157"/>
      <c r="O112" s="158"/>
      <c r="P112" s="156">
        <f t="shared" ref="P112:P113" si="322">N112*O112</f>
        <v>0</v>
      </c>
      <c r="Q112" s="157"/>
      <c r="R112" s="158"/>
      <c r="S112" s="156">
        <f t="shared" ref="S112:S113" si="323">Q112*R112</f>
        <v>0</v>
      </c>
      <c r="T112" s="157"/>
      <c r="U112" s="158"/>
      <c r="V112" s="312">
        <f t="shared" ref="V112:V113" si="324">T112*U112</f>
        <v>0</v>
      </c>
      <c r="W112" s="313">
        <f t="shared" ref="W112:W113" si="325">G112+M112+S112</f>
        <v>6000</v>
      </c>
      <c r="X112" s="314">
        <f t="shared" ref="X112:X113" si="326">J112+P112+V112</f>
        <v>4080</v>
      </c>
      <c r="Y112" s="314">
        <f t="shared" ref="Y112:Y114" si="327">W112-X112</f>
        <v>1920</v>
      </c>
      <c r="Z112" s="315">
        <f t="shared" ref="Z112:Z114" si="328">Y112/W112</f>
        <v>0.32</v>
      </c>
      <c r="AA112" s="316" t="s">
        <v>250</v>
      </c>
      <c r="AB112" s="164"/>
      <c r="AC112" s="164"/>
      <c r="AD112" s="164"/>
      <c r="AE112" s="164"/>
      <c r="AF112" s="164"/>
      <c r="AG112" s="164"/>
    </row>
    <row r="113" ht="80.25" customHeight="1">
      <c r="A113" s="150" t="s">
        <v>80</v>
      </c>
      <c r="B113" s="183" t="s">
        <v>251</v>
      </c>
      <c r="C113" s="255" t="s">
        <v>252</v>
      </c>
      <c r="D113" s="256" t="s">
        <v>138</v>
      </c>
      <c r="E113" s="154">
        <v>500.0</v>
      </c>
      <c r="F113" s="171">
        <v>5.0</v>
      </c>
      <c r="G113" s="156">
        <f t="shared" si="319"/>
        <v>2500</v>
      </c>
      <c r="H113" s="157">
        <v>500.0</v>
      </c>
      <c r="I113" s="158">
        <v>6.45</v>
      </c>
      <c r="J113" s="156">
        <f t="shared" si="320"/>
        <v>3225</v>
      </c>
      <c r="K113" s="157"/>
      <c r="L113" s="158"/>
      <c r="M113" s="156">
        <f t="shared" si="321"/>
        <v>0</v>
      </c>
      <c r="N113" s="157"/>
      <c r="O113" s="158"/>
      <c r="P113" s="156">
        <f t="shared" si="322"/>
        <v>0</v>
      </c>
      <c r="Q113" s="157"/>
      <c r="R113" s="158"/>
      <c r="S113" s="156">
        <f t="shared" si="323"/>
        <v>0</v>
      </c>
      <c r="T113" s="157"/>
      <c r="U113" s="158"/>
      <c r="V113" s="312">
        <f t="shared" si="324"/>
        <v>0</v>
      </c>
      <c r="W113" s="317">
        <f t="shared" si="325"/>
        <v>2500</v>
      </c>
      <c r="X113" s="160">
        <f t="shared" si="326"/>
        <v>3225</v>
      </c>
      <c r="Y113" s="160">
        <f t="shared" si="327"/>
        <v>-725</v>
      </c>
      <c r="Z113" s="161">
        <f t="shared" si="328"/>
        <v>-0.29</v>
      </c>
      <c r="AA113" s="162" t="s">
        <v>253</v>
      </c>
      <c r="AB113" s="164"/>
      <c r="AC113" s="164"/>
      <c r="AD113" s="164"/>
      <c r="AE113" s="164"/>
      <c r="AF113" s="164"/>
      <c r="AG113" s="164"/>
    </row>
    <row r="114" ht="30.0" customHeight="1">
      <c r="A114" s="281" t="s">
        <v>254</v>
      </c>
      <c r="B114" s="282"/>
      <c r="C114" s="227"/>
      <c r="D114" s="228"/>
      <c r="E114" s="232">
        <f>SUM(E112:E113)</f>
        <v>800</v>
      </c>
      <c r="F114" s="252"/>
      <c r="G114" s="231">
        <f t="shared" ref="G114:H114" si="329">SUM(G112:G113)</f>
        <v>8500</v>
      </c>
      <c r="H114" s="232">
        <f t="shared" si="329"/>
        <v>800</v>
      </c>
      <c r="I114" s="252"/>
      <c r="J114" s="231">
        <f t="shared" ref="J114:K114" si="330">SUM(J112:J113)</f>
        <v>7305</v>
      </c>
      <c r="K114" s="253">
        <f t="shared" si="330"/>
        <v>0</v>
      </c>
      <c r="L114" s="252"/>
      <c r="M114" s="231">
        <f t="shared" ref="M114:N114" si="331">SUM(M112:M113)</f>
        <v>0</v>
      </c>
      <c r="N114" s="253">
        <f t="shared" si="331"/>
        <v>0</v>
      </c>
      <c r="O114" s="252"/>
      <c r="P114" s="231">
        <f t="shared" ref="P114:Q114" si="332">SUM(P112:P113)</f>
        <v>0</v>
      </c>
      <c r="Q114" s="253">
        <f t="shared" si="332"/>
        <v>0</v>
      </c>
      <c r="R114" s="252"/>
      <c r="S114" s="231">
        <f t="shared" ref="S114:T114" si="333">SUM(S112:S113)</f>
        <v>0</v>
      </c>
      <c r="T114" s="253">
        <f t="shared" si="333"/>
        <v>0</v>
      </c>
      <c r="U114" s="252"/>
      <c r="V114" s="233">
        <f t="shared" ref="V114:X114" si="334">SUM(V112:V113)</f>
        <v>0</v>
      </c>
      <c r="W114" s="307">
        <f t="shared" si="334"/>
        <v>8500</v>
      </c>
      <c r="X114" s="308">
        <f t="shared" si="334"/>
        <v>7305</v>
      </c>
      <c r="Y114" s="308">
        <f t="shared" si="327"/>
        <v>1195</v>
      </c>
      <c r="Z114" s="308">
        <f t="shared" si="328"/>
        <v>0.1405882353</v>
      </c>
      <c r="AA114" s="309"/>
      <c r="AB114" s="9"/>
      <c r="AC114" s="9"/>
      <c r="AD114" s="9"/>
      <c r="AE114" s="9"/>
      <c r="AF114" s="9"/>
      <c r="AG114" s="9"/>
    </row>
    <row r="115" ht="30.0" customHeight="1">
      <c r="A115" s="302" t="s">
        <v>75</v>
      </c>
      <c r="B115" s="286">
        <v>8.0</v>
      </c>
      <c r="C115" s="318" t="s">
        <v>255</v>
      </c>
      <c r="D115" s="240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310"/>
      <c r="X115" s="310"/>
      <c r="Y115" s="243"/>
      <c r="Z115" s="310"/>
      <c r="AA115" s="311"/>
      <c r="AB115" s="149"/>
      <c r="AC115" s="149"/>
      <c r="AD115" s="149"/>
      <c r="AE115" s="149"/>
      <c r="AF115" s="149"/>
      <c r="AG115" s="149"/>
    </row>
    <row r="116" ht="30.0" hidden="1" customHeight="1">
      <c r="A116" s="319" t="s">
        <v>80</v>
      </c>
      <c r="B116" s="320" t="s">
        <v>256</v>
      </c>
      <c r="C116" s="321" t="s">
        <v>257</v>
      </c>
      <c r="D116" s="153" t="s">
        <v>258</v>
      </c>
      <c r="E116" s="157"/>
      <c r="F116" s="158"/>
      <c r="G116" s="156">
        <f t="shared" ref="G116:G121" si="335">E116*F116</f>
        <v>0</v>
      </c>
      <c r="H116" s="157"/>
      <c r="I116" s="158"/>
      <c r="J116" s="156">
        <f t="shared" ref="J116:J121" si="336">H116*I116</f>
        <v>0</v>
      </c>
      <c r="K116" s="157"/>
      <c r="L116" s="158"/>
      <c r="M116" s="156">
        <f t="shared" ref="M116:M121" si="337">K116*L116</f>
        <v>0</v>
      </c>
      <c r="N116" s="157"/>
      <c r="O116" s="158"/>
      <c r="P116" s="156">
        <f t="shared" ref="P116:P121" si="338">N116*O116</f>
        <v>0</v>
      </c>
      <c r="Q116" s="157"/>
      <c r="R116" s="158"/>
      <c r="S116" s="156">
        <f t="shared" ref="S116:S121" si="339">Q116*R116</f>
        <v>0</v>
      </c>
      <c r="T116" s="157"/>
      <c r="U116" s="158"/>
      <c r="V116" s="312">
        <f t="shared" ref="V116:V121" si="340">T116*U116</f>
        <v>0</v>
      </c>
      <c r="W116" s="313">
        <f t="shared" ref="W116:W121" si="341">G116+M116+S116</f>
        <v>0</v>
      </c>
      <c r="X116" s="314">
        <f t="shared" ref="X116:X121" si="342">J116+P116+V116</f>
        <v>0</v>
      </c>
      <c r="Y116" s="314">
        <f t="shared" ref="Y116:Y122" si="343">W116-X116</f>
        <v>0</v>
      </c>
      <c r="Z116" s="315" t="str">
        <f t="shared" ref="Z116:Z122" si="344">Y116/W116</f>
        <v>#DIV/0!</v>
      </c>
      <c r="AA116" s="316"/>
      <c r="AB116" s="164"/>
      <c r="AC116" s="164"/>
      <c r="AD116" s="164"/>
      <c r="AE116" s="164"/>
      <c r="AF116" s="164"/>
      <c r="AG116" s="164"/>
    </row>
    <row r="117" ht="30.0" hidden="1" customHeight="1">
      <c r="A117" s="319" t="s">
        <v>80</v>
      </c>
      <c r="B117" s="320" t="s">
        <v>259</v>
      </c>
      <c r="C117" s="321" t="s">
        <v>260</v>
      </c>
      <c r="D117" s="153" t="s">
        <v>258</v>
      </c>
      <c r="E117" s="157"/>
      <c r="F117" s="158"/>
      <c r="G117" s="156">
        <f t="shared" si="335"/>
        <v>0</v>
      </c>
      <c r="H117" s="157"/>
      <c r="I117" s="158"/>
      <c r="J117" s="156">
        <f t="shared" si="336"/>
        <v>0</v>
      </c>
      <c r="K117" s="157"/>
      <c r="L117" s="158"/>
      <c r="M117" s="156">
        <f t="shared" si="337"/>
        <v>0</v>
      </c>
      <c r="N117" s="157"/>
      <c r="O117" s="158"/>
      <c r="P117" s="156">
        <f t="shared" si="338"/>
        <v>0</v>
      </c>
      <c r="Q117" s="157"/>
      <c r="R117" s="158"/>
      <c r="S117" s="156">
        <f t="shared" si="339"/>
        <v>0</v>
      </c>
      <c r="T117" s="157"/>
      <c r="U117" s="158"/>
      <c r="V117" s="312">
        <f t="shared" si="340"/>
        <v>0</v>
      </c>
      <c r="W117" s="317">
        <f t="shared" si="341"/>
        <v>0</v>
      </c>
      <c r="X117" s="160">
        <f t="shared" si="342"/>
        <v>0</v>
      </c>
      <c r="Y117" s="160">
        <f t="shared" si="343"/>
        <v>0</v>
      </c>
      <c r="Z117" s="161" t="str">
        <f t="shared" si="344"/>
        <v>#DIV/0!</v>
      </c>
      <c r="AA117" s="162"/>
      <c r="AB117" s="164"/>
      <c r="AC117" s="164"/>
      <c r="AD117" s="164"/>
      <c r="AE117" s="164"/>
      <c r="AF117" s="164"/>
      <c r="AG117" s="164"/>
    </row>
    <row r="118" ht="30.0" hidden="1" customHeight="1">
      <c r="A118" s="319" t="s">
        <v>80</v>
      </c>
      <c r="B118" s="320" t="s">
        <v>261</v>
      </c>
      <c r="C118" s="321" t="s">
        <v>262</v>
      </c>
      <c r="D118" s="153" t="s">
        <v>263</v>
      </c>
      <c r="E118" s="322"/>
      <c r="F118" s="323"/>
      <c r="G118" s="156">
        <f t="shared" si="335"/>
        <v>0</v>
      </c>
      <c r="H118" s="322"/>
      <c r="I118" s="323"/>
      <c r="J118" s="156">
        <f t="shared" si="336"/>
        <v>0</v>
      </c>
      <c r="K118" s="157"/>
      <c r="L118" s="158"/>
      <c r="M118" s="156">
        <f t="shared" si="337"/>
        <v>0</v>
      </c>
      <c r="N118" s="157"/>
      <c r="O118" s="158"/>
      <c r="P118" s="156">
        <f t="shared" si="338"/>
        <v>0</v>
      </c>
      <c r="Q118" s="157"/>
      <c r="R118" s="158"/>
      <c r="S118" s="156">
        <f t="shared" si="339"/>
        <v>0</v>
      </c>
      <c r="T118" s="157"/>
      <c r="U118" s="158"/>
      <c r="V118" s="312">
        <f t="shared" si="340"/>
        <v>0</v>
      </c>
      <c r="W118" s="324">
        <f t="shared" si="341"/>
        <v>0</v>
      </c>
      <c r="X118" s="160">
        <f t="shared" si="342"/>
        <v>0</v>
      </c>
      <c r="Y118" s="160">
        <f t="shared" si="343"/>
        <v>0</v>
      </c>
      <c r="Z118" s="161" t="str">
        <f t="shared" si="344"/>
        <v>#DIV/0!</v>
      </c>
      <c r="AA118" s="162"/>
      <c r="AB118" s="164"/>
      <c r="AC118" s="164"/>
      <c r="AD118" s="164"/>
      <c r="AE118" s="164"/>
      <c r="AF118" s="164"/>
      <c r="AG118" s="164"/>
    </row>
    <row r="119" ht="30.0" hidden="1" customHeight="1">
      <c r="A119" s="319" t="s">
        <v>80</v>
      </c>
      <c r="B119" s="320" t="s">
        <v>264</v>
      </c>
      <c r="C119" s="321" t="s">
        <v>265</v>
      </c>
      <c r="D119" s="153" t="s">
        <v>263</v>
      </c>
      <c r="E119" s="157"/>
      <c r="F119" s="158"/>
      <c r="G119" s="156">
        <f t="shared" si="335"/>
        <v>0</v>
      </c>
      <c r="H119" s="157"/>
      <c r="I119" s="158"/>
      <c r="J119" s="156">
        <f t="shared" si="336"/>
        <v>0</v>
      </c>
      <c r="K119" s="322"/>
      <c r="L119" s="323"/>
      <c r="M119" s="156">
        <f t="shared" si="337"/>
        <v>0</v>
      </c>
      <c r="N119" s="322"/>
      <c r="O119" s="323"/>
      <c r="P119" s="156">
        <f t="shared" si="338"/>
        <v>0</v>
      </c>
      <c r="Q119" s="322"/>
      <c r="R119" s="323"/>
      <c r="S119" s="156">
        <f t="shared" si="339"/>
        <v>0</v>
      </c>
      <c r="T119" s="322"/>
      <c r="U119" s="323"/>
      <c r="V119" s="312">
        <f t="shared" si="340"/>
        <v>0</v>
      </c>
      <c r="W119" s="324">
        <f t="shared" si="341"/>
        <v>0</v>
      </c>
      <c r="X119" s="160">
        <f t="shared" si="342"/>
        <v>0</v>
      </c>
      <c r="Y119" s="160">
        <f t="shared" si="343"/>
        <v>0</v>
      </c>
      <c r="Z119" s="161" t="str">
        <f t="shared" si="344"/>
        <v>#DIV/0!</v>
      </c>
      <c r="AA119" s="162"/>
      <c r="AB119" s="164"/>
      <c r="AC119" s="164"/>
      <c r="AD119" s="164"/>
      <c r="AE119" s="164"/>
      <c r="AF119" s="164"/>
      <c r="AG119" s="164"/>
    </row>
    <row r="120" ht="30.0" hidden="1" customHeight="1">
      <c r="A120" s="319" t="s">
        <v>80</v>
      </c>
      <c r="B120" s="320" t="s">
        <v>266</v>
      </c>
      <c r="C120" s="321" t="s">
        <v>267</v>
      </c>
      <c r="D120" s="153" t="s">
        <v>263</v>
      </c>
      <c r="E120" s="157"/>
      <c r="F120" s="158"/>
      <c r="G120" s="156">
        <f t="shared" si="335"/>
        <v>0</v>
      </c>
      <c r="H120" s="157"/>
      <c r="I120" s="158"/>
      <c r="J120" s="156">
        <f t="shared" si="336"/>
        <v>0</v>
      </c>
      <c r="K120" s="157"/>
      <c r="L120" s="158"/>
      <c r="M120" s="156">
        <f t="shared" si="337"/>
        <v>0</v>
      </c>
      <c r="N120" s="157"/>
      <c r="O120" s="158"/>
      <c r="P120" s="156">
        <f t="shared" si="338"/>
        <v>0</v>
      </c>
      <c r="Q120" s="157"/>
      <c r="R120" s="158"/>
      <c r="S120" s="156">
        <f t="shared" si="339"/>
        <v>0</v>
      </c>
      <c r="T120" s="157"/>
      <c r="U120" s="158"/>
      <c r="V120" s="312">
        <f t="shared" si="340"/>
        <v>0</v>
      </c>
      <c r="W120" s="317">
        <f t="shared" si="341"/>
        <v>0</v>
      </c>
      <c r="X120" s="160">
        <f t="shared" si="342"/>
        <v>0</v>
      </c>
      <c r="Y120" s="160">
        <f t="shared" si="343"/>
        <v>0</v>
      </c>
      <c r="Z120" s="161" t="str">
        <f t="shared" si="344"/>
        <v>#DIV/0!</v>
      </c>
      <c r="AA120" s="162"/>
      <c r="AB120" s="164"/>
      <c r="AC120" s="164"/>
      <c r="AD120" s="164"/>
      <c r="AE120" s="164"/>
      <c r="AF120" s="164"/>
      <c r="AG120" s="164"/>
    </row>
    <row r="121" ht="30.0" hidden="1" customHeight="1">
      <c r="A121" s="325" t="s">
        <v>80</v>
      </c>
      <c r="B121" s="326" t="s">
        <v>268</v>
      </c>
      <c r="C121" s="327" t="s">
        <v>269</v>
      </c>
      <c r="D121" s="174"/>
      <c r="E121" s="166"/>
      <c r="F121" s="165">
        <v>0.22</v>
      </c>
      <c r="G121" s="167">
        <f t="shared" si="335"/>
        <v>0</v>
      </c>
      <c r="H121" s="166"/>
      <c r="I121" s="165">
        <v>0.22</v>
      </c>
      <c r="J121" s="167">
        <f t="shared" si="336"/>
        <v>0</v>
      </c>
      <c r="K121" s="166"/>
      <c r="L121" s="165">
        <v>0.22</v>
      </c>
      <c r="M121" s="167">
        <f t="shared" si="337"/>
        <v>0</v>
      </c>
      <c r="N121" s="166"/>
      <c r="O121" s="165">
        <v>0.22</v>
      </c>
      <c r="P121" s="167">
        <f t="shared" si="338"/>
        <v>0</v>
      </c>
      <c r="Q121" s="166"/>
      <c r="R121" s="165">
        <v>0.22</v>
      </c>
      <c r="S121" s="167">
        <f t="shared" si="339"/>
        <v>0</v>
      </c>
      <c r="T121" s="166"/>
      <c r="U121" s="165">
        <v>0.22</v>
      </c>
      <c r="V121" s="328">
        <f t="shared" si="340"/>
        <v>0</v>
      </c>
      <c r="W121" s="329">
        <f t="shared" si="341"/>
        <v>0</v>
      </c>
      <c r="X121" s="330">
        <f t="shared" si="342"/>
        <v>0</v>
      </c>
      <c r="Y121" s="330">
        <f t="shared" si="343"/>
        <v>0</v>
      </c>
      <c r="Z121" s="331" t="str">
        <f t="shared" si="344"/>
        <v>#DIV/0!</v>
      </c>
      <c r="AA121" s="199"/>
      <c r="AB121" s="9"/>
      <c r="AC121" s="9"/>
      <c r="AD121" s="9"/>
      <c r="AE121" s="9"/>
      <c r="AF121" s="9"/>
      <c r="AG121" s="9"/>
    </row>
    <row r="122" ht="30.0" customHeight="1">
      <c r="A122" s="281" t="s">
        <v>270</v>
      </c>
      <c r="B122" s="282"/>
      <c r="C122" s="227"/>
      <c r="D122" s="228"/>
      <c r="E122" s="232">
        <f>SUM(E116:E120)</f>
        <v>0</v>
      </c>
      <c r="F122" s="252"/>
      <c r="G122" s="232">
        <f>SUM(G116:G121)</f>
        <v>0</v>
      </c>
      <c r="H122" s="232">
        <f>SUM(H116:H120)</f>
        <v>0</v>
      </c>
      <c r="I122" s="252"/>
      <c r="J122" s="232">
        <f>SUM(J116:J121)</f>
        <v>0</v>
      </c>
      <c r="K122" s="232">
        <f>SUM(K116:K120)</f>
        <v>0</v>
      </c>
      <c r="L122" s="252"/>
      <c r="M122" s="232">
        <f>SUM(M116:M121)</f>
        <v>0</v>
      </c>
      <c r="N122" s="232">
        <f>SUM(N116:N120)</f>
        <v>0</v>
      </c>
      <c r="O122" s="252"/>
      <c r="P122" s="232">
        <f>SUM(P116:P121)</f>
        <v>0</v>
      </c>
      <c r="Q122" s="232">
        <f>SUM(Q116:Q120)</f>
        <v>0</v>
      </c>
      <c r="R122" s="252"/>
      <c r="S122" s="232">
        <f>SUM(S116:S121)</f>
        <v>0</v>
      </c>
      <c r="T122" s="232">
        <f>SUM(T116:T120)</f>
        <v>0</v>
      </c>
      <c r="U122" s="252"/>
      <c r="V122" s="332">
        <f t="shared" ref="V122:X122" si="345">SUM(V116:V121)</f>
        <v>0</v>
      </c>
      <c r="W122" s="307">
        <f t="shared" si="345"/>
        <v>0</v>
      </c>
      <c r="X122" s="308">
        <f t="shared" si="345"/>
        <v>0</v>
      </c>
      <c r="Y122" s="308">
        <f t="shared" si="343"/>
        <v>0</v>
      </c>
      <c r="Z122" s="308" t="str">
        <f t="shared" si="344"/>
        <v>#DIV/0!</v>
      </c>
      <c r="AA122" s="309"/>
      <c r="AB122" s="9"/>
      <c r="AC122" s="9"/>
      <c r="AD122" s="9"/>
      <c r="AE122" s="9"/>
      <c r="AF122" s="9"/>
      <c r="AG122" s="9"/>
    </row>
    <row r="123" ht="30.0" customHeight="1">
      <c r="A123" s="302" t="s">
        <v>75</v>
      </c>
      <c r="B123" s="303">
        <v>9.0</v>
      </c>
      <c r="C123" s="239" t="s">
        <v>271</v>
      </c>
      <c r="D123" s="240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333"/>
      <c r="X123" s="333"/>
      <c r="Y123" s="289"/>
      <c r="Z123" s="333"/>
      <c r="AA123" s="334"/>
      <c r="AB123" s="9"/>
      <c r="AC123" s="9"/>
      <c r="AD123" s="9"/>
      <c r="AE123" s="9"/>
      <c r="AF123" s="9"/>
      <c r="AG123" s="9"/>
    </row>
    <row r="124" ht="87.0" customHeight="1">
      <c r="A124" s="335" t="s">
        <v>80</v>
      </c>
      <c r="B124" s="336">
        <v>43839.0</v>
      </c>
      <c r="C124" s="255" t="s">
        <v>272</v>
      </c>
      <c r="D124" s="337" t="s">
        <v>166</v>
      </c>
      <c r="E124" s="338">
        <v>1.0</v>
      </c>
      <c r="F124" s="171">
        <v>20000.0</v>
      </c>
      <c r="G124" s="339">
        <f t="shared" ref="G124:G127" si="346">E124*F124</f>
        <v>20000</v>
      </c>
      <c r="H124" s="340">
        <v>1.0</v>
      </c>
      <c r="I124" s="341">
        <v>30000.0</v>
      </c>
      <c r="J124" s="339">
        <f t="shared" ref="J124:J127" si="347">H124*I124</f>
        <v>30000</v>
      </c>
      <c r="K124" s="342"/>
      <c r="L124" s="341"/>
      <c r="M124" s="339">
        <f t="shared" ref="M124:M127" si="348">K124*L124</f>
        <v>0</v>
      </c>
      <c r="N124" s="342"/>
      <c r="O124" s="341"/>
      <c r="P124" s="339">
        <f t="shared" ref="P124:P127" si="349">N124*O124</f>
        <v>0</v>
      </c>
      <c r="Q124" s="342"/>
      <c r="R124" s="341"/>
      <c r="S124" s="339">
        <f t="shared" ref="S124:S127" si="350">Q124*R124</f>
        <v>0</v>
      </c>
      <c r="T124" s="342"/>
      <c r="U124" s="341"/>
      <c r="V124" s="339">
        <f t="shared" ref="V124:V127" si="351">T124*U124</f>
        <v>0</v>
      </c>
      <c r="W124" s="314">
        <f t="shared" ref="W124:W127" si="352">G124+M124+S124</f>
        <v>20000</v>
      </c>
      <c r="X124" s="160">
        <f t="shared" ref="X124:X127" si="353">J124+P124+V124</f>
        <v>30000</v>
      </c>
      <c r="Y124" s="160">
        <f t="shared" ref="Y124:Y128" si="354">W124-X124</f>
        <v>-10000</v>
      </c>
      <c r="Z124" s="161">
        <f t="shared" ref="Z124:Z128" si="355">Y124/W124</f>
        <v>-0.5</v>
      </c>
      <c r="AA124" s="316" t="s">
        <v>273</v>
      </c>
      <c r="AB124" s="163"/>
      <c r="AC124" s="164"/>
      <c r="AD124" s="164"/>
      <c r="AE124" s="164"/>
      <c r="AF124" s="164"/>
      <c r="AG124" s="164"/>
    </row>
    <row r="125" ht="64.5" customHeight="1">
      <c r="A125" s="150" t="s">
        <v>80</v>
      </c>
      <c r="B125" s="343">
        <v>43870.0</v>
      </c>
      <c r="C125" s="344" t="s">
        <v>274</v>
      </c>
      <c r="D125" s="345" t="s">
        <v>166</v>
      </c>
      <c r="E125" s="346">
        <v>1.0</v>
      </c>
      <c r="F125" s="207">
        <v>24000.0</v>
      </c>
      <c r="G125" s="156">
        <f t="shared" si="346"/>
        <v>24000</v>
      </c>
      <c r="H125" s="347">
        <v>1.0</v>
      </c>
      <c r="I125" s="158">
        <v>24000.0</v>
      </c>
      <c r="J125" s="156">
        <f t="shared" si="347"/>
        <v>24000</v>
      </c>
      <c r="K125" s="157"/>
      <c r="L125" s="158"/>
      <c r="M125" s="156">
        <f t="shared" si="348"/>
        <v>0</v>
      </c>
      <c r="N125" s="157"/>
      <c r="O125" s="158"/>
      <c r="P125" s="156">
        <f t="shared" si="349"/>
        <v>0</v>
      </c>
      <c r="Q125" s="157"/>
      <c r="R125" s="158"/>
      <c r="S125" s="156">
        <f t="shared" si="350"/>
        <v>0</v>
      </c>
      <c r="T125" s="157"/>
      <c r="U125" s="158"/>
      <c r="V125" s="156">
        <f t="shared" si="351"/>
        <v>0</v>
      </c>
      <c r="W125" s="159">
        <f t="shared" si="352"/>
        <v>24000</v>
      </c>
      <c r="X125" s="160">
        <f t="shared" si="353"/>
        <v>24000</v>
      </c>
      <c r="Y125" s="160">
        <f t="shared" si="354"/>
        <v>0</v>
      </c>
      <c r="Z125" s="161">
        <f t="shared" si="355"/>
        <v>0</v>
      </c>
      <c r="AA125" s="162" t="s">
        <v>275</v>
      </c>
      <c r="AB125" s="164"/>
      <c r="AC125" s="164"/>
      <c r="AD125" s="164"/>
      <c r="AE125" s="164"/>
      <c r="AF125" s="164"/>
      <c r="AG125" s="164"/>
    </row>
    <row r="126" ht="112.5" customHeight="1">
      <c r="A126" s="150" t="s">
        <v>80</v>
      </c>
      <c r="B126" s="343">
        <v>44264.0</v>
      </c>
      <c r="C126" s="344" t="s">
        <v>276</v>
      </c>
      <c r="D126" s="345" t="s">
        <v>166</v>
      </c>
      <c r="E126" s="346">
        <v>1.0</v>
      </c>
      <c r="F126" s="207">
        <f>12*3500</f>
        <v>42000</v>
      </c>
      <c r="G126" s="156">
        <f t="shared" si="346"/>
        <v>42000</v>
      </c>
      <c r="H126" s="347">
        <v>1.0</v>
      </c>
      <c r="I126" s="158">
        <v>46000.0</v>
      </c>
      <c r="J126" s="156">
        <f t="shared" si="347"/>
        <v>46000</v>
      </c>
      <c r="K126" s="157"/>
      <c r="L126" s="158"/>
      <c r="M126" s="156">
        <f t="shared" si="348"/>
        <v>0</v>
      </c>
      <c r="N126" s="157"/>
      <c r="O126" s="158"/>
      <c r="P126" s="156">
        <f t="shared" si="349"/>
        <v>0</v>
      </c>
      <c r="Q126" s="157"/>
      <c r="R126" s="158"/>
      <c r="S126" s="156">
        <f t="shared" si="350"/>
        <v>0</v>
      </c>
      <c r="T126" s="157"/>
      <c r="U126" s="158"/>
      <c r="V126" s="156">
        <f t="shared" si="351"/>
        <v>0</v>
      </c>
      <c r="W126" s="159">
        <f t="shared" si="352"/>
        <v>42000</v>
      </c>
      <c r="X126" s="160">
        <f t="shared" si="353"/>
        <v>46000</v>
      </c>
      <c r="Y126" s="160">
        <f t="shared" si="354"/>
        <v>-4000</v>
      </c>
      <c r="Z126" s="161">
        <f t="shared" si="355"/>
        <v>-0.09523809524</v>
      </c>
      <c r="AA126" s="162" t="s">
        <v>277</v>
      </c>
      <c r="AB126" s="164"/>
      <c r="AC126" s="164"/>
      <c r="AD126" s="164"/>
      <c r="AE126" s="164"/>
      <c r="AF126" s="164"/>
      <c r="AG126" s="164"/>
    </row>
    <row r="127" ht="58.5" customHeight="1">
      <c r="A127" s="172" t="s">
        <v>80</v>
      </c>
      <c r="B127" s="348">
        <v>44295.0</v>
      </c>
      <c r="C127" s="349" t="s">
        <v>278</v>
      </c>
      <c r="D127" s="248"/>
      <c r="E127" s="166"/>
      <c r="F127" s="165">
        <v>0.22</v>
      </c>
      <c r="G127" s="167">
        <f t="shared" si="346"/>
        <v>0</v>
      </c>
      <c r="H127" s="166"/>
      <c r="I127" s="165">
        <v>0.22</v>
      </c>
      <c r="J127" s="167">
        <f t="shared" si="347"/>
        <v>0</v>
      </c>
      <c r="K127" s="166"/>
      <c r="L127" s="165">
        <v>0.22</v>
      </c>
      <c r="M127" s="167">
        <f t="shared" si="348"/>
        <v>0</v>
      </c>
      <c r="N127" s="166"/>
      <c r="O127" s="165">
        <v>0.22</v>
      </c>
      <c r="P127" s="167">
        <f t="shared" si="349"/>
        <v>0</v>
      </c>
      <c r="Q127" s="166"/>
      <c r="R127" s="165">
        <v>0.22</v>
      </c>
      <c r="S127" s="167">
        <f t="shared" si="350"/>
        <v>0</v>
      </c>
      <c r="T127" s="166"/>
      <c r="U127" s="165">
        <v>0.22</v>
      </c>
      <c r="V127" s="167">
        <f t="shared" si="351"/>
        <v>0</v>
      </c>
      <c r="W127" s="175">
        <f t="shared" si="352"/>
        <v>0</v>
      </c>
      <c r="X127" s="224">
        <f t="shared" si="353"/>
        <v>0</v>
      </c>
      <c r="Y127" s="224">
        <f t="shared" si="354"/>
        <v>0</v>
      </c>
      <c r="Z127" s="306" t="str">
        <f t="shared" si="355"/>
        <v>#DIV/0!</v>
      </c>
      <c r="AA127" s="168"/>
      <c r="AB127" s="9"/>
      <c r="AC127" s="9"/>
      <c r="AD127" s="9"/>
      <c r="AE127" s="9"/>
      <c r="AF127" s="9"/>
      <c r="AG127" s="9"/>
    </row>
    <row r="128" ht="30.0" customHeight="1">
      <c r="A128" s="281" t="s">
        <v>279</v>
      </c>
      <c r="B128" s="282"/>
      <c r="C128" s="227"/>
      <c r="D128" s="228"/>
      <c r="E128" s="232">
        <f>SUM(E124:E126)</f>
        <v>3</v>
      </c>
      <c r="F128" s="252"/>
      <c r="G128" s="231">
        <f>SUM(G124:G127)</f>
        <v>86000</v>
      </c>
      <c r="H128" s="232">
        <f>SUM(H124:H126)</f>
        <v>3</v>
      </c>
      <c r="I128" s="252"/>
      <c r="J128" s="231">
        <f>SUM(J124:J127)</f>
        <v>100000</v>
      </c>
      <c r="K128" s="253">
        <f>SUM(K124:K126)</f>
        <v>0</v>
      </c>
      <c r="L128" s="252"/>
      <c r="M128" s="231">
        <f>SUM(M124:M127)</f>
        <v>0</v>
      </c>
      <c r="N128" s="253">
        <f>SUM(N124:N126)</f>
        <v>0</v>
      </c>
      <c r="O128" s="252"/>
      <c r="P128" s="231">
        <f>SUM(P124:P127)</f>
        <v>0</v>
      </c>
      <c r="Q128" s="253">
        <f>SUM(Q124:Q126)</f>
        <v>0</v>
      </c>
      <c r="R128" s="252"/>
      <c r="S128" s="231">
        <f>SUM(S124:S127)</f>
        <v>0</v>
      </c>
      <c r="T128" s="253">
        <f>SUM(T124:T126)</f>
        <v>0</v>
      </c>
      <c r="U128" s="252"/>
      <c r="V128" s="233">
        <f t="shared" ref="V128:X128" si="356">SUM(V124:V127)</f>
        <v>0</v>
      </c>
      <c r="W128" s="307">
        <f t="shared" si="356"/>
        <v>86000</v>
      </c>
      <c r="X128" s="308">
        <f t="shared" si="356"/>
        <v>100000</v>
      </c>
      <c r="Y128" s="308">
        <f t="shared" si="354"/>
        <v>-14000</v>
      </c>
      <c r="Z128" s="308">
        <f t="shared" si="355"/>
        <v>-0.1627906977</v>
      </c>
      <c r="AA128" s="309"/>
      <c r="AB128" s="9"/>
      <c r="AC128" s="9"/>
      <c r="AD128" s="9"/>
      <c r="AE128" s="9"/>
      <c r="AF128" s="9"/>
      <c r="AG128" s="9"/>
    </row>
    <row r="129" ht="30.0" customHeight="1">
      <c r="A129" s="302" t="s">
        <v>75</v>
      </c>
      <c r="B129" s="286">
        <v>10.0</v>
      </c>
      <c r="C129" s="318" t="s">
        <v>280</v>
      </c>
      <c r="D129" s="240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310"/>
      <c r="X129" s="310"/>
      <c r="Y129" s="243"/>
      <c r="Z129" s="310"/>
      <c r="AA129" s="311"/>
      <c r="AB129" s="9"/>
      <c r="AC129" s="9"/>
      <c r="AD129" s="9"/>
      <c r="AE129" s="9"/>
      <c r="AF129" s="9"/>
      <c r="AG129" s="9"/>
    </row>
    <row r="130" ht="168.0" customHeight="1">
      <c r="A130" s="150" t="s">
        <v>80</v>
      </c>
      <c r="B130" s="348">
        <v>43840.0</v>
      </c>
      <c r="C130" s="350" t="s">
        <v>281</v>
      </c>
      <c r="D130" s="351" t="s">
        <v>166</v>
      </c>
      <c r="E130" s="352">
        <v>1.0</v>
      </c>
      <c r="F130" s="353">
        <f>65000+10000+8000+108000+56000+85000+16000+12000</f>
        <v>360000</v>
      </c>
      <c r="G130" s="219">
        <f>E130*F130</f>
        <v>360000</v>
      </c>
      <c r="H130" s="354">
        <v>1.0</v>
      </c>
      <c r="I130" s="218">
        <v>185050.0</v>
      </c>
      <c r="J130" s="219">
        <f>H130*I130</f>
        <v>185050</v>
      </c>
      <c r="K130" s="217"/>
      <c r="L130" s="218"/>
      <c r="M130" s="219">
        <f>K130*L130</f>
        <v>0</v>
      </c>
      <c r="N130" s="217"/>
      <c r="O130" s="218"/>
      <c r="P130" s="219">
        <f>N130*O130</f>
        <v>0</v>
      </c>
      <c r="Q130" s="217"/>
      <c r="R130" s="218"/>
      <c r="S130" s="219">
        <f>Q130*R130</f>
        <v>0</v>
      </c>
      <c r="T130" s="217"/>
      <c r="U130" s="218"/>
      <c r="V130" s="355">
        <f>T130*U130</f>
        <v>0</v>
      </c>
      <c r="W130" s="356">
        <f>G130+M130+S130</f>
        <v>360000</v>
      </c>
      <c r="X130" s="314">
        <f>J130+P130+V130</f>
        <v>185050</v>
      </c>
      <c r="Y130" s="314">
        <f t="shared" ref="Y130:Y131" si="363">W130-X130</f>
        <v>174950</v>
      </c>
      <c r="Z130" s="315">
        <f t="shared" ref="Z130:Z131" si="364">Y130/W130</f>
        <v>0.4859722222</v>
      </c>
      <c r="AA130" s="357" t="s">
        <v>282</v>
      </c>
      <c r="AB130" s="164"/>
      <c r="AC130" s="164"/>
      <c r="AD130" s="164"/>
      <c r="AE130" s="164"/>
      <c r="AF130" s="164"/>
      <c r="AG130" s="164"/>
    </row>
    <row r="131" ht="30.0" customHeight="1">
      <c r="A131" s="281" t="s">
        <v>283</v>
      </c>
      <c r="B131" s="282"/>
      <c r="C131" s="227"/>
      <c r="D131" s="228"/>
      <c r="E131" s="232">
        <f>SUM(E130)</f>
        <v>1</v>
      </c>
      <c r="F131" s="252"/>
      <c r="G131" s="231">
        <f t="shared" ref="G131:H131" si="357">SUM(G130)</f>
        <v>360000</v>
      </c>
      <c r="H131" s="232">
        <f t="shared" si="357"/>
        <v>1</v>
      </c>
      <c r="I131" s="252"/>
      <c r="J131" s="231">
        <f t="shared" ref="J131:K131" si="358">SUM(J130)</f>
        <v>185050</v>
      </c>
      <c r="K131" s="253">
        <f t="shared" si="358"/>
        <v>0</v>
      </c>
      <c r="L131" s="252"/>
      <c r="M131" s="231">
        <f t="shared" ref="M131:N131" si="359">SUM(M130)</f>
        <v>0</v>
      </c>
      <c r="N131" s="253">
        <f t="shared" si="359"/>
        <v>0</v>
      </c>
      <c r="O131" s="252"/>
      <c r="P131" s="231">
        <f t="shared" ref="P131:Q131" si="360">SUM(P130)</f>
        <v>0</v>
      </c>
      <c r="Q131" s="253">
        <f t="shared" si="360"/>
        <v>0</v>
      </c>
      <c r="R131" s="252"/>
      <c r="S131" s="231">
        <f t="shared" ref="S131:T131" si="361">SUM(S130)</f>
        <v>0</v>
      </c>
      <c r="T131" s="253">
        <f t="shared" si="361"/>
        <v>0</v>
      </c>
      <c r="U131" s="252"/>
      <c r="V131" s="233">
        <f t="shared" ref="V131:X131" si="362">SUM(V130)</f>
        <v>0</v>
      </c>
      <c r="W131" s="307">
        <f t="shared" si="362"/>
        <v>360000</v>
      </c>
      <c r="X131" s="308">
        <f t="shared" si="362"/>
        <v>185050</v>
      </c>
      <c r="Y131" s="308">
        <f t="shared" si="363"/>
        <v>174950</v>
      </c>
      <c r="Z131" s="308">
        <f t="shared" si="364"/>
        <v>0.4859722222</v>
      </c>
      <c r="AA131" s="309"/>
      <c r="AB131" s="9"/>
      <c r="AC131" s="9"/>
      <c r="AD131" s="9"/>
      <c r="AE131" s="9"/>
      <c r="AF131" s="9"/>
      <c r="AG131" s="9"/>
    </row>
    <row r="132" ht="30.0" customHeight="1">
      <c r="A132" s="302" t="s">
        <v>75</v>
      </c>
      <c r="B132" s="286">
        <v>11.0</v>
      </c>
      <c r="C132" s="239" t="s">
        <v>284</v>
      </c>
      <c r="D132" s="240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310"/>
      <c r="X132" s="310"/>
      <c r="Y132" s="243"/>
      <c r="Z132" s="310"/>
      <c r="AA132" s="311"/>
      <c r="AB132" s="9"/>
      <c r="AC132" s="9"/>
      <c r="AD132" s="9"/>
      <c r="AE132" s="9"/>
      <c r="AF132" s="9"/>
      <c r="AG132" s="9"/>
    </row>
    <row r="133" ht="30.0" hidden="1" customHeight="1">
      <c r="A133" s="358" t="s">
        <v>80</v>
      </c>
      <c r="B133" s="359">
        <v>43841.0</v>
      </c>
      <c r="C133" s="360" t="s">
        <v>285</v>
      </c>
      <c r="D133" s="216" t="s">
        <v>138</v>
      </c>
      <c r="E133" s="217"/>
      <c r="F133" s="218"/>
      <c r="G133" s="219">
        <f t="shared" ref="G133:G134" si="365">E133*F133</f>
        <v>0</v>
      </c>
      <c r="H133" s="217"/>
      <c r="I133" s="218"/>
      <c r="J133" s="219">
        <f t="shared" ref="J133:J134" si="366">H133*I133</f>
        <v>0</v>
      </c>
      <c r="K133" s="217"/>
      <c r="L133" s="218"/>
      <c r="M133" s="219">
        <f t="shared" ref="M133:M134" si="367">K133*L133</f>
        <v>0</v>
      </c>
      <c r="N133" s="217"/>
      <c r="O133" s="218"/>
      <c r="P133" s="219">
        <f t="shared" ref="P133:P134" si="368">N133*O133</f>
        <v>0</v>
      </c>
      <c r="Q133" s="217"/>
      <c r="R133" s="218"/>
      <c r="S133" s="219">
        <f t="shared" ref="S133:S134" si="369">Q133*R133</f>
        <v>0</v>
      </c>
      <c r="T133" s="217"/>
      <c r="U133" s="218"/>
      <c r="V133" s="355">
        <f t="shared" ref="V133:V134" si="370">T133*U133</f>
        <v>0</v>
      </c>
      <c r="W133" s="356">
        <f t="shared" ref="W133:W134" si="371">G133+M133+S133</f>
        <v>0</v>
      </c>
      <c r="X133" s="314">
        <f t="shared" ref="X133:X134" si="372">J133+P133+V133</f>
        <v>0</v>
      </c>
      <c r="Y133" s="314">
        <f t="shared" ref="Y133:Y135" si="373">W133-X133</f>
        <v>0</v>
      </c>
      <c r="Z133" s="315" t="str">
        <f t="shared" ref="Z133:Z135" si="374">Y133/W133</f>
        <v>#DIV/0!</v>
      </c>
      <c r="AA133" s="357"/>
      <c r="AB133" s="164"/>
      <c r="AC133" s="164"/>
      <c r="AD133" s="164"/>
      <c r="AE133" s="164"/>
      <c r="AF133" s="164"/>
      <c r="AG133" s="164"/>
    </row>
    <row r="134" ht="30.0" hidden="1" customHeight="1">
      <c r="A134" s="361" t="s">
        <v>80</v>
      </c>
      <c r="B134" s="359">
        <v>43872.0</v>
      </c>
      <c r="C134" s="222" t="s">
        <v>285</v>
      </c>
      <c r="D134" s="174" t="s">
        <v>138</v>
      </c>
      <c r="E134" s="166"/>
      <c r="F134" s="165"/>
      <c r="G134" s="156">
        <f t="shared" si="365"/>
        <v>0</v>
      </c>
      <c r="H134" s="166"/>
      <c r="I134" s="165"/>
      <c r="J134" s="156">
        <f t="shared" si="366"/>
        <v>0</v>
      </c>
      <c r="K134" s="166"/>
      <c r="L134" s="165"/>
      <c r="M134" s="167">
        <f t="shared" si="367"/>
        <v>0</v>
      </c>
      <c r="N134" s="166"/>
      <c r="O134" s="165"/>
      <c r="P134" s="167">
        <f t="shared" si="368"/>
        <v>0</v>
      </c>
      <c r="Q134" s="166"/>
      <c r="R134" s="165"/>
      <c r="S134" s="167">
        <f t="shared" si="369"/>
        <v>0</v>
      </c>
      <c r="T134" s="166"/>
      <c r="U134" s="165"/>
      <c r="V134" s="328">
        <f t="shared" si="370"/>
        <v>0</v>
      </c>
      <c r="W134" s="362">
        <f t="shared" si="371"/>
        <v>0</v>
      </c>
      <c r="X134" s="330">
        <f t="shared" si="372"/>
        <v>0</v>
      </c>
      <c r="Y134" s="330">
        <f t="shared" si="373"/>
        <v>0</v>
      </c>
      <c r="Z134" s="331" t="str">
        <f t="shared" si="374"/>
        <v>#DIV/0!</v>
      </c>
      <c r="AA134" s="363"/>
      <c r="AB134" s="163"/>
      <c r="AC134" s="164"/>
      <c r="AD134" s="164"/>
      <c r="AE134" s="164"/>
      <c r="AF134" s="164"/>
      <c r="AG134" s="164"/>
    </row>
    <row r="135" ht="68.25" customHeight="1">
      <c r="A135" s="364" t="s">
        <v>286</v>
      </c>
      <c r="B135" s="365"/>
      <c r="C135" s="365"/>
      <c r="D135" s="366"/>
      <c r="E135" s="232">
        <f>SUM(E133:E134)</f>
        <v>0</v>
      </c>
      <c r="F135" s="252"/>
      <c r="G135" s="231">
        <f t="shared" ref="G135:H135" si="375">SUM(G133:G134)</f>
        <v>0</v>
      </c>
      <c r="H135" s="232">
        <f t="shared" si="375"/>
        <v>0</v>
      </c>
      <c r="I135" s="252"/>
      <c r="J135" s="231">
        <f t="shared" ref="J135:K135" si="376">SUM(J133:J134)</f>
        <v>0</v>
      </c>
      <c r="K135" s="253">
        <f t="shared" si="376"/>
        <v>0</v>
      </c>
      <c r="L135" s="252"/>
      <c r="M135" s="231">
        <f t="shared" ref="M135:N135" si="377">SUM(M133:M134)</f>
        <v>0</v>
      </c>
      <c r="N135" s="253">
        <f t="shared" si="377"/>
        <v>0</v>
      </c>
      <c r="O135" s="252"/>
      <c r="P135" s="231">
        <f t="shared" ref="P135:Q135" si="378">SUM(P133:P134)</f>
        <v>0</v>
      </c>
      <c r="Q135" s="253">
        <f t="shared" si="378"/>
        <v>0</v>
      </c>
      <c r="R135" s="252"/>
      <c r="S135" s="231">
        <f t="shared" ref="S135:T135" si="379">SUM(S133:S134)</f>
        <v>0</v>
      </c>
      <c r="T135" s="253">
        <f t="shared" si="379"/>
        <v>0</v>
      </c>
      <c r="U135" s="252"/>
      <c r="V135" s="233">
        <f t="shared" ref="V135:X135" si="380">SUM(V133:V134)</f>
        <v>0</v>
      </c>
      <c r="W135" s="307">
        <f t="shared" si="380"/>
        <v>0</v>
      </c>
      <c r="X135" s="308">
        <f t="shared" si="380"/>
        <v>0</v>
      </c>
      <c r="Y135" s="308">
        <f t="shared" si="373"/>
        <v>0</v>
      </c>
      <c r="Z135" s="308" t="str">
        <f t="shared" si="374"/>
        <v>#DIV/0!</v>
      </c>
      <c r="AA135" s="309"/>
      <c r="AB135" s="9"/>
      <c r="AC135" s="9"/>
      <c r="AD135" s="9"/>
      <c r="AE135" s="9"/>
      <c r="AF135" s="9"/>
      <c r="AG135" s="9"/>
    </row>
    <row r="136" ht="30.0" customHeight="1">
      <c r="A136" s="285" t="s">
        <v>75</v>
      </c>
      <c r="B136" s="286">
        <v>12.0</v>
      </c>
      <c r="C136" s="287" t="s">
        <v>287</v>
      </c>
      <c r="D136" s="367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310"/>
      <c r="X136" s="310"/>
      <c r="Y136" s="243"/>
      <c r="Z136" s="310"/>
      <c r="AA136" s="311"/>
      <c r="AB136" s="9"/>
      <c r="AC136" s="9"/>
      <c r="AD136" s="9"/>
      <c r="AE136" s="9"/>
      <c r="AF136" s="9"/>
      <c r="AG136" s="9"/>
    </row>
    <row r="137" ht="74.25" customHeight="1">
      <c r="A137" s="213" t="s">
        <v>80</v>
      </c>
      <c r="B137" s="368">
        <v>43842.0</v>
      </c>
      <c r="C137" s="255" t="s">
        <v>288</v>
      </c>
      <c r="D137" s="369" t="s">
        <v>258</v>
      </c>
      <c r="E137" s="338">
        <v>100.0</v>
      </c>
      <c r="F137" s="171">
        <v>250.0</v>
      </c>
      <c r="G137" s="370">
        <f t="shared" ref="G137:G139" si="381">E137*F137</f>
        <v>25000</v>
      </c>
      <c r="H137" s="354">
        <v>195.0</v>
      </c>
      <c r="I137" s="218">
        <v>250.0</v>
      </c>
      <c r="J137" s="219">
        <f t="shared" ref="J137:J139" si="382">H137*I137</f>
        <v>48750</v>
      </c>
      <c r="K137" s="217"/>
      <c r="L137" s="218"/>
      <c r="M137" s="219">
        <f t="shared" ref="M137:M139" si="383">K137*L137</f>
        <v>0</v>
      </c>
      <c r="N137" s="217"/>
      <c r="O137" s="218"/>
      <c r="P137" s="219">
        <f t="shared" ref="P137:P139" si="384">N137*O137</f>
        <v>0</v>
      </c>
      <c r="Q137" s="217"/>
      <c r="R137" s="218"/>
      <c r="S137" s="219">
        <f t="shared" ref="S137:S139" si="385">Q137*R137</f>
        <v>0</v>
      </c>
      <c r="T137" s="217"/>
      <c r="U137" s="218"/>
      <c r="V137" s="355">
        <f t="shared" ref="V137:V139" si="386">T137*U137</f>
        <v>0</v>
      </c>
      <c r="W137" s="356">
        <f t="shared" ref="W137:W139" si="387">G137+M137+S137</f>
        <v>25000</v>
      </c>
      <c r="X137" s="314">
        <f t="shared" ref="X137:X139" si="388">J137+P137+V137</f>
        <v>48750</v>
      </c>
      <c r="Y137" s="314">
        <f t="shared" ref="Y137:Y140" si="389">W137-X137</f>
        <v>-23750</v>
      </c>
      <c r="Z137" s="315">
        <f t="shared" ref="Z137:Z140" si="390">Y137/W137</f>
        <v>-0.95</v>
      </c>
      <c r="AA137" s="371" t="s">
        <v>289</v>
      </c>
      <c r="AB137" s="163"/>
      <c r="AC137" s="164"/>
      <c r="AD137" s="164"/>
      <c r="AE137" s="164"/>
      <c r="AF137" s="164"/>
      <c r="AG137" s="164"/>
    </row>
    <row r="138" ht="102.75" customHeight="1">
      <c r="A138" s="150" t="s">
        <v>80</v>
      </c>
      <c r="B138" s="348">
        <v>43873.0</v>
      </c>
      <c r="C138" s="344" t="s">
        <v>290</v>
      </c>
      <c r="D138" s="345" t="s">
        <v>258</v>
      </c>
      <c r="E138" s="346">
        <v>100.0</v>
      </c>
      <c r="F138" s="207">
        <v>80.0</v>
      </c>
      <c r="G138" s="372">
        <f t="shared" si="381"/>
        <v>8000</v>
      </c>
      <c r="H138" s="347">
        <v>450.0</v>
      </c>
      <c r="I138" s="158">
        <v>80.0</v>
      </c>
      <c r="J138" s="156">
        <f t="shared" si="382"/>
        <v>36000</v>
      </c>
      <c r="K138" s="157"/>
      <c r="L138" s="158"/>
      <c r="M138" s="156">
        <f t="shared" si="383"/>
        <v>0</v>
      </c>
      <c r="N138" s="157"/>
      <c r="O138" s="158"/>
      <c r="P138" s="156">
        <f t="shared" si="384"/>
        <v>0</v>
      </c>
      <c r="Q138" s="157"/>
      <c r="R138" s="158"/>
      <c r="S138" s="156">
        <f t="shared" si="385"/>
        <v>0</v>
      </c>
      <c r="T138" s="157"/>
      <c r="U138" s="158"/>
      <c r="V138" s="312">
        <f t="shared" si="386"/>
        <v>0</v>
      </c>
      <c r="W138" s="373">
        <f t="shared" si="387"/>
        <v>8000</v>
      </c>
      <c r="X138" s="160">
        <f t="shared" si="388"/>
        <v>36000</v>
      </c>
      <c r="Y138" s="160">
        <f t="shared" si="389"/>
        <v>-28000</v>
      </c>
      <c r="Z138" s="161">
        <f t="shared" si="390"/>
        <v>-3.5</v>
      </c>
      <c r="AA138" s="374" t="s">
        <v>291</v>
      </c>
      <c r="AB138" s="164"/>
      <c r="AC138" s="164"/>
      <c r="AD138" s="164"/>
      <c r="AE138" s="164"/>
      <c r="AF138" s="164"/>
      <c r="AG138" s="164"/>
    </row>
    <row r="139" ht="60.75" customHeight="1">
      <c r="A139" s="172" t="s">
        <v>80</v>
      </c>
      <c r="B139" s="375">
        <v>44267.0</v>
      </c>
      <c r="C139" s="349" t="s">
        <v>292</v>
      </c>
      <c r="D139" s="376"/>
      <c r="E139" s="377"/>
      <c r="F139" s="165">
        <v>0.22</v>
      </c>
      <c r="G139" s="167">
        <f t="shared" si="381"/>
        <v>0</v>
      </c>
      <c r="H139" s="377"/>
      <c r="I139" s="165">
        <v>0.22</v>
      </c>
      <c r="J139" s="167">
        <f t="shared" si="382"/>
        <v>0</v>
      </c>
      <c r="K139" s="166"/>
      <c r="L139" s="165">
        <v>0.22</v>
      </c>
      <c r="M139" s="167">
        <f t="shared" si="383"/>
        <v>0</v>
      </c>
      <c r="N139" s="166"/>
      <c r="O139" s="165">
        <v>0.22</v>
      </c>
      <c r="P139" s="167">
        <f t="shared" si="384"/>
        <v>0</v>
      </c>
      <c r="Q139" s="166"/>
      <c r="R139" s="165">
        <v>0.22</v>
      </c>
      <c r="S139" s="167">
        <f t="shared" si="385"/>
        <v>0</v>
      </c>
      <c r="T139" s="166"/>
      <c r="U139" s="165">
        <v>0.22</v>
      </c>
      <c r="V139" s="328">
        <f t="shared" si="386"/>
        <v>0</v>
      </c>
      <c r="W139" s="329">
        <f t="shared" si="387"/>
        <v>0</v>
      </c>
      <c r="X139" s="330">
        <f t="shared" si="388"/>
        <v>0</v>
      </c>
      <c r="Y139" s="330">
        <f t="shared" si="389"/>
        <v>0</v>
      </c>
      <c r="Z139" s="331" t="str">
        <f t="shared" si="390"/>
        <v>#DIV/0!</v>
      </c>
      <c r="AA139" s="199"/>
      <c r="AB139" s="9"/>
      <c r="AC139" s="9"/>
      <c r="AD139" s="9"/>
      <c r="AE139" s="9"/>
      <c r="AF139" s="9"/>
      <c r="AG139" s="9"/>
    </row>
    <row r="140" ht="30.0" customHeight="1">
      <c r="A140" s="281" t="s">
        <v>293</v>
      </c>
      <c r="B140" s="282"/>
      <c r="C140" s="227"/>
      <c r="D140" s="378"/>
      <c r="E140" s="232">
        <f>SUM(E137:E138)</f>
        <v>200</v>
      </c>
      <c r="F140" s="252"/>
      <c r="G140" s="231">
        <f>SUM(G137:G139)</f>
        <v>33000</v>
      </c>
      <c r="H140" s="232">
        <f>SUM(H137:H138)</f>
        <v>645</v>
      </c>
      <c r="I140" s="252"/>
      <c r="J140" s="231">
        <f>SUM(J137:J139)</f>
        <v>84750</v>
      </c>
      <c r="K140" s="253">
        <f>SUM(K137:K138)</f>
        <v>0</v>
      </c>
      <c r="L140" s="252"/>
      <c r="M140" s="231">
        <f>SUM(M137:M139)</f>
        <v>0</v>
      </c>
      <c r="N140" s="253">
        <f>SUM(N137:N138)</f>
        <v>0</v>
      </c>
      <c r="O140" s="252"/>
      <c r="P140" s="231">
        <f>SUM(P137:P139)</f>
        <v>0</v>
      </c>
      <c r="Q140" s="253">
        <f>SUM(Q137:Q138)</f>
        <v>0</v>
      </c>
      <c r="R140" s="252"/>
      <c r="S140" s="231">
        <f>SUM(S137:S139)</f>
        <v>0</v>
      </c>
      <c r="T140" s="253">
        <f>SUM(T137:T138)</f>
        <v>0</v>
      </c>
      <c r="U140" s="252"/>
      <c r="V140" s="233">
        <f t="shared" ref="V140:X140" si="391">SUM(V137:V139)</f>
        <v>0</v>
      </c>
      <c r="W140" s="307">
        <f t="shared" si="391"/>
        <v>33000</v>
      </c>
      <c r="X140" s="308">
        <f t="shared" si="391"/>
        <v>84750</v>
      </c>
      <c r="Y140" s="308">
        <f t="shared" si="389"/>
        <v>-51750</v>
      </c>
      <c r="Z140" s="308">
        <f t="shared" si="390"/>
        <v>-1.568181818</v>
      </c>
      <c r="AA140" s="309"/>
      <c r="AB140" s="9"/>
      <c r="AC140" s="9"/>
      <c r="AD140" s="9"/>
      <c r="AE140" s="9"/>
      <c r="AF140" s="9"/>
      <c r="AG140" s="9"/>
    </row>
    <row r="141" ht="30.0" customHeight="1">
      <c r="A141" s="285" t="s">
        <v>75</v>
      </c>
      <c r="B141" s="379">
        <v>13.0</v>
      </c>
      <c r="C141" s="287" t="s">
        <v>294</v>
      </c>
      <c r="D141" s="288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310"/>
      <c r="X141" s="310"/>
      <c r="Y141" s="243"/>
      <c r="Z141" s="310"/>
      <c r="AA141" s="311"/>
      <c r="AB141" s="8"/>
      <c r="AC141" s="9"/>
      <c r="AD141" s="9"/>
      <c r="AE141" s="9"/>
      <c r="AF141" s="9"/>
      <c r="AG141" s="9"/>
    </row>
    <row r="142" ht="30.0" customHeight="1">
      <c r="A142" s="200" t="s">
        <v>77</v>
      </c>
      <c r="B142" s="380" t="s">
        <v>295</v>
      </c>
      <c r="C142" s="381" t="s">
        <v>296</v>
      </c>
      <c r="D142" s="177"/>
      <c r="E142" s="178">
        <f>SUM(E143:E144)</f>
        <v>1</v>
      </c>
      <c r="F142" s="179"/>
      <c r="G142" s="180">
        <f>SUM(G143:G145)</f>
        <v>25000</v>
      </c>
      <c r="H142" s="178">
        <f>SUM(H143:H144)</f>
        <v>1</v>
      </c>
      <c r="I142" s="179"/>
      <c r="J142" s="180">
        <f>SUM(J143:J145)</f>
        <v>20000</v>
      </c>
      <c r="K142" s="178">
        <f>SUM(K143:K144)</f>
        <v>0</v>
      </c>
      <c r="L142" s="179"/>
      <c r="M142" s="180">
        <f>SUM(M143:M145)</f>
        <v>0</v>
      </c>
      <c r="N142" s="178">
        <f>SUM(N143:N144)</f>
        <v>0</v>
      </c>
      <c r="O142" s="179"/>
      <c r="P142" s="180">
        <f>SUM(P143:P145)</f>
        <v>0</v>
      </c>
      <c r="Q142" s="178">
        <f>SUM(Q143:Q144)</f>
        <v>0</v>
      </c>
      <c r="R142" s="179"/>
      <c r="S142" s="180">
        <f>SUM(S143:S145)</f>
        <v>0</v>
      </c>
      <c r="T142" s="178">
        <f>SUM(T143:T144)</f>
        <v>0</v>
      </c>
      <c r="U142" s="179"/>
      <c r="V142" s="382">
        <f t="shared" ref="V142:X142" si="392">SUM(V143:V145)</f>
        <v>0</v>
      </c>
      <c r="W142" s="383">
        <f t="shared" si="392"/>
        <v>25000</v>
      </c>
      <c r="X142" s="180">
        <f t="shared" si="392"/>
        <v>20000</v>
      </c>
      <c r="Y142" s="180">
        <f t="shared" ref="Y142:Y175" si="393">W142-X142</f>
        <v>5000</v>
      </c>
      <c r="Z142" s="180">
        <f t="shared" ref="Z142:Z176" si="394">Y142/W142</f>
        <v>0.2</v>
      </c>
      <c r="AA142" s="182"/>
      <c r="AB142" s="149"/>
      <c r="AC142" s="149"/>
      <c r="AD142" s="149"/>
      <c r="AE142" s="149"/>
      <c r="AF142" s="149"/>
      <c r="AG142" s="149"/>
    </row>
    <row r="143" ht="90.0" customHeight="1">
      <c r="A143" s="150" t="s">
        <v>80</v>
      </c>
      <c r="B143" s="183" t="s">
        <v>297</v>
      </c>
      <c r="C143" s="384" t="s">
        <v>298</v>
      </c>
      <c r="D143" s="256" t="s">
        <v>166</v>
      </c>
      <c r="E143" s="154">
        <v>1.0</v>
      </c>
      <c r="F143" s="171">
        <v>25000.0</v>
      </c>
      <c r="G143" s="156">
        <f t="shared" ref="G143:G145" si="395">E143*F143</f>
        <v>25000</v>
      </c>
      <c r="H143" s="157">
        <v>1.0</v>
      </c>
      <c r="I143" s="158">
        <v>20000.0</v>
      </c>
      <c r="J143" s="156">
        <f t="shared" ref="J143:J145" si="396">H143*I143</f>
        <v>20000</v>
      </c>
      <c r="K143" s="157"/>
      <c r="L143" s="158"/>
      <c r="M143" s="156">
        <f t="shared" ref="M143:M145" si="397">K143*L143</f>
        <v>0</v>
      </c>
      <c r="N143" s="157"/>
      <c r="O143" s="158"/>
      <c r="P143" s="156">
        <f t="shared" ref="P143:P145" si="398">N143*O143</f>
        <v>0</v>
      </c>
      <c r="Q143" s="157"/>
      <c r="R143" s="158"/>
      <c r="S143" s="156">
        <f t="shared" ref="S143:S145" si="399">Q143*R143</f>
        <v>0</v>
      </c>
      <c r="T143" s="157"/>
      <c r="U143" s="158"/>
      <c r="V143" s="312">
        <f t="shared" ref="V143:V145" si="400">T143*U143</f>
        <v>0</v>
      </c>
      <c r="W143" s="317">
        <f t="shared" ref="W143:W145" si="401">G143+M143+S143</f>
        <v>25000</v>
      </c>
      <c r="X143" s="160">
        <f t="shared" ref="X143:X145" si="402">J143+P143+V143</f>
        <v>20000</v>
      </c>
      <c r="Y143" s="160">
        <f t="shared" si="393"/>
        <v>5000</v>
      </c>
      <c r="Z143" s="161">
        <f t="shared" si="394"/>
        <v>0.2</v>
      </c>
      <c r="AA143" s="162" t="s">
        <v>299</v>
      </c>
      <c r="AB143" s="164"/>
      <c r="AC143" s="164"/>
      <c r="AD143" s="164"/>
      <c r="AE143" s="164"/>
      <c r="AF143" s="164"/>
      <c r="AG143" s="164"/>
    </row>
    <row r="144" ht="30.0" customHeight="1">
      <c r="A144" s="150" t="s">
        <v>80</v>
      </c>
      <c r="B144" s="183" t="s">
        <v>300</v>
      </c>
      <c r="C144" s="385" t="s">
        <v>301</v>
      </c>
      <c r="D144" s="153" t="s">
        <v>166</v>
      </c>
      <c r="E144" s="157"/>
      <c r="F144" s="158"/>
      <c r="G144" s="156">
        <f t="shared" si="395"/>
        <v>0</v>
      </c>
      <c r="H144" s="157"/>
      <c r="I144" s="158"/>
      <c r="J144" s="156">
        <f t="shared" si="396"/>
        <v>0</v>
      </c>
      <c r="K144" s="157"/>
      <c r="L144" s="158"/>
      <c r="M144" s="156">
        <f t="shared" si="397"/>
        <v>0</v>
      </c>
      <c r="N144" s="157"/>
      <c r="O144" s="158"/>
      <c r="P144" s="156">
        <f t="shared" si="398"/>
        <v>0</v>
      </c>
      <c r="Q144" s="157"/>
      <c r="R144" s="158"/>
      <c r="S144" s="156">
        <f t="shared" si="399"/>
        <v>0</v>
      </c>
      <c r="T144" s="157"/>
      <c r="U144" s="158"/>
      <c r="V144" s="312">
        <f t="shared" si="400"/>
        <v>0</v>
      </c>
      <c r="W144" s="317">
        <f t="shared" si="401"/>
        <v>0</v>
      </c>
      <c r="X144" s="160">
        <f t="shared" si="402"/>
        <v>0</v>
      </c>
      <c r="Y144" s="160">
        <f t="shared" si="393"/>
        <v>0</v>
      </c>
      <c r="Z144" s="161" t="str">
        <f t="shared" si="394"/>
        <v>#DIV/0!</v>
      </c>
      <c r="AA144" s="162"/>
      <c r="AB144" s="164"/>
      <c r="AC144" s="164"/>
      <c r="AD144" s="164"/>
      <c r="AE144" s="164"/>
      <c r="AF144" s="164"/>
      <c r="AG144" s="164"/>
    </row>
    <row r="145" ht="65.25" customHeight="1">
      <c r="A145" s="192" t="s">
        <v>80</v>
      </c>
      <c r="B145" s="221" t="s">
        <v>302</v>
      </c>
      <c r="C145" s="385" t="s">
        <v>303</v>
      </c>
      <c r="D145" s="248"/>
      <c r="E145" s="208"/>
      <c r="F145" s="209">
        <v>0.22</v>
      </c>
      <c r="G145" s="210">
        <f t="shared" si="395"/>
        <v>0</v>
      </c>
      <c r="H145" s="208"/>
      <c r="I145" s="209">
        <v>0.22</v>
      </c>
      <c r="J145" s="210">
        <f t="shared" si="396"/>
        <v>0</v>
      </c>
      <c r="K145" s="208"/>
      <c r="L145" s="209">
        <v>0.22</v>
      </c>
      <c r="M145" s="210">
        <f t="shared" si="397"/>
        <v>0</v>
      </c>
      <c r="N145" s="208"/>
      <c r="O145" s="209">
        <v>0.22</v>
      </c>
      <c r="P145" s="210">
        <f t="shared" si="398"/>
        <v>0</v>
      </c>
      <c r="Q145" s="208"/>
      <c r="R145" s="209">
        <v>0.22</v>
      </c>
      <c r="S145" s="210">
        <f t="shared" si="399"/>
        <v>0</v>
      </c>
      <c r="T145" s="208"/>
      <c r="U145" s="209">
        <v>0.22</v>
      </c>
      <c r="V145" s="386">
        <f t="shared" si="400"/>
        <v>0</v>
      </c>
      <c r="W145" s="329">
        <f t="shared" si="401"/>
        <v>0</v>
      </c>
      <c r="X145" s="330">
        <f t="shared" si="402"/>
        <v>0</v>
      </c>
      <c r="Y145" s="330">
        <f t="shared" si="393"/>
        <v>0</v>
      </c>
      <c r="Z145" s="331" t="str">
        <f t="shared" si="394"/>
        <v>#DIV/0!</v>
      </c>
      <c r="AA145" s="199"/>
      <c r="AB145" s="164"/>
      <c r="AC145" s="164"/>
      <c r="AD145" s="164"/>
      <c r="AE145" s="164"/>
      <c r="AF145" s="164"/>
      <c r="AG145" s="164"/>
    </row>
    <row r="146" ht="39.0" customHeight="1">
      <c r="A146" s="387" t="s">
        <v>77</v>
      </c>
      <c r="B146" s="388" t="s">
        <v>295</v>
      </c>
      <c r="C146" s="305" t="s">
        <v>304</v>
      </c>
      <c r="D146" s="142"/>
      <c r="E146" s="143">
        <f>SUM(E147:E149)</f>
        <v>0</v>
      </c>
      <c r="F146" s="144"/>
      <c r="G146" s="145">
        <f>SUM(G147:G150)</f>
        <v>0</v>
      </c>
      <c r="H146" s="143">
        <f>SUM(H147:H149)</f>
        <v>0</v>
      </c>
      <c r="I146" s="144"/>
      <c r="J146" s="145">
        <f>SUM(J147:J150)</f>
        <v>0</v>
      </c>
      <c r="K146" s="143">
        <f>SUM(K147:K149)</f>
        <v>0</v>
      </c>
      <c r="L146" s="144"/>
      <c r="M146" s="145">
        <f>SUM(M147:M150)</f>
        <v>0</v>
      </c>
      <c r="N146" s="143">
        <f>SUM(N147:N149)</f>
        <v>0</v>
      </c>
      <c r="O146" s="144"/>
      <c r="P146" s="145">
        <f>SUM(P147:P150)</f>
        <v>0</v>
      </c>
      <c r="Q146" s="143">
        <f>SUM(Q147:Q149)</f>
        <v>0</v>
      </c>
      <c r="R146" s="144"/>
      <c r="S146" s="145">
        <f>SUM(S147:S150)</f>
        <v>0</v>
      </c>
      <c r="T146" s="143">
        <f>SUM(T147:T149)</f>
        <v>0</v>
      </c>
      <c r="U146" s="144"/>
      <c r="V146" s="145">
        <f t="shared" ref="V146:X146" si="403">SUM(V147:V150)</f>
        <v>0</v>
      </c>
      <c r="W146" s="145">
        <f t="shared" si="403"/>
        <v>0</v>
      </c>
      <c r="X146" s="145">
        <f t="shared" si="403"/>
        <v>0</v>
      </c>
      <c r="Y146" s="145">
        <f t="shared" si="393"/>
        <v>0</v>
      </c>
      <c r="Z146" s="145" t="str">
        <f t="shared" si="394"/>
        <v>#DIV/0!</v>
      </c>
      <c r="AA146" s="389"/>
      <c r="AB146" s="149"/>
      <c r="AC146" s="149"/>
      <c r="AD146" s="149"/>
      <c r="AE146" s="149"/>
      <c r="AF146" s="149"/>
      <c r="AG146" s="149"/>
    </row>
    <row r="147" ht="30.0" hidden="1" customHeight="1">
      <c r="A147" s="150" t="s">
        <v>80</v>
      </c>
      <c r="B147" s="183" t="s">
        <v>305</v>
      </c>
      <c r="C147" s="250" t="s">
        <v>306</v>
      </c>
      <c r="D147" s="153"/>
      <c r="E147" s="157"/>
      <c r="F147" s="158"/>
      <c r="G147" s="156">
        <f t="shared" ref="G147:G150" si="404">E147*F147</f>
        <v>0</v>
      </c>
      <c r="H147" s="157"/>
      <c r="I147" s="158"/>
      <c r="J147" s="156">
        <f t="shared" ref="J147:J150" si="405">H147*I147</f>
        <v>0</v>
      </c>
      <c r="K147" s="157"/>
      <c r="L147" s="158"/>
      <c r="M147" s="156">
        <f t="shared" ref="M147:M150" si="406">K147*L147</f>
        <v>0</v>
      </c>
      <c r="N147" s="157"/>
      <c r="O147" s="158"/>
      <c r="P147" s="156">
        <f t="shared" ref="P147:P150" si="407">N147*O147</f>
        <v>0</v>
      </c>
      <c r="Q147" s="157"/>
      <c r="R147" s="158"/>
      <c r="S147" s="156">
        <f t="shared" ref="S147:S150" si="408">Q147*R147</f>
        <v>0</v>
      </c>
      <c r="T147" s="157"/>
      <c r="U147" s="158"/>
      <c r="V147" s="156">
        <f t="shared" ref="V147:V150" si="409">T147*U147</f>
        <v>0</v>
      </c>
      <c r="W147" s="159">
        <f t="shared" ref="W147:W150" si="410">G147+M147+S147</f>
        <v>0</v>
      </c>
      <c r="X147" s="160">
        <f t="shared" ref="X147:X150" si="411">J147+P147+V147</f>
        <v>0</v>
      </c>
      <c r="Y147" s="160">
        <f t="shared" si="393"/>
        <v>0</v>
      </c>
      <c r="Z147" s="161" t="str">
        <f t="shared" si="394"/>
        <v>#DIV/0!</v>
      </c>
      <c r="AA147" s="162"/>
      <c r="AB147" s="164"/>
      <c r="AC147" s="164"/>
      <c r="AD147" s="164"/>
      <c r="AE147" s="164"/>
      <c r="AF147" s="164"/>
      <c r="AG147" s="164"/>
    </row>
    <row r="148" ht="30.0" hidden="1" customHeight="1">
      <c r="A148" s="150" t="s">
        <v>80</v>
      </c>
      <c r="B148" s="183" t="s">
        <v>307</v>
      </c>
      <c r="C148" s="250" t="s">
        <v>306</v>
      </c>
      <c r="D148" s="153"/>
      <c r="E148" s="157"/>
      <c r="F148" s="158"/>
      <c r="G148" s="156">
        <f t="shared" si="404"/>
        <v>0</v>
      </c>
      <c r="H148" s="157"/>
      <c r="I148" s="158"/>
      <c r="J148" s="156">
        <f t="shared" si="405"/>
        <v>0</v>
      </c>
      <c r="K148" s="157"/>
      <c r="L148" s="158"/>
      <c r="M148" s="156">
        <f t="shared" si="406"/>
        <v>0</v>
      </c>
      <c r="N148" s="157"/>
      <c r="O148" s="158"/>
      <c r="P148" s="156">
        <f t="shared" si="407"/>
        <v>0</v>
      </c>
      <c r="Q148" s="157"/>
      <c r="R148" s="158"/>
      <c r="S148" s="156">
        <f t="shared" si="408"/>
        <v>0</v>
      </c>
      <c r="T148" s="157"/>
      <c r="U148" s="158"/>
      <c r="V148" s="156">
        <f t="shared" si="409"/>
        <v>0</v>
      </c>
      <c r="W148" s="159">
        <f t="shared" si="410"/>
        <v>0</v>
      </c>
      <c r="X148" s="160">
        <f t="shared" si="411"/>
        <v>0</v>
      </c>
      <c r="Y148" s="160">
        <f t="shared" si="393"/>
        <v>0</v>
      </c>
      <c r="Z148" s="161" t="str">
        <f t="shared" si="394"/>
        <v>#DIV/0!</v>
      </c>
      <c r="AA148" s="162"/>
      <c r="AB148" s="164"/>
      <c r="AC148" s="164"/>
      <c r="AD148" s="164"/>
      <c r="AE148" s="164"/>
      <c r="AF148" s="164"/>
      <c r="AG148" s="164"/>
    </row>
    <row r="149" ht="30.0" hidden="1" customHeight="1">
      <c r="A149" s="172" t="s">
        <v>80</v>
      </c>
      <c r="B149" s="193" t="s">
        <v>308</v>
      </c>
      <c r="C149" s="250" t="s">
        <v>306</v>
      </c>
      <c r="D149" s="174"/>
      <c r="E149" s="166"/>
      <c r="F149" s="165"/>
      <c r="G149" s="167">
        <f t="shared" si="404"/>
        <v>0</v>
      </c>
      <c r="H149" s="166"/>
      <c r="I149" s="165"/>
      <c r="J149" s="167">
        <f t="shared" si="405"/>
        <v>0</v>
      </c>
      <c r="K149" s="166"/>
      <c r="L149" s="165"/>
      <c r="M149" s="167">
        <f t="shared" si="406"/>
        <v>0</v>
      </c>
      <c r="N149" s="166"/>
      <c r="O149" s="165"/>
      <c r="P149" s="167">
        <f t="shared" si="407"/>
        <v>0</v>
      </c>
      <c r="Q149" s="166"/>
      <c r="R149" s="165"/>
      <c r="S149" s="167">
        <f t="shared" si="408"/>
        <v>0</v>
      </c>
      <c r="T149" s="166"/>
      <c r="U149" s="165"/>
      <c r="V149" s="167">
        <f t="shared" si="409"/>
        <v>0</v>
      </c>
      <c r="W149" s="175">
        <f t="shared" si="410"/>
        <v>0</v>
      </c>
      <c r="X149" s="160">
        <f t="shared" si="411"/>
        <v>0</v>
      </c>
      <c r="Y149" s="160">
        <f t="shared" si="393"/>
        <v>0</v>
      </c>
      <c r="Z149" s="161" t="str">
        <f t="shared" si="394"/>
        <v>#DIV/0!</v>
      </c>
      <c r="AA149" s="168"/>
      <c r="AB149" s="164"/>
      <c r="AC149" s="164"/>
      <c r="AD149" s="164"/>
      <c r="AE149" s="164"/>
      <c r="AF149" s="164"/>
      <c r="AG149" s="164"/>
    </row>
    <row r="150" ht="30.0" hidden="1" customHeight="1">
      <c r="A150" s="172" t="s">
        <v>80</v>
      </c>
      <c r="B150" s="193" t="s">
        <v>309</v>
      </c>
      <c r="C150" s="251" t="s">
        <v>310</v>
      </c>
      <c r="D150" s="248"/>
      <c r="E150" s="166"/>
      <c r="F150" s="165">
        <v>0.22</v>
      </c>
      <c r="G150" s="167">
        <f t="shared" si="404"/>
        <v>0</v>
      </c>
      <c r="H150" s="166"/>
      <c r="I150" s="165">
        <v>0.22</v>
      </c>
      <c r="J150" s="167">
        <f t="shared" si="405"/>
        <v>0</v>
      </c>
      <c r="K150" s="166"/>
      <c r="L150" s="165">
        <v>0.22</v>
      </c>
      <c r="M150" s="167">
        <f t="shared" si="406"/>
        <v>0</v>
      </c>
      <c r="N150" s="166"/>
      <c r="O150" s="165">
        <v>0.22</v>
      </c>
      <c r="P150" s="167">
        <f t="shared" si="407"/>
        <v>0</v>
      </c>
      <c r="Q150" s="166"/>
      <c r="R150" s="165">
        <v>0.22</v>
      </c>
      <c r="S150" s="167">
        <f t="shared" si="408"/>
        <v>0</v>
      </c>
      <c r="T150" s="166"/>
      <c r="U150" s="165">
        <v>0.22</v>
      </c>
      <c r="V150" s="167">
        <f t="shared" si="409"/>
        <v>0</v>
      </c>
      <c r="W150" s="175">
        <f t="shared" si="410"/>
        <v>0</v>
      </c>
      <c r="X150" s="160">
        <f t="shared" si="411"/>
        <v>0</v>
      </c>
      <c r="Y150" s="160">
        <f t="shared" si="393"/>
        <v>0</v>
      </c>
      <c r="Z150" s="161" t="str">
        <f t="shared" si="394"/>
        <v>#DIV/0!</v>
      </c>
      <c r="AA150" s="199"/>
      <c r="AB150" s="164"/>
      <c r="AC150" s="164"/>
      <c r="AD150" s="164"/>
      <c r="AE150" s="164"/>
      <c r="AF150" s="164"/>
      <c r="AG150" s="164"/>
    </row>
    <row r="151" ht="43.5" customHeight="1">
      <c r="A151" s="139" t="s">
        <v>77</v>
      </c>
      <c r="B151" s="211" t="s">
        <v>311</v>
      </c>
      <c r="C151" s="305" t="s">
        <v>312</v>
      </c>
      <c r="D151" s="177"/>
      <c r="E151" s="178">
        <f>SUM(E152:E154)</f>
        <v>0</v>
      </c>
      <c r="F151" s="179"/>
      <c r="G151" s="180">
        <f t="shared" ref="G151:H151" si="412">SUM(G152:G154)</f>
        <v>0</v>
      </c>
      <c r="H151" s="178">
        <f t="shared" si="412"/>
        <v>0</v>
      </c>
      <c r="I151" s="179"/>
      <c r="J151" s="180">
        <f t="shared" ref="J151:K151" si="413">SUM(J152:J154)</f>
        <v>0</v>
      </c>
      <c r="K151" s="178">
        <f t="shared" si="413"/>
        <v>0</v>
      </c>
      <c r="L151" s="179"/>
      <c r="M151" s="180">
        <f t="shared" ref="M151:N151" si="414">SUM(M152:M154)</f>
        <v>0</v>
      </c>
      <c r="N151" s="178">
        <f t="shared" si="414"/>
        <v>0</v>
      </c>
      <c r="O151" s="179"/>
      <c r="P151" s="180">
        <f t="shared" ref="P151:Q151" si="415">SUM(P152:P154)</f>
        <v>0</v>
      </c>
      <c r="Q151" s="178">
        <f t="shared" si="415"/>
        <v>0</v>
      </c>
      <c r="R151" s="179"/>
      <c r="S151" s="180">
        <f t="shared" ref="S151:T151" si="416">SUM(S152:S154)</f>
        <v>0</v>
      </c>
      <c r="T151" s="178">
        <f t="shared" si="416"/>
        <v>0</v>
      </c>
      <c r="U151" s="179"/>
      <c r="V151" s="180">
        <f t="shared" ref="V151:X151" si="417">SUM(V152:V154)</f>
        <v>0</v>
      </c>
      <c r="W151" s="180">
        <f t="shared" si="417"/>
        <v>0</v>
      </c>
      <c r="X151" s="180">
        <f t="shared" si="417"/>
        <v>0</v>
      </c>
      <c r="Y151" s="180">
        <f t="shared" si="393"/>
        <v>0</v>
      </c>
      <c r="Z151" s="180" t="str">
        <f t="shared" si="394"/>
        <v>#DIV/0!</v>
      </c>
      <c r="AA151" s="390"/>
      <c r="AB151" s="149"/>
      <c r="AC151" s="149"/>
      <c r="AD151" s="149"/>
      <c r="AE151" s="149"/>
      <c r="AF151" s="149"/>
      <c r="AG151" s="149"/>
    </row>
    <row r="152" ht="30.0" hidden="1" customHeight="1">
      <c r="A152" s="150" t="s">
        <v>80</v>
      </c>
      <c r="B152" s="183" t="s">
        <v>313</v>
      </c>
      <c r="C152" s="250" t="s">
        <v>314</v>
      </c>
      <c r="D152" s="153"/>
      <c r="E152" s="157"/>
      <c r="F152" s="158"/>
      <c r="G152" s="156">
        <f t="shared" ref="G152:G154" si="418">E152*F152</f>
        <v>0</v>
      </c>
      <c r="H152" s="157"/>
      <c r="I152" s="158"/>
      <c r="J152" s="156">
        <f t="shared" ref="J152:J154" si="419">H152*I152</f>
        <v>0</v>
      </c>
      <c r="K152" s="157"/>
      <c r="L152" s="158"/>
      <c r="M152" s="156">
        <f t="shared" ref="M152:M154" si="420">K152*L152</f>
        <v>0</v>
      </c>
      <c r="N152" s="157"/>
      <c r="O152" s="158"/>
      <c r="P152" s="156">
        <f t="shared" ref="P152:P154" si="421">N152*O152</f>
        <v>0</v>
      </c>
      <c r="Q152" s="157"/>
      <c r="R152" s="158"/>
      <c r="S152" s="156">
        <f t="shared" ref="S152:S154" si="422">Q152*R152</f>
        <v>0</v>
      </c>
      <c r="T152" s="157"/>
      <c r="U152" s="158"/>
      <c r="V152" s="156">
        <f t="shared" ref="V152:V154" si="423">T152*U152</f>
        <v>0</v>
      </c>
      <c r="W152" s="159">
        <f t="shared" ref="W152:W154" si="424">G152+M152+S152</f>
        <v>0</v>
      </c>
      <c r="X152" s="160">
        <f t="shared" ref="X152:X154" si="425">J152+P152+V152</f>
        <v>0</v>
      </c>
      <c r="Y152" s="160">
        <f t="shared" si="393"/>
        <v>0</v>
      </c>
      <c r="Z152" s="161" t="str">
        <f t="shared" si="394"/>
        <v>#DIV/0!</v>
      </c>
      <c r="AA152" s="374"/>
      <c r="AB152" s="164"/>
      <c r="AC152" s="164"/>
      <c r="AD152" s="164"/>
      <c r="AE152" s="164"/>
      <c r="AF152" s="164"/>
      <c r="AG152" s="164"/>
    </row>
    <row r="153" ht="30.0" hidden="1" customHeight="1">
      <c r="A153" s="150" t="s">
        <v>80</v>
      </c>
      <c r="B153" s="183" t="s">
        <v>315</v>
      </c>
      <c r="C153" s="250" t="s">
        <v>314</v>
      </c>
      <c r="D153" s="153"/>
      <c r="E153" s="157"/>
      <c r="F153" s="158"/>
      <c r="G153" s="156">
        <f t="shared" si="418"/>
        <v>0</v>
      </c>
      <c r="H153" s="157"/>
      <c r="I153" s="158"/>
      <c r="J153" s="156">
        <f t="shared" si="419"/>
        <v>0</v>
      </c>
      <c r="K153" s="157"/>
      <c r="L153" s="158"/>
      <c r="M153" s="156">
        <f t="shared" si="420"/>
        <v>0</v>
      </c>
      <c r="N153" s="157"/>
      <c r="O153" s="158"/>
      <c r="P153" s="156">
        <f t="shared" si="421"/>
        <v>0</v>
      </c>
      <c r="Q153" s="157"/>
      <c r="R153" s="158"/>
      <c r="S153" s="156">
        <f t="shared" si="422"/>
        <v>0</v>
      </c>
      <c r="T153" s="157"/>
      <c r="U153" s="158"/>
      <c r="V153" s="156">
        <f t="shared" si="423"/>
        <v>0</v>
      </c>
      <c r="W153" s="159">
        <f t="shared" si="424"/>
        <v>0</v>
      </c>
      <c r="X153" s="160">
        <f t="shared" si="425"/>
        <v>0</v>
      </c>
      <c r="Y153" s="160">
        <f t="shared" si="393"/>
        <v>0</v>
      </c>
      <c r="Z153" s="161" t="str">
        <f t="shared" si="394"/>
        <v>#DIV/0!</v>
      </c>
      <c r="AA153" s="374"/>
      <c r="AB153" s="164"/>
      <c r="AC153" s="164"/>
      <c r="AD153" s="164"/>
      <c r="AE153" s="164"/>
      <c r="AF153" s="164"/>
      <c r="AG153" s="164"/>
    </row>
    <row r="154" ht="30.0" hidden="1" customHeight="1">
      <c r="A154" s="172" t="s">
        <v>80</v>
      </c>
      <c r="B154" s="193" t="s">
        <v>316</v>
      </c>
      <c r="C154" s="222" t="s">
        <v>314</v>
      </c>
      <c r="D154" s="174"/>
      <c r="E154" s="166"/>
      <c r="F154" s="165"/>
      <c r="G154" s="167">
        <f t="shared" si="418"/>
        <v>0</v>
      </c>
      <c r="H154" s="166"/>
      <c r="I154" s="165"/>
      <c r="J154" s="167">
        <f t="shared" si="419"/>
        <v>0</v>
      </c>
      <c r="K154" s="166"/>
      <c r="L154" s="165"/>
      <c r="M154" s="167">
        <f t="shared" si="420"/>
        <v>0</v>
      </c>
      <c r="N154" s="166"/>
      <c r="O154" s="165"/>
      <c r="P154" s="167">
        <f t="shared" si="421"/>
        <v>0</v>
      </c>
      <c r="Q154" s="166"/>
      <c r="R154" s="165"/>
      <c r="S154" s="167">
        <f t="shared" si="422"/>
        <v>0</v>
      </c>
      <c r="T154" s="166"/>
      <c r="U154" s="165"/>
      <c r="V154" s="167">
        <f t="shared" si="423"/>
        <v>0</v>
      </c>
      <c r="W154" s="175">
        <f t="shared" si="424"/>
        <v>0</v>
      </c>
      <c r="X154" s="160">
        <f t="shared" si="425"/>
        <v>0</v>
      </c>
      <c r="Y154" s="160">
        <f t="shared" si="393"/>
        <v>0</v>
      </c>
      <c r="Z154" s="161" t="str">
        <f t="shared" si="394"/>
        <v>#DIV/0!</v>
      </c>
      <c r="AA154" s="391"/>
      <c r="AB154" s="164"/>
      <c r="AC154" s="164"/>
      <c r="AD154" s="164"/>
      <c r="AE154" s="164"/>
      <c r="AF154" s="164"/>
      <c r="AG154" s="164"/>
    </row>
    <row r="155" ht="30.0" customHeight="1">
      <c r="A155" s="139" t="s">
        <v>77</v>
      </c>
      <c r="B155" s="211" t="s">
        <v>317</v>
      </c>
      <c r="C155" s="392" t="s">
        <v>294</v>
      </c>
      <c r="D155" s="177"/>
      <c r="E155" s="178">
        <f>SUM(E156:E169)</f>
        <v>20024</v>
      </c>
      <c r="F155" s="179"/>
      <c r="G155" s="180">
        <f>SUM(G156:G174)</f>
        <v>425905</v>
      </c>
      <c r="H155" s="178">
        <f>SUM(H156:H169)</f>
        <v>19955</v>
      </c>
      <c r="I155" s="179"/>
      <c r="J155" s="180">
        <f>SUM(J156:J174)</f>
        <v>389775</v>
      </c>
      <c r="K155" s="178">
        <f>SUM(K156:K169)</f>
        <v>0</v>
      </c>
      <c r="L155" s="179"/>
      <c r="M155" s="180">
        <f>SUM(M156:M174)</f>
        <v>0</v>
      </c>
      <c r="N155" s="178">
        <f>SUM(N156:N169)</f>
        <v>0</v>
      </c>
      <c r="O155" s="179"/>
      <c r="P155" s="180">
        <f>SUM(P156:P174)</f>
        <v>0</v>
      </c>
      <c r="Q155" s="178">
        <f>SUM(Q156:Q169)</f>
        <v>0</v>
      </c>
      <c r="R155" s="179"/>
      <c r="S155" s="180">
        <f>SUM(S156:S174)</f>
        <v>0</v>
      </c>
      <c r="T155" s="178">
        <f>SUM(T156:T169)</f>
        <v>0</v>
      </c>
      <c r="U155" s="179"/>
      <c r="V155" s="180">
        <f t="shared" ref="V155:X155" si="426">SUM(V156:V174)</f>
        <v>0</v>
      </c>
      <c r="W155" s="180">
        <f t="shared" si="426"/>
        <v>425905</v>
      </c>
      <c r="X155" s="180">
        <f t="shared" si="426"/>
        <v>389775</v>
      </c>
      <c r="Y155" s="180">
        <f t="shared" si="393"/>
        <v>36130</v>
      </c>
      <c r="Z155" s="180">
        <f t="shared" si="394"/>
        <v>0.08483112431</v>
      </c>
      <c r="AA155" s="390"/>
      <c r="AB155" s="149"/>
      <c r="AC155" s="149"/>
      <c r="AD155" s="149"/>
      <c r="AE155" s="149"/>
      <c r="AF155" s="149"/>
      <c r="AG155" s="149"/>
    </row>
    <row r="156" ht="57.0" customHeight="1">
      <c r="A156" s="150" t="s">
        <v>80</v>
      </c>
      <c r="B156" s="204" t="s">
        <v>318</v>
      </c>
      <c r="C156" s="393" t="s">
        <v>319</v>
      </c>
      <c r="D156" s="256" t="s">
        <v>320</v>
      </c>
      <c r="E156" s="154">
        <v>50.0</v>
      </c>
      <c r="F156" s="171">
        <v>3.0</v>
      </c>
      <c r="G156" s="156">
        <f t="shared" ref="G156:G174" si="427">E156*F156</f>
        <v>150</v>
      </c>
      <c r="H156" s="157">
        <v>0.0</v>
      </c>
      <c r="I156" s="158">
        <v>0.0</v>
      </c>
      <c r="J156" s="156">
        <f t="shared" ref="J156:J168" si="428">H156*I156</f>
        <v>0</v>
      </c>
      <c r="K156" s="157"/>
      <c r="L156" s="158"/>
      <c r="M156" s="156">
        <f>K156*L156</f>
        <v>0</v>
      </c>
      <c r="N156" s="157"/>
      <c r="O156" s="158"/>
      <c r="P156" s="156">
        <f>N156*O156</f>
        <v>0</v>
      </c>
      <c r="Q156" s="157"/>
      <c r="R156" s="158"/>
      <c r="S156" s="156">
        <f>Q156*R156</f>
        <v>0</v>
      </c>
      <c r="T156" s="157"/>
      <c r="U156" s="158"/>
      <c r="V156" s="156">
        <f>T156*U156</f>
        <v>0</v>
      </c>
      <c r="W156" s="159">
        <f t="shared" ref="W156:W174" si="429">G156+M156+S156</f>
        <v>150</v>
      </c>
      <c r="X156" s="160">
        <f t="shared" ref="X156:X174" si="430">J156+P156+V156</f>
        <v>0</v>
      </c>
      <c r="Y156" s="160">
        <f t="shared" si="393"/>
        <v>150</v>
      </c>
      <c r="Z156" s="161">
        <f t="shared" si="394"/>
        <v>1</v>
      </c>
      <c r="AA156" s="374" t="s">
        <v>321</v>
      </c>
      <c r="AB156" s="164"/>
      <c r="AC156" s="164"/>
      <c r="AD156" s="164"/>
      <c r="AE156" s="164"/>
      <c r="AF156" s="164"/>
      <c r="AG156" s="164"/>
    </row>
    <row r="157" ht="49.5" customHeight="1">
      <c r="A157" s="150" t="s">
        <v>80</v>
      </c>
      <c r="B157" s="394" t="s">
        <v>322</v>
      </c>
      <c r="C157" s="395" t="s">
        <v>323</v>
      </c>
      <c r="D157" s="396" t="s">
        <v>324</v>
      </c>
      <c r="E157" s="154">
        <v>5.0</v>
      </c>
      <c r="F157" s="171">
        <v>100.0</v>
      </c>
      <c r="G157" s="156">
        <f t="shared" si="427"/>
        <v>500</v>
      </c>
      <c r="H157" s="157">
        <v>0.0</v>
      </c>
      <c r="I157" s="158">
        <v>0.0</v>
      </c>
      <c r="J157" s="156">
        <f t="shared" si="428"/>
        <v>0</v>
      </c>
      <c r="K157" s="157"/>
      <c r="L157" s="158"/>
      <c r="M157" s="156"/>
      <c r="N157" s="157"/>
      <c r="O157" s="158"/>
      <c r="P157" s="156"/>
      <c r="Q157" s="157"/>
      <c r="R157" s="158"/>
      <c r="S157" s="156"/>
      <c r="T157" s="157"/>
      <c r="U157" s="158"/>
      <c r="V157" s="156"/>
      <c r="W157" s="159">
        <f t="shared" si="429"/>
        <v>500</v>
      </c>
      <c r="X157" s="160">
        <f t="shared" si="430"/>
        <v>0</v>
      </c>
      <c r="Y157" s="160">
        <f t="shared" si="393"/>
        <v>500</v>
      </c>
      <c r="Z157" s="161">
        <f t="shared" si="394"/>
        <v>1</v>
      </c>
      <c r="AA157" s="374" t="s">
        <v>325</v>
      </c>
      <c r="AB157" s="164"/>
      <c r="AC157" s="164"/>
      <c r="AD157" s="164"/>
      <c r="AE157" s="164"/>
      <c r="AF157" s="164"/>
      <c r="AG157" s="164"/>
    </row>
    <row r="158" ht="93.75" customHeight="1">
      <c r="A158" s="150" t="s">
        <v>80</v>
      </c>
      <c r="B158" s="397" t="s">
        <v>326</v>
      </c>
      <c r="C158" s="395" t="s">
        <v>327</v>
      </c>
      <c r="D158" s="396" t="s">
        <v>138</v>
      </c>
      <c r="E158" s="154">
        <v>2100.0</v>
      </c>
      <c r="F158" s="171">
        <v>50.0</v>
      </c>
      <c r="G158" s="156">
        <f t="shared" si="427"/>
        <v>105000</v>
      </c>
      <c r="H158" s="157">
        <v>2100.0</v>
      </c>
      <c r="I158" s="158">
        <v>50.0</v>
      </c>
      <c r="J158" s="156">
        <f t="shared" si="428"/>
        <v>105000</v>
      </c>
      <c r="K158" s="157"/>
      <c r="L158" s="158"/>
      <c r="M158" s="156">
        <f>K158*L158</f>
        <v>0</v>
      </c>
      <c r="N158" s="157"/>
      <c r="O158" s="158"/>
      <c r="P158" s="156">
        <f>N158*O158</f>
        <v>0</v>
      </c>
      <c r="Q158" s="157"/>
      <c r="R158" s="158"/>
      <c r="S158" s="156">
        <f>Q158*R158</f>
        <v>0</v>
      </c>
      <c r="T158" s="157"/>
      <c r="U158" s="158"/>
      <c r="V158" s="156">
        <f>T158*U158</f>
        <v>0</v>
      </c>
      <c r="W158" s="159">
        <f t="shared" si="429"/>
        <v>105000</v>
      </c>
      <c r="X158" s="160">
        <f t="shared" si="430"/>
        <v>105000</v>
      </c>
      <c r="Y158" s="160">
        <f t="shared" si="393"/>
        <v>0</v>
      </c>
      <c r="Z158" s="161">
        <f t="shared" si="394"/>
        <v>0</v>
      </c>
      <c r="AA158" s="374" t="s">
        <v>328</v>
      </c>
      <c r="AB158" s="164"/>
      <c r="AC158" s="164"/>
      <c r="AD158" s="164"/>
      <c r="AE158" s="164"/>
      <c r="AF158" s="164"/>
      <c r="AG158" s="164"/>
    </row>
    <row r="159" ht="93.75" customHeight="1">
      <c r="A159" s="150" t="s">
        <v>80</v>
      </c>
      <c r="B159" s="204" t="s">
        <v>329</v>
      </c>
      <c r="C159" s="395" t="s">
        <v>330</v>
      </c>
      <c r="D159" s="396" t="s">
        <v>138</v>
      </c>
      <c r="E159" s="154">
        <v>900.0</v>
      </c>
      <c r="F159" s="171">
        <v>5.0</v>
      </c>
      <c r="G159" s="156">
        <f t="shared" si="427"/>
        <v>4500</v>
      </c>
      <c r="H159" s="157">
        <v>900.0</v>
      </c>
      <c r="I159" s="158">
        <v>5.0</v>
      </c>
      <c r="J159" s="156">
        <f t="shared" si="428"/>
        <v>4500</v>
      </c>
      <c r="K159" s="157"/>
      <c r="L159" s="158"/>
      <c r="M159" s="156"/>
      <c r="N159" s="157"/>
      <c r="O159" s="158"/>
      <c r="P159" s="156"/>
      <c r="Q159" s="157"/>
      <c r="R159" s="158"/>
      <c r="S159" s="156"/>
      <c r="T159" s="157"/>
      <c r="U159" s="158"/>
      <c r="V159" s="156"/>
      <c r="W159" s="159">
        <f t="shared" si="429"/>
        <v>4500</v>
      </c>
      <c r="X159" s="160">
        <f t="shared" si="430"/>
        <v>4500</v>
      </c>
      <c r="Y159" s="160">
        <f t="shared" si="393"/>
        <v>0</v>
      </c>
      <c r="Z159" s="161">
        <f t="shared" si="394"/>
        <v>0</v>
      </c>
      <c r="AA159" s="374" t="s">
        <v>331</v>
      </c>
      <c r="AB159" s="164"/>
      <c r="AC159" s="164"/>
      <c r="AD159" s="164"/>
      <c r="AE159" s="164"/>
      <c r="AF159" s="164"/>
      <c r="AG159" s="164"/>
    </row>
    <row r="160" ht="99.75" customHeight="1">
      <c r="A160" s="150" t="s">
        <v>80</v>
      </c>
      <c r="B160" s="204" t="s">
        <v>332</v>
      </c>
      <c r="C160" s="395" t="s">
        <v>333</v>
      </c>
      <c r="D160" s="396" t="s">
        <v>138</v>
      </c>
      <c r="E160" s="154">
        <v>5000.0</v>
      </c>
      <c r="F160" s="171">
        <v>8.0</v>
      </c>
      <c r="G160" s="156">
        <f t="shared" si="427"/>
        <v>40000</v>
      </c>
      <c r="H160" s="157">
        <v>5000.0</v>
      </c>
      <c r="I160" s="158">
        <v>8.0</v>
      </c>
      <c r="J160" s="156">
        <f t="shared" si="428"/>
        <v>40000</v>
      </c>
      <c r="K160" s="157"/>
      <c r="L160" s="158"/>
      <c r="M160" s="156">
        <f>K160*L160</f>
        <v>0</v>
      </c>
      <c r="N160" s="157"/>
      <c r="O160" s="158"/>
      <c r="P160" s="156">
        <f>N160*O160</f>
        <v>0</v>
      </c>
      <c r="Q160" s="157"/>
      <c r="R160" s="158"/>
      <c r="S160" s="156">
        <f>Q160*R160</f>
        <v>0</v>
      </c>
      <c r="T160" s="157"/>
      <c r="U160" s="158"/>
      <c r="V160" s="156">
        <f>T160*U160</f>
        <v>0</v>
      </c>
      <c r="W160" s="159">
        <f t="shared" si="429"/>
        <v>40000</v>
      </c>
      <c r="X160" s="160">
        <f t="shared" si="430"/>
        <v>40000</v>
      </c>
      <c r="Y160" s="160">
        <f t="shared" si="393"/>
        <v>0</v>
      </c>
      <c r="Z160" s="161">
        <f t="shared" si="394"/>
        <v>0</v>
      </c>
      <c r="AA160" s="374" t="s">
        <v>334</v>
      </c>
      <c r="AB160" s="164"/>
      <c r="AC160" s="164"/>
      <c r="AD160" s="164"/>
      <c r="AE160" s="164"/>
      <c r="AF160" s="164"/>
      <c r="AG160" s="164"/>
    </row>
    <row r="161" ht="91.5" customHeight="1">
      <c r="A161" s="150" t="s">
        <v>80</v>
      </c>
      <c r="B161" s="204" t="s">
        <v>335</v>
      </c>
      <c r="C161" s="395" t="s">
        <v>336</v>
      </c>
      <c r="D161" s="396" t="s">
        <v>138</v>
      </c>
      <c r="E161" s="154">
        <v>300.0</v>
      </c>
      <c r="F161" s="171">
        <v>80.0</v>
      </c>
      <c r="G161" s="156">
        <f t="shared" si="427"/>
        <v>24000</v>
      </c>
      <c r="H161" s="157">
        <v>300.0</v>
      </c>
      <c r="I161" s="158">
        <v>80.0</v>
      </c>
      <c r="J161" s="156">
        <f t="shared" si="428"/>
        <v>24000</v>
      </c>
      <c r="K161" s="157"/>
      <c r="L161" s="158"/>
      <c r="M161" s="156"/>
      <c r="N161" s="157"/>
      <c r="O161" s="158"/>
      <c r="P161" s="156"/>
      <c r="Q161" s="157"/>
      <c r="R161" s="158"/>
      <c r="S161" s="156"/>
      <c r="T161" s="157"/>
      <c r="U161" s="158"/>
      <c r="V161" s="156"/>
      <c r="W161" s="159">
        <f t="shared" si="429"/>
        <v>24000</v>
      </c>
      <c r="X161" s="160">
        <f t="shared" si="430"/>
        <v>24000</v>
      </c>
      <c r="Y161" s="160">
        <f t="shared" si="393"/>
        <v>0</v>
      </c>
      <c r="Z161" s="161">
        <f t="shared" si="394"/>
        <v>0</v>
      </c>
      <c r="AA161" s="374" t="s">
        <v>337</v>
      </c>
      <c r="AB161" s="164"/>
      <c r="AC161" s="164"/>
      <c r="AD161" s="164"/>
      <c r="AE161" s="164"/>
      <c r="AF161" s="164"/>
      <c r="AG161" s="164"/>
    </row>
    <row r="162" ht="93.75" customHeight="1">
      <c r="A162" s="150" t="s">
        <v>80</v>
      </c>
      <c r="B162" s="204" t="s">
        <v>338</v>
      </c>
      <c r="C162" s="395" t="s">
        <v>339</v>
      </c>
      <c r="D162" s="396" t="s">
        <v>340</v>
      </c>
      <c r="E162" s="154">
        <v>10000.0</v>
      </c>
      <c r="F162" s="171">
        <v>3.5</v>
      </c>
      <c r="G162" s="156">
        <f t="shared" si="427"/>
        <v>35000</v>
      </c>
      <c r="H162" s="157">
        <v>10000.0</v>
      </c>
      <c r="I162" s="158">
        <v>3.5</v>
      </c>
      <c r="J162" s="156">
        <f t="shared" si="428"/>
        <v>35000</v>
      </c>
      <c r="K162" s="157"/>
      <c r="L162" s="158"/>
      <c r="M162" s="156">
        <f>K162*L162</f>
        <v>0</v>
      </c>
      <c r="N162" s="157"/>
      <c r="O162" s="158"/>
      <c r="P162" s="156">
        <f>N162*O162</f>
        <v>0</v>
      </c>
      <c r="Q162" s="157"/>
      <c r="R162" s="158"/>
      <c r="S162" s="156">
        <f>Q162*R162</f>
        <v>0</v>
      </c>
      <c r="T162" s="157"/>
      <c r="U162" s="158"/>
      <c r="V162" s="156">
        <f>T162*U162</f>
        <v>0</v>
      </c>
      <c r="W162" s="159">
        <f t="shared" si="429"/>
        <v>35000</v>
      </c>
      <c r="X162" s="160">
        <f t="shared" si="430"/>
        <v>35000</v>
      </c>
      <c r="Y162" s="160">
        <f t="shared" si="393"/>
        <v>0</v>
      </c>
      <c r="Z162" s="161">
        <f t="shared" si="394"/>
        <v>0</v>
      </c>
      <c r="AA162" s="374" t="s">
        <v>341</v>
      </c>
      <c r="AB162" s="164"/>
      <c r="AC162" s="164"/>
      <c r="AD162" s="164"/>
      <c r="AE162" s="164"/>
      <c r="AF162" s="164"/>
      <c r="AG162" s="164"/>
    </row>
    <row r="163" ht="110.25" customHeight="1">
      <c r="A163" s="150" t="s">
        <v>80</v>
      </c>
      <c r="B163" s="204" t="s">
        <v>342</v>
      </c>
      <c r="C163" s="395" t="s">
        <v>343</v>
      </c>
      <c r="D163" s="396" t="s">
        <v>138</v>
      </c>
      <c r="E163" s="154">
        <v>300.0</v>
      </c>
      <c r="F163" s="171">
        <v>10.0</v>
      </c>
      <c r="G163" s="156">
        <f t="shared" si="427"/>
        <v>3000</v>
      </c>
      <c r="H163" s="157">
        <v>300.0</v>
      </c>
      <c r="I163" s="158">
        <v>9.5</v>
      </c>
      <c r="J163" s="156">
        <f t="shared" si="428"/>
        <v>2850</v>
      </c>
      <c r="K163" s="157"/>
      <c r="L163" s="158"/>
      <c r="M163" s="156"/>
      <c r="N163" s="157"/>
      <c r="O163" s="158"/>
      <c r="P163" s="156"/>
      <c r="Q163" s="157"/>
      <c r="R163" s="158"/>
      <c r="S163" s="156"/>
      <c r="T163" s="157"/>
      <c r="U163" s="158"/>
      <c r="V163" s="156"/>
      <c r="W163" s="159">
        <f t="shared" si="429"/>
        <v>3000</v>
      </c>
      <c r="X163" s="160">
        <f t="shared" si="430"/>
        <v>2850</v>
      </c>
      <c r="Y163" s="160">
        <f t="shared" si="393"/>
        <v>150</v>
      </c>
      <c r="Z163" s="161">
        <f t="shared" si="394"/>
        <v>0.05</v>
      </c>
      <c r="AA163" s="374" t="s">
        <v>344</v>
      </c>
      <c r="AB163" s="164"/>
      <c r="AC163" s="164"/>
      <c r="AD163" s="164"/>
      <c r="AE163" s="164"/>
      <c r="AF163" s="164"/>
      <c r="AG163" s="164"/>
    </row>
    <row r="164" ht="87.0" customHeight="1">
      <c r="A164" s="150" t="s">
        <v>80</v>
      </c>
      <c r="B164" s="204" t="s">
        <v>345</v>
      </c>
      <c r="C164" s="395" t="s">
        <v>346</v>
      </c>
      <c r="D164" s="396" t="s">
        <v>138</v>
      </c>
      <c r="E164" s="154">
        <v>1350.0</v>
      </c>
      <c r="F164" s="171">
        <v>3.5</v>
      </c>
      <c r="G164" s="156">
        <f t="shared" si="427"/>
        <v>4725</v>
      </c>
      <c r="H164" s="157">
        <v>1350.0</v>
      </c>
      <c r="I164" s="158">
        <v>3.5</v>
      </c>
      <c r="J164" s="156">
        <f t="shared" si="428"/>
        <v>4725</v>
      </c>
      <c r="K164" s="157"/>
      <c r="L164" s="158"/>
      <c r="M164" s="156">
        <f>K164*L164</f>
        <v>0</v>
      </c>
      <c r="N164" s="157"/>
      <c r="O164" s="158"/>
      <c r="P164" s="156">
        <f>N164*O164</f>
        <v>0</v>
      </c>
      <c r="Q164" s="157"/>
      <c r="R164" s="158"/>
      <c r="S164" s="156">
        <f>Q164*R164</f>
        <v>0</v>
      </c>
      <c r="T164" s="157"/>
      <c r="U164" s="158"/>
      <c r="V164" s="156">
        <f>T164*U164</f>
        <v>0</v>
      </c>
      <c r="W164" s="159">
        <f t="shared" si="429"/>
        <v>4725</v>
      </c>
      <c r="X164" s="160">
        <f t="shared" si="430"/>
        <v>4725</v>
      </c>
      <c r="Y164" s="160">
        <f t="shared" si="393"/>
        <v>0</v>
      </c>
      <c r="Z164" s="161">
        <f t="shared" si="394"/>
        <v>0</v>
      </c>
      <c r="AA164" s="374" t="s">
        <v>347</v>
      </c>
      <c r="AB164" s="163"/>
      <c r="AC164" s="164"/>
      <c r="AD164" s="164"/>
      <c r="AE164" s="164"/>
      <c r="AF164" s="164"/>
      <c r="AG164" s="164"/>
    </row>
    <row r="165" ht="75.0" customHeight="1">
      <c r="A165" s="150" t="s">
        <v>80</v>
      </c>
      <c r="B165" s="204" t="s">
        <v>348</v>
      </c>
      <c r="C165" s="395" t="s">
        <v>349</v>
      </c>
      <c r="D165" s="396" t="s">
        <v>138</v>
      </c>
      <c r="E165" s="154">
        <v>12.0</v>
      </c>
      <c r="F165" s="171">
        <v>10.0</v>
      </c>
      <c r="G165" s="156">
        <f t="shared" si="427"/>
        <v>120</v>
      </c>
      <c r="H165" s="157">
        <v>0.0</v>
      </c>
      <c r="I165" s="158">
        <v>0.0</v>
      </c>
      <c r="J165" s="156">
        <f t="shared" si="428"/>
        <v>0</v>
      </c>
      <c r="K165" s="157"/>
      <c r="L165" s="158"/>
      <c r="M165" s="156"/>
      <c r="N165" s="157"/>
      <c r="O165" s="158"/>
      <c r="P165" s="156"/>
      <c r="Q165" s="157"/>
      <c r="R165" s="158"/>
      <c r="S165" s="156"/>
      <c r="T165" s="157"/>
      <c r="U165" s="158"/>
      <c r="V165" s="156"/>
      <c r="W165" s="159">
        <f t="shared" si="429"/>
        <v>120</v>
      </c>
      <c r="X165" s="160">
        <f t="shared" si="430"/>
        <v>0</v>
      </c>
      <c r="Y165" s="160">
        <f t="shared" si="393"/>
        <v>120</v>
      </c>
      <c r="Z165" s="161">
        <f t="shared" si="394"/>
        <v>1</v>
      </c>
      <c r="AA165" s="374" t="s">
        <v>350</v>
      </c>
      <c r="AB165" s="163"/>
      <c r="AC165" s="164"/>
      <c r="AD165" s="164"/>
      <c r="AE165" s="164"/>
      <c r="AF165" s="164"/>
      <c r="AG165" s="164"/>
    </row>
    <row r="166" ht="30.0" customHeight="1">
      <c r="A166" s="150" t="s">
        <v>80</v>
      </c>
      <c r="B166" s="204" t="s">
        <v>351</v>
      </c>
      <c r="C166" s="344" t="s">
        <v>352</v>
      </c>
      <c r="D166" s="396" t="s">
        <v>138</v>
      </c>
      <c r="E166" s="154">
        <v>1.0</v>
      </c>
      <c r="F166" s="171">
        <v>1000.0</v>
      </c>
      <c r="G166" s="156">
        <f t="shared" si="427"/>
        <v>1000</v>
      </c>
      <c r="H166" s="157">
        <v>1.0</v>
      </c>
      <c r="I166" s="158">
        <v>1000.0</v>
      </c>
      <c r="J166" s="156">
        <f t="shared" si="428"/>
        <v>1000</v>
      </c>
      <c r="K166" s="157"/>
      <c r="L166" s="158"/>
      <c r="M166" s="156">
        <f>K166*L166</f>
        <v>0</v>
      </c>
      <c r="N166" s="157"/>
      <c r="O166" s="158"/>
      <c r="P166" s="156">
        <f>N166*O166</f>
        <v>0</v>
      </c>
      <c r="Q166" s="157"/>
      <c r="R166" s="158"/>
      <c r="S166" s="156">
        <f>Q166*R166</f>
        <v>0</v>
      </c>
      <c r="T166" s="157"/>
      <c r="U166" s="158"/>
      <c r="V166" s="156">
        <f>T166*U166</f>
        <v>0</v>
      </c>
      <c r="W166" s="159">
        <f t="shared" si="429"/>
        <v>1000</v>
      </c>
      <c r="X166" s="160">
        <f t="shared" si="430"/>
        <v>1000</v>
      </c>
      <c r="Y166" s="160">
        <f t="shared" si="393"/>
        <v>0</v>
      </c>
      <c r="Z166" s="161">
        <f t="shared" si="394"/>
        <v>0</v>
      </c>
      <c r="AA166" s="374" t="s">
        <v>353</v>
      </c>
      <c r="AB166" s="164"/>
      <c r="AC166" s="164"/>
      <c r="AD166" s="164"/>
      <c r="AE166" s="164"/>
      <c r="AF166" s="164"/>
      <c r="AG166" s="164"/>
    </row>
    <row r="167" ht="30.0" customHeight="1">
      <c r="A167" s="150" t="s">
        <v>80</v>
      </c>
      <c r="B167" s="204" t="s">
        <v>354</v>
      </c>
      <c r="C167" s="344" t="s">
        <v>355</v>
      </c>
      <c r="D167" s="396" t="s">
        <v>138</v>
      </c>
      <c r="E167" s="154">
        <v>1.0</v>
      </c>
      <c r="F167" s="171">
        <v>2000.0</v>
      </c>
      <c r="G167" s="156">
        <f t="shared" si="427"/>
        <v>2000</v>
      </c>
      <c r="H167" s="166">
        <v>1.0</v>
      </c>
      <c r="I167" s="165">
        <v>2000.0</v>
      </c>
      <c r="J167" s="156">
        <f t="shared" si="428"/>
        <v>2000</v>
      </c>
      <c r="K167" s="166"/>
      <c r="L167" s="165"/>
      <c r="M167" s="167"/>
      <c r="N167" s="166"/>
      <c r="O167" s="165"/>
      <c r="P167" s="167"/>
      <c r="Q167" s="166"/>
      <c r="R167" s="165"/>
      <c r="S167" s="167"/>
      <c r="T167" s="166"/>
      <c r="U167" s="165"/>
      <c r="V167" s="167"/>
      <c r="W167" s="159">
        <f t="shared" si="429"/>
        <v>2000</v>
      </c>
      <c r="X167" s="160">
        <f t="shared" si="430"/>
        <v>2000</v>
      </c>
      <c r="Y167" s="160">
        <f t="shared" si="393"/>
        <v>0</v>
      </c>
      <c r="Z167" s="161">
        <f t="shared" si="394"/>
        <v>0</v>
      </c>
      <c r="AA167" s="391" t="s">
        <v>356</v>
      </c>
      <c r="AB167" s="164"/>
      <c r="AC167" s="164"/>
      <c r="AD167" s="164"/>
      <c r="AE167" s="164"/>
      <c r="AF167" s="164"/>
      <c r="AG167" s="164"/>
    </row>
    <row r="168" ht="30.0" customHeight="1">
      <c r="A168" s="150" t="s">
        <v>80</v>
      </c>
      <c r="B168" s="204" t="s">
        <v>357</v>
      </c>
      <c r="C168" s="344" t="s">
        <v>358</v>
      </c>
      <c r="D168" s="396" t="s">
        <v>138</v>
      </c>
      <c r="E168" s="154">
        <v>2.0</v>
      </c>
      <c r="F168" s="171">
        <v>2000.0</v>
      </c>
      <c r="G168" s="156">
        <f t="shared" si="427"/>
        <v>4000</v>
      </c>
      <c r="H168" s="166">
        <v>2.0</v>
      </c>
      <c r="I168" s="165">
        <v>2000.0</v>
      </c>
      <c r="J168" s="156">
        <f t="shared" si="428"/>
        <v>4000</v>
      </c>
      <c r="K168" s="166"/>
      <c r="L168" s="165"/>
      <c r="M168" s="167"/>
      <c r="N168" s="166"/>
      <c r="O168" s="165"/>
      <c r="P168" s="167"/>
      <c r="Q168" s="166"/>
      <c r="R168" s="165"/>
      <c r="S168" s="167"/>
      <c r="T168" s="166"/>
      <c r="U168" s="165"/>
      <c r="V168" s="167"/>
      <c r="W168" s="159">
        <f t="shared" si="429"/>
        <v>4000</v>
      </c>
      <c r="X168" s="160">
        <f t="shared" si="430"/>
        <v>4000</v>
      </c>
      <c r="Y168" s="160">
        <f t="shared" si="393"/>
        <v>0</v>
      </c>
      <c r="Z168" s="161">
        <f t="shared" si="394"/>
        <v>0</v>
      </c>
      <c r="AA168" s="391" t="s">
        <v>359</v>
      </c>
      <c r="AB168" s="164"/>
      <c r="AC168" s="164"/>
      <c r="AD168" s="164"/>
      <c r="AE168" s="164"/>
      <c r="AF168" s="164"/>
      <c r="AG168" s="164"/>
    </row>
    <row r="169" ht="77.25" customHeight="1">
      <c r="A169" s="150" t="s">
        <v>80</v>
      </c>
      <c r="B169" s="394" t="s">
        <v>360</v>
      </c>
      <c r="C169" s="398" t="s">
        <v>361</v>
      </c>
      <c r="D169" s="396" t="s">
        <v>166</v>
      </c>
      <c r="E169" s="154">
        <v>3.0</v>
      </c>
      <c r="F169" s="171">
        <v>5000.0</v>
      </c>
      <c r="G169" s="156">
        <f t="shared" si="427"/>
        <v>15000</v>
      </c>
      <c r="H169" s="166">
        <v>1.0</v>
      </c>
      <c r="I169" s="165">
        <v>19000.0</v>
      </c>
      <c r="J169" s="156">
        <v>19000.0</v>
      </c>
      <c r="K169" s="166"/>
      <c r="L169" s="165"/>
      <c r="M169" s="167">
        <f>K169*L169</f>
        <v>0</v>
      </c>
      <c r="N169" s="166"/>
      <c r="O169" s="165"/>
      <c r="P169" s="167">
        <f>N169*O169</f>
        <v>0</v>
      </c>
      <c r="Q169" s="166"/>
      <c r="R169" s="165"/>
      <c r="S169" s="167">
        <f>Q169*R169</f>
        <v>0</v>
      </c>
      <c r="T169" s="166"/>
      <c r="U169" s="165"/>
      <c r="V169" s="167">
        <f>T169*U169</f>
        <v>0</v>
      </c>
      <c r="W169" s="159">
        <f t="shared" si="429"/>
        <v>15000</v>
      </c>
      <c r="X169" s="160">
        <f t="shared" si="430"/>
        <v>19000</v>
      </c>
      <c r="Y169" s="160">
        <f t="shared" si="393"/>
        <v>-4000</v>
      </c>
      <c r="Z169" s="161">
        <f t="shared" si="394"/>
        <v>-0.2666666667</v>
      </c>
      <c r="AA169" s="391" t="s">
        <v>362</v>
      </c>
      <c r="AB169" s="164"/>
      <c r="AC169" s="164"/>
      <c r="AD169" s="164"/>
      <c r="AE169" s="164"/>
      <c r="AF169" s="164"/>
      <c r="AG169" s="164"/>
    </row>
    <row r="170" ht="81.0" customHeight="1">
      <c r="A170" s="150" t="s">
        <v>80</v>
      </c>
      <c r="B170" s="394" t="s">
        <v>363</v>
      </c>
      <c r="C170" s="398" t="s">
        <v>364</v>
      </c>
      <c r="D170" s="396" t="s">
        <v>166</v>
      </c>
      <c r="E170" s="154">
        <v>2.0</v>
      </c>
      <c r="F170" s="171">
        <v>21000.0</v>
      </c>
      <c r="G170" s="156">
        <f t="shared" si="427"/>
        <v>42000</v>
      </c>
      <c r="H170" s="166">
        <v>2.0</v>
      </c>
      <c r="I170" s="165">
        <v>21000.0</v>
      </c>
      <c r="J170" s="156">
        <f t="shared" ref="J170:J174" si="431">H170*I170</f>
        <v>42000</v>
      </c>
      <c r="K170" s="166"/>
      <c r="L170" s="165"/>
      <c r="M170" s="167"/>
      <c r="N170" s="166"/>
      <c r="O170" s="165"/>
      <c r="P170" s="167"/>
      <c r="Q170" s="166"/>
      <c r="R170" s="165"/>
      <c r="S170" s="167"/>
      <c r="T170" s="166"/>
      <c r="U170" s="165"/>
      <c r="V170" s="167"/>
      <c r="W170" s="159">
        <f t="shared" si="429"/>
        <v>42000</v>
      </c>
      <c r="X170" s="160">
        <f t="shared" si="430"/>
        <v>42000</v>
      </c>
      <c r="Y170" s="160">
        <f t="shared" si="393"/>
        <v>0</v>
      </c>
      <c r="Z170" s="161">
        <f t="shared" si="394"/>
        <v>0</v>
      </c>
      <c r="AA170" s="391" t="s">
        <v>365</v>
      </c>
      <c r="AB170" s="164"/>
      <c r="AC170" s="164"/>
      <c r="AD170" s="164"/>
      <c r="AE170" s="164"/>
      <c r="AF170" s="164"/>
      <c r="AG170" s="164"/>
    </row>
    <row r="171" ht="123.75" customHeight="1">
      <c r="A171" s="150" t="s">
        <v>80</v>
      </c>
      <c r="B171" s="394" t="s">
        <v>366</v>
      </c>
      <c r="C171" s="206" t="s">
        <v>367</v>
      </c>
      <c r="D171" s="256" t="s">
        <v>83</v>
      </c>
      <c r="E171" s="154">
        <v>5.0</v>
      </c>
      <c r="F171" s="171">
        <v>10000.0</v>
      </c>
      <c r="G171" s="156">
        <f t="shared" si="427"/>
        <v>50000</v>
      </c>
      <c r="H171" s="166">
        <v>1.0</v>
      </c>
      <c r="I171" s="165">
        <v>49000.0</v>
      </c>
      <c r="J171" s="156">
        <f t="shared" si="431"/>
        <v>49000</v>
      </c>
      <c r="K171" s="166"/>
      <c r="L171" s="165"/>
      <c r="M171" s="167"/>
      <c r="N171" s="166"/>
      <c r="O171" s="165"/>
      <c r="P171" s="167"/>
      <c r="Q171" s="166"/>
      <c r="R171" s="165"/>
      <c r="S171" s="167"/>
      <c r="T171" s="166"/>
      <c r="U171" s="165"/>
      <c r="V171" s="167"/>
      <c r="W171" s="159">
        <f t="shared" si="429"/>
        <v>50000</v>
      </c>
      <c r="X171" s="160">
        <f t="shared" si="430"/>
        <v>49000</v>
      </c>
      <c r="Y171" s="160">
        <f t="shared" si="393"/>
        <v>1000</v>
      </c>
      <c r="Z171" s="161">
        <f t="shared" si="394"/>
        <v>0.02</v>
      </c>
      <c r="AA171" s="391" t="s">
        <v>368</v>
      </c>
      <c r="AB171" s="164"/>
      <c r="AC171" s="164"/>
      <c r="AD171" s="164"/>
      <c r="AE171" s="164"/>
      <c r="AF171" s="164"/>
      <c r="AG171" s="164"/>
    </row>
    <row r="172" ht="84.75" customHeight="1">
      <c r="A172" s="150" t="s">
        <v>80</v>
      </c>
      <c r="B172" s="394" t="s">
        <v>369</v>
      </c>
      <c r="C172" s="206" t="s">
        <v>370</v>
      </c>
      <c r="D172" s="256" t="s">
        <v>83</v>
      </c>
      <c r="E172" s="170">
        <v>5.0</v>
      </c>
      <c r="F172" s="207">
        <v>8700.0</v>
      </c>
      <c r="G172" s="156">
        <f t="shared" si="427"/>
        <v>43500</v>
      </c>
      <c r="H172" s="166">
        <v>5.0</v>
      </c>
      <c r="I172" s="165">
        <v>8700.0</v>
      </c>
      <c r="J172" s="156">
        <f t="shared" si="431"/>
        <v>43500</v>
      </c>
      <c r="K172" s="166"/>
      <c r="L172" s="165"/>
      <c r="M172" s="167"/>
      <c r="N172" s="166"/>
      <c r="O172" s="165"/>
      <c r="P172" s="167"/>
      <c r="Q172" s="166"/>
      <c r="R172" s="165"/>
      <c r="S172" s="167"/>
      <c r="T172" s="166"/>
      <c r="U172" s="165"/>
      <c r="V172" s="167"/>
      <c r="W172" s="159">
        <f t="shared" si="429"/>
        <v>43500</v>
      </c>
      <c r="X172" s="160">
        <f t="shared" si="430"/>
        <v>43500</v>
      </c>
      <c r="Y172" s="160">
        <f t="shared" si="393"/>
        <v>0</v>
      </c>
      <c r="Z172" s="161">
        <f t="shared" si="394"/>
        <v>0</v>
      </c>
      <c r="AA172" s="391" t="s">
        <v>371</v>
      </c>
      <c r="AB172" s="164"/>
      <c r="AC172" s="164"/>
      <c r="AD172" s="164"/>
      <c r="AE172" s="164"/>
      <c r="AF172" s="164"/>
      <c r="AG172" s="164"/>
    </row>
    <row r="173" ht="58.5" customHeight="1">
      <c r="A173" s="150" t="s">
        <v>80</v>
      </c>
      <c r="B173" s="394" t="s">
        <v>372</v>
      </c>
      <c r="C173" s="206" t="s">
        <v>373</v>
      </c>
      <c r="D173" s="256" t="s">
        <v>83</v>
      </c>
      <c r="E173" s="170">
        <v>2.0</v>
      </c>
      <c r="F173" s="207">
        <v>7500.0</v>
      </c>
      <c r="G173" s="156">
        <f t="shared" si="427"/>
        <v>15000</v>
      </c>
      <c r="H173" s="166">
        <v>1.0</v>
      </c>
      <c r="I173" s="165">
        <v>13200.0</v>
      </c>
      <c r="J173" s="156">
        <f t="shared" si="431"/>
        <v>13200</v>
      </c>
      <c r="K173" s="166"/>
      <c r="L173" s="165"/>
      <c r="M173" s="167"/>
      <c r="N173" s="166"/>
      <c r="O173" s="165"/>
      <c r="P173" s="167"/>
      <c r="Q173" s="166"/>
      <c r="R173" s="165"/>
      <c r="S173" s="167"/>
      <c r="T173" s="166"/>
      <c r="U173" s="165"/>
      <c r="V173" s="167"/>
      <c r="W173" s="159">
        <f t="shared" si="429"/>
        <v>15000</v>
      </c>
      <c r="X173" s="160">
        <f t="shared" si="430"/>
        <v>13200</v>
      </c>
      <c r="Y173" s="160">
        <f t="shared" si="393"/>
        <v>1800</v>
      </c>
      <c r="Z173" s="161">
        <f t="shared" si="394"/>
        <v>0.12</v>
      </c>
      <c r="AA173" s="391" t="s">
        <v>374</v>
      </c>
      <c r="AB173" s="164"/>
      <c r="AC173" s="164"/>
      <c r="AD173" s="164"/>
      <c r="AE173" s="164"/>
      <c r="AF173" s="164"/>
      <c r="AG173" s="164"/>
    </row>
    <row r="174" ht="59.25" customHeight="1">
      <c r="A174" s="150" t="s">
        <v>80</v>
      </c>
      <c r="B174" s="394" t="s">
        <v>375</v>
      </c>
      <c r="C174" s="398" t="s">
        <v>376</v>
      </c>
      <c r="D174" s="256"/>
      <c r="E174" s="154">
        <f>G169+G170+G171+G172+G173</f>
        <v>165500</v>
      </c>
      <c r="F174" s="171">
        <v>0.22</v>
      </c>
      <c r="G174" s="156">
        <f t="shared" si="427"/>
        <v>36410</v>
      </c>
      <c r="H174" s="166"/>
      <c r="I174" s="165">
        <v>0.22</v>
      </c>
      <c r="J174" s="167">
        <f t="shared" si="431"/>
        <v>0</v>
      </c>
      <c r="K174" s="166"/>
      <c r="L174" s="165">
        <v>0.22</v>
      </c>
      <c r="M174" s="167">
        <f>K174*L174</f>
        <v>0</v>
      </c>
      <c r="N174" s="166"/>
      <c r="O174" s="165">
        <v>0.22</v>
      </c>
      <c r="P174" s="167">
        <f>N174*O174</f>
        <v>0</v>
      </c>
      <c r="Q174" s="166"/>
      <c r="R174" s="165">
        <v>0.22</v>
      </c>
      <c r="S174" s="167">
        <f>Q174*R174</f>
        <v>0</v>
      </c>
      <c r="T174" s="166"/>
      <c r="U174" s="165">
        <v>0.22</v>
      </c>
      <c r="V174" s="167">
        <f>T174*U174</f>
        <v>0</v>
      </c>
      <c r="W174" s="175">
        <f t="shared" si="429"/>
        <v>36410</v>
      </c>
      <c r="X174" s="160">
        <f t="shared" si="430"/>
        <v>0</v>
      </c>
      <c r="Y174" s="160">
        <f t="shared" si="393"/>
        <v>36410</v>
      </c>
      <c r="Z174" s="161">
        <f t="shared" si="394"/>
        <v>1</v>
      </c>
      <c r="AA174" s="199" t="s">
        <v>377</v>
      </c>
      <c r="AB174" s="9"/>
      <c r="AC174" s="9"/>
      <c r="AD174" s="9"/>
      <c r="AE174" s="9"/>
      <c r="AF174" s="9"/>
      <c r="AG174" s="9"/>
    </row>
    <row r="175" ht="30.0" customHeight="1">
      <c r="A175" s="399" t="s">
        <v>378</v>
      </c>
      <c r="B175" s="400"/>
      <c r="C175" s="401"/>
      <c r="D175" s="402"/>
      <c r="E175" s="232">
        <f>E155+E151+E146+E142</f>
        <v>20025</v>
      </c>
      <c r="F175" s="252"/>
      <c r="G175" s="403">
        <f t="shared" ref="G175:H175" si="432">G155+G151+G146+G142</f>
        <v>450905</v>
      </c>
      <c r="H175" s="232">
        <f t="shared" si="432"/>
        <v>19956</v>
      </c>
      <c r="I175" s="252"/>
      <c r="J175" s="403">
        <f t="shared" ref="J175:K175" si="433">J155+J151+J146+J142</f>
        <v>409775</v>
      </c>
      <c r="K175" s="232">
        <f t="shared" si="433"/>
        <v>0</v>
      </c>
      <c r="L175" s="252"/>
      <c r="M175" s="403">
        <f t="shared" ref="M175:N175" si="434">M155+M151+M146+M142</f>
        <v>0</v>
      </c>
      <c r="N175" s="232">
        <f t="shared" si="434"/>
        <v>0</v>
      </c>
      <c r="O175" s="252"/>
      <c r="P175" s="403">
        <f t="shared" ref="P175:Q175" si="435">P155+P151+P146+P142</f>
        <v>0</v>
      </c>
      <c r="Q175" s="232">
        <f t="shared" si="435"/>
        <v>0</v>
      </c>
      <c r="R175" s="252"/>
      <c r="S175" s="403">
        <f t="shared" ref="S175:T175" si="436">S155+S151+S146+S142</f>
        <v>0</v>
      </c>
      <c r="T175" s="232">
        <f t="shared" si="436"/>
        <v>0</v>
      </c>
      <c r="U175" s="252"/>
      <c r="V175" s="403">
        <f>V155+V151+V146+V142</f>
        <v>0</v>
      </c>
      <c r="W175" s="308">
        <f t="shared" ref="W175:X175" si="437">W155+W142+W151+W146</f>
        <v>450905</v>
      </c>
      <c r="X175" s="308">
        <f t="shared" si="437"/>
        <v>409775</v>
      </c>
      <c r="Y175" s="308">
        <f t="shared" si="393"/>
        <v>41130</v>
      </c>
      <c r="Z175" s="308">
        <f t="shared" si="394"/>
        <v>0.09121655338</v>
      </c>
      <c r="AA175" s="404"/>
      <c r="AB175" s="9"/>
      <c r="AC175" s="9"/>
      <c r="AD175" s="9"/>
      <c r="AE175" s="9"/>
      <c r="AF175" s="9"/>
      <c r="AG175" s="9"/>
    </row>
    <row r="176" ht="30.0" customHeight="1">
      <c r="A176" s="405" t="s">
        <v>379</v>
      </c>
      <c r="B176" s="406"/>
      <c r="C176" s="407"/>
      <c r="D176" s="408"/>
      <c r="E176" s="409"/>
      <c r="F176" s="410"/>
      <c r="G176" s="411">
        <f>G39+G53+G60+G82+G96+G110+G114+G122+G128+G131+G135+G140+G175</f>
        <v>1437140.05</v>
      </c>
      <c r="H176" s="409"/>
      <c r="I176" s="410"/>
      <c r="J176" s="411">
        <f>J39+J53+J60+J82+J96+J110+J114+J122+J128+J131+J135+J140+J175</f>
        <v>1281331.008</v>
      </c>
      <c r="K176" s="409"/>
      <c r="L176" s="410"/>
      <c r="M176" s="411">
        <f>M39+M53+M60+M82+M96+M110+M114+M122+M128+M131+M135+M140+M175</f>
        <v>0</v>
      </c>
      <c r="N176" s="409"/>
      <c r="O176" s="410"/>
      <c r="P176" s="411">
        <f>P39+P53+P60+P82+P96+P110+P114+P122+P128+P131+P135+P140+P175</f>
        <v>0</v>
      </c>
      <c r="Q176" s="409"/>
      <c r="R176" s="410"/>
      <c r="S176" s="411">
        <f>S39+S53+S60+S82+S96+S110+S114+S122+S128+S131+S135+S140+S175</f>
        <v>0</v>
      </c>
      <c r="T176" s="409"/>
      <c r="U176" s="410"/>
      <c r="V176" s="411">
        <f t="shared" ref="V176:Y176" si="438">V39+V53+V60+V82+V96+V110+V114+V122+V128+V131+V135+V140+V175</f>
        <v>0</v>
      </c>
      <c r="W176" s="411">
        <f t="shared" si="438"/>
        <v>1437140.05</v>
      </c>
      <c r="X176" s="411">
        <f t="shared" si="438"/>
        <v>1281331.01</v>
      </c>
      <c r="Y176" s="411">
        <f t="shared" si="438"/>
        <v>155809.0404</v>
      </c>
      <c r="Z176" s="412">
        <f t="shared" si="394"/>
        <v>0.1084160451</v>
      </c>
      <c r="AA176" s="413"/>
      <c r="AB176" s="9"/>
      <c r="AC176" s="9"/>
      <c r="AD176" s="9"/>
      <c r="AE176" s="9"/>
      <c r="AF176" s="9"/>
      <c r="AG176" s="9"/>
    </row>
    <row r="177" ht="15.0" customHeight="1">
      <c r="A177" s="414"/>
      <c r="D177" s="93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415"/>
      <c r="X177" s="415"/>
      <c r="Y177" s="415"/>
      <c r="Z177" s="415"/>
      <c r="AA177" s="102"/>
      <c r="AB177" s="9"/>
      <c r="AC177" s="9"/>
      <c r="AD177" s="9"/>
      <c r="AE177" s="9"/>
      <c r="AF177" s="9"/>
      <c r="AG177" s="9"/>
    </row>
    <row r="178" ht="30.0" customHeight="1">
      <c r="A178" s="416" t="s">
        <v>380</v>
      </c>
      <c r="B178" s="23"/>
      <c r="C178" s="417"/>
      <c r="D178" s="418"/>
      <c r="E178" s="419"/>
      <c r="F178" s="420"/>
      <c r="G178" s="421">
        <f>'Фінансування'!C27-'Кошторис  витрат'!G176</f>
        <v>0</v>
      </c>
      <c r="H178" s="419"/>
      <c r="I178" s="420"/>
      <c r="J178" s="421">
        <f>'Фінансування'!C28-'Кошторис  витрат'!J176</f>
        <v>0</v>
      </c>
      <c r="K178" s="419"/>
      <c r="L178" s="420"/>
      <c r="M178" s="421">
        <f>'Кошторис  витрат'!J33-'Кошторис  витрат'!M176</f>
        <v>0</v>
      </c>
      <c r="N178" s="419"/>
      <c r="O178" s="420"/>
      <c r="P178" s="421">
        <f>'Кошторис  витрат'!J34-'Кошторис  витрат'!P176</f>
        <v>27169.99956</v>
      </c>
      <c r="Q178" s="419"/>
      <c r="R178" s="420"/>
      <c r="S178" s="421">
        <f>'Фінансування'!L27-'Кошторис  витрат'!S176</f>
        <v>0</v>
      </c>
      <c r="T178" s="419"/>
      <c r="U178" s="420"/>
      <c r="V178" s="421">
        <f>'Фінансування'!L28-'Кошторис  витрат'!V176</f>
        <v>0</v>
      </c>
      <c r="W178" s="421">
        <f>'Фінансування'!N27-'Кошторис  витрат'!W176</f>
        <v>0</v>
      </c>
      <c r="X178" s="421">
        <f>'Фінансування'!N28-'Кошторис  витрат'!X176</f>
        <v>-0.001999999862</v>
      </c>
      <c r="Y178" s="422"/>
      <c r="Z178" s="422"/>
      <c r="AA178" s="423"/>
      <c r="AB178" s="9"/>
      <c r="AC178" s="9"/>
      <c r="AD178" s="9"/>
      <c r="AE178" s="9"/>
      <c r="AF178" s="9"/>
      <c r="AG178" s="9"/>
    </row>
    <row r="179" ht="15.75" customHeight="1">
      <c r="A179" s="2"/>
      <c r="B179" s="424"/>
      <c r="C179" s="3"/>
      <c r="D179" s="425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90"/>
      <c r="X179" s="90"/>
      <c r="Y179" s="90"/>
      <c r="Z179" s="90"/>
      <c r="AA179" s="3"/>
      <c r="AB179" s="2"/>
      <c r="AC179" s="2"/>
      <c r="AD179" s="2"/>
      <c r="AE179" s="2"/>
      <c r="AF179" s="2"/>
      <c r="AG179" s="2"/>
    </row>
    <row r="180" ht="15.75" customHeight="1">
      <c r="A180" s="2"/>
      <c r="B180" s="424"/>
      <c r="C180" s="3"/>
      <c r="D180" s="425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90"/>
      <c r="X180" s="90"/>
      <c r="Y180" s="90"/>
      <c r="Z180" s="90"/>
      <c r="AA180" s="3"/>
      <c r="AB180" s="2"/>
      <c r="AC180" s="2"/>
      <c r="AD180" s="2"/>
      <c r="AE180" s="2"/>
      <c r="AF180" s="2"/>
      <c r="AG180" s="2"/>
    </row>
    <row r="181" ht="15.75" customHeight="1">
      <c r="A181" s="2"/>
      <c r="B181" s="424"/>
      <c r="C181" s="3"/>
      <c r="D181" s="425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90"/>
      <c r="X181" s="90"/>
      <c r="Y181" s="90"/>
      <c r="Z181" s="90"/>
      <c r="AA181" s="3"/>
      <c r="AB181" s="2"/>
      <c r="AC181" s="2"/>
      <c r="AD181" s="2"/>
      <c r="AE181" s="2"/>
      <c r="AF181" s="2"/>
      <c r="AG181" s="2"/>
    </row>
    <row r="182" ht="15.75" customHeight="1">
      <c r="A182" s="426"/>
      <c r="B182" s="427"/>
      <c r="C182" s="428"/>
      <c r="D182" s="425"/>
      <c r="E182" s="429"/>
      <c r="F182" s="429"/>
      <c r="G182" s="89"/>
      <c r="H182" s="429"/>
      <c r="I182" s="429"/>
      <c r="J182" s="89"/>
      <c r="K182" s="430"/>
      <c r="L182" s="426"/>
      <c r="M182" s="429"/>
      <c r="N182" s="430"/>
      <c r="O182" s="426"/>
      <c r="P182" s="429"/>
      <c r="Q182" s="89"/>
      <c r="R182" s="89"/>
      <c r="S182" s="89"/>
      <c r="T182" s="89"/>
      <c r="U182" s="89"/>
      <c r="V182" s="89"/>
      <c r="W182" s="90"/>
      <c r="X182" s="90"/>
      <c r="Y182" s="90"/>
      <c r="Z182" s="90"/>
      <c r="AA182" s="3"/>
      <c r="AB182" s="2"/>
      <c r="AC182" s="3"/>
      <c r="AD182" s="2"/>
      <c r="AE182" s="2"/>
      <c r="AF182" s="2"/>
      <c r="AG182" s="2"/>
    </row>
    <row r="183" ht="15.75" customHeight="1">
      <c r="A183" s="431"/>
      <c r="B183" s="432"/>
      <c r="C183" s="433" t="s">
        <v>381</v>
      </c>
      <c r="D183" s="434"/>
      <c r="E183" s="435"/>
      <c r="F183" s="436" t="s">
        <v>382</v>
      </c>
      <c r="G183" s="435"/>
      <c r="H183" s="435"/>
      <c r="I183" s="436" t="s">
        <v>382</v>
      </c>
      <c r="J183" s="435"/>
      <c r="K183" s="437"/>
      <c r="L183" s="438" t="s">
        <v>383</v>
      </c>
      <c r="M183" s="435"/>
      <c r="N183" s="437"/>
      <c r="O183" s="438" t="s">
        <v>383</v>
      </c>
      <c r="P183" s="435"/>
      <c r="Q183" s="435"/>
      <c r="R183" s="435"/>
      <c r="S183" s="435"/>
      <c r="T183" s="435"/>
      <c r="U183" s="435"/>
      <c r="V183" s="435"/>
      <c r="W183" s="439"/>
      <c r="X183" s="439"/>
      <c r="Y183" s="439"/>
      <c r="Z183" s="439"/>
      <c r="AA183" s="440"/>
      <c r="AB183" s="441"/>
      <c r="AC183" s="440"/>
      <c r="AD183" s="441"/>
      <c r="AE183" s="441"/>
      <c r="AF183" s="441"/>
      <c r="AG183" s="441"/>
    </row>
    <row r="184" ht="15.75" customHeight="1">
      <c r="A184" s="2"/>
      <c r="B184" s="424"/>
      <c r="C184" s="3"/>
      <c r="D184" s="425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90"/>
      <c r="X184" s="90"/>
      <c r="Y184" s="90"/>
      <c r="Z184" s="90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424"/>
      <c r="C185" s="3"/>
      <c r="D185" s="425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90"/>
      <c r="X185" s="90"/>
      <c r="Y185" s="90"/>
      <c r="Z185" s="90"/>
      <c r="AA185" s="3"/>
      <c r="AB185" s="2"/>
      <c r="AC185" s="2"/>
      <c r="AD185" s="2"/>
      <c r="AE185" s="2"/>
      <c r="AF185" s="2"/>
      <c r="AG185" s="2"/>
    </row>
    <row r="186" ht="15.75" customHeight="1">
      <c r="A186" s="2"/>
      <c r="B186" s="424"/>
      <c r="C186" s="3"/>
      <c r="D186" s="425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90"/>
      <c r="X186" s="90"/>
      <c r="Y186" s="90"/>
      <c r="Z186" s="90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424"/>
      <c r="C187" s="3"/>
      <c r="D187" s="425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442"/>
      <c r="X187" s="442"/>
      <c r="Y187" s="442"/>
      <c r="Z187" s="442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424"/>
      <c r="C188" s="3"/>
      <c r="D188" s="425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442"/>
      <c r="X188" s="442"/>
      <c r="Y188" s="442"/>
      <c r="Z188" s="442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424"/>
      <c r="C189" s="3"/>
      <c r="D189" s="425"/>
      <c r="E189" s="89"/>
      <c r="F189" s="443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442"/>
      <c r="X189" s="442"/>
      <c r="Y189" s="442"/>
      <c r="Z189" s="442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424"/>
      <c r="C190" s="3"/>
      <c r="D190" s="425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442"/>
      <c r="X190" s="442"/>
      <c r="Y190" s="442"/>
      <c r="Z190" s="442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424"/>
      <c r="C191" s="3"/>
      <c r="D191" s="425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442"/>
      <c r="X191" s="442"/>
      <c r="Y191" s="442"/>
      <c r="Z191" s="442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424"/>
      <c r="C192" s="3"/>
      <c r="D192" s="425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442"/>
      <c r="X192" s="442"/>
      <c r="Y192" s="442"/>
      <c r="Z192" s="442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424"/>
      <c r="C193" s="3"/>
      <c r="D193" s="425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442"/>
      <c r="X193" s="442"/>
      <c r="Y193" s="442"/>
      <c r="Z193" s="442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424"/>
      <c r="C194" s="3"/>
      <c r="D194" s="425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442"/>
      <c r="X194" s="442"/>
      <c r="Y194" s="442"/>
      <c r="Z194" s="442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424"/>
      <c r="C195" s="3"/>
      <c r="D195" s="425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442"/>
      <c r="X195" s="442"/>
      <c r="Y195" s="442"/>
      <c r="Z195" s="442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424"/>
      <c r="C196" s="3"/>
      <c r="D196" s="425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442"/>
      <c r="X196" s="442"/>
      <c r="Y196" s="442"/>
      <c r="Z196" s="442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424"/>
      <c r="C197" s="3"/>
      <c r="D197" s="425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442"/>
      <c r="X197" s="442"/>
      <c r="Y197" s="442"/>
      <c r="Z197" s="442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424"/>
      <c r="C198" s="3"/>
      <c r="D198" s="425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442"/>
      <c r="X198" s="442"/>
      <c r="Y198" s="442"/>
      <c r="Z198" s="442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424"/>
      <c r="C199" s="3"/>
      <c r="D199" s="425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442"/>
      <c r="X199" s="442"/>
      <c r="Y199" s="442"/>
      <c r="Z199" s="442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424"/>
      <c r="C200" s="3"/>
      <c r="D200" s="425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442"/>
      <c r="X200" s="442"/>
      <c r="Y200" s="442"/>
      <c r="Z200" s="442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424"/>
      <c r="C201" s="3"/>
      <c r="D201" s="425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442"/>
      <c r="X201" s="442"/>
      <c r="Y201" s="442"/>
      <c r="Z201" s="442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424"/>
      <c r="C202" s="3"/>
      <c r="D202" s="425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442"/>
      <c r="X202" s="442"/>
      <c r="Y202" s="442"/>
      <c r="Z202" s="442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424"/>
      <c r="C203" s="3"/>
      <c r="D203" s="425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442"/>
      <c r="X203" s="442"/>
      <c r="Y203" s="442"/>
      <c r="Z203" s="442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424"/>
      <c r="C204" s="3"/>
      <c r="D204" s="425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442"/>
      <c r="X204" s="442"/>
      <c r="Y204" s="442"/>
      <c r="Z204" s="442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424"/>
      <c r="C205" s="3"/>
      <c r="D205" s="425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442"/>
      <c r="X205" s="442"/>
      <c r="Y205" s="442"/>
      <c r="Z205" s="442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424"/>
      <c r="C206" s="3"/>
      <c r="D206" s="425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442"/>
      <c r="X206" s="442"/>
      <c r="Y206" s="442"/>
      <c r="Z206" s="442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424"/>
      <c r="C207" s="3"/>
      <c r="D207" s="425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442"/>
      <c r="X207" s="442"/>
      <c r="Y207" s="442"/>
      <c r="Z207" s="442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424"/>
      <c r="C208" s="3"/>
      <c r="D208" s="425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442"/>
      <c r="X208" s="442"/>
      <c r="Y208" s="442"/>
      <c r="Z208" s="442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424"/>
      <c r="C209" s="3"/>
      <c r="D209" s="425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442"/>
      <c r="X209" s="442"/>
      <c r="Y209" s="442"/>
      <c r="Z209" s="442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424"/>
      <c r="C210" s="3"/>
      <c r="D210" s="425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442"/>
      <c r="X210" s="442"/>
      <c r="Y210" s="442"/>
      <c r="Z210" s="442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424"/>
      <c r="C211" s="3"/>
      <c r="D211" s="425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442"/>
      <c r="X211" s="442"/>
      <c r="Y211" s="442"/>
      <c r="Z211" s="442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424"/>
      <c r="C212" s="3"/>
      <c r="D212" s="425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442"/>
      <c r="X212" s="442"/>
      <c r="Y212" s="442"/>
      <c r="Z212" s="442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424"/>
      <c r="C213" s="3"/>
      <c r="D213" s="425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442"/>
      <c r="X213" s="442"/>
      <c r="Y213" s="442"/>
      <c r="Z213" s="442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424"/>
      <c r="C214" s="3"/>
      <c r="D214" s="425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442"/>
      <c r="X214" s="442"/>
      <c r="Y214" s="442"/>
      <c r="Z214" s="442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424"/>
      <c r="C215" s="3"/>
      <c r="D215" s="425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442"/>
      <c r="X215" s="442"/>
      <c r="Y215" s="442"/>
      <c r="Z215" s="442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424"/>
      <c r="C216" s="3"/>
      <c r="D216" s="425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442"/>
      <c r="X216" s="442"/>
      <c r="Y216" s="442"/>
      <c r="Z216" s="442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424"/>
      <c r="C217" s="3"/>
      <c r="D217" s="425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442"/>
      <c r="X217" s="442"/>
      <c r="Y217" s="442"/>
      <c r="Z217" s="442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424"/>
      <c r="C218" s="3"/>
      <c r="D218" s="425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442"/>
      <c r="X218" s="442"/>
      <c r="Y218" s="442"/>
      <c r="Z218" s="442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424"/>
      <c r="C219" s="3"/>
      <c r="D219" s="425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442"/>
      <c r="X219" s="442"/>
      <c r="Y219" s="442"/>
      <c r="Z219" s="442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424"/>
      <c r="C220" s="3"/>
      <c r="D220" s="425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442"/>
      <c r="X220" s="442"/>
      <c r="Y220" s="442"/>
      <c r="Z220" s="442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424"/>
      <c r="C221" s="3"/>
      <c r="D221" s="425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442"/>
      <c r="X221" s="442"/>
      <c r="Y221" s="442"/>
      <c r="Z221" s="442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424"/>
      <c r="C222" s="3"/>
      <c r="D222" s="425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442"/>
      <c r="X222" s="442"/>
      <c r="Y222" s="442"/>
      <c r="Z222" s="442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424"/>
      <c r="C223" s="3"/>
      <c r="D223" s="425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442"/>
      <c r="X223" s="442"/>
      <c r="Y223" s="442"/>
      <c r="Z223" s="442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424"/>
      <c r="C224" s="3"/>
      <c r="D224" s="425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442"/>
      <c r="X224" s="442"/>
      <c r="Y224" s="442"/>
      <c r="Z224" s="442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424"/>
      <c r="C225" s="3"/>
      <c r="D225" s="425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442"/>
      <c r="X225" s="442"/>
      <c r="Y225" s="442"/>
      <c r="Z225" s="442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424"/>
      <c r="C226" s="3"/>
      <c r="D226" s="425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442"/>
      <c r="X226" s="442"/>
      <c r="Y226" s="442"/>
      <c r="Z226" s="442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424"/>
      <c r="C227" s="3"/>
      <c r="D227" s="425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442"/>
      <c r="X227" s="442"/>
      <c r="Y227" s="442"/>
      <c r="Z227" s="442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424"/>
      <c r="C228" s="3"/>
      <c r="D228" s="425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442"/>
      <c r="X228" s="442"/>
      <c r="Y228" s="442"/>
      <c r="Z228" s="442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424"/>
      <c r="C229" s="3"/>
      <c r="D229" s="425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442"/>
      <c r="X229" s="442"/>
      <c r="Y229" s="442"/>
      <c r="Z229" s="442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424"/>
      <c r="C230" s="3"/>
      <c r="D230" s="425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442"/>
      <c r="X230" s="442"/>
      <c r="Y230" s="442"/>
      <c r="Z230" s="442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424"/>
      <c r="C231" s="3"/>
      <c r="D231" s="425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442"/>
      <c r="X231" s="442"/>
      <c r="Y231" s="442"/>
      <c r="Z231" s="442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424"/>
      <c r="C232" s="3"/>
      <c r="D232" s="425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442"/>
      <c r="X232" s="442"/>
      <c r="Y232" s="442"/>
      <c r="Z232" s="442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424"/>
      <c r="C233" s="3"/>
      <c r="D233" s="425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442"/>
      <c r="X233" s="442"/>
      <c r="Y233" s="442"/>
      <c r="Z233" s="442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424"/>
      <c r="C234" s="3"/>
      <c r="D234" s="425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442"/>
      <c r="X234" s="442"/>
      <c r="Y234" s="442"/>
      <c r="Z234" s="442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424"/>
      <c r="C235" s="3"/>
      <c r="D235" s="425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442"/>
      <c r="X235" s="442"/>
      <c r="Y235" s="442"/>
      <c r="Z235" s="442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424"/>
      <c r="C236" s="3"/>
      <c r="D236" s="425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442"/>
      <c r="X236" s="442"/>
      <c r="Y236" s="442"/>
      <c r="Z236" s="442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424"/>
      <c r="C237" s="3"/>
      <c r="D237" s="425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442"/>
      <c r="X237" s="442"/>
      <c r="Y237" s="442"/>
      <c r="Z237" s="442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424"/>
      <c r="C238" s="3"/>
      <c r="D238" s="425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442"/>
      <c r="X238" s="442"/>
      <c r="Y238" s="442"/>
      <c r="Z238" s="442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424"/>
      <c r="C239" s="3"/>
      <c r="D239" s="425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442"/>
      <c r="X239" s="442"/>
      <c r="Y239" s="442"/>
      <c r="Z239" s="442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424"/>
      <c r="C240" s="3"/>
      <c r="D240" s="425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442"/>
      <c r="X240" s="442"/>
      <c r="Y240" s="442"/>
      <c r="Z240" s="442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424"/>
      <c r="C241" s="3"/>
      <c r="D241" s="425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442"/>
      <c r="X241" s="442"/>
      <c r="Y241" s="442"/>
      <c r="Z241" s="442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424"/>
      <c r="C242" s="3"/>
      <c r="D242" s="425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442"/>
      <c r="X242" s="442"/>
      <c r="Y242" s="442"/>
      <c r="Z242" s="442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424"/>
      <c r="C243" s="3"/>
      <c r="D243" s="425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442"/>
      <c r="X243" s="442"/>
      <c r="Y243" s="442"/>
      <c r="Z243" s="442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424"/>
      <c r="C244" s="3"/>
      <c r="D244" s="425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442"/>
      <c r="X244" s="442"/>
      <c r="Y244" s="442"/>
      <c r="Z244" s="442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424"/>
      <c r="C245" s="3"/>
      <c r="D245" s="425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442"/>
      <c r="X245" s="442"/>
      <c r="Y245" s="442"/>
      <c r="Z245" s="442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424"/>
      <c r="C246" s="3"/>
      <c r="D246" s="425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442"/>
      <c r="X246" s="442"/>
      <c r="Y246" s="442"/>
      <c r="Z246" s="442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424"/>
      <c r="C247" s="3"/>
      <c r="D247" s="425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442"/>
      <c r="X247" s="442"/>
      <c r="Y247" s="442"/>
      <c r="Z247" s="442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424"/>
      <c r="C248" s="3"/>
      <c r="D248" s="425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442"/>
      <c r="X248" s="442"/>
      <c r="Y248" s="442"/>
      <c r="Z248" s="442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424"/>
      <c r="C249" s="3"/>
      <c r="D249" s="425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442"/>
      <c r="X249" s="442"/>
      <c r="Y249" s="442"/>
      <c r="Z249" s="442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424"/>
      <c r="C250" s="3"/>
      <c r="D250" s="425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442"/>
      <c r="X250" s="442"/>
      <c r="Y250" s="442"/>
      <c r="Z250" s="442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424"/>
      <c r="C251" s="3"/>
      <c r="D251" s="425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442"/>
      <c r="X251" s="442"/>
      <c r="Y251" s="442"/>
      <c r="Z251" s="442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424"/>
      <c r="C252" s="3"/>
      <c r="D252" s="425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442"/>
      <c r="X252" s="442"/>
      <c r="Y252" s="442"/>
      <c r="Z252" s="442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424"/>
      <c r="C253" s="3"/>
      <c r="D253" s="425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442"/>
      <c r="X253" s="442"/>
      <c r="Y253" s="442"/>
      <c r="Z253" s="442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424"/>
      <c r="C254" s="3"/>
      <c r="D254" s="425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442"/>
      <c r="X254" s="442"/>
      <c r="Y254" s="442"/>
      <c r="Z254" s="442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424"/>
      <c r="C255" s="3"/>
      <c r="D255" s="425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442"/>
      <c r="X255" s="442"/>
      <c r="Y255" s="442"/>
      <c r="Z255" s="442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424"/>
      <c r="C256" s="3"/>
      <c r="D256" s="425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442"/>
      <c r="X256" s="442"/>
      <c r="Y256" s="442"/>
      <c r="Z256" s="442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424"/>
      <c r="C257" s="3"/>
      <c r="D257" s="425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442"/>
      <c r="X257" s="442"/>
      <c r="Y257" s="442"/>
      <c r="Z257" s="442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24"/>
      <c r="C258" s="3"/>
      <c r="D258" s="425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442"/>
      <c r="X258" s="442"/>
      <c r="Y258" s="442"/>
      <c r="Z258" s="442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24"/>
      <c r="C259" s="3"/>
      <c r="D259" s="425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442"/>
      <c r="X259" s="442"/>
      <c r="Y259" s="442"/>
      <c r="Z259" s="442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424"/>
      <c r="C260" s="3"/>
      <c r="D260" s="425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442"/>
      <c r="X260" s="442"/>
      <c r="Y260" s="442"/>
      <c r="Z260" s="442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424"/>
      <c r="C261" s="3"/>
      <c r="D261" s="425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442"/>
      <c r="X261" s="442"/>
      <c r="Y261" s="442"/>
      <c r="Z261" s="442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424"/>
      <c r="C262" s="3"/>
      <c r="D262" s="425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442"/>
      <c r="X262" s="442"/>
      <c r="Y262" s="442"/>
      <c r="Z262" s="442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24"/>
      <c r="C263" s="3"/>
      <c r="D263" s="425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442"/>
      <c r="X263" s="442"/>
      <c r="Y263" s="442"/>
      <c r="Z263" s="442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24"/>
      <c r="C264" s="3"/>
      <c r="D264" s="425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442"/>
      <c r="X264" s="442"/>
      <c r="Y264" s="442"/>
      <c r="Z264" s="442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24"/>
      <c r="C265" s="3"/>
      <c r="D265" s="425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442"/>
      <c r="X265" s="442"/>
      <c r="Y265" s="442"/>
      <c r="Z265" s="442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24"/>
      <c r="C266" s="3"/>
      <c r="D266" s="425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442"/>
      <c r="X266" s="442"/>
      <c r="Y266" s="442"/>
      <c r="Z266" s="442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24"/>
      <c r="C267" s="3"/>
      <c r="D267" s="425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442"/>
      <c r="X267" s="442"/>
      <c r="Y267" s="442"/>
      <c r="Z267" s="442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24"/>
      <c r="C268" s="3"/>
      <c r="D268" s="425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442"/>
      <c r="X268" s="442"/>
      <c r="Y268" s="442"/>
      <c r="Z268" s="442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24"/>
      <c r="C269" s="3"/>
      <c r="D269" s="425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442"/>
      <c r="X269" s="442"/>
      <c r="Y269" s="442"/>
      <c r="Z269" s="442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24"/>
      <c r="C270" s="3"/>
      <c r="D270" s="425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442"/>
      <c r="X270" s="442"/>
      <c r="Y270" s="442"/>
      <c r="Z270" s="442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24"/>
      <c r="C271" s="3"/>
      <c r="D271" s="425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442"/>
      <c r="X271" s="442"/>
      <c r="Y271" s="442"/>
      <c r="Z271" s="442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24"/>
      <c r="C272" s="3"/>
      <c r="D272" s="425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442"/>
      <c r="X272" s="442"/>
      <c r="Y272" s="442"/>
      <c r="Z272" s="442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24"/>
      <c r="C273" s="3"/>
      <c r="D273" s="425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442"/>
      <c r="X273" s="442"/>
      <c r="Y273" s="442"/>
      <c r="Z273" s="442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24"/>
      <c r="C274" s="3"/>
      <c r="D274" s="425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442"/>
      <c r="X274" s="442"/>
      <c r="Y274" s="442"/>
      <c r="Z274" s="442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24"/>
      <c r="C275" s="3"/>
      <c r="D275" s="425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442"/>
      <c r="X275" s="442"/>
      <c r="Y275" s="442"/>
      <c r="Z275" s="442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24"/>
      <c r="C276" s="3"/>
      <c r="D276" s="425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442"/>
      <c r="X276" s="442"/>
      <c r="Y276" s="442"/>
      <c r="Z276" s="442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24"/>
      <c r="C277" s="3"/>
      <c r="D277" s="425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442"/>
      <c r="X277" s="442"/>
      <c r="Y277" s="442"/>
      <c r="Z277" s="442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24"/>
      <c r="C278" s="3"/>
      <c r="D278" s="425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442"/>
      <c r="X278" s="442"/>
      <c r="Y278" s="442"/>
      <c r="Z278" s="442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24"/>
      <c r="C279" s="3"/>
      <c r="D279" s="425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442"/>
      <c r="X279" s="442"/>
      <c r="Y279" s="442"/>
      <c r="Z279" s="442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24"/>
      <c r="C280" s="3"/>
      <c r="D280" s="425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442"/>
      <c r="X280" s="442"/>
      <c r="Y280" s="442"/>
      <c r="Z280" s="442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24"/>
      <c r="C281" s="3"/>
      <c r="D281" s="425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442"/>
      <c r="X281" s="442"/>
      <c r="Y281" s="442"/>
      <c r="Z281" s="442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24"/>
      <c r="C282" s="3"/>
      <c r="D282" s="425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442"/>
      <c r="X282" s="442"/>
      <c r="Y282" s="442"/>
      <c r="Z282" s="442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24"/>
      <c r="C283" s="3"/>
      <c r="D283" s="425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442"/>
      <c r="X283" s="442"/>
      <c r="Y283" s="442"/>
      <c r="Z283" s="442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24"/>
      <c r="C284" s="3"/>
      <c r="D284" s="425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442"/>
      <c r="X284" s="442"/>
      <c r="Y284" s="442"/>
      <c r="Z284" s="442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24"/>
      <c r="C285" s="3"/>
      <c r="D285" s="425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442"/>
      <c r="X285" s="442"/>
      <c r="Y285" s="442"/>
      <c r="Z285" s="442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24"/>
      <c r="C286" s="3"/>
      <c r="D286" s="425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442"/>
      <c r="X286" s="442"/>
      <c r="Y286" s="442"/>
      <c r="Z286" s="442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24"/>
      <c r="C287" s="3"/>
      <c r="D287" s="425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442"/>
      <c r="X287" s="442"/>
      <c r="Y287" s="442"/>
      <c r="Z287" s="442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24"/>
      <c r="C288" s="3"/>
      <c r="D288" s="425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442"/>
      <c r="X288" s="442"/>
      <c r="Y288" s="442"/>
      <c r="Z288" s="442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24"/>
      <c r="C289" s="3"/>
      <c r="D289" s="425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442"/>
      <c r="X289" s="442"/>
      <c r="Y289" s="442"/>
      <c r="Z289" s="442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24"/>
      <c r="C290" s="3"/>
      <c r="D290" s="425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442"/>
      <c r="X290" s="442"/>
      <c r="Y290" s="442"/>
      <c r="Z290" s="442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24"/>
      <c r="C291" s="3"/>
      <c r="D291" s="425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442"/>
      <c r="X291" s="442"/>
      <c r="Y291" s="442"/>
      <c r="Z291" s="442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24"/>
      <c r="C292" s="3"/>
      <c r="D292" s="425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442"/>
      <c r="X292" s="442"/>
      <c r="Y292" s="442"/>
      <c r="Z292" s="442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24"/>
      <c r="C293" s="3"/>
      <c r="D293" s="425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442"/>
      <c r="X293" s="442"/>
      <c r="Y293" s="442"/>
      <c r="Z293" s="442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24"/>
      <c r="C294" s="3"/>
      <c r="D294" s="425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442"/>
      <c r="X294" s="442"/>
      <c r="Y294" s="442"/>
      <c r="Z294" s="442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24"/>
      <c r="C295" s="3"/>
      <c r="D295" s="425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442"/>
      <c r="X295" s="442"/>
      <c r="Y295" s="442"/>
      <c r="Z295" s="442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24"/>
      <c r="C296" s="3"/>
      <c r="D296" s="425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442"/>
      <c r="X296" s="442"/>
      <c r="Y296" s="442"/>
      <c r="Z296" s="442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24"/>
      <c r="C297" s="3"/>
      <c r="D297" s="425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442"/>
      <c r="X297" s="442"/>
      <c r="Y297" s="442"/>
      <c r="Z297" s="442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24"/>
      <c r="C298" s="3"/>
      <c r="D298" s="425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442"/>
      <c r="X298" s="442"/>
      <c r="Y298" s="442"/>
      <c r="Z298" s="442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24"/>
      <c r="C299" s="3"/>
      <c r="D299" s="425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442"/>
      <c r="X299" s="442"/>
      <c r="Y299" s="442"/>
      <c r="Z299" s="442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24"/>
      <c r="C300" s="3"/>
      <c r="D300" s="425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442"/>
      <c r="X300" s="442"/>
      <c r="Y300" s="442"/>
      <c r="Z300" s="442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24"/>
      <c r="C301" s="3"/>
      <c r="D301" s="425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442"/>
      <c r="X301" s="442"/>
      <c r="Y301" s="442"/>
      <c r="Z301" s="442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24"/>
      <c r="C302" s="3"/>
      <c r="D302" s="425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442"/>
      <c r="X302" s="442"/>
      <c r="Y302" s="442"/>
      <c r="Z302" s="442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24"/>
      <c r="C303" s="3"/>
      <c r="D303" s="425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442"/>
      <c r="X303" s="442"/>
      <c r="Y303" s="442"/>
      <c r="Z303" s="442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24"/>
      <c r="C304" s="3"/>
      <c r="D304" s="425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442"/>
      <c r="X304" s="442"/>
      <c r="Y304" s="442"/>
      <c r="Z304" s="442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24"/>
      <c r="C305" s="3"/>
      <c r="D305" s="425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442"/>
      <c r="X305" s="442"/>
      <c r="Y305" s="442"/>
      <c r="Z305" s="442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24"/>
      <c r="C306" s="3"/>
      <c r="D306" s="425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442"/>
      <c r="X306" s="442"/>
      <c r="Y306" s="442"/>
      <c r="Z306" s="442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24"/>
      <c r="C307" s="3"/>
      <c r="D307" s="425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442"/>
      <c r="X307" s="442"/>
      <c r="Y307" s="442"/>
      <c r="Z307" s="442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24"/>
      <c r="C308" s="3"/>
      <c r="D308" s="425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442"/>
      <c r="X308" s="442"/>
      <c r="Y308" s="442"/>
      <c r="Z308" s="442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24"/>
      <c r="C309" s="3"/>
      <c r="D309" s="425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442"/>
      <c r="X309" s="442"/>
      <c r="Y309" s="442"/>
      <c r="Z309" s="442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24"/>
      <c r="C310" s="3"/>
      <c r="D310" s="425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442"/>
      <c r="X310" s="442"/>
      <c r="Y310" s="442"/>
      <c r="Z310" s="442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24"/>
      <c r="C311" s="3"/>
      <c r="D311" s="425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442"/>
      <c r="X311" s="442"/>
      <c r="Y311" s="442"/>
      <c r="Z311" s="442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24"/>
      <c r="C312" s="3"/>
      <c r="D312" s="425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442"/>
      <c r="X312" s="442"/>
      <c r="Y312" s="442"/>
      <c r="Z312" s="442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24"/>
      <c r="C313" s="3"/>
      <c r="D313" s="425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442"/>
      <c r="X313" s="442"/>
      <c r="Y313" s="442"/>
      <c r="Z313" s="442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24"/>
      <c r="C314" s="3"/>
      <c r="D314" s="425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442"/>
      <c r="X314" s="442"/>
      <c r="Y314" s="442"/>
      <c r="Z314" s="442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24"/>
      <c r="C315" s="3"/>
      <c r="D315" s="425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442"/>
      <c r="X315" s="442"/>
      <c r="Y315" s="442"/>
      <c r="Z315" s="442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24"/>
      <c r="C316" s="3"/>
      <c r="D316" s="425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442"/>
      <c r="X316" s="442"/>
      <c r="Y316" s="442"/>
      <c r="Z316" s="442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24"/>
      <c r="C317" s="3"/>
      <c r="D317" s="425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442"/>
      <c r="X317" s="442"/>
      <c r="Y317" s="442"/>
      <c r="Z317" s="442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24"/>
      <c r="C318" s="3"/>
      <c r="D318" s="425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442"/>
      <c r="X318" s="442"/>
      <c r="Y318" s="442"/>
      <c r="Z318" s="442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24"/>
      <c r="C319" s="3"/>
      <c r="D319" s="425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442"/>
      <c r="X319" s="442"/>
      <c r="Y319" s="442"/>
      <c r="Z319" s="442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24"/>
      <c r="C320" s="3"/>
      <c r="D320" s="425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442"/>
      <c r="X320" s="442"/>
      <c r="Y320" s="442"/>
      <c r="Z320" s="442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24"/>
      <c r="C321" s="3"/>
      <c r="D321" s="425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442"/>
      <c r="X321" s="442"/>
      <c r="Y321" s="442"/>
      <c r="Z321" s="442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24"/>
      <c r="C322" s="3"/>
      <c r="D322" s="425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442"/>
      <c r="X322" s="442"/>
      <c r="Y322" s="442"/>
      <c r="Z322" s="442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24"/>
      <c r="C323" s="3"/>
      <c r="D323" s="425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442"/>
      <c r="X323" s="442"/>
      <c r="Y323" s="442"/>
      <c r="Z323" s="442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24"/>
      <c r="C324" s="3"/>
      <c r="D324" s="425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442"/>
      <c r="X324" s="442"/>
      <c r="Y324" s="442"/>
      <c r="Z324" s="442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24"/>
      <c r="C325" s="3"/>
      <c r="D325" s="425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442"/>
      <c r="X325" s="442"/>
      <c r="Y325" s="442"/>
      <c r="Z325" s="442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24"/>
      <c r="C326" s="3"/>
      <c r="D326" s="425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442"/>
      <c r="X326" s="442"/>
      <c r="Y326" s="442"/>
      <c r="Z326" s="442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24"/>
      <c r="C327" s="3"/>
      <c r="D327" s="425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442"/>
      <c r="X327" s="442"/>
      <c r="Y327" s="442"/>
      <c r="Z327" s="442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24"/>
      <c r="C328" s="3"/>
      <c r="D328" s="425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442"/>
      <c r="X328" s="442"/>
      <c r="Y328" s="442"/>
      <c r="Z328" s="442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24"/>
      <c r="C329" s="3"/>
      <c r="D329" s="425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442"/>
      <c r="X329" s="442"/>
      <c r="Y329" s="442"/>
      <c r="Z329" s="442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24"/>
      <c r="C330" s="3"/>
      <c r="D330" s="425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442"/>
      <c r="X330" s="442"/>
      <c r="Y330" s="442"/>
      <c r="Z330" s="442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24"/>
      <c r="C331" s="3"/>
      <c r="D331" s="425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442"/>
      <c r="X331" s="442"/>
      <c r="Y331" s="442"/>
      <c r="Z331" s="442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24"/>
      <c r="C332" s="3"/>
      <c r="D332" s="425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442"/>
      <c r="X332" s="442"/>
      <c r="Y332" s="442"/>
      <c r="Z332" s="442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24"/>
      <c r="C333" s="3"/>
      <c r="D333" s="425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442"/>
      <c r="X333" s="442"/>
      <c r="Y333" s="442"/>
      <c r="Z333" s="442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24"/>
      <c r="C334" s="3"/>
      <c r="D334" s="425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442"/>
      <c r="X334" s="442"/>
      <c r="Y334" s="442"/>
      <c r="Z334" s="442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24"/>
      <c r="C335" s="3"/>
      <c r="D335" s="425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442"/>
      <c r="X335" s="442"/>
      <c r="Y335" s="442"/>
      <c r="Z335" s="442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24"/>
      <c r="C336" s="3"/>
      <c r="D336" s="425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442"/>
      <c r="X336" s="442"/>
      <c r="Y336" s="442"/>
      <c r="Z336" s="442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24"/>
      <c r="C337" s="3"/>
      <c r="D337" s="425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442"/>
      <c r="X337" s="442"/>
      <c r="Y337" s="442"/>
      <c r="Z337" s="442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24"/>
      <c r="C338" s="3"/>
      <c r="D338" s="425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442"/>
      <c r="X338" s="442"/>
      <c r="Y338" s="442"/>
      <c r="Z338" s="442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24"/>
      <c r="C339" s="3"/>
      <c r="D339" s="425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442"/>
      <c r="X339" s="442"/>
      <c r="Y339" s="442"/>
      <c r="Z339" s="442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24"/>
      <c r="C340" s="3"/>
      <c r="D340" s="425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442"/>
      <c r="X340" s="442"/>
      <c r="Y340" s="442"/>
      <c r="Z340" s="442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24"/>
      <c r="C341" s="3"/>
      <c r="D341" s="425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442"/>
      <c r="X341" s="442"/>
      <c r="Y341" s="442"/>
      <c r="Z341" s="442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24"/>
      <c r="C342" s="3"/>
      <c r="D342" s="425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442"/>
      <c r="X342" s="442"/>
      <c r="Y342" s="442"/>
      <c r="Z342" s="442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24"/>
      <c r="C343" s="3"/>
      <c r="D343" s="425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442"/>
      <c r="X343" s="442"/>
      <c r="Y343" s="442"/>
      <c r="Z343" s="442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24"/>
      <c r="C344" s="3"/>
      <c r="D344" s="425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442"/>
      <c r="X344" s="442"/>
      <c r="Y344" s="442"/>
      <c r="Z344" s="442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24"/>
      <c r="C345" s="3"/>
      <c r="D345" s="425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442"/>
      <c r="X345" s="442"/>
      <c r="Y345" s="442"/>
      <c r="Z345" s="442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24"/>
      <c r="C346" s="3"/>
      <c r="D346" s="425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442"/>
      <c r="X346" s="442"/>
      <c r="Y346" s="442"/>
      <c r="Z346" s="442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24"/>
      <c r="C347" s="3"/>
      <c r="D347" s="425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442"/>
      <c r="X347" s="442"/>
      <c r="Y347" s="442"/>
      <c r="Z347" s="442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24"/>
      <c r="C348" s="3"/>
      <c r="D348" s="425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442"/>
      <c r="X348" s="442"/>
      <c r="Y348" s="442"/>
      <c r="Z348" s="442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24"/>
      <c r="C349" s="3"/>
      <c r="D349" s="425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442"/>
      <c r="X349" s="442"/>
      <c r="Y349" s="442"/>
      <c r="Z349" s="442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24"/>
      <c r="C350" s="3"/>
      <c r="D350" s="425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442"/>
      <c r="X350" s="442"/>
      <c r="Y350" s="442"/>
      <c r="Z350" s="442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24"/>
      <c r="C351" s="3"/>
      <c r="D351" s="425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442"/>
      <c r="X351" s="442"/>
      <c r="Y351" s="442"/>
      <c r="Z351" s="442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24"/>
      <c r="C352" s="3"/>
      <c r="D352" s="425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442"/>
      <c r="X352" s="442"/>
      <c r="Y352" s="442"/>
      <c r="Z352" s="442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24"/>
      <c r="C353" s="3"/>
      <c r="D353" s="425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442"/>
      <c r="X353" s="442"/>
      <c r="Y353" s="442"/>
      <c r="Z353" s="442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24"/>
      <c r="C354" s="3"/>
      <c r="D354" s="425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442"/>
      <c r="X354" s="442"/>
      <c r="Y354" s="442"/>
      <c r="Z354" s="442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24"/>
      <c r="C355" s="3"/>
      <c r="D355" s="425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442"/>
      <c r="X355" s="442"/>
      <c r="Y355" s="442"/>
      <c r="Z355" s="442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24"/>
      <c r="C356" s="3"/>
      <c r="D356" s="425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442"/>
      <c r="X356" s="442"/>
      <c r="Y356" s="442"/>
      <c r="Z356" s="442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24"/>
      <c r="C357" s="3"/>
      <c r="D357" s="425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442"/>
      <c r="X357" s="442"/>
      <c r="Y357" s="442"/>
      <c r="Z357" s="442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24"/>
      <c r="C358" s="3"/>
      <c r="D358" s="425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442"/>
      <c r="X358" s="442"/>
      <c r="Y358" s="442"/>
      <c r="Z358" s="442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24"/>
      <c r="C359" s="3"/>
      <c r="D359" s="425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442"/>
      <c r="X359" s="442"/>
      <c r="Y359" s="442"/>
      <c r="Z359" s="442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24"/>
      <c r="C360" s="3"/>
      <c r="D360" s="425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442"/>
      <c r="X360" s="442"/>
      <c r="Y360" s="442"/>
      <c r="Z360" s="442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24"/>
      <c r="C361" s="3"/>
      <c r="D361" s="425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442"/>
      <c r="X361" s="442"/>
      <c r="Y361" s="442"/>
      <c r="Z361" s="442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24"/>
      <c r="C362" s="3"/>
      <c r="D362" s="425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442"/>
      <c r="X362" s="442"/>
      <c r="Y362" s="442"/>
      <c r="Z362" s="442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24"/>
      <c r="C363" s="3"/>
      <c r="D363" s="425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442"/>
      <c r="X363" s="442"/>
      <c r="Y363" s="442"/>
      <c r="Z363" s="442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24"/>
      <c r="C364" s="3"/>
      <c r="D364" s="425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442"/>
      <c r="X364" s="442"/>
      <c r="Y364" s="442"/>
      <c r="Z364" s="442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24"/>
      <c r="C365" s="3"/>
      <c r="D365" s="425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442"/>
      <c r="X365" s="442"/>
      <c r="Y365" s="442"/>
      <c r="Z365" s="442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24"/>
      <c r="C366" s="3"/>
      <c r="D366" s="425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442"/>
      <c r="X366" s="442"/>
      <c r="Y366" s="442"/>
      <c r="Z366" s="442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24"/>
      <c r="C367" s="3"/>
      <c r="D367" s="425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442"/>
      <c r="X367" s="442"/>
      <c r="Y367" s="442"/>
      <c r="Z367" s="442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24"/>
      <c r="C368" s="3"/>
      <c r="D368" s="425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442"/>
      <c r="X368" s="442"/>
      <c r="Y368" s="442"/>
      <c r="Z368" s="442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24"/>
      <c r="C369" s="3"/>
      <c r="D369" s="425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442"/>
      <c r="X369" s="442"/>
      <c r="Y369" s="442"/>
      <c r="Z369" s="442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24"/>
      <c r="C370" s="3"/>
      <c r="D370" s="425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442"/>
      <c r="X370" s="442"/>
      <c r="Y370" s="442"/>
      <c r="Z370" s="442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24"/>
      <c r="C371" s="3"/>
      <c r="D371" s="425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442"/>
      <c r="X371" s="442"/>
      <c r="Y371" s="442"/>
      <c r="Z371" s="442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24"/>
      <c r="C372" s="3"/>
      <c r="D372" s="425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442"/>
      <c r="X372" s="442"/>
      <c r="Y372" s="442"/>
      <c r="Z372" s="442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24"/>
      <c r="C373" s="3"/>
      <c r="D373" s="425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442"/>
      <c r="X373" s="442"/>
      <c r="Y373" s="442"/>
      <c r="Z373" s="442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24"/>
      <c r="C374" s="3"/>
      <c r="D374" s="425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442"/>
      <c r="X374" s="442"/>
      <c r="Y374" s="442"/>
      <c r="Z374" s="442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24"/>
      <c r="C375" s="3"/>
      <c r="D375" s="425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442"/>
      <c r="X375" s="442"/>
      <c r="Y375" s="442"/>
      <c r="Z375" s="442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24"/>
      <c r="C376" s="3"/>
      <c r="D376" s="425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442"/>
      <c r="X376" s="442"/>
      <c r="Y376" s="442"/>
      <c r="Z376" s="442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24"/>
      <c r="C377" s="3"/>
      <c r="D377" s="425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442"/>
      <c r="X377" s="442"/>
      <c r="Y377" s="442"/>
      <c r="Z377" s="442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24"/>
      <c r="C378" s="3"/>
      <c r="D378" s="425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442"/>
      <c r="X378" s="442"/>
      <c r="Y378" s="442"/>
      <c r="Z378" s="442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2"/>
      <c r="C379" s="3"/>
      <c r="D379" s="425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442"/>
      <c r="X379" s="442"/>
      <c r="Y379" s="442"/>
      <c r="Z379" s="442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2"/>
      <c r="C380" s="3"/>
      <c r="D380" s="425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442"/>
      <c r="X380" s="442"/>
      <c r="Y380" s="442"/>
      <c r="Z380" s="442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425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442"/>
      <c r="X381" s="442"/>
      <c r="Y381" s="442"/>
      <c r="Z381" s="442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425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442"/>
      <c r="X382" s="442"/>
      <c r="Y382" s="442"/>
      <c r="Z382" s="442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425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442"/>
      <c r="X383" s="442"/>
      <c r="Y383" s="442"/>
      <c r="Z383" s="442"/>
      <c r="AA383" s="3"/>
      <c r="AB383" s="2"/>
      <c r="AC383" s="2"/>
      <c r="AD383" s="2"/>
      <c r="AE383" s="2"/>
      <c r="AF383" s="2"/>
      <c r="AG383" s="2"/>
    </row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8:G59"/>
    <mergeCell ref="H58:J59"/>
    <mergeCell ref="A96:D96"/>
    <mergeCell ref="A135:D135"/>
    <mergeCell ref="A177:C177"/>
    <mergeCell ref="A178:C178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