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475" yWindow="-30" windowWidth="10620" windowHeight="1176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витрат'!$A$10:$AA$217</definedName>
    <definedName name="_xlnm.Print_Area" localSheetId="1">'Кошторис  витрат'!$A$1:$AA$222</definedName>
    <definedName name="_xlnm.Print_Area" localSheetId="0">Фінансування!$A$1:$N$33</definedName>
  </definedNames>
  <calcPr calcId="125725"/>
</workbook>
</file>

<file path=xl/calcChain.xml><?xml version="1.0" encoding="utf-8"?>
<calcChain xmlns="http://schemas.openxmlformats.org/spreadsheetml/2006/main">
  <c r="Z109" i="2"/>
  <c r="G215" l="1"/>
  <c r="G15"/>
  <c r="E169"/>
  <c r="E168"/>
  <c r="H195" l="1"/>
  <c r="Z19"/>
  <c r="G18"/>
  <c r="J198" l="1"/>
  <c r="I24" l="1"/>
  <c r="J132" l="1"/>
  <c r="G129"/>
  <c r="W166"/>
  <c r="J16"/>
  <c r="J17"/>
  <c r="J18"/>
  <c r="J19"/>
  <c r="J21"/>
  <c r="J20"/>
  <c r="J15" l="1"/>
  <c r="H27" s="1"/>
  <c r="H213"/>
  <c r="C29" i="1"/>
  <c r="W58" i="2"/>
  <c r="E213"/>
  <c r="G58"/>
  <c r="G105" s="1"/>
  <c r="J212"/>
  <c r="G212"/>
  <c r="N212" s="1"/>
  <c r="P212" s="1"/>
  <c r="M211"/>
  <c r="J211"/>
  <c r="G211"/>
  <c r="M210"/>
  <c r="J210"/>
  <c r="G210"/>
  <c r="M209"/>
  <c r="J209"/>
  <c r="G209"/>
  <c r="M208"/>
  <c r="J208"/>
  <c r="G208"/>
  <c r="W208" s="1"/>
  <c r="M207"/>
  <c r="J207"/>
  <c r="G207"/>
  <c r="W207" s="1"/>
  <c r="M206"/>
  <c r="W206" s="1"/>
  <c r="J206"/>
  <c r="G206"/>
  <c r="M205"/>
  <c r="W205" s="1"/>
  <c r="J205"/>
  <c r="G205"/>
  <c r="M204"/>
  <c r="J204"/>
  <c r="G204"/>
  <c r="M203"/>
  <c r="J203"/>
  <c r="G203"/>
  <c r="M202"/>
  <c r="W202" s="1"/>
  <c r="J202"/>
  <c r="G202"/>
  <c r="M201"/>
  <c r="J201"/>
  <c r="G201"/>
  <c r="M200"/>
  <c r="J200"/>
  <c r="G200"/>
  <c r="M199"/>
  <c r="J199"/>
  <c r="G199"/>
  <c r="M198"/>
  <c r="W198" s="1"/>
  <c r="G198"/>
  <c r="M197"/>
  <c r="J197"/>
  <c r="M196"/>
  <c r="J196"/>
  <c r="G196"/>
  <c r="M195"/>
  <c r="J195"/>
  <c r="G195"/>
  <c r="M194"/>
  <c r="J194"/>
  <c r="G194"/>
  <c r="S198"/>
  <c r="V198"/>
  <c r="S199"/>
  <c r="V199"/>
  <c r="S200"/>
  <c r="V200"/>
  <c r="S201"/>
  <c r="V201"/>
  <c r="S202"/>
  <c r="V202"/>
  <c r="S203"/>
  <c r="V203"/>
  <c r="W203"/>
  <c r="S204"/>
  <c r="V204"/>
  <c r="S205"/>
  <c r="V205"/>
  <c r="S206"/>
  <c r="V206"/>
  <c r="S207"/>
  <c r="V207"/>
  <c r="S208"/>
  <c r="V208"/>
  <c r="S209"/>
  <c r="V209"/>
  <c r="P210"/>
  <c r="S210"/>
  <c r="V210"/>
  <c r="P211"/>
  <c r="S211"/>
  <c r="V211"/>
  <c r="S212"/>
  <c r="V212"/>
  <c r="G190"/>
  <c r="G189"/>
  <c r="G188"/>
  <c r="G187"/>
  <c r="G186"/>
  <c r="G185"/>
  <c r="G184"/>
  <c r="J185"/>
  <c r="M185"/>
  <c r="P185"/>
  <c r="S185"/>
  <c r="V185"/>
  <c r="J186"/>
  <c r="M186"/>
  <c r="P186"/>
  <c r="S186"/>
  <c r="V186"/>
  <c r="J187"/>
  <c r="M187"/>
  <c r="P187"/>
  <c r="S187"/>
  <c r="V187"/>
  <c r="J188"/>
  <c r="M188"/>
  <c r="P188"/>
  <c r="S188"/>
  <c r="V188"/>
  <c r="J189"/>
  <c r="M189"/>
  <c r="P189"/>
  <c r="S189"/>
  <c r="V189"/>
  <c r="J190"/>
  <c r="M190"/>
  <c r="P190"/>
  <c r="S190"/>
  <c r="V190"/>
  <c r="G171"/>
  <c r="J162"/>
  <c r="M162"/>
  <c r="P162"/>
  <c r="S162"/>
  <c r="V162"/>
  <c r="J163"/>
  <c r="M163"/>
  <c r="P163"/>
  <c r="S163"/>
  <c r="V163"/>
  <c r="J164"/>
  <c r="M164"/>
  <c r="P164"/>
  <c r="S164"/>
  <c r="V164"/>
  <c r="J165"/>
  <c r="M165"/>
  <c r="P165"/>
  <c r="S165"/>
  <c r="V165"/>
  <c r="J166"/>
  <c r="M166"/>
  <c r="P166"/>
  <c r="S166"/>
  <c r="V166"/>
  <c r="J167"/>
  <c r="M167"/>
  <c r="P167"/>
  <c r="S167"/>
  <c r="V167"/>
  <c r="M168"/>
  <c r="P168"/>
  <c r="S168"/>
  <c r="V168"/>
  <c r="G167"/>
  <c r="G166"/>
  <c r="G168" s="1"/>
  <c r="G165"/>
  <c r="G164"/>
  <c r="G163"/>
  <c r="G162"/>
  <c r="G161"/>
  <c r="G160"/>
  <c r="G159"/>
  <c r="G158"/>
  <c r="I141"/>
  <c r="G146"/>
  <c r="E145"/>
  <c r="G145" s="1"/>
  <c r="G144"/>
  <c r="G143"/>
  <c r="G142"/>
  <c r="G141"/>
  <c r="G138"/>
  <c r="G137"/>
  <c r="G135"/>
  <c r="G133"/>
  <c r="E132"/>
  <c r="G132" s="1"/>
  <c r="G131"/>
  <c r="G130"/>
  <c r="F129"/>
  <c r="G128"/>
  <c r="G127"/>
  <c r="G126"/>
  <c r="G125"/>
  <c r="G124"/>
  <c r="G123"/>
  <c r="G122"/>
  <c r="G121"/>
  <c r="J124"/>
  <c r="M124"/>
  <c r="P124"/>
  <c r="S124"/>
  <c r="V124"/>
  <c r="J125"/>
  <c r="M125"/>
  <c r="P125"/>
  <c r="S125"/>
  <c r="V125"/>
  <c r="J126"/>
  <c r="M126"/>
  <c r="P126"/>
  <c r="S126"/>
  <c r="V126"/>
  <c r="J127"/>
  <c r="M127"/>
  <c r="P127"/>
  <c r="S127"/>
  <c r="V127"/>
  <c r="J128"/>
  <c r="M128"/>
  <c r="P128"/>
  <c r="S128"/>
  <c r="V128"/>
  <c r="J129"/>
  <c r="M129"/>
  <c r="P129"/>
  <c r="S129"/>
  <c r="V129"/>
  <c r="J130"/>
  <c r="M130"/>
  <c r="P130"/>
  <c r="S130"/>
  <c r="V130"/>
  <c r="J131"/>
  <c r="M131"/>
  <c r="P131"/>
  <c r="S131"/>
  <c r="V131"/>
  <c r="M132"/>
  <c r="P132"/>
  <c r="S132"/>
  <c r="V132"/>
  <c r="J133"/>
  <c r="M133"/>
  <c r="P133"/>
  <c r="S133"/>
  <c r="V133"/>
  <c r="E134"/>
  <c r="J122"/>
  <c r="M122"/>
  <c r="P122"/>
  <c r="S122"/>
  <c r="V122"/>
  <c r="J123"/>
  <c r="M123"/>
  <c r="P123"/>
  <c r="S123"/>
  <c r="V123"/>
  <c r="G109"/>
  <c r="G108"/>
  <c r="G102"/>
  <c r="F83"/>
  <c r="G83" s="1"/>
  <c r="F66"/>
  <c r="G66" s="1"/>
  <c r="G63"/>
  <c r="J63"/>
  <c r="M63"/>
  <c r="P63"/>
  <c r="S63"/>
  <c r="V63"/>
  <c r="G64"/>
  <c r="J64"/>
  <c r="M64"/>
  <c r="P64"/>
  <c r="S64"/>
  <c r="V64"/>
  <c r="G65"/>
  <c r="J65"/>
  <c r="M65"/>
  <c r="P65"/>
  <c r="S65"/>
  <c r="V65"/>
  <c r="J66"/>
  <c r="M66"/>
  <c r="P66"/>
  <c r="S66"/>
  <c r="V66"/>
  <c r="G67"/>
  <c r="J67"/>
  <c r="M67"/>
  <c r="P67"/>
  <c r="S67"/>
  <c r="V67"/>
  <c r="G68"/>
  <c r="J68"/>
  <c r="M68"/>
  <c r="P68"/>
  <c r="S68"/>
  <c r="V68"/>
  <c r="G69"/>
  <c r="J69"/>
  <c r="M69"/>
  <c r="P69"/>
  <c r="S69"/>
  <c r="V69"/>
  <c r="G70"/>
  <c r="J70"/>
  <c r="M70"/>
  <c r="P70"/>
  <c r="S70"/>
  <c r="V70"/>
  <c r="G71"/>
  <c r="J71"/>
  <c r="M71"/>
  <c r="P71"/>
  <c r="S71"/>
  <c r="V71"/>
  <c r="G72"/>
  <c r="J72"/>
  <c r="M72"/>
  <c r="P72"/>
  <c r="S72"/>
  <c r="V72"/>
  <c r="G73"/>
  <c r="J73"/>
  <c r="M73"/>
  <c r="P73"/>
  <c r="S73"/>
  <c r="V73"/>
  <c r="G74"/>
  <c r="J74"/>
  <c r="M74"/>
  <c r="P74"/>
  <c r="S74"/>
  <c r="V74"/>
  <c r="G75"/>
  <c r="J75"/>
  <c r="M75"/>
  <c r="P75"/>
  <c r="S75"/>
  <c r="V75"/>
  <c r="G76"/>
  <c r="J76"/>
  <c r="M76"/>
  <c r="P76"/>
  <c r="S76"/>
  <c r="V76"/>
  <c r="G77"/>
  <c r="J77"/>
  <c r="M77"/>
  <c r="P77"/>
  <c r="S77"/>
  <c r="V77"/>
  <c r="G78"/>
  <c r="J78"/>
  <c r="M78"/>
  <c r="P78"/>
  <c r="S78"/>
  <c r="V78"/>
  <c r="G79"/>
  <c r="J79"/>
  <c r="M79"/>
  <c r="P79"/>
  <c r="S79"/>
  <c r="V79"/>
  <c r="G80"/>
  <c r="J80"/>
  <c r="M80"/>
  <c r="P80"/>
  <c r="S80"/>
  <c r="V80"/>
  <c r="G81"/>
  <c r="J81"/>
  <c r="M81"/>
  <c r="P81"/>
  <c r="S81"/>
  <c r="V81"/>
  <c r="G82"/>
  <c r="J82"/>
  <c r="M82"/>
  <c r="P82"/>
  <c r="S82"/>
  <c r="V82"/>
  <c r="J83"/>
  <c r="M83"/>
  <c r="P83"/>
  <c r="S83"/>
  <c r="V83"/>
  <c r="G84"/>
  <c r="J84"/>
  <c r="M84"/>
  <c r="P84"/>
  <c r="S84"/>
  <c r="V84"/>
  <c r="G85"/>
  <c r="J85"/>
  <c r="M85"/>
  <c r="P85"/>
  <c r="S85"/>
  <c r="V85"/>
  <c r="G86"/>
  <c r="J86"/>
  <c r="M86"/>
  <c r="P86"/>
  <c r="S86"/>
  <c r="V86"/>
  <c r="G87"/>
  <c r="J87"/>
  <c r="M87"/>
  <c r="P87"/>
  <c r="S87"/>
  <c r="V87"/>
  <c r="G88"/>
  <c r="J88"/>
  <c r="M88"/>
  <c r="P88"/>
  <c r="S88"/>
  <c r="V88"/>
  <c r="G89"/>
  <c r="J89"/>
  <c r="M89"/>
  <c r="P89"/>
  <c r="S89"/>
  <c r="V89"/>
  <c r="G90"/>
  <c r="J90"/>
  <c r="M90"/>
  <c r="P90"/>
  <c r="S90"/>
  <c r="V90"/>
  <c r="G91"/>
  <c r="J91"/>
  <c r="M91"/>
  <c r="P91"/>
  <c r="S91"/>
  <c r="V91"/>
  <c r="G92"/>
  <c r="J92"/>
  <c r="M92"/>
  <c r="P92"/>
  <c r="S92"/>
  <c r="V92"/>
  <c r="G93"/>
  <c r="J93"/>
  <c r="M93"/>
  <c r="P93"/>
  <c r="S93"/>
  <c r="V93"/>
  <c r="G94"/>
  <c r="J94"/>
  <c r="M94"/>
  <c r="P94"/>
  <c r="S94"/>
  <c r="V94"/>
  <c r="G95"/>
  <c r="J95"/>
  <c r="M95"/>
  <c r="P95"/>
  <c r="S95"/>
  <c r="V95"/>
  <c r="G96"/>
  <c r="J96"/>
  <c r="M96"/>
  <c r="P96"/>
  <c r="S96"/>
  <c r="V96"/>
  <c r="G97"/>
  <c r="J97"/>
  <c r="M97"/>
  <c r="P97"/>
  <c r="S97"/>
  <c r="V97"/>
  <c r="G98"/>
  <c r="J98"/>
  <c r="M98"/>
  <c r="P98"/>
  <c r="S98"/>
  <c r="V98"/>
  <c r="G60"/>
  <c r="G59"/>
  <c r="J60"/>
  <c r="M60"/>
  <c r="P60"/>
  <c r="S60"/>
  <c r="V60"/>
  <c r="M24"/>
  <c r="G24"/>
  <c r="M23"/>
  <c r="J23"/>
  <c r="G23"/>
  <c r="M18"/>
  <c r="P18"/>
  <c r="S18"/>
  <c r="V18"/>
  <c r="M19"/>
  <c r="P19"/>
  <c r="S19"/>
  <c r="V19"/>
  <c r="M20"/>
  <c r="P20"/>
  <c r="S20"/>
  <c r="V20"/>
  <c r="G21"/>
  <c r="G20"/>
  <c r="G19"/>
  <c r="G17"/>
  <c r="G16"/>
  <c r="G14"/>
  <c r="H168" l="1"/>
  <c r="J168" s="1"/>
  <c r="X168" s="1"/>
  <c r="X166"/>
  <c r="N197"/>
  <c r="W204"/>
  <c r="W210"/>
  <c r="X212"/>
  <c r="W199"/>
  <c r="W201"/>
  <c r="W209"/>
  <c r="W211"/>
  <c r="W200"/>
  <c r="N194"/>
  <c r="X210"/>
  <c r="Y210" s="1"/>
  <c r="Z210" s="1"/>
  <c r="W212"/>
  <c r="X199"/>
  <c r="Y199" s="1"/>
  <c r="Z199" s="1"/>
  <c r="P199"/>
  <c r="X207"/>
  <c r="Y207" s="1"/>
  <c r="Z207" s="1"/>
  <c r="P207"/>
  <c r="P206"/>
  <c r="X206" s="1"/>
  <c r="Y206" s="1"/>
  <c r="Z206" s="1"/>
  <c r="P205"/>
  <c r="X205" s="1"/>
  <c r="Y205" s="1"/>
  <c r="Z205" s="1"/>
  <c r="P203"/>
  <c r="X203" s="1"/>
  <c r="Y203" s="1"/>
  <c r="Z203" s="1"/>
  <c r="P202"/>
  <c r="X202" s="1"/>
  <c r="Y202" s="1"/>
  <c r="Z202" s="1"/>
  <c r="P198"/>
  <c r="X198" s="1"/>
  <c r="Y198" s="1"/>
  <c r="Z198" s="1"/>
  <c r="X211"/>
  <c r="P201"/>
  <c r="X201" s="1"/>
  <c r="Y201" s="1"/>
  <c r="Z201" s="1"/>
  <c r="P204"/>
  <c r="X204" s="1"/>
  <c r="Y204" s="1"/>
  <c r="Z204" s="1"/>
  <c r="P208"/>
  <c r="X208" s="1"/>
  <c r="Y208" s="1"/>
  <c r="Z208" s="1"/>
  <c r="P209"/>
  <c r="X209" s="1"/>
  <c r="W186"/>
  <c r="W188"/>
  <c r="X187"/>
  <c r="W185"/>
  <c r="W189"/>
  <c r="W187"/>
  <c r="X189"/>
  <c r="X185"/>
  <c r="W190"/>
  <c r="X188"/>
  <c r="X186"/>
  <c r="X190"/>
  <c r="W163"/>
  <c r="W168"/>
  <c r="W167"/>
  <c r="X162"/>
  <c r="W164"/>
  <c r="X163"/>
  <c r="W162"/>
  <c r="X164"/>
  <c r="X167"/>
  <c r="W165"/>
  <c r="X165"/>
  <c r="E147"/>
  <c r="W132"/>
  <c r="X126"/>
  <c r="X124"/>
  <c r="W128"/>
  <c r="X123"/>
  <c r="W126"/>
  <c r="W131"/>
  <c r="W125"/>
  <c r="W124"/>
  <c r="W127"/>
  <c r="W130"/>
  <c r="W133"/>
  <c r="X132"/>
  <c r="Y132" s="1"/>
  <c r="Z132" s="1"/>
  <c r="X133"/>
  <c r="X131"/>
  <c r="X129"/>
  <c r="X127"/>
  <c r="Y126"/>
  <c r="Z126" s="1"/>
  <c r="X128"/>
  <c r="W74"/>
  <c r="W129"/>
  <c r="X125"/>
  <c r="X130"/>
  <c r="W123"/>
  <c r="W122"/>
  <c r="X122"/>
  <c r="X82"/>
  <c r="X84"/>
  <c r="W86"/>
  <c r="X90"/>
  <c r="W60"/>
  <c r="X72"/>
  <c r="W78"/>
  <c r="W88"/>
  <c r="X78"/>
  <c r="X74"/>
  <c r="X64"/>
  <c r="X98"/>
  <c r="X92"/>
  <c r="W82"/>
  <c r="W70"/>
  <c r="W92"/>
  <c r="X80"/>
  <c r="X70"/>
  <c r="X68"/>
  <c r="X66"/>
  <c r="W64"/>
  <c r="X88"/>
  <c r="X76"/>
  <c r="W98"/>
  <c r="Y98" s="1"/>
  <c r="Z98" s="1"/>
  <c r="W94"/>
  <c r="W89"/>
  <c r="X81"/>
  <c r="W80"/>
  <c r="W77"/>
  <c r="X75"/>
  <c r="W71"/>
  <c r="W65"/>
  <c r="W83"/>
  <c r="X60"/>
  <c r="W91"/>
  <c r="X89"/>
  <c r="W85"/>
  <c r="X83"/>
  <c r="X77"/>
  <c r="W76"/>
  <c r="W73"/>
  <c r="X71"/>
  <c r="W67"/>
  <c r="X65"/>
  <c r="W97"/>
  <c r="W95"/>
  <c r="W93"/>
  <c r="X91"/>
  <c r="W90"/>
  <c r="W87"/>
  <c r="X86"/>
  <c r="X85"/>
  <c r="W79"/>
  <c r="X73"/>
  <c r="W72"/>
  <c r="W69"/>
  <c r="X67"/>
  <c r="W63"/>
  <c r="X20"/>
  <c r="X97"/>
  <c r="X96"/>
  <c r="X95"/>
  <c r="X94"/>
  <c r="X93"/>
  <c r="X87"/>
  <c r="W81"/>
  <c r="X79"/>
  <c r="W75"/>
  <c r="X69"/>
  <c r="W68"/>
  <c r="X63"/>
  <c r="W66"/>
  <c r="W96"/>
  <c r="Y96" s="1"/>
  <c r="Z96" s="1"/>
  <c r="W84"/>
  <c r="Y84" s="1"/>
  <c r="Z84" s="1"/>
  <c r="W20"/>
  <c r="X19"/>
  <c r="W18"/>
  <c r="W19"/>
  <c r="X18"/>
  <c r="Y211" l="1"/>
  <c r="Z211" s="1"/>
  <c r="Y131"/>
  <c r="Z131" s="1"/>
  <c r="Y209"/>
  <c r="Z209" s="1"/>
  <c r="Y212"/>
  <c r="Y190"/>
  <c r="Z190" s="1"/>
  <c r="P200"/>
  <c r="X200" s="1"/>
  <c r="Y200" s="1"/>
  <c r="Z200" s="1"/>
  <c r="Y189"/>
  <c r="Z189" s="1"/>
  <c r="Y188"/>
  <c r="Z188" s="1"/>
  <c r="Y187"/>
  <c r="Z187" s="1"/>
  <c r="Y186"/>
  <c r="Z186" s="1"/>
  <c r="Y185"/>
  <c r="Z185" s="1"/>
  <c r="Y163"/>
  <c r="Z163" s="1"/>
  <c r="Y164"/>
  <c r="Z164" s="1"/>
  <c r="Y168"/>
  <c r="Z168" s="1"/>
  <c r="Y167"/>
  <c r="Z167" s="1"/>
  <c r="Y162"/>
  <c r="Z162" s="1"/>
  <c r="Y166"/>
  <c r="Z166" s="1"/>
  <c r="Y165"/>
  <c r="Z165" s="1"/>
  <c r="Y128"/>
  <c r="Z128" s="1"/>
  <c r="Y122"/>
  <c r="Z122" s="1"/>
  <c r="Y74"/>
  <c r="Z74" s="1"/>
  <c r="Y123"/>
  <c r="Z123" s="1"/>
  <c r="Y130"/>
  <c r="Z130" s="1"/>
  <c r="Y124"/>
  <c r="Z124" s="1"/>
  <c r="Y127"/>
  <c r="Z127" s="1"/>
  <c r="Y88"/>
  <c r="Z88" s="1"/>
  <c r="Y125"/>
  <c r="Z125" s="1"/>
  <c r="Y133"/>
  <c r="Z133" s="1"/>
  <c r="Y129"/>
  <c r="Z129" s="1"/>
  <c r="Y73"/>
  <c r="Z73" s="1"/>
  <c r="Y72"/>
  <c r="Z72" s="1"/>
  <c r="Y78"/>
  <c r="Z78" s="1"/>
  <c r="Y93"/>
  <c r="Z93" s="1"/>
  <c r="Y90"/>
  <c r="Z90" s="1"/>
  <c r="Y97"/>
  <c r="Z97" s="1"/>
  <c r="Y60"/>
  <c r="Z60" s="1"/>
  <c r="Y75"/>
  <c r="Z75" s="1"/>
  <c r="Y82"/>
  <c r="Z82" s="1"/>
  <c r="Y86"/>
  <c r="Z86" s="1"/>
  <c r="Y67"/>
  <c r="Z67" s="1"/>
  <c r="Y77"/>
  <c r="Z77" s="1"/>
  <c r="Y92"/>
  <c r="Z92" s="1"/>
  <c r="Y69"/>
  <c r="Z69" s="1"/>
  <c r="Y79"/>
  <c r="Z79" s="1"/>
  <c r="Y83"/>
  <c r="Z83" s="1"/>
  <c r="Y70"/>
  <c r="Z70" s="1"/>
  <c r="Y19"/>
  <c r="Y20"/>
  <c r="Z20" s="1"/>
  <c r="Y81"/>
  <c r="Z81" s="1"/>
  <c r="Y63"/>
  <c r="Z63" s="1"/>
  <c r="Y91"/>
  <c r="Z91" s="1"/>
  <c r="Y65"/>
  <c r="Z65" s="1"/>
  <c r="Y80"/>
  <c r="Z80" s="1"/>
  <c r="Y68"/>
  <c r="Z68" s="1"/>
  <c r="Y95"/>
  <c r="Z95" s="1"/>
  <c r="Y71"/>
  <c r="Z71" s="1"/>
  <c r="Y76"/>
  <c r="Z76" s="1"/>
  <c r="Y94"/>
  <c r="Z94" s="1"/>
  <c r="Y64"/>
  <c r="Z64" s="1"/>
  <c r="Y66"/>
  <c r="Z66" s="1"/>
  <c r="Y89"/>
  <c r="Z89" s="1"/>
  <c r="Y87"/>
  <c r="Z87" s="1"/>
  <c r="Y85"/>
  <c r="Z85" s="1"/>
  <c r="Y18"/>
  <c r="Z18" s="1"/>
  <c r="J27" i="1" l="1"/>
  <c r="J28"/>
  <c r="J30" s="1"/>
  <c r="H30"/>
  <c r="G30"/>
  <c r="F30"/>
  <c r="E30"/>
  <c r="D30"/>
  <c r="J29"/>
  <c r="N29" s="1"/>
  <c r="B29" l="1"/>
  <c r="K29"/>
  <c r="I29"/>
  <c r="V213" i="2"/>
  <c r="V197"/>
  <c r="V196"/>
  <c r="V195"/>
  <c r="V194"/>
  <c r="T193"/>
  <c r="V192"/>
  <c r="T191"/>
  <c r="V184"/>
  <c r="T183"/>
  <c r="V182"/>
  <c r="V181"/>
  <c r="T180"/>
  <c r="T178"/>
  <c r="V177"/>
  <c r="T175"/>
  <c r="V174"/>
  <c r="T172"/>
  <c r="V171"/>
  <c r="T169"/>
  <c r="V161"/>
  <c r="V160"/>
  <c r="V159"/>
  <c r="V158"/>
  <c r="T156"/>
  <c r="V155"/>
  <c r="V154"/>
  <c r="V153"/>
  <c r="V152"/>
  <c r="V151"/>
  <c r="V150"/>
  <c r="T148"/>
  <c r="V147"/>
  <c r="V146"/>
  <c r="V145"/>
  <c r="V144"/>
  <c r="V143"/>
  <c r="V142"/>
  <c r="V141"/>
  <c r="V138"/>
  <c r="V137"/>
  <c r="T136"/>
  <c r="V135"/>
  <c r="T134"/>
  <c r="V121"/>
  <c r="T120"/>
  <c r="V117"/>
  <c r="V116"/>
  <c r="V115"/>
  <c r="T114"/>
  <c r="V113"/>
  <c r="V112"/>
  <c r="V111"/>
  <c r="T110"/>
  <c r="V109"/>
  <c r="V108"/>
  <c r="T107"/>
  <c r="V104"/>
  <c r="T103"/>
  <c r="V102"/>
  <c r="T101"/>
  <c r="V100"/>
  <c r="T99"/>
  <c r="V62"/>
  <c r="T61"/>
  <c r="V59"/>
  <c r="T58"/>
  <c r="V55"/>
  <c r="V54"/>
  <c r="T53"/>
  <c r="V52"/>
  <c r="V51"/>
  <c r="V50"/>
  <c r="T49"/>
  <c r="V46"/>
  <c r="V45"/>
  <c r="V44"/>
  <c r="T43"/>
  <c r="V42"/>
  <c r="V41"/>
  <c r="V40"/>
  <c r="T39"/>
  <c r="V38"/>
  <c r="V37"/>
  <c r="V36"/>
  <c r="T35"/>
  <c r="V32"/>
  <c r="V31"/>
  <c r="V30"/>
  <c r="T29"/>
  <c r="V24"/>
  <c r="V23"/>
  <c r="T22"/>
  <c r="V21"/>
  <c r="V17"/>
  <c r="V16"/>
  <c r="T15"/>
  <c r="V14"/>
  <c r="T13"/>
  <c r="P213"/>
  <c r="P197"/>
  <c r="P196"/>
  <c r="P195"/>
  <c r="P194"/>
  <c r="N193"/>
  <c r="P192"/>
  <c r="N191"/>
  <c r="P184"/>
  <c r="N183"/>
  <c r="P182"/>
  <c r="P181"/>
  <c r="N180"/>
  <c r="N178"/>
  <c r="P177"/>
  <c r="N175"/>
  <c r="P174"/>
  <c r="N172"/>
  <c r="P171"/>
  <c r="N169"/>
  <c r="P161"/>
  <c r="P160"/>
  <c r="P159"/>
  <c r="P158"/>
  <c r="N156"/>
  <c r="P155"/>
  <c r="P154"/>
  <c r="P153"/>
  <c r="P152"/>
  <c r="P151"/>
  <c r="P150"/>
  <c r="N148"/>
  <c r="P147"/>
  <c r="P146"/>
  <c r="P145"/>
  <c r="P144"/>
  <c r="P143"/>
  <c r="P142"/>
  <c r="P141"/>
  <c r="P138"/>
  <c r="P137"/>
  <c r="N136"/>
  <c r="P135"/>
  <c r="N134"/>
  <c r="P121"/>
  <c r="N120"/>
  <c r="P117"/>
  <c r="P116"/>
  <c r="P115"/>
  <c r="N114"/>
  <c r="P113"/>
  <c r="P112"/>
  <c r="P111"/>
  <c r="N110"/>
  <c r="P109"/>
  <c r="P108"/>
  <c r="N107"/>
  <c r="P104"/>
  <c r="N103"/>
  <c r="P102"/>
  <c r="N101"/>
  <c r="P100"/>
  <c r="N99"/>
  <c r="P62"/>
  <c r="N61"/>
  <c r="P59"/>
  <c r="N58"/>
  <c r="P55"/>
  <c r="P54"/>
  <c r="N53"/>
  <c r="P52"/>
  <c r="P51"/>
  <c r="P50"/>
  <c r="N49"/>
  <c r="P46"/>
  <c r="P45"/>
  <c r="P44"/>
  <c r="N43"/>
  <c r="P42"/>
  <c r="P41"/>
  <c r="P40"/>
  <c r="N39"/>
  <c r="P38"/>
  <c r="P37"/>
  <c r="P36"/>
  <c r="N35"/>
  <c r="P32"/>
  <c r="P31"/>
  <c r="P30"/>
  <c r="N29"/>
  <c r="P24"/>
  <c r="P23"/>
  <c r="N22"/>
  <c r="P21"/>
  <c r="P17"/>
  <c r="P16"/>
  <c r="N15"/>
  <c r="P14"/>
  <c r="N13"/>
  <c r="J213"/>
  <c r="H193"/>
  <c r="J192"/>
  <c r="H191"/>
  <c r="J184"/>
  <c r="H183"/>
  <c r="J182"/>
  <c r="J181"/>
  <c r="H180"/>
  <c r="H178"/>
  <c r="J177"/>
  <c r="H175"/>
  <c r="J174"/>
  <c r="H172"/>
  <c r="J171"/>
  <c r="H169"/>
  <c r="J161"/>
  <c r="J160"/>
  <c r="J159"/>
  <c r="J158"/>
  <c r="H156"/>
  <c r="J155"/>
  <c r="J154"/>
  <c r="J153"/>
  <c r="J152"/>
  <c r="J151"/>
  <c r="J150"/>
  <c r="H148"/>
  <c r="J146"/>
  <c r="J145"/>
  <c r="J144"/>
  <c r="J143"/>
  <c r="J142"/>
  <c r="J141"/>
  <c r="J138"/>
  <c r="J137"/>
  <c r="H136"/>
  <c r="J135"/>
  <c r="H134"/>
  <c r="J121"/>
  <c r="H120"/>
  <c r="J117"/>
  <c r="J116"/>
  <c r="J115"/>
  <c r="H114"/>
  <c r="J113"/>
  <c r="J112"/>
  <c r="J111"/>
  <c r="H110"/>
  <c r="J109"/>
  <c r="J108"/>
  <c r="H107"/>
  <c r="J104"/>
  <c r="H103"/>
  <c r="J102"/>
  <c r="H101"/>
  <c r="J100"/>
  <c r="H99"/>
  <c r="J62"/>
  <c r="H61"/>
  <c r="J59"/>
  <c r="H58"/>
  <c r="J52"/>
  <c r="J51"/>
  <c r="J50"/>
  <c r="H49"/>
  <c r="J46"/>
  <c r="J45"/>
  <c r="J44"/>
  <c r="H43"/>
  <c r="J42"/>
  <c r="J41"/>
  <c r="J40"/>
  <c r="H39"/>
  <c r="J38"/>
  <c r="J37"/>
  <c r="J36"/>
  <c r="H35"/>
  <c r="J32"/>
  <c r="J31"/>
  <c r="J30"/>
  <c r="H29"/>
  <c r="H22"/>
  <c r="H15"/>
  <c r="J14"/>
  <c r="H13"/>
  <c r="H147" l="1"/>
  <c r="J147" s="1"/>
  <c r="X147" s="1"/>
  <c r="X30"/>
  <c r="X36"/>
  <c r="X40"/>
  <c r="X44"/>
  <c r="X59"/>
  <c r="X58" s="1"/>
  <c r="X145"/>
  <c r="X150"/>
  <c r="X154"/>
  <c r="X195"/>
  <c r="X143"/>
  <c r="X182"/>
  <c r="X32"/>
  <c r="X52"/>
  <c r="X55"/>
  <c r="V53"/>
  <c r="X138"/>
  <c r="X152"/>
  <c r="X161"/>
  <c r="X21"/>
  <c r="P53"/>
  <c r="J99"/>
  <c r="J101"/>
  <c r="X197"/>
  <c r="V49"/>
  <c r="X54"/>
  <c r="X51"/>
  <c r="X113"/>
  <c r="X117"/>
  <c r="X144"/>
  <c r="X153"/>
  <c r="X158"/>
  <c r="X177"/>
  <c r="X192"/>
  <c r="P49"/>
  <c r="V103"/>
  <c r="V134"/>
  <c r="V180"/>
  <c r="P35"/>
  <c r="X38"/>
  <c r="X42"/>
  <c r="X46"/>
  <c r="V35"/>
  <c r="V43"/>
  <c r="P43"/>
  <c r="X37"/>
  <c r="X41"/>
  <c r="X45"/>
  <c r="X142"/>
  <c r="X17"/>
  <c r="X24"/>
  <c r="X31"/>
  <c r="X102"/>
  <c r="X104"/>
  <c r="J107"/>
  <c r="X115"/>
  <c r="X112"/>
  <c r="X116"/>
  <c r="P172"/>
  <c r="P183"/>
  <c r="X213"/>
  <c r="J172"/>
  <c r="J183"/>
  <c r="P58"/>
  <c r="V58"/>
  <c r="X146"/>
  <c r="X196"/>
  <c r="P13"/>
  <c r="N26" s="1"/>
  <c r="P15"/>
  <c r="N27" s="1"/>
  <c r="P27" s="1"/>
  <c r="X23"/>
  <c r="P29"/>
  <c r="N47"/>
  <c r="V15"/>
  <c r="T27" s="1"/>
  <c r="V27" s="1"/>
  <c r="V29"/>
  <c r="T47"/>
  <c r="J49"/>
  <c r="J56" s="1"/>
  <c r="X50"/>
  <c r="J61"/>
  <c r="X62"/>
  <c r="X135"/>
  <c r="X181"/>
  <c r="J110"/>
  <c r="X111"/>
  <c r="J114"/>
  <c r="J193"/>
  <c r="X194"/>
  <c r="V172"/>
  <c r="V183"/>
  <c r="X16"/>
  <c r="X100"/>
  <c r="X109"/>
  <c r="J120"/>
  <c r="J134"/>
  <c r="J136"/>
  <c r="X141"/>
  <c r="J169"/>
  <c r="J175"/>
  <c r="X174"/>
  <c r="X108"/>
  <c r="X159"/>
  <c r="X184"/>
  <c r="X14"/>
  <c r="X13" s="1"/>
  <c r="J13"/>
  <c r="H26" s="1"/>
  <c r="J22"/>
  <c r="H28" s="1"/>
  <c r="J28" s="1"/>
  <c r="J29"/>
  <c r="J35"/>
  <c r="J39"/>
  <c r="H47"/>
  <c r="X137"/>
  <c r="X151"/>
  <c r="X155"/>
  <c r="X160"/>
  <c r="P103"/>
  <c r="P134"/>
  <c r="P180"/>
  <c r="X121"/>
  <c r="X171"/>
  <c r="P99"/>
  <c r="P101"/>
  <c r="P191"/>
  <c r="P193"/>
  <c r="V99"/>
  <c r="V101"/>
  <c r="V191"/>
  <c r="V193"/>
  <c r="P110"/>
  <c r="P114"/>
  <c r="P120"/>
  <c r="N139"/>
  <c r="P148"/>
  <c r="P156"/>
  <c r="P178"/>
  <c r="V13"/>
  <c r="T26" s="1"/>
  <c r="V110"/>
  <c r="V114"/>
  <c r="V120"/>
  <c r="T139"/>
  <c r="V148"/>
  <c r="V156"/>
  <c r="V178"/>
  <c r="H105"/>
  <c r="H214"/>
  <c r="J43"/>
  <c r="H56"/>
  <c r="J58"/>
  <c r="J103"/>
  <c r="H139"/>
  <c r="J156"/>
  <c r="J178"/>
  <c r="J180"/>
  <c r="J191"/>
  <c r="P22"/>
  <c r="N28" s="1"/>
  <c r="P28" s="1"/>
  <c r="P39"/>
  <c r="N56"/>
  <c r="P61"/>
  <c r="N105"/>
  <c r="P107"/>
  <c r="P136"/>
  <c r="P169"/>
  <c r="P175"/>
  <c r="N214"/>
  <c r="V22"/>
  <c r="T28" s="1"/>
  <c r="V28" s="1"/>
  <c r="V39"/>
  <c r="T56"/>
  <c r="V61"/>
  <c r="T105"/>
  <c r="V107"/>
  <c r="V136"/>
  <c r="V169"/>
  <c r="V175"/>
  <c r="T214"/>
  <c r="E193"/>
  <c r="X15" l="1"/>
  <c r="Y15" s="1"/>
  <c r="J148"/>
  <c r="X120"/>
  <c r="X53"/>
  <c r="X114"/>
  <c r="V56"/>
  <c r="X191"/>
  <c r="X35"/>
  <c r="X43"/>
  <c r="P56"/>
  <c r="X101"/>
  <c r="V47"/>
  <c r="X183"/>
  <c r="X29"/>
  <c r="X172"/>
  <c r="X136"/>
  <c r="X49"/>
  <c r="X180"/>
  <c r="X39"/>
  <c r="X156"/>
  <c r="X169"/>
  <c r="P118"/>
  <c r="X178"/>
  <c r="X193"/>
  <c r="X110"/>
  <c r="X22"/>
  <c r="P214"/>
  <c r="X103"/>
  <c r="P47"/>
  <c r="X148"/>
  <c r="P139"/>
  <c r="P105"/>
  <c r="X175"/>
  <c r="X99"/>
  <c r="X61"/>
  <c r="V105"/>
  <c r="J139"/>
  <c r="J118"/>
  <c r="X134"/>
  <c r="V118"/>
  <c r="J47"/>
  <c r="V139"/>
  <c r="J105"/>
  <c r="X28"/>
  <c r="V214"/>
  <c r="X107"/>
  <c r="J214"/>
  <c r="T25"/>
  <c r="V26"/>
  <c r="V25" s="1"/>
  <c r="V33" s="1"/>
  <c r="N25"/>
  <c r="P26"/>
  <c r="P25" s="1"/>
  <c r="P33" s="1"/>
  <c r="J26"/>
  <c r="H25"/>
  <c r="E110"/>
  <c r="E114"/>
  <c r="E107"/>
  <c r="E49"/>
  <c r="E56" s="1"/>
  <c r="X47" l="1"/>
  <c r="X118"/>
  <c r="X214"/>
  <c r="X56"/>
  <c r="X105"/>
  <c r="X139"/>
  <c r="P215"/>
  <c r="P217" s="1"/>
  <c r="V215"/>
  <c r="L28" i="1" s="1"/>
  <c r="V217" i="2" s="1"/>
  <c r="X26"/>
  <c r="X27"/>
  <c r="J25"/>
  <c r="J33" s="1"/>
  <c r="J215" s="1"/>
  <c r="C28" i="1" s="1"/>
  <c r="Q193" i="2"/>
  <c r="K193"/>
  <c r="Q191"/>
  <c r="K191"/>
  <c r="E191"/>
  <c r="Q183"/>
  <c r="K183"/>
  <c r="E183"/>
  <c r="Q180"/>
  <c r="K180"/>
  <c r="E180"/>
  <c r="Q178"/>
  <c r="K178"/>
  <c r="E178"/>
  <c r="Q175"/>
  <c r="K175"/>
  <c r="E175"/>
  <c r="E172"/>
  <c r="Q169"/>
  <c r="K169"/>
  <c r="Q156"/>
  <c r="K156"/>
  <c r="E156"/>
  <c r="Q148"/>
  <c r="K148"/>
  <c r="E148"/>
  <c r="Q136"/>
  <c r="K136"/>
  <c r="E136"/>
  <c r="Q134"/>
  <c r="K134"/>
  <c r="Q120"/>
  <c r="K120"/>
  <c r="E120"/>
  <c r="Q114"/>
  <c r="K114"/>
  <c r="Q110"/>
  <c r="K110"/>
  <c r="Q107"/>
  <c r="K107"/>
  <c r="Q103"/>
  <c r="K103"/>
  <c r="E103"/>
  <c r="Q101"/>
  <c r="K101"/>
  <c r="E101"/>
  <c r="Q99"/>
  <c r="K99"/>
  <c r="E99"/>
  <c r="Q61"/>
  <c r="K61"/>
  <c r="E61"/>
  <c r="Q58"/>
  <c r="K58"/>
  <c r="E58"/>
  <c r="E43"/>
  <c r="K43"/>
  <c r="Q43"/>
  <c r="Q39"/>
  <c r="K39"/>
  <c r="E39"/>
  <c r="Q35"/>
  <c r="K35"/>
  <c r="E35"/>
  <c r="Q29"/>
  <c r="K29"/>
  <c r="E29"/>
  <c r="E22"/>
  <c r="K22"/>
  <c r="Q22"/>
  <c r="Q15"/>
  <c r="K15"/>
  <c r="E15"/>
  <c r="Q13"/>
  <c r="K13"/>
  <c r="E13"/>
  <c r="C30" i="1" l="1"/>
  <c r="N28"/>
  <c r="L30"/>
  <c r="X25" i="2"/>
  <c r="X33" s="1"/>
  <c r="J217"/>
  <c r="E214"/>
  <c r="K47"/>
  <c r="E105"/>
  <c r="K214"/>
  <c r="Q47"/>
  <c r="E47"/>
  <c r="Q214"/>
  <c r="X215" l="1"/>
  <c r="X217" s="1"/>
  <c r="N30" i="1"/>
  <c r="M29"/>
  <c r="M30" s="1"/>
  <c r="I28"/>
  <c r="I30" s="1"/>
  <c r="K28"/>
  <c r="K30" s="1"/>
  <c r="B28"/>
  <c r="B30" s="1"/>
  <c r="M115" i="2"/>
  <c r="E139"/>
  <c r="Q139"/>
  <c r="K139"/>
  <c r="Q172"/>
  <c r="K172"/>
  <c r="K53"/>
  <c r="M213"/>
  <c r="G213"/>
  <c r="G193" s="1"/>
  <c r="Q53"/>
  <c r="A5" l="1"/>
  <c r="A4"/>
  <c r="A3"/>
  <c r="A2"/>
  <c r="S197" l="1"/>
  <c r="S196"/>
  <c r="S195"/>
  <c r="S194"/>
  <c r="S192"/>
  <c r="M192"/>
  <c r="G192"/>
  <c r="S184"/>
  <c r="M184"/>
  <c r="S182"/>
  <c r="M182"/>
  <c r="G182"/>
  <c r="S181"/>
  <c r="M181"/>
  <c r="G181"/>
  <c r="S177"/>
  <c r="M177"/>
  <c r="G177"/>
  <c r="S174"/>
  <c r="M174"/>
  <c r="G174"/>
  <c r="S171"/>
  <c r="M171"/>
  <c r="S161"/>
  <c r="M161"/>
  <c r="S160"/>
  <c r="M160"/>
  <c r="S159"/>
  <c r="M159"/>
  <c r="S158"/>
  <c r="M158"/>
  <c r="S154"/>
  <c r="M154"/>
  <c r="G154"/>
  <c r="S153"/>
  <c r="M153"/>
  <c r="G153"/>
  <c r="S152"/>
  <c r="M152"/>
  <c r="G152"/>
  <c r="S151"/>
  <c r="M151"/>
  <c r="G151"/>
  <c r="S150"/>
  <c r="M150"/>
  <c r="G150"/>
  <c r="S147"/>
  <c r="S155" s="1"/>
  <c r="S146"/>
  <c r="M146"/>
  <c r="S145"/>
  <c r="M145"/>
  <c r="S144"/>
  <c r="M144"/>
  <c r="M147" s="1"/>
  <c r="S143"/>
  <c r="M143"/>
  <c r="S142"/>
  <c r="M142"/>
  <c r="S141"/>
  <c r="M141"/>
  <c r="S138"/>
  <c r="M138"/>
  <c r="S137"/>
  <c r="M137"/>
  <c r="G134"/>
  <c r="S135"/>
  <c r="M135"/>
  <c r="S121"/>
  <c r="M121"/>
  <c r="S117"/>
  <c r="M117"/>
  <c r="G117"/>
  <c r="S116"/>
  <c r="M116"/>
  <c r="G116"/>
  <c r="S115"/>
  <c r="G115"/>
  <c r="S113"/>
  <c r="M113"/>
  <c r="G113"/>
  <c r="S112"/>
  <c r="M112"/>
  <c r="G112"/>
  <c r="S111"/>
  <c r="M111"/>
  <c r="G111"/>
  <c r="S109"/>
  <c r="M109"/>
  <c r="S108"/>
  <c r="M108"/>
  <c r="S104"/>
  <c r="M104"/>
  <c r="G104"/>
  <c r="K105"/>
  <c r="S102"/>
  <c r="M102"/>
  <c r="S100"/>
  <c r="M100"/>
  <c r="G100"/>
  <c r="S62"/>
  <c r="M62"/>
  <c r="G62"/>
  <c r="S59"/>
  <c r="M59"/>
  <c r="S55"/>
  <c r="M55"/>
  <c r="S54"/>
  <c r="M54"/>
  <c r="S52"/>
  <c r="M52"/>
  <c r="G52"/>
  <c r="S51"/>
  <c r="M51"/>
  <c r="G51"/>
  <c r="S50"/>
  <c r="M50"/>
  <c r="G50"/>
  <c r="Q49"/>
  <c r="Q56" s="1"/>
  <c r="K49"/>
  <c r="K56" s="1"/>
  <c r="S46"/>
  <c r="M46"/>
  <c r="G46"/>
  <c r="S45"/>
  <c r="M45"/>
  <c r="G45"/>
  <c r="S44"/>
  <c r="M44"/>
  <c r="G44"/>
  <c r="S42"/>
  <c r="M42"/>
  <c r="G42"/>
  <c r="S41"/>
  <c r="M41"/>
  <c r="G41"/>
  <c r="S40"/>
  <c r="M40"/>
  <c r="G40"/>
  <c r="S38"/>
  <c r="M38"/>
  <c r="G38"/>
  <c r="S37"/>
  <c r="M37"/>
  <c r="G37"/>
  <c r="S36"/>
  <c r="M36"/>
  <c r="G36"/>
  <c r="S32"/>
  <c r="M32"/>
  <c r="G32"/>
  <c r="S31"/>
  <c r="M31"/>
  <c r="G31"/>
  <c r="S30"/>
  <c r="M30"/>
  <c r="G30"/>
  <c r="S24"/>
  <c r="S23"/>
  <c r="S21"/>
  <c r="M21"/>
  <c r="S17"/>
  <c r="M17"/>
  <c r="S16"/>
  <c r="M16"/>
  <c r="S14"/>
  <c r="M14"/>
  <c r="W197" l="1"/>
  <c r="Y197" s="1"/>
  <c r="W55"/>
  <c r="Y55" s="1"/>
  <c r="W30"/>
  <c r="W14"/>
  <c r="Y14" s="1"/>
  <c r="Z14" s="1"/>
  <c r="W41"/>
  <c r="Y41" s="1"/>
  <c r="Z41" s="1"/>
  <c r="W46"/>
  <c r="Y46" s="1"/>
  <c r="Z46" s="1"/>
  <c r="W51"/>
  <c r="Y51" s="1"/>
  <c r="W100"/>
  <c r="Y100" s="1"/>
  <c r="W108"/>
  <c r="Y108" s="1"/>
  <c r="Z108" s="1"/>
  <c r="W112"/>
  <c r="Y112" s="1"/>
  <c r="W116"/>
  <c r="Y116" s="1"/>
  <c r="W137"/>
  <c r="Y137" s="1"/>
  <c r="Z137" s="1"/>
  <c r="W142"/>
  <c r="Y142" s="1"/>
  <c r="Z142" s="1"/>
  <c r="W146"/>
  <c r="Y146" s="1"/>
  <c r="Z146" s="1"/>
  <c r="W150"/>
  <c r="Y150" s="1"/>
  <c r="W154"/>
  <c r="Y154" s="1"/>
  <c r="W161"/>
  <c r="Y161" s="1"/>
  <c r="Z161" s="1"/>
  <c r="W17"/>
  <c r="Z17" s="1"/>
  <c r="W36"/>
  <c r="Y36" s="1"/>
  <c r="Z36" s="1"/>
  <c r="W16"/>
  <c r="S58"/>
  <c r="W23"/>
  <c r="W31"/>
  <c r="Y31" s="1"/>
  <c r="W38"/>
  <c r="Y38" s="1"/>
  <c r="Z38" s="1"/>
  <c r="W44"/>
  <c r="W54"/>
  <c r="W59"/>
  <c r="W115"/>
  <c r="Y115" s="1"/>
  <c r="W121"/>
  <c r="W144"/>
  <c r="Y144" s="1"/>
  <c r="Z144" s="1"/>
  <c r="S156"/>
  <c r="W152"/>
  <c r="Y152" s="1"/>
  <c r="W159"/>
  <c r="Y159" s="1"/>
  <c r="Z159" s="1"/>
  <c r="W171"/>
  <c r="Y171" s="1"/>
  <c r="Z171" s="1"/>
  <c r="W174"/>
  <c r="W181"/>
  <c r="W192"/>
  <c r="W195"/>
  <c r="Y195" s="1"/>
  <c r="S15"/>
  <c r="Q27" s="1"/>
  <c r="S27" s="1"/>
  <c r="W21"/>
  <c r="Y21" s="1"/>
  <c r="Z21" s="1"/>
  <c r="W24"/>
  <c r="Y24" s="1"/>
  <c r="Z24" s="1"/>
  <c r="S29"/>
  <c r="W32"/>
  <c r="Y32" s="1"/>
  <c r="W37"/>
  <c r="Y37" s="1"/>
  <c r="Z37" s="1"/>
  <c r="W40"/>
  <c r="W42"/>
  <c r="Y42" s="1"/>
  <c r="Z42" s="1"/>
  <c r="W45"/>
  <c r="Y45" s="1"/>
  <c r="Z45" s="1"/>
  <c r="W50"/>
  <c r="S49"/>
  <c r="W52"/>
  <c r="Y52" s="1"/>
  <c r="W62"/>
  <c r="S61"/>
  <c r="M99"/>
  <c r="W102"/>
  <c r="S101"/>
  <c r="W104"/>
  <c r="S103"/>
  <c r="M107"/>
  <c r="W109"/>
  <c r="Y109" s="1"/>
  <c r="W111"/>
  <c r="W113"/>
  <c r="Y113" s="1"/>
  <c r="S114"/>
  <c r="M114"/>
  <c r="W117"/>
  <c r="Y117" s="1"/>
  <c r="W135"/>
  <c r="S134"/>
  <c r="M136"/>
  <c r="W138"/>
  <c r="Y138" s="1"/>
  <c r="Z138" s="1"/>
  <c r="W141"/>
  <c r="Y141" s="1"/>
  <c r="Z141" s="1"/>
  <c r="S148"/>
  <c r="W143"/>
  <c r="Y143" s="1"/>
  <c r="Z143" s="1"/>
  <c r="W145"/>
  <c r="Y145" s="1"/>
  <c r="Z145" s="1"/>
  <c r="W151"/>
  <c r="W153"/>
  <c r="Y153" s="1"/>
  <c r="W158"/>
  <c r="Y158" s="1"/>
  <c r="Z158" s="1"/>
  <c r="W160"/>
  <c r="Y160" s="1"/>
  <c r="Z160" s="1"/>
  <c r="W177"/>
  <c r="Y177" s="1"/>
  <c r="W182"/>
  <c r="Y182" s="1"/>
  <c r="Z182" s="1"/>
  <c r="W184"/>
  <c r="W194"/>
  <c r="W196"/>
  <c r="Y196" s="1"/>
  <c r="Z196" s="1"/>
  <c r="S13"/>
  <c r="Q26" s="1"/>
  <c r="S39"/>
  <c r="S53"/>
  <c r="S110"/>
  <c r="M120"/>
  <c r="S191"/>
  <c r="S22"/>
  <c r="Q28" s="1"/>
  <c r="S28" s="1"/>
  <c r="M29"/>
  <c r="S35"/>
  <c r="M39"/>
  <c r="S43"/>
  <c r="S175"/>
  <c r="M193"/>
  <c r="M49"/>
  <c r="M61"/>
  <c r="M13"/>
  <c r="S99"/>
  <c r="M101"/>
  <c r="S120"/>
  <c r="M22"/>
  <c r="K28" s="1"/>
  <c r="M28" s="1"/>
  <c r="M35"/>
  <c r="M43"/>
  <c r="M58"/>
  <c r="M103"/>
  <c r="S107"/>
  <c r="M110"/>
  <c r="M134"/>
  <c r="S136"/>
  <c r="M148"/>
  <c r="M191"/>
  <c r="G29"/>
  <c r="G39"/>
  <c r="G49"/>
  <c r="G61"/>
  <c r="G101"/>
  <c r="G103"/>
  <c r="G110"/>
  <c r="M178"/>
  <c r="M175"/>
  <c r="G180"/>
  <c r="S183"/>
  <c r="S180"/>
  <c r="G191"/>
  <c r="G13"/>
  <c r="M15"/>
  <c r="K27" s="1"/>
  <c r="M27" s="1"/>
  <c r="G22"/>
  <c r="G35"/>
  <c r="G43"/>
  <c r="G99"/>
  <c r="G107"/>
  <c r="G114"/>
  <c r="G120"/>
  <c r="G136"/>
  <c r="G147"/>
  <c r="W147" s="1"/>
  <c r="Y147" s="1"/>
  <c r="G175"/>
  <c r="M183"/>
  <c r="M180"/>
  <c r="S213"/>
  <c r="W213" s="1"/>
  <c r="Y213" s="1"/>
  <c r="Z213" s="1"/>
  <c r="M53"/>
  <c r="G155"/>
  <c r="Q105"/>
  <c r="M155"/>
  <c r="M169" s="1"/>
  <c r="S169"/>
  <c r="S139" l="1"/>
  <c r="W15"/>
  <c r="Z15" s="1"/>
  <c r="S118"/>
  <c r="S56"/>
  <c r="M47"/>
  <c r="S47"/>
  <c r="W39"/>
  <c r="Y39" s="1"/>
  <c r="Z39" s="1"/>
  <c r="W155"/>
  <c r="Y155" s="1"/>
  <c r="W43"/>
  <c r="W13"/>
  <c r="Y30"/>
  <c r="W29"/>
  <c r="Y184"/>
  <c r="Z184" s="1"/>
  <c r="W101"/>
  <c r="Y101" s="1"/>
  <c r="Z101" s="1"/>
  <c r="Y102"/>
  <c r="Z102" s="1"/>
  <c r="Y40"/>
  <c r="Z40" s="1"/>
  <c r="M56"/>
  <c r="W193"/>
  <c r="Y193" s="1"/>
  <c r="Z193" s="1"/>
  <c r="Y194"/>
  <c r="W103"/>
  <c r="Y103" s="1"/>
  <c r="Y104"/>
  <c r="W61"/>
  <c r="Y62"/>
  <c r="Z62" s="1"/>
  <c r="W49"/>
  <c r="Y49" s="1"/>
  <c r="Y50"/>
  <c r="W191"/>
  <c r="Y191" s="1"/>
  <c r="Y192"/>
  <c r="W35"/>
  <c r="Y35" s="1"/>
  <c r="Z35" s="1"/>
  <c r="W107"/>
  <c r="W110"/>
  <c r="Y110" s="1"/>
  <c r="Y111"/>
  <c r="Y29"/>
  <c r="Z16"/>
  <c r="W120"/>
  <c r="Y120" s="1"/>
  <c r="Z120" s="1"/>
  <c r="Y121"/>
  <c r="Z121" s="1"/>
  <c r="Y44"/>
  <c r="Z44" s="1"/>
  <c r="M105"/>
  <c r="M214"/>
  <c r="Q25"/>
  <c r="W134"/>
  <c r="Y134" s="1"/>
  <c r="Z134" s="1"/>
  <c r="Y135"/>
  <c r="Z135" s="1"/>
  <c r="M118"/>
  <c r="W114"/>
  <c r="Y114" s="1"/>
  <c r="W180"/>
  <c r="Y180" s="1"/>
  <c r="Z180" s="1"/>
  <c r="Y181"/>
  <c r="Z181" s="1"/>
  <c r="Y58"/>
  <c r="Z58" s="1"/>
  <c r="Y59"/>
  <c r="Z59" s="1"/>
  <c r="W99"/>
  <c r="Y99" s="1"/>
  <c r="K26"/>
  <c r="M26" s="1"/>
  <c r="M25" s="1"/>
  <c r="M33" s="1"/>
  <c r="Y151"/>
  <c r="M139"/>
  <c r="S105"/>
  <c r="W175"/>
  <c r="Y175" s="1"/>
  <c r="Y174"/>
  <c r="W53"/>
  <c r="Y54"/>
  <c r="W22"/>
  <c r="Y22" s="1"/>
  <c r="Z22" s="1"/>
  <c r="Y23"/>
  <c r="Z23" s="1"/>
  <c r="W136"/>
  <c r="S178"/>
  <c r="W148"/>
  <c r="Y148" s="1"/>
  <c r="Z148" s="1"/>
  <c r="G47"/>
  <c r="G139"/>
  <c r="G118"/>
  <c r="G156"/>
  <c r="E28"/>
  <c r="G28" s="1"/>
  <c r="W28" s="1"/>
  <c r="Y28" s="1"/>
  <c r="Z28" s="1"/>
  <c r="E26"/>
  <c r="G26" s="1"/>
  <c r="M156"/>
  <c r="G148"/>
  <c r="G56"/>
  <c r="E27"/>
  <c r="G27" s="1"/>
  <c r="W27" s="1"/>
  <c r="Y27" s="1"/>
  <c r="Z27" s="1"/>
  <c r="S193"/>
  <c r="S214" s="1"/>
  <c r="G183"/>
  <c r="G178"/>
  <c r="M172"/>
  <c r="S26"/>
  <c r="S25" s="1"/>
  <c r="S33" s="1"/>
  <c r="S172"/>
  <c r="K25" l="1"/>
  <c r="W156"/>
  <c r="Y156" s="1"/>
  <c r="W26"/>
  <c r="W25" s="1"/>
  <c r="W33" s="1"/>
  <c r="Y33" s="1"/>
  <c r="M215"/>
  <c r="M217" s="1"/>
  <c r="W169"/>
  <c r="Y169" s="1"/>
  <c r="Z169" s="1"/>
  <c r="W139"/>
  <c r="Y139" s="1"/>
  <c r="Z139" s="1"/>
  <c r="Y136"/>
  <c r="Z136" s="1"/>
  <c r="W56"/>
  <c r="Y56" s="1"/>
  <c r="Y53"/>
  <c r="W118"/>
  <c r="Y118" s="1"/>
  <c r="Z118" s="1"/>
  <c r="Y107"/>
  <c r="Z107" s="1"/>
  <c r="Y13"/>
  <c r="Z13" s="1"/>
  <c r="W178"/>
  <c r="Y178" s="1"/>
  <c r="W47"/>
  <c r="Y47" s="1"/>
  <c r="Z47" s="1"/>
  <c r="Y43"/>
  <c r="Z43" s="1"/>
  <c r="W105"/>
  <c r="Y105" s="1"/>
  <c r="Z105" s="1"/>
  <c r="Y61"/>
  <c r="Z61" s="1"/>
  <c r="W183"/>
  <c r="Y183" s="1"/>
  <c r="Z183" s="1"/>
  <c r="S215"/>
  <c r="G25"/>
  <c r="G172"/>
  <c r="E25"/>
  <c r="G214"/>
  <c r="G169"/>
  <c r="L27" i="1" l="1"/>
  <c r="S217" i="2" s="1"/>
  <c r="Y26"/>
  <c r="Z26" s="1"/>
  <c r="W214"/>
  <c r="Y214" s="1"/>
  <c r="Y215" s="1"/>
  <c r="W172"/>
  <c r="Y172" s="1"/>
  <c r="Z172" s="1"/>
  <c r="G33"/>
  <c r="Z214" l="1"/>
  <c r="C27" i="1"/>
  <c r="G217" i="2" s="1"/>
  <c r="Y25"/>
  <c r="Z25" s="1"/>
  <c r="N27" i="1" l="1"/>
  <c r="B27" s="1"/>
  <c r="W215" i="2"/>
  <c r="W217" l="1"/>
  <c r="I27" i="1"/>
  <c r="K27"/>
  <c r="Z33" i="2"/>
  <c r="Z215"/>
</calcChain>
</file>

<file path=xl/sharedStrings.xml><?xml version="1.0" encoding="utf-8"?>
<sst xmlns="http://schemas.openxmlformats.org/spreadsheetml/2006/main" count="922" uniqueCount="516">
  <si>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</si>
  <si>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</si>
  <si>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</si>
  <si>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</si>
  <si>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</si>
  <si>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</si>
  <si>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</si>
  <si>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</si>
  <si>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</si>
  <si>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</si>
  <si>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</si>
  <si>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</si>
  <si>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</si>
  <si>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</si>
  <si>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</si>
  <si>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</si>
  <si>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</si>
  <si>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</si>
  <si>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</si>
  <si>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</si>
  <si>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</si>
  <si>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</si>
  <si>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</si>
  <si>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</si>
  <si>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>місяців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</si>
  <si>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</si>
  <si>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</si>
  <si>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</si>
  <si>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</si>
  <si>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</si>
  <si>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</si>
  <si>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</si>
  <si>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</si>
  <si>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</si>
  <si>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</si>
  <si>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</si>
  <si>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</si>
  <si>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</si>
  <si>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</si>
  <si>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</si>
  <si>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</si>
  <si>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</si>
  <si>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</si>
  <si>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</si>
  <si>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</si>
  <si>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</si>
  <si>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</si>
  <si>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</si>
  <si>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</si>
  <si>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</si>
  <si>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</si>
  <si>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</si>
  <si>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</si>
  <si>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</si>
  <si>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</si>
  <si>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</si>
  <si>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</si>
  <si>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</si>
  <si>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</si>
  <si>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</si>
  <si>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</si>
  <si>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</si>
  <si>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</si>
  <si>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</si>
  <si>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</si>
  <si>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</si>
  <si>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</si>
  <si>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</si>
  <si>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</si>
  <si>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</si>
  <si>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</si>
  <si>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</si>
  <si>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</si>
  <si>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</si>
  <si>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</si>
  <si>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</si>
  <si>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</si>
  <si>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</si>
  <si>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</si>
  <si>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</si>
  <si>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</si>
  <si>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</si>
  <si>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</si>
  <si>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</si>
  <si>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</si>
  <si>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</si>
  <si>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</si>
  <si>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</si>
  <si>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</si>
  <si>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</si>
  <si>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</si>
  <si>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</si>
  <si>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</si>
  <si>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</si>
  <si>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</si>
  <si>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</si>
  <si>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</si>
  <si>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</si>
  <si>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</si>
  <si>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</si>
  <si>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</si>
  <si>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</si>
  <si>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</si>
  <si>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</si>
  <si>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</si>
  <si>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</si>
  <si>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</si>
  <si>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</si>
  <si>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</si>
  <si>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</si>
  <si>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>5.1</t>
  </si>
  <si>
    <t>Послуги з харчування</t>
  </si>
  <si>
    <t>5.1.1</t>
  </si>
  <si>
    <t>учасн.</t>
  </si>
  <si>
    <t>5.1.2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</si>
  <si>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</si>
  <si>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</si>
  <si>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</si>
  <si>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</si>
  <si>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</si>
  <si>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</si>
  <si>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</si>
  <si>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</si>
  <si>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</si>
  <si>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</si>
  <si>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</si>
  <si>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</si>
  <si>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</si>
  <si>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</si>
  <si>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</si>
  <si>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6.1.2</t>
  </si>
  <si>
    <t>6.1.3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</si>
  <si>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</si>
  <si>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</si>
  <si>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</si>
  <si>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</si>
  <si>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</si>
  <si>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</si>
  <si>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6.3.2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</si>
  <si>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</si>
  <si>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</si>
  <si>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</si>
  <si>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</si>
  <si>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</si>
  <si>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</si>
  <si>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</si>
  <si>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</si>
  <si>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 xml:space="preserve">Друк банерів </t>
  </si>
  <si>
    <t>Послуги копірайтера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</si>
  <si>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</si>
  <si>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</si>
  <si>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</si>
  <si>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</si>
  <si>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</si>
  <si>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</si>
  <si>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</si>
  <si>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</si>
  <si>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</si>
  <si>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</si>
  <si>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</si>
  <si>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</si>
  <si>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</si>
  <si>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</si>
  <si>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</si>
  <si>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</si>
  <si>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</si>
  <si>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</si>
  <si>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</si>
  <si>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</si>
  <si>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</si>
  <si>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</si>
  <si>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</si>
  <si>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</si>
  <si>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</si>
  <si>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</si>
  <si>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</si>
  <si>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</si>
  <si>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</si>
  <si>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</si>
  <si>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</si>
  <si>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</si>
  <si>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</si>
  <si>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</si>
  <si>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</si>
  <si>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</si>
  <si>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Послуги комп'ютерної обробки, монтажу, зведення</t>
  </si>
  <si>
    <t>13.2.1</t>
  </si>
  <si>
    <t>13.2.2</t>
  </si>
  <si>
    <t>13.2.3</t>
  </si>
  <si>
    <t>13.2.4</t>
  </si>
  <si>
    <t>13.3</t>
  </si>
  <si>
    <t>Витрати на послуги страхування</t>
  </si>
  <si>
    <t>13.3.1</t>
  </si>
  <si>
    <t>Вказати предмет страхування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</si>
  <si>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</si>
  <si>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</si>
  <si>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</si>
  <si>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</si>
  <si>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</si>
  <si>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</si>
  <si>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</si>
  <si>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</si>
  <si>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</si>
  <si>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</si>
  <si>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</si>
  <si>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</si>
  <si>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</si>
  <si>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</si>
  <si>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</si>
  <si>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</si>
  <si>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</si>
  <si>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</si>
  <si>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</si>
  <si>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</si>
  <si>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</si>
  <si>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</si>
  <si>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Фотофіксація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</si>
  <si>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</si>
  <si>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</si>
  <si>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</si>
  <si>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</si>
  <si>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</si>
  <si>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</si>
  <si>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</si>
  <si>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</si>
  <si>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</si>
  <si>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</si>
  <si>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</si>
  <si>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</si>
  <si>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</si>
  <si>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</si>
  <si>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</si>
  <si>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</si>
  <si>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</si>
  <si>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</si>
  <si>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</si>
  <si>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</si>
  <si>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</si>
  <si>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</si>
  <si>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</si>
  <si>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</si>
  <si>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</si>
  <si>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</si>
  <si>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</si>
  <si>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</si>
  <si>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</si>
  <si>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</si>
  <si>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</si>
  <si>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</si>
  <si>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</si>
  <si>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</si>
  <si>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</si>
  <si>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</si>
  <si>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</si>
  <si>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</si>
  <si>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</si>
  <si>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</si>
  <si>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</si>
  <si>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</si>
  <si>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</si>
  <si>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</si>
  <si>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</si>
  <si>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</si>
  <si>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</si>
  <si>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</si>
  <si>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</si>
  <si>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</si>
  <si>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</si>
  <si>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</si>
  <si>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</si>
  <si>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</si>
  <si>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</si>
  <si>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</si>
  <si>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</si>
  <si>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Олексій Юрійович Куліков, директор, технічний директор</t>
  </si>
  <si>
    <t>1.2.4</t>
  </si>
  <si>
    <t>1.2.5</t>
  </si>
  <si>
    <t>1.2.6</t>
  </si>
  <si>
    <t>Рудь Тетяна Олександрівна, головний адміністратор (куратор, адміністративний директор)</t>
  </si>
  <si>
    <t>Ольга Зигфридівна Кашимбекова, головний художній керівник (режисер)</t>
  </si>
  <si>
    <t>Хорєва Олена Володимирівна, дизайнер мультимедійних об'єктів</t>
  </si>
  <si>
    <t>Бондарів Ігор Сергійович, дизайнер-виконавець мультимедійних об'єктів (моушн-дизайнер (медіа-артист)</t>
  </si>
  <si>
    <t>Станіслав Володимирович Гольтваниченко, головний художник з освітлення</t>
  </si>
  <si>
    <t>Олеся Віталіївна Гусар, режисер-постановник (лінійний продюсер)</t>
  </si>
  <si>
    <t>Лісова Аліса Сергіївна, PR-менеджер</t>
  </si>
  <si>
    <t>Іван Олександрович Москаленко, музичний керівник (електронний музикант, звукорежисер)</t>
  </si>
  <si>
    <t>год</t>
  </si>
  <si>
    <t>4.1.2</t>
  </si>
  <si>
    <t>Оренда зали,  80 м.кв., 23 години</t>
  </si>
  <si>
    <t>годин</t>
  </si>
  <si>
    <t>Оренда зали, 200 м.кв., 16 годин</t>
  </si>
  <si>
    <t>4.2.4</t>
  </si>
  <si>
    <t>4.2.5</t>
  </si>
  <si>
    <t>4.2.6</t>
  </si>
  <si>
    <t>4.2.7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</si>
  <si>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</si>
  <si>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</si>
  <si>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</si>
  <si>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</si>
  <si>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</si>
  <si>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</si>
  <si>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</si>
  <si>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</si>
  <si>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</si>
  <si>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</si>
  <si>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</si>
  <si>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</si>
  <si>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</si>
  <si>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</si>
  <si>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</si>
  <si>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</si>
  <si>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</si>
  <si>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</si>
  <si>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</si>
  <si>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</si>
  <si>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</si>
  <si>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</si>
  <si>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</si>
  <si>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</si>
  <si>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</si>
  <si>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</si>
  <si>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</si>
  <si>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</si>
  <si>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</si>
  <si>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Проекційний екран 6*8 метрів</t>
  </si>
  <si>
    <t>діб</t>
  </si>
  <si>
    <t>Голографічна сітка   6*4 метрів</t>
  </si>
  <si>
    <t>медіасервер  Catalyst V5</t>
  </si>
  <si>
    <t>проектор 20000 lumen</t>
  </si>
  <si>
    <t xml:space="preserve">Лінза ширококутова 2 шт, короткофокусна 2 шт. для проекторів </t>
  </si>
  <si>
    <t xml:space="preserve">Проектор  9000 lumen </t>
  </si>
  <si>
    <t>комутація( комплект необхідніх оптоволоконих кабелів)</t>
  </si>
  <si>
    <t xml:space="preserve">сценічна подіумна конструкція розміром 10х8м висотою 1 метрів </t>
  </si>
  <si>
    <t>башта під проектори розміром 2х2х6</t>
  </si>
  <si>
    <t>сценічна конструкція розміром 4*2м висотою 6 метрів, що розміщується на подіумній секції п.4.2.6.</t>
  </si>
  <si>
    <t>Рухомі голови променевого типу Beam 7R</t>
  </si>
  <si>
    <t>шт</t>
  </si>
  <si>
    <t>Рухомі голови заливаючого типу Wash zoom Moving head</t>
  </si>
  <si>
    <t>Контролер керування світлом</t>
  </si>
  <si>
    <t>Ручна таль для підвісу ліній світлового обладнання Tractell 1500</t>
  </si>
  <si>
    <t>KH Audio, X-ARC
Акустична система TOP масив</t>
  </si>
  <si>
    <t>KH Audio, B118
Акустична система BASS</t>
  </si>
  <si>
    <t>KH Audio, 15HiQ
Акустична система BASS</t>
  </si>
  <si>
    <t>POWERSOFT, X4
Цифровий підсилювач потужності, 4канали</t>
  </si>
  <si>
    <t>BEHRINGER, X32
Цифровий мікшерний пульт, 16каналів</t>
  </si>
  <si>
    <t>TRINNOV, ST2Pro
звуковий процесор</t>
  </si>
  <si>
    <t>SHURE, UHF Shure Beta 58
Радіомікрофон</t>
  </si>
  <si>
    <t>Петлички Senheisser ew122-G3 (ME-4)</t>
  </si>
  <si>
    <t>BSS, AR133
дібокс</t>
  </si>
  <si>
    <t>Камера Sony Alpha 7s</t>
  </si>
  <si>
    <t>SmallRig a7s Cage</t>
  </si>
  <si>
    <t>Обєктив Canon EF 70-200 mm f/2 8L IS II USM</t>
  </si>
  <si>
    <t>Обєктив Canon EF 24-70 mm f/2 8L IS II USM</t>
  </si>
  <si>
    <t>Штатив Mantrotto 516</t>
  </si>
  <si>
    <t>Конвертер HDMI/SDI</t>
  </si>
  <si>
    <t>Пультова на базі  BlackMagik ATFM MF</t>
  </si>
  <si>
    <t>Рекордер BM shuttle</t>
  </si>
  <si>
    <t>TViLogic Monitor</t>
  </si>
  <si>
    <t>Мікрофон пушка</t>
  </si>
  <si>
    <t>Звуковий пульт</t>
  </si>
  <si>
    <t>LED Mlux 5600</t>
  </si>
  <si>
    <t>Комплект комутації</t>
  </si>
  <si>
    <t>LED wall SDI video processor</t>
  </si>
  <si>
    <t>договір 01-22102021 від 22 жовтня 2021 року</t>
  </si>
  <si>
    <t>Оренда рицарських реквізиту та обладунків</t>
  </si>
  <si>
    <t>Послуги з харчування в день інсталяції та репетиції технічного та артистичного персоналу (28 осіб)</t>
  </si>
  <si>
    <t>Вода та побутовий райдер в гримерках в день перформансу</t>
  </si>
  <si>
    <t>в звязку з переносом заходу в Київ, немає необхідності. Необхідність за кошторисом конкурсної заявки була викликана залученням волонтерів за рахунок масовості заходу та охорони майданчика</t>
  </si>
  <si>
    <t>в звязку з проведенням заходу в Києві організація стала можливою власними силами</t>
  </si>
  <si>
    <t>6.1.4</t>
  </si>
  <si>
    <t>6.1.5</t>
  </si>
  <si>
    <t>6.1.6</t>
  </si>
  <si>
    <t>6.1.7</t>
  </si>
  <si>
    <t>6.1.8</t>
  </si>
  <si>
    <t>6.1.9</t>
  </si>
  <si>
    <t>Тканина органза, білий колір</t>
  </si>
  <si>
    <t>п.м.</t>
  </si>
  <si>
    <t>Тканина органза, чорний колір</t>
  </si>
  <si>
    <t>Тканина органза, золотий колір</t>
  </si>
  <si>
    <t>Стрічка з органзи 10 мм</t>
  </si>
  <si>
    <t>Стрічка з органзи 40 мм</t>
  </si>
  <si>
    <t>Підкладка 190т</t>
  </si>
  <si>
    <t>Хутро</t>
  </si>
  <si>
    <t>Нитки швейні</t>
  </si>
  <si>
    <t>Взуття</t>
  </si>
  <si>
    <t>Матеріали для створення декорації</t>
  </si>
  <si>
    <t>комплект</t>
  </si>
  <si>
    <t>Світлодіоди/ неоновий дріт</t>
  </si>
  <si>
    <t>Матеріали для драпування сценічного конструктиву</t>
  </si>
  <si>
    <t>м.кв.</t>
  </si>
  <si>
    <t>Інвертор 9W</t>
  </si>
  <si>
    <t>6.1.10</t>
  </si>
  <si>
    <t>6.1.11</t>
  </si>
  <si>
    <t>6.1.12</t>
  </si>
  <si>
    <t>6.1.13</t>
  </si>
  <si>
    <t>№768 від 29 жовтня 2021</t>
  </si>
  <si>
    <t>ТОВАРИСТВО З ОБМЕЖЕНОЮ ВІДПОВІДАЛЬНІСТЮ «БЕТЕЛЬГЕЙЗЕ УКРАЇНА»</t>
  </si>
  <si>
    <t>SALOME_TECH</t>
  </si>
  <si>
    <t>червень 2021</t>
  </si>
  <si>
    <t>Зовнішній жорсткий диск, 500 GB</t>
  </si>
  <si>
    <t>Батарейки типу Крона</t>
  </si>
  <si>
    <t>Офісний папір А4</t>
  </si>
  <si>
    <t>Послуги дизайнера зі створення айдентики та виготовлення макетів</t>
  </si>
  <si>
    <t>Друк плакатів (А2)</t>
  </si>
  <si>
    <t>Друк сітілайтів (1,2*1,8)</t>
  </si>
  <si>
    <t>Друк постеру (А1)</t>
  </si>
  <si>
    <t>договір 01-010721 від 01 липня 2021 року та договір 01-120821 від 12 серпня 2021 року. Дизайнер-художник виконав стиль, після чого дизайнер-поліграфіст зробив макети</t>
  </si>
  <si>
    <t>Послуги з телевізійної відеозйомки</t>
  </si>
  <si>
    <t>Послуги з аерозйомки та організації прямої відео-трансляції</t>
  </si>
  <si>
    <t>Створення промо-ролика 10 та 15 сек</t>
  </si>
  <si>
    <t>Рекламні витрати (міські театральні афіші)</t>
  </si>
  <si>
    <t>Послуги з проведення рекламних кампаній</t>
  </si>
  <si>
    <t>SMM, SO (SEO) просування події на фейсбуці</t>
  </si>
  <si>
    <t>Послуги з розповсюдження прес-релізів</t>
  </si>
  <si>
    <t xml:space="preserve">Послуги модерації </t>
  </si>
  <si>
    <t>Розміщення відео-ролика на відеоекранах</t>
  </si>
  <si>
    <t>дог 11/03-1 від 3 листопада 2021</t>
  </si>
  <si>
    <t>дог 0010115 від 5 листопада 2021 року</t>
  </si>
  <si>
    <t>рах 2 від 29 вересня, договір 160821 від 16 серпня</t>
  </si>
  <si>
    <t>витрати скорочені в звязку з карантином (сумніви щодо формату в процесі реалізації) й остаточно в звязку зіз зміною міста та формату</t>
  </si>
  <si>
    <t>дог 77/01-11 від 1 листопада 2021 р, рах 159 від 3 листопада. Витрати скорочено в звязку з термінами переносу заходу в онлайн</t>
  </si>
  <si>
    <t>Послуги зі створення сайту</t>
  </si>
  <si>
    <t>дог 01-100921 від 10 вересня 2021 року</t>
  </si>
  <si>
    <t>13.2.5</t>
  </si>
  <si>
    <t>13.2.6</t>
  </si>
  <si>
    <t>13.2.7</t>
  </si>
  <si>
    <t>Послуги створення додатку доповненої реальності</t>
  </si>
  <si>
    <t>Послуги анімації, створення відеоконтенту (3D mapping)</t>
  </si>
  <si>
    <t>Послуги створення голографічного контенту</t>
  </si>
  <si>
    <t xml:space="preserve">Послуги студійного запису музичного матеріалу </t>
  </si>
  <si>
    <t xml:space="preserve">год </t>
  </si>
  <si>
    <t>Послуги з монтажу та зведення, мастерингу музичного матеріалу</t>
  </si>
  <si>
    <t>Послуги з студійної відеозйомки</t>
  </si>
  <si>
    <t xml:space="preserve">Монтаж відеозйомки </t>
  </si>
  <si>
    <t>рах б/н, дог 01-070921 від 7 вересня 2021 року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</si>
  <si>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</si>
  <si>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</si>
  <si>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</si>
  <si>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</si>
  <si>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</si>
  <si>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</si>
  <si>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</si>
  <si>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</si>
  <si>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</si>
  <si>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</si>
  <si>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</si>
  <si>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</si>
  <si>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Послуги з виготовлення сценічних костюмів</t>
  </si>
  <si>
    <t>Виготовлення декорацій</t>
  </si>
  <si>
    <t>Хореографічні послуги (договір ЦПХ)</t>
  </si>
  <si>
    <t>Послуги композитора (договір ЦПХ)</t>
  </si>
  <si>
    <t>Послуги вокаліста (сопрано) (договір ЦПХ)</t>
  </si>
  <si>
    <t>Послуги вокаліста (тенор, меццо-сопрано) (договір ЦПХ)</t>
  </si>
  <si>
    <t>Послуги вокаліста (бас-баритон) (договір ЦПХ)</t>
  </si>
  <si>
    <t>Послуги вокаліста (тенор) (договір ЦПХ)</t>
  </si>
  <si>
    <t>Послуги вокаліста (контральт) (договір ЦПХ)</t>
  </si>
  <si>
    <t>Монтажно-декораторські послуги</t>
  </si>
  <si>
    <t>Послуги художника-візжиста</t>
  </si>
  <si>
    <t>Послуги моніторингу виходу матеріалів в ЗМІ</t>
  </si>
  <si>
    <t>Транспортні послуги (Оренда вантажного автомобіля Київ-Одеса-Київ, 1037 км)</t>
  </si>
  <si>
    <t>Транспортні послуги (Оренда пасажирського мікроавтобуса Київ-Одеса-Київ, 966 км, місткість - 19 місць</t>
  </si>
  <si>
    <t>дог цпх 01-090821 від 9 серпня 2021 року</t>
  </si>
  <si>
    <t>Організація та проведення музичної вистави (послуги концертної зали)</t>
  </si>
  <si>
    <t>договір №5 від 1 листопада 2021 року</t>
  </si>
  <si>
    <t>скорочення витрат в звязку зі зміною майданчика, карантином</t>
  </si>
  <si>
    <t>скорочення, перерозподіл коштів в звязку з карантинними обмеженями</t>
  </si>
  <si>
    <t>ДОГОВІР № 01-102021 від 25 жовтня 2021</t>
  </si>
  <si>
    <t>договір 02082021-БГ від 2 серпня 2021 року</t>
  </si>
  <si>
    <t>договір 02082021/3-в від 2 серпня 2021 року, догвір 30082021/1-в від 30серпня 2021 року</t>
  </si>
  <si>
    <t>договір 02082021/2-в від 02,08,2021</t>
  </si>
  <si>
    <t>договір №30082021/2-В від 30.08.2021</t>
  </si>
  <si>
    <t>договір №30082021/3-В від 30.08.2021</t>
  </si>
  <si>
    <t>договыр ЦПХ 01-04112021 від 4 листопада 2021 року</t>
  </si>
  <si>
    <t>договір 01-261021 від 26 жовтня 2021 року</t>
  </si>
  <si>
    <t>договір 02-112021 від 7листопада 2021 року</t>
  </si>
  <si>
    <t>дог № 01-112021 від 7 листопда 2021 року</t>
  </si>
  <si>
    <t>договір 03-01072021 від 1 липня 2021 року</t>
  </si>
  <si>
    <t>скорочення витрат в звязку з впровадженням карантину/зміною дати проведення та місцем проведення, з підрядниками анульовано договори</t>
  </si>
  <si>
    <t>скорочення витрат в звязку зі зміною майданчику, планувалося друк банерів на проекційні башти, в звзяку з переїздом на закритий майданчик, башти не будувались, та їх драпування стало зайвим</t>
  </si>
  <si>
    <t>зменшення часу реалізації проекту</t>
  </si>
  <si>
    <t>Учасник вибув з команди в зв'язку з офіційним працевлаштуванням на повний день, що не дозволяло виконувати роботу. Прийняв участь на волонтерських засадах, щоб не підводити команду по виконанню завдань</t>
  </si>
  <si>
    <t>в зв'язку з переведенням проекту в онлайн (червона карантинна зона) та зміною майданчика й зміщенням строків реалізації, в тому числі можливостей з освітлення та підрядника-надавача послуг, виникла необхідність повторно узгоджувати світлову партитуру, художник з освітлення має бути присутнім на заході</t>
  </si>
  <si>
    <t>учасник вибув з команди в звязку з зайнятістю в інших проектах</t>
  </si>
  <si>
    <t>невикористана винагорода за договором ЦПХ п. 1.3.1.</t>
  </si>
  <si>
    <t>невикористана премія п. 1.1.1.</t>
  </si>
  <si>
    <t>невикористана винагорода за трудовими договорами п.1.2.</t>
  </si>
  <si>
    <t>оптимізація витрат</t>
  </si>
  <si>
    <t>оптимізація витрат, відсутня необхідність</t>
  </si>
  <si>
    <t>перерозподілення витрат, в зв’язку з заміною концепції виготовлення одягу</t>
  </si>
  <si>
    <t>коригування у звязку з прорахунком послуг</t>
  </si>
  <si>
    <t>дог псм-03/11/21 від 03,11,2021, коригування у відповідності з ціновою пропозицією</t>
  </si>
  <si>
    <t>дог № 01-112021 від 7 листопда 2021 року, перерозподілення витрат, в зв’язку з заміною концепції виготовлення одягу</t>
  </si>
  <si>
    <t>Договір ПСМ-03/11/21 від 3 листопада 2021 року, Коригування відповідно до комерційної пропозиції</t>
  </si>
  <si>
    <t>вн № РТУР00279536 ВІД 11.11.2021; для передачі інформації на заході користувалися своїми засобами та засобами підрядників, придбано для отримання даних відеозйомки, та накопичення масиву даних для підготовки звітності, Коригування відповідно до комерційної пропозиції</t>
  </si>
  <si>
    <t>товарний чек 77022 від 12112021, придбно менша кількість в звязку зі зростанням цін на папір більше, ніж на 10% з моменту підписання грантової угоди, Коригування відповідно до комерційної пропозиції</t>
  </si>
  <si>
    <t>договір № 02-102021 від 25 жовтня 2021 року, Коригування відповідно до комерційної пропозиції</t>
  </si>
  <si>
    <t>договір 02-22102021 від 22 довтня 2021 року, Коригування відповідно до комерційної пропозиції</t>
  </si>
  <si>
    <t>договір 01-092021 від 1 вересня 2021 року, Коригування ціни через вибуття відповідального за контент члена команди</t>
  </si>
  <si>
    <t>договір 02-092021 від 17 вересня 2021 року, Коригування ціни через вибуття відповідального за контент члена команди</t>
  </si>
  <si>
    <t>ДОГОВІР № 01-082021 від 25 серпня 2021 року, Коригування у відповідності до ціньової пропозиції</t>
  </si>
  <si>
    <t>дог цпх 01-010921 від 1 вересня 2021 року, коригування в зв'язку з зміною міста проведення - відсутність транспортних витрат у виконавиці</t>
  </si>
  <si>
    <t>договір ПСМ-03/11/2021 від 3,11,2021, коригування у відповідності до цінової пропозиції</t>
  </si>
  <si>
    <t>дог № 01-112021 від 7 листопда 2021 року, коригування у відповідності до цінової пропозиції</t>
  </si>
  <si>
    <t>4.2.38</t>
  </si>
  <si>
    <t>Інноваційний культурний продукт</t>
  </si>
  <si>
    <t>ЛОТ 3. Театр і цирк</t>
  </si>
  <si>
    <t>за період з 30 червня по 15 листопада 2021 року</t>
  </si>
  <si>
    <t>до Договору про надання гранту № 4ІСР31-03221</t>
  </si>
  <si>
    <t>від "30" червня 2021 року</t>
  </si>
  <si>
    <t>початок проекту з запізненням у місяць (планувалося 1 червня, угода підписана 30 червня, зміна строків проведення проекту в зв'язку з карантином, затримка з можливістю проведення студійного запису голосів та накладення на створену музику в зв'язку з хворобою вокалістки та затримкою в написанні музики, що спричинило зсув термінів керування виставлення таймкоду контенту під вокльний запис та оптимізацією контенту під новий майданчик,</t>
  </si>
  <si>
    <t>ДОГОВІР № 01-060921 від 6 вересня 2021 року</t>
  </si>
  <si>
    <t>договір цпх 02082021/1-в від 2 серпня 2021</t>
  </si>
  <si>
    <t>п.13.4.15 при зміні міста проведення за послугами звернулися до фізичної особи: покращення - гример цирку дю солей</t>
  </si>
  <si>
    <t>Додаток № 2</t>
  </si>
  <si>
    <t>Директор</t>
  </si>
  <si>
    <t>Куліков Олексій Юрійович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</si>
</sst>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d\.m"/>
  </numFmts>
  <fonts count="44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</fills>
  <borders count="19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7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3" fontId="2" fillId="4" borderId="27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horizontal="center" vertical="center"/>
    </xf>
    <xf numFmtId="4" fontId="0" fillId="2" borderId="29" xfId="0" applyNumberFormat="1" applyFont="1" applyFill="1" applyBorder="1" applyAlignment="1">
      <alignment horizontal="right" vertical="center"/>
    </xf>
    <xf numFmtId="4" fontId="17" fillId="2" borderId="2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1" xfId="0" applyNumberFormat="1" applyFont="1" applyFill="1" applyBorder="1" applyAlignment="1">
      <alignment vertical="top"/>
    </xf>
    <xf numFmtId="49" fontId="2" fillId="6" borderId="32" xfId="0" applyNumberFormat="1" applyFont="1" applyFill="1" applyBorder="1" applyAlignment="1">
      <alignment horizontal="center" vertical="top"/>
    </xf>
    <xf numFmtId="0" fontId="18" fillId="6" borderId="33" xfId="0" applyFont="1" applyFill="1" applyBorder="1" applyAlignment="1">
      <alignment vertical="top" wrapText="1"/>
    </xf>
    <xf numFmtId="0" fontId="2" fillId="6" borderId="34" xfId="0" applyFont="1" applyFill="1" applyBorder="1" applyAlignment="1">
      <alignment horizontal="center" vertical="top"/>
    </xf>
    <xf numFmtId="4" fontId="2" fillId="6" borderId="35" xfId="0" applyNumberFormat="1" applyFont="1" applyFill="1" applyBorder="1" applyAlignment="1">
      <alignment horizontal="right" vertical="top"/>
    </xf>
    <xf numFmtId="4" fontId="2" fillId="6" borderId="36" xfId="0" applyNumberFormat="1" applyFont="1" applyFill="1" applyBorder="1" applyAlignment="1">
      <alignment horizontal="right" vertical="top"/>
    </xf>
    <xf numFmtId="4" fontId="2" fillId="6" borderId="37" xfId="0" applyNumberFormat="1" applyFont="1" applyFill="1" applyBorder="1" applyAlignment="1">
      <alignment horizontal="right" vertical="top"/>
    </xf>
    <xf numFmtId="4" fontId="12" fillId="6" borderId="38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39" xfId="0" applyNumberFormat="1" applyFont="1" applyBorder="1" applyAlignment="1">
      <alignment vertical="top"/>
    </xf>
    <xf numFmtId="49" fontId="3" fillId="0" borderId="40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42" xfId="0" applyNumberFormat="1" applyFont="1" applyBorder="1" applyAlignment="1">
      <alignment horizontal="right" vertical="top"/>
    </xf>
    <xf numFmtId="4" fontId="12" fillId="0" borderId="43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4" xfId="0" applyNumberFormat="1" applyFont="1" applyBorder="1" applyAlignment="1">
      <alignment vertical="top"/>
    </xf>
    <xf numFmtId="49" fontId="3" fillId="0" borderId="45" xfId="0" applyNumberFormat="1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2" fillId="0" borderId="46" xfId="0" applyNumberFormat="1" applyFont="1" applyBorder="1" applyAlignment="1">
      <alignment horizontal="right" vertical="top"/>
    </xf>
    <xf numFmtId="0" fontId="2" fillId="6" borderId="31" xfId="0" applyFont="1" applyFill="1" applyBorder="1" applyAlignment="1">
      <alignment horizontal="center" vertical="top"/>
    </xf>
    <xf numFmtId="4" fontId="2" fillId="6" borderId="4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4" fontId="2" fillId="6" borderId="50" xfId="0" applyNumberFormat="1" applyFont="1" applyFill="1" applyBorder="1" applyAlignment="1">
      <alignment horizontal="right" vertical="top"/>
    </xf>
    <xf numFmtId="164" fontId="2" fillId="0" borderId="51" xfId="0" applyNumberFormat="1" applyFont="1" applyBorder="1" applyAlignment="1">
      <alignment vertical="top"/>
    </xf>
    <xf numFmtId="0" fontId="1" fillId="0" borderId="51" xfId="0" applyFont="1" applyBorder="1" applyAlignment="1">
      <alignment horizontal="center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3" xfId="0" applyNumberFormat="1" applyFont="1" applyBorder="1" applyAlignment="1">
      <alignment horizontal="right" vertical="top"/>
    </xf>
    <xf numFmtId="4" fontId="1" fillId="0" borderId="54" xfId="0" applyNumberFormat="1" applyFont="1" applyBorder="1" applyAlignment="1">
      <alignment horizontal="right" vertical="top"/>
    </xf>
    <xf numFmtId="0" fontId="19" fillId="6" borderId="47" xfId="0" applyFont="1" applyFill="1" applyBorder="1" applyAlignment="1">
      <alignment vertical="top" wrapText="1"/>
    </xf>
    <xf numFmtId="49" fontId="3" fillId="0" borderId="55" xfId="0" applyNumberFormat="1" applyFont="1" applyBorder="1" applyAlignment="1">
      <alignment horizontal="center" vertical="top"/>
    </xf>
    <xf numFmtId="49" fontId="3" fillId="6" borderId="32" xfId="0" applyNumberFormat="1" applyFont="1" applyFill="1" applyBorder="1" applyAlignment="1">
      <alignment horizontal="center" vertical="top"/>
    </xf>
    <xf numFmtId="164" fontId="2" fillId="0" borderId="56" xfId="0" applyNumberFormat="1" applyFont="1" applyBorder="1" applyAlignment="1">
      <alignment vertical="top"/>
    </xf>
    <xf numFmtId="49" fontId="3" fillId="0" borderId="57" xfId="0" applyNumberFormat="1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4" fontId="1" fillId="0" borderId="59" xfId="0" applyNumberFormat="1" applyFont="1" applyBorder="1" applyAlignment="1">
      <alignment horizontal="right" vertical="top"/>
    </xf>
    <xf numFmtId="4" fontId="12" fillId="0" borderId="60" xfId="0" applyNumberFormat="1" applyFont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4" fontId="2" fillId="7" borderId="63" xfId="0" applyNumberFormat="1" applyFont="1" applyFill="1" applyBorder="1" applyAlignment="1">
      <alignment horizontal="right" vertical="center"/>
    </xf>
    <xf numFmtId="4" fontId="2" fillId="7" borderId="64" xfId="0" applyNumberFormat="1" applyFont="1" applyFill="1" applyBorder="1" applyAlignment="1">
      <alignment horizontal="right" vertical="center"/>
    </xf>
    <xf numFmtId="4" fontId="2" fillId="7" borderId="65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1" xfId="0" applyFont="1" applyBorder="1" applyAlignment="1">
      <alignment vertical="top" wrapText="1"/>
    </xf>
    <xf numFmtId="0" fontId="4" fillId="0" borderId="66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42" xfId="0" applyNumberFormat="1" applyFont="1" applyBorder="1" applyAlignment="1">
      <alignment horizontal="right" vertical="top" wrapText="1"/>
    </xf>
    <xf numFmtId="0" fontId="4" fillId="0" borderId="39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4" fontId="2" fillId="7" borderId="67" xfId="0" applyNumberFormat="1" applyFont="1" applyFill="1" applyBorder="1" applyAlignment="1">
      <alignment horizontal="right" vertical="center"/>
    </xf>
    <xf numFmtId="0" fontId="4" fillId="0" borderId="69" xfId="0" applyFont="1" applyBorder="1" applyAlignment="1">
      <alignment vertical="top" wrapText="1"/>
    </xf>
    <xf numFmtId="164" fontId="2" fillId="0" borderId="6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0" fontId="2" fillId="5" borderId="68" xfId="0" applyFont="1" applyFill="1" applyBorder="1" applyAlignment="1">
      <alignment vertical="center"/>
    </xf>
    <xf numFmtId="0" fontId="3" fillId="5" borderId="71" xfId="0" applyFont="1" applyFill="1" applyBorder="1" applyAlignment="1">
      <alignment horizontal="center" vertical="center"/>
    </xf>
    <xf numFmtId="0" fontId="1" fillId="0" borderId="69" xfId="0" applyFont="1" applyBorder="1" applyAlignment="1">
      <alignment vertical="top" wrapText="1"/>
    </xf>
    <xf numFmtId="4" fontId="4" fillId="0" borderId="6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/>
    </xf>
    <xf numFmtId="164" fontId="2" fillId="0" borderId="72" xfId="0" applyNumberFormat="1" applyFont="1" applyBorder="1" applyAlignment="1">
      <alignment vertical="top"/>
    </xf>
    <xf numFmtId="166" fontId="3" fillId="0" borderId="32" xfId="0" applyNumberFormat="1" applyFont="1" applyBorder="1" applyAlignment="1">
      <alignment horizontal="center" vertical="top"/>
    </xf>
    <xf numFmtId="166" fontId="3" fillId="0" borderId="40" xfId="0" applyNumberFormat="1" applyFont="1" applyBorder="1" applyAlignment="1">
      <alignment horizontal="center" vertical="top"/>
    </xf>
    <xf numFmtId="4" fontId="1" fillId="0" borderId="43" xfId="0" applyNumberFormat="1" applyFont="1" applyBorder="1" applyAlignment="1">
      <alignment horizontal="right" vertical="top"/>
    </xf>
    <xf numFmtId="4" fontId="1" fillId="0" borderId="46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vertical="top"/>
    </xf>
    <xf numFmtId="49" fontId="3" fillId="0" borderId="7" xfId="0" applyNumberFormat="1" applyFont="1" applyBorder="1" applyAlignment="1">
      <alignment horizontal="center" vertical="top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77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69" xfId="0" applyFont="1" applyBorder="1" applyAlignment="1">
      <alignment vertical="top" wrapText="1"/>
    </xf>
    <xf numFmtId="0" fontId="26" fillId="0" borderId="41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3" xfId="0" applyFont="1" applyFill="1" applyBorder="1" applyAlignment="1">
      <alignment vertical="top" wrapText="1"/>
    </xf>
    <xf numFmtId="164" fontId="2" fillId="6" borderId="72" xfId="0" applyNumberFormat="1" applyFont="1" applyFill="1" applyBorder="1" applyAlignment="1">
      <alignment vertical="top"/>
    </xf>
    <xf numFmtId="49" fontId="3" fillId="6" borderId="87" xfId="0" applyNumberFormat="1" applyFont="1" applyFill="1" applyBorder="1" applyAlignment="1">
      <alignment horizontal="center" vertical="top"/>
    </xf>
    <xf numFmtId="49" fontId="3" fillId="0" borderId="88" xfId="0" applyNumberFormat="1" applyFont="1" applyBorder="1" applyAlignment="1">
      <alignment horizontal="center" vertical="top"/>
    </xf>
    <xf numFmtId="49" fontId="3" fillId="0" borderId="89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18" fillId="6" borderId="87" xfId="0" applyFont="1" applyFill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1" fillId="0" borderId="88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2" fillId="5" borderId="80" xfId="0" applyFont="1" applyFill="1" applyBorder="1" applyAlignment="1">
      <alignment vertical="center"/>
    </xf>
    <xf numFmtId="0" fontId="2" fillId="5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91" xfId="0" applyNumberFormat="1" applyFont="1" applyFill="1" applyBorder="1" applyAlignment="1">
      <alignment vertical="center"/>
    </xf>
    <xf numFmtId="164" fontId="2" fillId="7" borderId="92" xfId="0" applyNumberFormat="1" applyFont="1" applyFill="1" applyBorder="1" applyAlignment="1">
      <alignment horizontal="center" vertical="center"/>
    </xf>
    <xf numFmtId="0" fontId="2" fillId="7" borderId="92" xfId="0" applyFont="1" applyFill="1" applyBorder="1" applyAlignment="1">
      <alignment vertical="center" wrapText="1"/>
    </xf>
    <xf numFmtId="0" fontId="2" fillId="7" borderId="93" xfId="0" applyFont="1" applyFill="1" applyBorder="1" applyAlignment="1">
      <alignment horizontal="center" vertical="center"/>
    </xf>
    <xf numFmtId="164" fontId="25" fillId="7" borderId="91" xfId="0" applyNumberFormat="1" applyFont="1" applyFill="1" applyBorder="1" applyAlignment="1">
      <alignment vertical="center"/>
    </xf>
    <xf numFmtId="49" fontId="3" fillId="0" borderId="90" xfId="0" applyNumberFormat="1" applyFont="1" applyBorder="1" applyAlignment="1">
      <alignment horizontal="center" vertical="top"/>
    </xf>
    <xf numFmtId="0" fontId="4" fillId="0" borderId="76" xfId="0" applyFont="1" applyBorder="1" applyAlignment="1">
      <alignment vertical="top" wrapText="1"/>
    </xf>
    <xf numFmtId="164" fontId="2" fillId="6" borderId="84" xfId="0" applyNumberFormat="1" applyFont="1" applyFill="1" applyBorder="1" applyAlignment="1">
      <alignment vertical="top"/>
    </xf>
    <xf numFmtId="0" fontId="1" fillId="0" borderId="60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9" fillId="6" borderId="85" xfId="0" applyFont="1" applyFill="1" applyBorder="1" applyAlignment="1">
      <alignment horizontal="left" vertical="top" wrapText="1"/>
    </xf>
    <xf numFmtId="49" fontId="3" fillId="6" borderId="94" xfId="0" applyNumberFormat="1" applyFont="1" applyFill="1" applyBorder="1" applyAlignment="1">
      <alignment horizontal="center" vertical="top"/>
    </xf>
    <xf numFmtId="4" fontId="28" fillId="3" borderId="28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2" borderId="62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39" xfId="0" applyFont="1" applyBorder="1" applyAlignment="1">
      <alignment horizontal="center" vertical="top"/>
    </xf>
    <xf numFmtId="0" fontId="4" fillId="0" borderId="84" xfId="0" applyFont="1" applyBorder="1" applyAlignment="1">
      <alignment horizontal="center" vertical="top"/>
    </xf>
    <xf numFmtId="0" fontId="2" fillId="6" borderId="95" xfId="0" applyFont="1" applyFill="1" applyBorder="1" applyAlignment="1">
      <alignment horizontal="center" vertical="top"/>
    </xf>
    <xf numFmtId="0" fontId="0" fillId="0" borderId="0" xfId="0" applyFont="1" applyAlignment="1"/>
    <xf numFmtId="165" fontId="2" fillId="3" borderId="81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38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38" xfId="0" applyNumberFormat="1" applyFont="1" applyFill="1" applyBorder="1" applyAlignment="1">
      <alignment horizontal="right" vertical="top"/>
    </xf>
    <xf numFmtId="4" fontId="12" fillId="7" borderId="74" xfId="0" applyNumberFormat="1" applyFont="1" applyFill="1" applyBorder="1" applyAlignment="1">
      <alignment horizontal="right" vertical="center"/>
    </xf>
    <xf numFmtId="4" fontId="12" fillId="0" borderId="83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3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28" xfId="0" applyNumberFormat="1" applyFont="1" applyFill="1" applyBorder="1" applyAlignment="1">
      <alignment horizontal="center" vertical="center" wrapText="1"/>
    </xf>
    <xf numFmtId="10" fontId="37" fillId="0" borderId="96" xfId="0" applyNumberFormat="1" applyFont="1" applyBorder="1" applyAlignment="1">
      <alignment horizontal="center" vertical="center"/>
    </xf>
    <xf numFmtId="4" fontId="37" fillId="0" borderId="96" xfId="0" applyNumberFormat="1" applyFont="1" applyBorder="1" applyAlignment="1">
      <alignment horizontal="center" vertical="center"/>
    </xf>
    <xf numFmtId="10" fontId="37" fillId="0" borderId="97" xfId="0" applyNumberFormat="1" applyFont="1" applyBorder="1" applyAlignment="1">
      <alignment horizontal="center" vertical="center"/>
    </xf>
    <xf numFmtId="4" fontId="37" fillId="0" borderId="98" xfId="0" applyNumberFormat="1" applyFont="1" applyBorder="1" applyAlignment="1">
      <alignment horizontal="center" vertical="center"/>
    </xf>
    <xf numFmtId="4" fontId="37" fillId="0" borderId="99" xfId="0" applyNumberFormat="1" applyFont="1" applyBorder="1" applyAlignment="1">
      <alignment horizontal="center" vertical="center"/>
    </xf>
    <xf numFmtId="4" fontId="37" fillId="0" borderId="100" xfId="0" applyNumberFormat="1" applyFont="1" applyBorder="1" applyAlignment="1">
      <alignment horizontal="center" vertical="center"/>
    </xf>
    <xf numFmtId="10" fontId="37" fillId="0" borderId="100" xfId="0" applyNumberFormat="1" applyFont="1" applyBorder="1" applyAlignment="1">
      <alignment horizontal="center" vertical="center"/>
    </xf>
    <xf numFmtId="10" fontId="37" fillId="0" borderId="99" xfId="0" applyNumberFormat="1" applyFont="1" applyBorder="1" applyAlignment="1">
      <alignment horizontal="center" vertical="center"/>
    </xf>
    <xf numFmtId="10" fontId="41" fillId="0" borderId="99" xfId="0" applyNumberFormat="1" applyFont="1" applyBorder="1" applyAlignment="1">
      <alignment horizontal="center" vertical="center"/>
    </xf>
    <xf numFmtId="4" fontId="38" fillId="0" borderId="101" xfId="0" applyNumberFormat="1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 wrapText="1"/>
    </xf>
    <xf numFmtId="0" fontId="37" fillId="0" borderId="95" xfId="0" applyFont="1" applyBorder="1" applyAlignment="1">
      <alignment horizontal="center" vertical="center" wrapText="1"/>
    </xf>
    <xf numFmtId="4" fontId="2" fillId="6" borderId="106" xfId="0" applyNumberFormat="1" applyFont="1" applyFill="1" applyBorder="1" applyAlignment="1">
      <alignment horizontal="right" vertical="top"/>
    </xf>
    <xf numFmtId="4" fontId="12" fillId="12" borderId="83" xfId="0" applyNumberFormat="1" applyFont="1" applyFill="1" applyBorder="1" applyAlignment="1">
      <alignment horizontal="right" vertical="top"/>
    </xf>
    <xf numFmtId="4" fontId="2" fillId="6" borderId="107" xfId="0" applyNumberFormat="1" applyFont="1" applyFill="1" applyBorder="1" applyAlignment="1">
      <alignment horizontal="right" vertical="top"/>
    </xf>
    <xf numFmtId="4" fontId="12" fillId="6" borderId="49" xfId="0" applyNumberFormat="1" applyFont="1" applyFill="1" applyBorder="1" applyAlignment="1">
      <alignment horizontal="right" vertical="top"/>
    </xf>
    <xf numFmtId="4" fontId="12" fillId="10" borderId="83" xfId="0" applyNumberFormat="1" applyFont="1" applyFill="1" applyBorder="1" applyAlignment="1">
      <alignment horizontal="right" vertical="top"/>
    </xf>
    <xf numFmtId="4" fontId="37" fillId="0" borderId="108" xfId="0" applyNumberFormat="1" applyFont="1" applyBorder="1" applyAlignment="1">
      <alignment horizontal="center" vertical="center"/>
    </xf>
    <xf numFmtId="10" fontId="37" fillId="0" borderId="108" xfId="0" applyNumberFormat="1" applyFont="1" applyBorder="1" applyAlignment="1">
      <alignment horizontal="center" vertical="center"/>
    </xf>
    <xf numFmtId="49" fontId="37" fillId="0" borderId="95" xfId="0" applyNumberFormat="1" applyFont="1" applyBorder="1" applyAlignment="1">
      <alignment horizontal="center" vertical="center" wrapText="1"/>
    </xf>
    <xf numFmtId="49" fontId="37" fillId="0" borderId="100" xfId="0" applyNumberFormat="1" applyFont="1" applyBorder="1" applyAlignment="1">
      <alignment horizontal="center" vertical="center"/>
    </xf>
    <xf numFmtId="49" fontId="37" fillId="0" borderId="101" xfId="0" applyNumberFormat="1" applyFont="1" applyBorder="1" applyAlignment="1">
      <alignment horizontal="center" vertical="center"/>
    </xf>
    <xf numFmtId="49" fontId="37" fillId="0" borderId="111" xfId="0" applyNumberFormat="1" applyFont="1" applyBorder="1" applyAlignment="1">
      <alignment horizontal="center" vertical="center"/>
    </xf>
    <xf numFmtId="10" fontId="38" fillId="0" borderId="112" xfId="0" applyNumberFormat="1" applyFont="1" applyBorder="1" applyAlignment="1">
      <alignment horizontal="center" vertical="center"/>
    </xf>
    <xf numFmtId="4" fontId="38" fillId="0" borderId="113" xfId="0" applyNumberFormat="1" applyFont="1" applyBorder="1" applyAlignment="1">
      <alignment horizontal="center" vertical="center"/>
    </xf>
    <xf numFmtId="10" fontId="41" fillId="0" borderId="114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10" fontId="41" fillId="0" borderId="116" xfId="0" applyNumberFormat="1" applyFont="1" applyBorder="1" applyAlignment="1">
      <alignment horizontal="center" vertical="center"/>
    </xf>
    <xf numFmtId="4" fontId="38" fillId="0" borderId="117" xfId="0" applyNumberFormat="1" applyFont="1" applyBorder="1" applyAlignment="1">
      <alignment horizontal="center" vertical="center"/>
    </xf>
    <xf numFmtId="10" fontId="37" fillId="0" borderId="112" xfId="0" applyNumberFormat="1" applyFont="1" applyBorder="1" applyAlignment="1">
      <alignment horizontal="center" vertical="center"/>
    </xf>
    <xf numFmtId="4" fontId="37" fillId="0" borderId="113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2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42" fillId="0" borderId="115" xfId="0" applyNumberFormat="1" applyFont="1" applyBorder="1" applyAlignment="1">
      <alignment horizontal="center" vertical="center"/>
    </xf>
    <xf numFmtId="4" fontId="2" fillId="6" borderId="120" xfId="0" applyNumberFormat="1" applyFont="1" applyFill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2" fillId="6" borderId="122" xfId="0" applyNumberFormat="1" applyFont="1" applyFill="1" applyBorder="1" applyAlignment="1">
      <alignment horizontal="right" vertical="top"/>
    </xf>
    <xf numFmtId="4" fontId="12" fillId="0" borderId="118" xfId="0" applyNumberFormat="1" applyFont="1" applyBorder="1" applyAlignment="1">
      <alignment horizontal="right" vertical="top"/>
    </xf>
    <xf numFmtId="4" fontId="12" fillId="0" borderId="60" xfId="0" applyNumberFormat="1" applyFont="1" applyFill="1" applyBorder="1" applyAlignment="1">
      <alignment horizontal="right" vertical="top"/>
    </xf>
    <xf numFmtId="4" fontId="12" fillId="0" borderId="110" xfId="0" applyNumberFormat="1" applyFont="1" applyBorder="1" applyAlignment="1">
      <alignment horizontal="right" vertical="top"/>
    </xf>
    <xf numFmtId="4" fontId="12" fillId="0" borderId="123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4" fontId="12" fillId="7" borderId="124" xfId="0" applyNumberFormat="1" applyFont="1" applyFill="1" applyBorder="1" applyAlignment="1">
      <alignment horizontal="right" vertical="center"/>
    </xf>
    <xf numFmtId="4" fontId="12" fillId="7" borderId="125" xfId="0" applyNumberFormat="1" applyFont="1" applyFill="1" applyBorder="1" applyAlignment="1">
      <alignment horizontal="right" vertical="center"/>
    </xf>
    <xf numFmtId="4" fontId="12" fillId="5" borderId="86" xfId="0" applyNumberFormat="1" applyFont="1" applyFill="1" applyBorder="1" applyAlignment="1">
      <alignment horizontal="right" vertical="center"/>
    </xf>
    <xf numFmtId="4" fontId="1" fillId="0" borderId="76" xfId="0" applyNumberFormat="1" applyFont="1" applyBorder="1" applyAlignment="1">
      <alignment horizontal="right" vertical="top"/>
    </xf>
    <xf numFmtId="4" fontId="12" fillId="0" borderId="126" xfId="0" applyNumberFormat="1" applyFont="1" applyFill="1" applyBorder="1" applyAlignment="1">
      <alignment horizontal="right" vertical="top"/>
    </xf>
    <xf numFmtId="4" fontId="12" fillId="0" borderId="127" xfId="0" applyNumberFormat="1" applyFont="1" applyBorder="1" applyAlignment="1">
      <alignment horizontal="right" vertical="top"/>
    </xf>
    <xf numFmtId="4" fontId="1" fillId="0" borderId="106" xfId="0" applyNumberFormat="1" applyFont="1" applyBorder="1" applyAlignment="1">
      <alignment horizontal="right" vertical="top"/>
    </xf>
    <xf numFmtId="10" fontId="37" fillId="0" borderId="128" xfId="0" applyNumberFormat="1" applyFont="1" applyBorder="1" applyAlignment="1">
      <alignment horizontal="center" vertical="center"/>
    </xf>
    <xf numFmtId="4" fontId="37" fillId="0" borderId="129" xfId="0" applyNumberFormat="1" applyFont="1" applyBorder="1" applyAlignment="1">
      <alignment horizontal="center" vertical="center"/>
    </xf>
    <xf numFmtId="10" fontId="37" fillId="0" borderId="130" xfId="0" applyNumberFormat="1" applyFont="1" applyBorder="1" applyAlignment="1">
      <alignment horizontal="center" vertical="center"/>
    </xf>
    <xf numFmtId="4" fontId="37" fillId="0" borderId="129" xfId="0" applyNumberFormat="1" applyFont="1" applyBorder="1" applyAlignment="1">
      <alignment horizontal="center" vertical="center" wrapText="1"/>
    </xf>
    <xf numFmtId="10" fontId="38" fillId="0" borderId="128" xfId="0" applyNumberFormat="1" applyFont="1" applyBorder="1" applyAlignment="1">
      <alignment horizontal="center" vertical="center"/>
    </xf>
    <xf numFmtId="4" fontId="38" fillId="0" borderId="129" xfId="0" applyNumberFormat="1" applyFont="1" applyBorder="1" applyAlignment="1">
      <alignment horizontal="center" vertical="center"/>
    </xf>
    <xf numFmtId="10" fontId="37" fillId="0" borderId="128" xfId="0" applyNumberFormat="1" applyFont="1" applyBorder="1" applyAlignment="1">
      <alignment horizontal="center" vertical="center" wrapText="1"/>
    </xf>
    <xf numFmtId="10" fontId="37" fillId="0" borderId="130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4" fillId="13" borderId="4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30" fillId="0" borderId="39" xfId="0" applyFont="1" applyBorder="1" applyAlignment="1">
      <alignment horizontal="center" vertical="top" wrapText="1"/>
    </xf>
    <xf numFmtId="0" fontId="4" fillId="0" borderId="88" xfId="0" applyFont="1" applyBorder="1" applyAlignment="1">
      <alignment horizontal="center" vertical="top"/>
    </xf>
    <xf numFmtId="164" fontId="1" fillId="0" borderId="106" xfId="0" applyNumberFormat="1" applyFont="1" applyFill="1" applyBorder="1" applyAlignment="1">
      <alignment vertical="top" wrapText="1"/>
    </xf>
    <xf numFmtId="164" fontId="1" fillId="0" borderId="60" xfId="0" applyNumberFormat="1" applyFont="1" applyFill="1" applyBorder="1" applyAlignment="1">
      <alignment horizontal="right" vertical="top"/>
    </xf>
    <xf numFmtId="164" fontId="1" fillId="0" borderId="58" xfId="0" applyNumberFormat="1" applyFont="1" applyFill="1" applyBorder="1" applyAlignment="1">
      <alignment horizontal="right" vertical="top"/>
    </xf>
    <xf numFmtId="164" fontId="1" fillId="0" borderId="46" xfId="0" applyNumberFormat="1" applyFont="1" applyBorder="1" applyAlignment="1">
      <alignment horizontal="right" vertical="top"/>
    </xf>
    <xf numFmtId="164" fontId="1" fillId="0" borderId="7" xfId="0" applyNumberFormat="1" applyFont="1" applyBorder="1" applyAlignment="1">
      <alignment horizontal="right" vertical="top"/>
    </xf>
    <xf numFmtId="2" fontId="30" fillId="15" borderId="134" xfId="0" applyNumberFormat="1" applyFont="1" applyFill="1" applyBorder="1" applyAlignment="1">
      <alignment horizontal="right" vertical="center" wrapText="1"/>
    </xf>
    <xf numFmtId="2" fontId="30" fillId="15" borderId="96" xfId="0" applyNumberFormat="1" applyFont="1" applyFill="1" applyBorder="1" applyAlignment="1">
      <alignment horizontal="right" vertical="top"/>
    </xf>
    <xf numFmtId="4" fontId="1" fillId="0" borderId="43" xfId="0" applyNumberFormat="1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4" fontId="1" fillId="0" borderId="46" xfId="0" applyNumberFormat="1" applyFont="1" applyBorder="1" applyAlignment="1">
      <alignment vertical="top"/>
    </xf>
    <xf numFmtId="4" fontId="1" fillId="0" borderId="7" xfId="0" applyNumberFormat="1" applyFont="1" applyBorder="1" applyAlignment="1">
      <alignment vertical="top"/>
    </xf>
    <xf numFmtId="164" fontId="1" fillId="0" borderId="69" xfId="0" applyNumberFormat="1" applyFont="1" applyFill="1" applyBorder="1" applyAlignment="1">
      <alignment horizontal="left" vertical="top" wrapText="1"/>
    </xf>
    <xf numFmtId="164" fontId="1" fillId="0" borderId="76" xfId="0" applyNumberFormat="1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right" vertical="top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4" fontId="4" fillId="0" borderId="42" xfId="0" applyNumberFormat="1" applyFont="1" applyBorder="1" applyAlignment="1">
      <alignment horizontal="right" vertical="top"/>
    </xf>
    <xf numFmtId="0" fontId="1" fillId="0" borderId="61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1" fillId="16" borderId="41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top"/>
    </xf>
    <xf numFmtId="0" fontId="1" fillId="16" borderId="61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center" vertical="top"/>
    </xf>
    <xf numFmtId="4" fontId="12" fillId="14" borderId="46" xfId="0" applyNumberFormat="1" applyFont="1" applyFill="1" applyBorder="1" applyAlignment="1">
      <alignment horizontal="right" vertical="top"/>
    </xf>
    <xf numFmtId="49" fontId="3" fillId="14" borderId="88" xfId="0" applyNumberFormat="1" applyFont="1" applyFill="1" applyBorder="1" applyAlignment="1">
      <alignment horizontal="center" vertical="top"/>
    </xf>
    <xf numFmtId="0" fontId="4" fillId="14" borderId="44" xfId="0" applyFont="1" applyFill="1" applyBorder="1" applyAlignment="1">
      <alignment horizontal="center" vertical="top"/>
    </xf>
    <xf numFmtId="4" fontId="1" fillId="14" borderId="10" xfId="0" applyNumberFormat="1" applyFont="1" applyFill="1" applyBorder="1" applyAlignment="1">
      <alignment horizontal="right" vertical="top"/>
    </xf>
    <xf numFmtId="4" fontId="1" fillId="14" borderId="7" xfId="0" applyNumberFormat="1" applyFont="1" applyFill="1" applyBorder="1" applyAlignment="1">
      <alignment horizontal="right" vertical="top"/>
    </xf>
    <xf numFmtId="4" fontId="1" fillId="14" borderId="9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horizontal="right" vertical="top"/>
    </xf>
    <xf numFmtId="0" fontId="30" fillId="0" borderId="44" xfId="0" applyFont="1" applyBorder="1" applyAlignment="1">
      <alignment horizontal="center" vertical="top"/>
    </xf>
    <xf numFmtId="4" fontId="1" fillId="0" borderId="6" xfId="0" applyNumberFormat="1" applyFont="1" applyFill="1" applyBorder="1" applyAlignment="1">
      <alignment horizontal="right" vertical="top"/>
    </xf>
    <xf numFmtId="4" fontId="1" fillId="0" borderId="4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96" xfId="0" applyFont="1" applyFill="1" applyBorder="1" applyAlignment="1">
      <alignment vertical="top" wrapText="1"/>
    </xf>
    <xf numFmtId="0" fontId="1" fillId="0" borderId="61" xfId="0" applyFont="1" applyFill="1" applyBorder="1" applyAlignment="1">
      <alignment horizontal="left" vertical="top" wrapText="1"/>
    </xf>
    <xf numFmtId="0" fontId="1" fillId="0" borderId="96" xfId="0" applyFont="1" applyBorder="1" applyAlignment="1">
      <alignment vertical="top" wrapText="1"/>
    </xf>
    <xf numFmtId="164" fontId="1" fillId="0" borderId="33" xfId="0" applyNumberFormat="1" applyFont="1" applyFill="1" applyBorder="1" applyAlignment="1">
      <alignment vertical="top" wrapText="1"/>
    </xf>
    <xf numFmtId="0" fontId="1" fillId="0" borderId="41" xfId="0" applyFont="1" applyFill="1" applyBorder="1" applyAlignment="1">
      <alignment horizontal="left" vertical="top" wrapText="1"/>
    </xf>
    <xf numFmtId="4" fontId="2" fillId="0" borderId="0" xfId="0" applyNumberFormat="1" applyFont="1"/>
    <xf numFmtId="10" fontId="12" fillId="0" borderId="33" xfId="0" applyNumberFormat="1" applyFont="1" applyFill="1" applyBorder="1" applyAlignment="1">
      <alignment horizontal="right" vertical="top"/>
    </xf>
    <xf numFmtId="0" fontId="31" fillId="6" borderId="138" xfId="0" applyFont="1" applyFill="1" applyBorder="1" applyAlignment="1">
      <alignment vertical="top" wrapText="1"/>
    </xf>
    <xf numFmtId="4" fontId="12" fillId="7" borderId="95" xfId="0" applyNumberFormat="1" applyFont="1" applyFill="1" applyBorder="1" applyAlignment="1">
      <alignment horizontal="right" vertical="center"/>
    </xf>
    <xf numFmtId="49" fontId="3" fillId="0" borderId="88" xfId="0" applyNumberFormat="1" applyFont="1" applyFill="1" applyBorder="1" applyAlignment="1">
      <alignment horizontal="center" vertical="top"/>
    </xf>
    <xf numFmtId="0" fontId="1" fillId="14" borderId="61" xfId="0" applyFont="1" applyFill="1" applyBorder="1" applyAlignment="1">
      <alignment horizontal="left" vertical="top" wrapText="1"/>
    </xf>
    <xf numFmtId="0" fontId="1" fillId="14" borderId="41" xfId="0" applyFont="1" applyFill="1" applyBorder="1" applyAlignment="1">
      <alignment vertical="top" wrapText="1"/>
    </xf>
    <xf numFmtId="0" fontId="1" fillId="14" borderId="39" xfId="0" applyFont="1" applyFill="1" applyBorder="1" applyAlignment="1">
      <alignment horizontal="center" vertical="top"/>
    </xf>
    <xf numFmtId="4" fontId="1" fillId="14" borderId="6" xfId="0" applyNumberFormat="1" applyFont="1" applyFill="1" applyBorder="1" applyAlignment="1">
      <alignment horizontal="right" vertical="top"/>
    </xf>
    <xf numFmtId="4" fontId="1" fillId="14" borderId="8" xfId="0" applyNumberFormat="1" applyFont="1" applyFill="1" applyBorder="1" applyAlignment="1">
      <alignment horizontal="right" vertical="top"/>
    </xf>
    <xf numFmtId="4" fontId="1" fillId="14" borderId="4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10" fontId="12" fillId="6" borderId="33" xfId="0" applyNumberFormat="1" applyFont="1" applyFill="1" applyBorder="1" applyAlignment="1">
      <alignment horizontal="right" vertical="top"/>
    </xf>
    <xf numFmtId="4" fontId="2" fillId="6" borderId="33" xfId="0" applyNumberFormat="1" applyFont="1" applyFill="1" applyBorder="1" applyAlignment="1">
      <alignment horizontal="right" vertical="top"/>
    </xf>
    <xf numFmtId="4" fontId="12" fillId="6" borderId="120" xfId="0" applyNumberFormat="1" applyFont="1" applyFill="1" applyBorder="1" applyAlignment="1">
      <alignment horizontal="right" vertical="top"/>
    </xf>
    <xf numFmtId="4" fontId="12" fillId="7" borderId="92" xfId="0" applyNumberFormat="1" applyFont="1" applyFill="1" applyBorder="1" applyAlignment="1">
      <alignment horizontal="right" vertical="center"/>
    </xf>
    <xf numFmtId="10" fontId="12" fillId="0" borderId="139" xfId="0" applyNumberFormat="1" applyFont="1" applyFill="1" applyBorder="1" applyAlignment="1">
      <alignment horizontal="right" vertical="top"/>
    </xf>
    <xf numFmtId="10" fontId="12" fillId="0" borderId="140" xfId="0" applyNumberFormat="1" applyFont="1" applyFill="1" applyBorder="1" applyAlignment="1">
      <alignment horizontal="right" vertical="top"/>
    </xf>
    <xf numFmtId="4" fontId="2" fillId="6" borderId="141" xfId="0" applyNumberFormat="1" applyFont="1" applyFill="1" applyBorder="1" applyAlignment="1">
      <alignment horizontal="right" vertical="top"/>
    </xf>
    <xf numFmtId="10" fontId="12" fillId="14" borderId="33" xfId="0" applyNumberFormat="1" applyFont="1" applyFill="1" applyBorder="1" applyAlignment="1">
      <alignment horizontal="right" vertical="top"/>
    </xf>
    <xf numFmtId="0" fontId="31" fillId="7" borderId="71" xfId="0" applyFont="1" applyFill="1" applyBorder="1" applyAlignment="1">
      <alignment vertical="center" wrapText="1"/>
    </xf>
    <xf numFmtId="0" fontId="37" fillId="18" borderId="96" xfId="0" applyFont="1" applyFill="1" applyBorder="1" applyAlignment="1">
      <alignment vertical="top" wrapText="1"/>
    </xf>
    <xf numFmtId="0" fontId="37" fillId="0" borderId="96" xfId="0" applyFont="1" applyBorder="1" applyAlignment="1">
      <alignment vertical="top" wrapText="1"/>
    </xf>
    <xf numFmtId="0" fontId="4" fillId="13" borderId="61" xfId="0" applyFont="1" applyFill="1" applyBorder="1" applyAlignment="1">
      <alignment vertical="top" wrapText="1"/>
    </xf>
    <xf numFmtId="10" fontId="12" fillId="0" borderId="0" xfId="0" applyNumberFormat="1" applyFont="1" applyFill="1" applyBorder="1" applyAlignment="1">
      <alignment horizontal="right" vertical="top"/>
    </xf>
    <xf numFmtId="0" fontId="1" fillId="0" borderId="135" xfId="0" applyFont="1" applyBorder="1" applyAlignment="1">
      <alignment vertical="top" wrapText="1"/>
    </xf>
    <xf numFmtId="0" fontId="2" fillId="6" borderId="84" xfId="0" applyFont="1" applyFill="1" applyBorder="1" applyAlignment="1">
      <alignment horizontal="center" vertical="top"/>
    </xf>
    <xf numFmtId="4" fontId="2" fillId="6" borderId="58" xfId="0" applyNumberFormat="1" applyFont="1" applyFill="1" applyBorder="1" applyAlignment="1">
      <alignment horizontal="right" vertical="top"/>
    </xf>
    <xf numFmtId="4" fontId="2" fillId="6" borderId="59" xfId="0" applyNumberFormat="1" applyFont="1" applyFill="1" applyBorder="1" applyAlignment="1">
      <alignment horizontal="right" vertical="top"/>
    </xf>
    <xf numFmtId="4" fontId="12" fillId="6" borderId="60" xfId="0" applyNumberFormat="1" applyFont="1" applyFill="1" applyBorder="1" applyAlignment="1">
      <alignment horizontal="right" vertical="top"/>
    </xf>
    <xf numFmtId="0" fontId="37" fillId="18" borderId="108" xfId="0" applyFont="1" applyFill="1" applyBorder="1" applyAlignment="1">
      <alignment vertical="top" wrapText="1"/>
    </xf>
    <xf numFmtId="49" fontId="2" fillId="6" borderId="121" xfId="0" applyNumberFormat="1" applyFont="1" applyFill="1" applyBorder="1" applyAlignment="1">
      <alignment horizontal="center" vertical="top"/>
    </xf>
    <xf numFmtId="0" fontId="18" fillId="6" borderId="139" xfId="0" applyFont="1" applyFill="1" applyBorder="1" applyAlignment="1">
      <alignment vertical="top" wrapText="1"/>
    </xf>
    <xf numFmtId="0" fontId="2" fillId="6" borderId="142" xfId="0" applyFont="1" applyFill="1" applyBorder="1" applyAlignment="1">
      <alignment horizontal="center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1" fillId="6" borderId="122" xfId="0" applyNumberFormat="1" applyFont="1" applyFill="1" applyBorder="1" applyAlignment="1">
      <alignment horizontal="right" vertical="top"/>
    </xf>
    <xf numFmtId="4" fontId="1" fillId="6" borderId="141" xfId="0" applyNumberFormat="1" applyFont="1" applyFill="1" applyBorder="1" applyAlignment="1">
      <alignment horizontal="right" vertical="top"/>
    </xf>
    <xf numFmtId="0" fontId="37" fillId="18" borderId="145" xfId="0" applyFont="1" applyFill="1" applyBorder="1" applyAlignment="1">
      <alignment vertical="top" wrapText="1"/>
    </xf>
    <xf numFmtId="49" fontId="3" fillId="0" borderId="146" xfId="0" applyNumberFormat="1" applyFont="1" applyBorder="1" applyAlignment="1">
      <alignment horizontal="center" vertical="top"/>
    </xf>
    <xf numFmtId="0" fontId="1" fillId="0" borderId="115" xfId="0" applyFont="1" applyBorder="1" applyAlignment="1">
      <alignment vertical="top" wrapText="1"/>
    </xf>
    <xf numFmtId="49" fontId="3" fillId="0" borderId="147" xfId="0" applyNumberFormat="1" applyFont="1" applyBorder="1" applyAlignment="1">
      <alignment horizontal="center" vertical="top"/>
    </xf>
    <xf numFmtId="0" fontId="4" fillId="13" borderId="148" xfId="0" applyFont="1" applyFill="1" applyBorder="1" applyAlignment="1">
      <alignment vertical="top" wrapText="1"/>
    </xf>
    <xf numFmtId="0" fontId="1" fillId="0" borderId="149" xfId="0" applyFont="1" applyBorder="1" applyAlignment="1">
      <alignment horizontal="center" vertical="top"/>
    </xf>
    <xf numFmtId="4" fontId="1" fillId="0" borderId="150" xfId="0" applyNumberFormat="1" applyFont="1" applyBorder="1" applyAlignment="1">
      <alignment horizontal="right" vertical="top"/>
    </xf>
    <xf numFmtId="4" fontId="1" fillId="0" borderId="151" xfId="0" applyNumberFormat="1" applyFont="1" applyBorder="1" applyAlignment="1">
      <alignment horizontal="right" vertical="top"/>
    </xf>
    <xf numFmtId="4" fontId="1" fillId="0" borderId="152" xfId="0" applyNumberFormat="1" applyFont="1" applyBorder="1" applyAlignment="1">
      <alignment horizontal="right" vertical="top"/>
    </xf>
    <xf numFmtId="2" fontId="1" fillId="0" borderId="150" xfId="0" applyNumberFormat="1" applyFont="1" applyBorder="1" applyAlignment="1">
      <alignment horizontal="right" vertical="top"/>
    </xf>
    <xf numFmtId="4" fontId="12" fillId="0" borderId="153" xfId="0" applyNumberFormat="1" applyFont="1" applyBorder="1" applyAlignment="1">
      <alignment horizontal="right" vertical="top"/>
    </xf>
    <xf numFmtId="0" fontId="1" fillId="0" borderId="117" xfId="0" applyFont="1" applyBorder="1" applyAlignment="1">
      <alignment vertical="top" wrapText="1"/>
    </xf>
    <xf numFmtId="0" fontId="19" fillId="6" borderId="139" xfId="0" applyFont="1" applyFill="1" applyBorder="1" applyAlignment="1">
      <alignment vertical="top" wrapText="1"/>
    </xf>
    <xf numFmtId="2" fontId="2" fillId="6" borderId="143" xfId="0" applyNumberFormat="1" applyFont="1" applyFill="1" applyBorder="1" applyAlignment="1">
      <alignment horizontal="right" vertical="top"/>
    </xf>
    <xf numFmtId="4" fontId="12" fillId="6" borderId="126" xfId="0" applyNumberFormat="1" applyFont="1" applyFill="1" applyBorder="1" applyAlignment="1">
      <alignment horizontal="right" vertical="top"/>
    </xf>
    <xf numFmtId="10" fontId="12" fillId="6" borderId="139" xfId="0" applyNumberFormat="1" applyFont="1" applyFill="1" applyBorder="1" applyAlignment="1">
      <alignment horizontal="right" vertical="top"/>
    </xf>
    <xf numFmtId="49" fontId="3" fillId="6" borderId="121" xfId="0" applyNumberFormat="1" applyFont="1" applyFill="1" applyBorder="1" applyAlignment="1">
      <alignment horizontal="center" vertical="top"/>
    </xf>
    <xf numFmtId="49" fontId="3" fillId="0" borderId="154" xfId="0" applyNumberFormat="1" applyFont="1" applyBorder="1" applyAlignment="1">
      <alignment horizontal="center" vertical="top"/>
    </xf>
    <xf numFmtId="0" fontId="1" fillId="0" borderId="84" xfId="0" applyFont="1" applyBorder="1" applyAlignment="1">
      <alignment horizontal="center" vertical="top"/>
    </xf>
    <xf numFmtId="4" fontId="1" fillId="0" borderId="35" xfId="0" applyNumberFormat="1" applyFont="1" applyBorder="1" applyAlignment="1">
      <alignment horizontal="right" vertical="top"/>
    </xf>
    <xf numFmtId="0" fontId="1" fillId="13" borderId="148" xfId="0" applyFont="1" applyFill="1" applyBorder="1" applyAlignment="1">
      <alignment vertical="top" wrapText="1"/>
    </xf>
    <xf numFmtId="164" fontId="2" fillId="7" borderId="140" xfId="0" applyNumberFormat="1" applyFont="1" applyFill="1" applyBorder="1" applyAlignment="1">
      <alignment horizontal="center" vertical="center"/>
    </xf>
    <xf numFmtId="0" fontId="2" fillId="7" borderId="140" xfId="0" applyFont="1" applyFill="1" applyBorder="1" applyAlignment="1">
      <alignment vertical="center" wrapText="1"/>
    </xf>
    <xf numFmtId="0" fontId="2" fillId="7" borderId="132" xfId="0" applyFont="1" applyFill="1" applyBorder="1" applyAlignment="1">
      <alignment horizontal="center" vertical="center"/>
    </xf>
    <xf numFmtId="4" fontId="2" fillId="8" borderId="0" xfId="0" applyNumberFormat="1" applyFont="1" applyFill="1" applyBorder="1" applyAlignment="1">
      <alignment horizontal="right" vertical="center"/>
    </xf>
    <xf numFmtId="4" fontId="2" fillId="7" borderId="155" xfId="0" applyNumberFormat="1" applyFont="1" applyFill="1" applyBorder="1" applyAlignment="1">
      <alignment horizontal="right" vertical="center"/>
    </xf>
    <xf numFmtId="4" fontId="2" fillId="7" borderId="138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137" xfId="0" applyNumberFormat="1" applyFont="1" applyFill="1" applyBorder="1" applyAlignment="1">
      <alignment horizontal="right" vertical="center"/>
    </xf>
    <xf numFmtId="4" fontId="2" fillId="7" borderId="105" xfId="0" applyNumberFormat="1" applyFont="1" applyFill="1" applyBorder="1" applyAlignment="1">
      <alignment horizontal="right" vertical="center"/>
    </xf>
    <xf numFmtId="0" fontId="4" fillId="0" borderId="148" xfId="0" applyFont="1" applyBorder="1" applyAlignment="1">
      <alignment vertical="top" wrapText="1"/>
    </xf>
    <xf numFmtId="0" fontId="26" fillId="0" borderId="149" xfId="0" applyFont="1" applyBorder="1" applyAlignment="1">
      <alignment horizontal="center" vertical="top"/>
    </xf>
    <xf numFmtId="0" fontId="37" fillId="0" borderId="117" xfId="0" applyFont="1" applyBorder="1" applyAlignment="1">
      <alignment vertical="top" wrapText="1"/>
    </xf>
    <xf numFmtId="0" fontId="37" fillId="17" borderId="108" xfId="0" applyFont="1" applyFill="1" applyBorder="1" applyAlignment="1">
      <alignment vertical="center" wrapText="1"/>
    </xf>
    <xf numFmtId="4" fontId="2" fillId="7" borderId="91" xfId="0" applyNumberFormat="1" applyFont="1" applyFill="1" applyBorder="1" applyAlignment="1">
      <alignment horizontal="right" vertical="center"/>
    </xf>
    <xf numFmtId="0" fontId="37" fillId="19" borderId="156" xfId="0" applyFont="1" applyFill="1" applyBorder="1" applyAlignment="1">
      <alignment vertical="center" wrapText="1"/>
    </xf>
    <xf numFmtId="0" fontId="37" fillId="19" borderId="95" xfId="0" applyFont="1" applyFill="1" applyBorder="1" applyAlignment="1">
      <alignment vertical="center" wrapText="1"/>
    </xf>
    <xf numFmtId="164" fontId="2" fillId="7" borderId="157" xfId="0" applyNumberFormat="1" applyFont="1" applyFill="1" applyBorder="1" applyAlignment="1">
      <alignment horizontal="center" vertical="center"/>
    </xf>
    <xf numFmtId="0" fontId="2" fillId="7" borderId="157" xfId="0" applyFont="1" applyFill="1" applyBorder="1" applyAlignment="1">
      <alignment vertical="center" wrapText="1"/>
    </xf>
    <xf numFmtId="0" fontId="2" fillId="7" borderId="102" xfId="0" applyFont="1" applyFill="1" applyBorder="1" applyAlignment="1">
      <alignment horizontal="center" vertical="center"/>
    </xf>
    <xf numFmtId="4" fontId="12" fillId="7" borderId="75" xfId="0" applyNumberFormat="1" applyFont="1" applyFill="1" applyBorder="1" applyAlignment="1">
      <alignment horizontal="right" vertical="center"/>
    </xf>
    <xf numFmtId="0" fontId="37" fillId="19" borderId="135" xfId="0" applyFont="1" applyFill="1" applyBorder="1" applyAlignment="1">
      <alignment vertical="center" wrapText="1"/>
    </xf>
    <xf numFmtId="49" fontId="3" fillId="6" borderId="158" xfId="0" applyNumberFormat="1" applyFont="1" applyFill="1" applyBorder="1" applyAlignment="1">
      <alignment horizontal="center" vertical="top"/>
    </xf>
    <xf numFmtId="0" fontId="1" fillId="0" borderId="148" xfId="0" applyFont="1" applyBorder="1" applyAlignment="1">
      <alignment vertical="top" wrapText="1"/>
    </xf>
    <xf numFmtId="49" fontId="3" fillId="6" borderId="154" xfId="0" applyNumberFormat="1" applyFont="1" applyFill="1" applyBorder="1" applyAlignment="1">
      <alignment horizontal="center" vertical="top"/>
    </xf>
    <xf numFmtId="0" fontId="37" fillId="18" borderId="113" xfId="0" applyFont="1" applyFill="1" applyBorder="1" applyAlignment="1">
      <alignment vertical="top" wrapText="1"/>
    </xf>
    <xf numFmtId="0" fontId="3" fillId="5" borderId="124" xfId="0" applyFont="1" applyFill="1" applyBorder="1" applyAlignment="1">
      <alignment horizontal="center" vertical="center"/>
    </xf>
    <xf numFmtId="0" fontId="2" fillId="5" borderId="92" xfId="0" applyFont="1" applyFill="1" applyBorder="1" applyAlignment="1">
      <alignment vertical="center"/>
    </xf>
    <xf numFmtId="0" fontId="1" fillId="5" borderId="92" xfId="0" applyFont="1" applyFill="1" applyBorder="1" applyAlignment="1">
      <alignment horizontal="center" vertical="center"/>
    </xf>
    <xf numFmtId="4" fontId="1" fillId="5" borderId="92" xfId="0" applyNumberFormat="1" applyFont="1" applyFill="1" applyBorder="1" applyAlignment="1">
      <alignment horizontal="right" vertical="center"/>
    </xf>
    <xf numFmtId="4" fontId="12" fillId="5" borderId="92" xfId="0" applyNumberFormat="1" applyFont="1" applyFill="1" applyBorder="1" applyAlignment="1">
      <alignment horizontal="right" vertical="center"/>
    </xf>
    <xf numFmtId="0" fontId="37" fillId="17" borderId="156" xfId="0" applyFont="1" applyFill="1" applyBorder="1" applyAlignment="1">
      <alignment vertical="center" wrapText="1"/>
    </xf>
    <xf numFmtId="4" fontId="12" fillId="0" borderId="83" xfId="0" applyNumberFormat="1" applyFont="1" applyBorder="1" applyAlignment="1">
      <alignment horizontal="right" vertical="top"/>
    </xf>
    <xf numFmtId="0" fontId="1" fillId="0" borderId="108" xfId="0" applyFont="1" applyBorder="1" applyAlignment="1">
      <alignment vertical="top" wrapText="1"/>
    </xf>
    <xf numFmtId="49" fontId="3" fillId="6" borderId="124" xfId="0" applyNumberFormat="1" applyFont="1" applyFill="1" applyBorder="1" applyAlignment="1">
      <alignment horizontal="center" vertical="top"/>
    </xf>
    <xf numFmtId="0" fontId="18" fillId="6" borderId="92" xfId="0" applyFont="1" applyFill="1" applyBorder="1" applyAlignment="1">
      <alignment vertical="top" wrapText="1"/>
    </xf>
    <xf numFmtId="0" fontId="2" fillId="6" borderId="159" xfId="0" applyFont="1" applyFill="1" applyBorder="1" applyAlignment="1">
      <alignment horizontal="center" vertical="top"/>
    </xf>
    <xf numFmtId="4" fontId="2" fillId="6" borderId="99" xfId="0" applyNumberFormat="1" applyFont="1" applyFill="1" applyBorder="1" applyAlignment="1">
      <alignment horizontal="right" vertical="top"/>
    </xf>
    <xf numFmtId="4" fontId="2" fillId="6" borderId="100" xfId="0" applyNumberFormat="1" applyFont="1" applyFill="1" applyBorder="1" applyAlignment="1">
      <alignment horizontal="right" vertical="top"/>
    </xf>
    <xf numFmtId="4" fontId="2" fillId="6" borderId="98" xfId="0" applyNumberFormat="1" applyFont="1" applyFill="1" applyBorder="1" applyAlignment="1">
      <alignment horizontal="right" vertical="top"/>
    </xf>
    <xf numFmtId="4" fontId="2" fillId="6" borderId="160" xfId="0" applyNumberFormat="1" applyFont="1" applyFill="1" applyBorder="1" applyAlignment="1">
      <alignment horizontal="right" vertical="top"/>
    </xf>
    <xf numFmtId="0" fontId="37" fillId="18" borderId="156" xfId="0" applyFont="1" applyFill="1" applyBorder="1" applyAlignment="1">
      <alignment vertical="top" wrapText="1"/>
    </xf>
    <xf numFmtId="0" fontId="37" fillId="18" borderId="95" xfId="0" applyFont="1" applyFill="1" applyBorder="1" applyAlignment="1">
      <alignment vertical="top" wrapText="1"/>
    </xf>
    <xf numFmtId="4" fontId="2" fillId="7" borderId="161" xfId="0" applyNumberFormat="1" applyFont="1" applyFill="1" applyBorder="1" applyAlignment="1">
      <alignment horizontal="right" vertical="center"/>
    </xf>
    <xf numFmtId="4" fontId="2" fillId="7" borderId="162" xfId="0" applyNumberFormat="1" applyFont="1" applyFill="1" applyBorder="1" applyAlignment="1">
      <alignment horizontal="right" vertical="center"/>
    </xf>
    <xf numFmtId="4" fontId="12" fillId="7" borderId="81" xfId="0" applyNumberFormat="1" applyFont="1" applyFill="1" applyBorder="1" applyAlignment="1">
      <alignment horizontal="right" vertical="center"/>
    </xf>
    <xf numFmtId="4" fontId="12" fillId="7" borderId="0" xfId="0" applyNumberFormat="1" applyFont="1" applyFill="1" applyBorder="1" applyAlignment="1">
      <alignment horizontal="right" vertical="center"/>
    </xf>
    <xf numFmtId="49" fontId="3" fillId="0" borderId="121" xfId="0" applyNumberFormat="1" applyFont="1" applyBorder="1" applyAlignment="1">
      <alignment horizontal="center" vertical="top"/>
    </xf>
    <xf numFmtId="0" fontId="1" fillId="0" borderId="139" xfId="0" applyFont="1" applyBorder="1" applyAlignment="1">
      <alignment vertical="top" wrapText="1"/>
    </xf>
    <xf numFmtId="0" fontId="1" fillId="0" borderId="142" xfId="0" applyFont="1" applyBorder="1" applyAlignment="1">
      <alignment horizontal="center" vertical="top"/>
    </xf>
    <xf numFmtId="4" fontId="1" fillId="0" borderId="143" xfId="0" applyNumberFormat="1" applyFont="1" applyBorder="1" applyAlignment="1">
      <alignment horizontal="right" vertical="top"/>
    </xf>
    <xf numFmtId="4" fontId="1" fillId="0" borderId="144" xfId="0" applyNumberFormat="1" applyFont="1" applyBorder="1" applyAlignment="1">
      <alignment horizontal="right" vertical="top"/>
    </xf>
    <xf numFmtId="4" fontId="1" fillId="0" borderId="122" xfId="0" applyNumberFormat="1" applyFont="1" applyBorder="1" applyAlignment="1">
      <alignment horizontal="right" vertical="top"/>
    </xf>
    <xf numFmtId="4" fontId="12" fillId="0" borderId="165" xfId="0" applyNumberFormat="1" applyFont="1" applyBorder="1" applyAlignment="1">
      <alignment horizontal="right" vertical="top"/>
    </xf>
    <xf numFmtId="0" fontId="1" fillId="0" borderId="145" xfId="0" applyFont="1" applyBorder="1" applyAlignment="1">
      <alignment vertical="top" wrapText="1"/>
    </xf>
    <xf numFmtId="49" fontId="3" fillId="6" borderId="72" xfId="0" applyNumberFormat="1" applyFont="1" applyFill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4" fontId="1" fillId="5" borderId="74" xfId="0" applyNumberFormat="1" applyFont="1" applyFill="1" applyBorder="1" applyAlignment="1">
      <alignment horizontal="right" vertical="center"/>
    </xf>
    <xf numFmtId="4" fontId="12" fillId="5" borderId="74" xfId="0" applyNumberFormat="1" applyFont="1" applyFill="1" applyBorder="1" applyAlignment="1">
      <alignment horizontal="right" vertical="center"/>
    </xf>
    <xf numFmtId="0" fontId="37" fillId="17" borderId="136" xfId="0" applyFont="1" applyFill="1" applyBorder="1" applyAlignment="1">
      <alignment vertical="center" wrapText="1"/>
    </xf>
    <xf numFmtId="0" fontId="19" fillId="6" borderId="168" xfId="0" applyFont="1" applyFill="1" applyBorder="1" applyAlignment="1">
      <alignment vertical="top" wrapText="1"/>
    </xf>
    <xf numFmtId="4" fontId="12" fillId="6" borderId="169" xfId="0" applyNumberFormat="1" applyFont="1" applyFill="1" applyBorder="1" applyAlignment="1">
      <alignment horizontal="right" vertical="top"/>
    </xf>
    <xf numFmtId="0" fontId="1" fillId="0" borderId="170" xfId="0" applyFont="1" applyFill="1" applyBorder="1" applyAlignment="1">
      <alignment vertical="top" wrapText="1"/>
    </xf>
    <xf numFmtId="49" fontId="3" fillId="0" borderId="44" xfId="0" applyNumberFormat="1" applyFont="1" applyBorder="1" applyAlignment="1">
      <alignment horizontal="center" vertical="top"/>
    </xf>
    <xf numFmtId="0" fontId="1" fillId="0" borderId="172" xfId="0" applyFont="1" applyFill="1" applyBorder="1" applyAlignment="1">
      <alignment vertical="top" wrapText="1"/>
    </xf>
    <xf numFmtId="0" fontId="30" fillId="0" borderId="44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0" fontId="1" fillId="0" borderId="173" xfId="0" applyFont="1" applyBorder="1" applyAlignment="1">
      <alignment vertical="top" wrapText="1"/>
    </xf>
    <xf numFmtId="0" fontId="1" fillId="0" borderId="148" xfId="0" applyFont="1" applyFill="1" applyBorder="1" applyAlignment="1">
      <alignment horizontal="left" vertical="top" wrapText="1"/>
    </xf>
    <xf numFmtId="0" fontId="4" fillId="0" borderId="89" xfId="0" applyFont="1" applyBorder="1" applyAlignment="1">
      <alignment horizontal="center" vertical="top"/>
    </xf>
    <xf numFmtId="4" fontId="1" fillId="0" borderId="153" xfId="0" applyNumberFormat="1" applyFont="1" applyBorder="1" applyAlignment="1">
      <alignment vertical="top"/>
    </xf>
    <xf numFmtId="4" fontId="1" fillId="0" borderId="151" xfId="0" applyNumberFormat="1" applyFont="1" applyBorder="1" applyAlignment="1">
      <alignment vertical="top"/>
    </xf>
    <xf numFmtId="0" fontId="19" fillId="6" borderId="92" xfId="0" applyFont="1" applyFill="1" applyBorder="1" applyAlignment="1">
      <alignment vertical="top" wrapText="1"/>
    </xf>
    <xf numFmtId="49" fontId="3" fillId="0" borderId="78" xfId="0" applyNumberFormat="1" applyFont="1" applyBorder="1" applyAlignment="1">
      <alignment horizontal="center" vertical="top"/>
    </xf>
    <xf numFmtId="4" fontId="1" fillId="0" borderId="162" xfId="0" applyNumberFormat="1" applyFont="1" applyBorder="1" applyAlignment="1">
      <alignment horizontal="right" vertical="top"/>
    </xf>
    <xf numFmtId="4" fontId="1" fillId="0" borderId="161" xfId="0" applyNumberFormat="1" applyFont="1" applyBorder="1" applyAlignment="1">
      <alignment horizontal="right" vertical="top"/>
    </xf>
    <xf numFmtId="4" fontId="1" fillId="0" borderId="138" xfId="0" applyNumberFormat="1" applyFont="1" applyBorder="1" applyAlignment="1">
      <alignment horizontal="right" vertical="top"/>
    </xf>
    <xf numFmtId="0" fontId="1" fillId="0" borderId="136" xfId="0" applyFont="1" applyBorder="1" applyAlignment="1">
      <alignment vertical="top" wrapText="1"/>
    </xf>
    <xf numFmtId="4" fontId="1" fillId="0" borderId="58" xfId="0" applyNumberFormat="1" applyFont="1" applyFill="1" applyBorder="1" applyAlignment="1">
      <alignment horizontal="right" vertical="top"/>
    </xf>
    <xf numFmtId="0" fontId="43" fillId="0" borderId="108" xfId="0" applyFont="1" applyBorder="1" applyAlignment="1">
      <alignment wrapText="1"/>
    </xf>
    <xf numFmtId="164" fontId="2" fillId="7" borderId="86" xfId="0" applyNumberFormat="1" applyFont="1" applyFill="1" applyBorder="1" applyAlignment="1">
      <alignment horizontal="center" vertical="center"/>
    </xf>
    <xf numFmtId="49" fontId="3" fillId="0" borderId="174" xfId="0" applyNumberFormat="1" applyFont="1" applyBorder="1" applyAlignment="1">
      <alignment horizontal="center" vertical="top"/>
    </xf>
    <xf numFmtId="0" fontId="1" fillId="0" borderId="157" xfId="0" applyFont="1" applyBorder="1" applyAlignment="1">
      <alignment horizontal="left" vertical="top" wrapText="1"/>
    </xf>
    <xf numFmtId="0" fontId="4" fillId="0" borderId="163" xfId="0" applyFont="1" applyBorder="1" applyAlignment="1">
      <alignment horizontal="center" vertical="top"/>
    </xf>
    <xf numFmtId="4" fontId="1" fillId="0" borderId="175" xfId="0" applyNumberFormat="1" applyFont="1" applyBorder="1" applyAlignment="1">
      <alignment horizontal="right" vertical="top"/>
    </xf>
    <xf numFmtId="4" fontId="1" fillId="0" borderId="176" xfId="0" applyNumberFormat="1" applyFont="1" applyBorder="1" applyAlignment="1">
      <alignment horizontal="right" vertical="top"/>
    </xf>
    <xf numFmtId="4" fontId="1" fillId="0" borderId="177" xfId="0" applyNumberFormat="1" applyFont="1" applyBorder="1" applyAlignment="1">
      <alignment horizontal="right" vertical="top"/>
    </xf>
    <xf numFmtId="4" fontId="12" fillId="0" borderId="165" xfId="0" applyNumberFormat="1" applyFont="1" applyFill="1" applyBorder="1" applyAlignment="1">
      <alignment horizontal="right" vertical="top"/>
    </xf>
    <xf numFmtId="10" fontId="12" fillId="0" borderId="157" xfId="0" applyNumberFormat="1" applyFont="1" applyFill="1" applyBorder="1" applyAlignment="1">
      <alignment horizontal="right" vertical="top"/>
    </xf>
    <xf numFmtId="0" fontId="1" fillId="0" borderId="178" xfId="0" applyFont="1" applyBorder="1" applyAlignment="1">
      <alignment vertical="top" wrapText="1"/>
    </xf>
    <xf numFmtId="0" fontId="19" fillId="6" borderId="85" xfId="0" applyFont="1" applyFill="1" applyBorder="1" applyAlignment="1">
      <alignment vertical="top" wrapText="1"/>
    </xf>
    <xf numFmtId="0" fontId="2" fillId="6" borderId="72" xfId="0" applyFont="1" applyFill="1" applyBorder="1" applyAlignment="1">
      <alignment horizontal="center" vertical="top"/>
    </xf>
    <xf numFmtId="0" fontId="4" fillId="0" borderId="149" xfId="0" applyFont="1" applyBorder="1" applyAlignment="1">
      <alignment horizontal="center" vertical="top"/>
    </xf>
    <xf numFmtId="0" fontId="43" fillId="0" borderId="179" xfId="0" applyFont="1" applyBorder="1" applyAlignment="1">
      <alignment wrapText="1"/>
    </xf>
    <xf numFmtId="0" fontId="1" fillId="0" borderId="180" xfId="0" applyFont="1" applyBorder="1" applyAlignment="1">
      <alignment vertical="top" wrapText="1"/>
    </xf>
    <xf numFmtId="0" fontId="2" fillId="7" borderId="0" xfId="0" applyFont="1" applyFill="1" applyBorder="1" applyAlignment="1">
      <alignment vertical="center" wrapText="1"/>
    </xf>
    <xf numFmtId="0" fontId="2" fillId="7" borderId="81" xfId="0" applyFont="1" applyFill="1" applyBorder="1" applyAlignment="1">
      <alignment horizontal="center" vertical="center"/>
    </xf>
    <xf numFmtId="4" fontId="34" fillId="9" borderId="104" xfId="0" applyNumberFormat="1" applyFont="1" applyFill="1" applyBorder="1" applyAlignment="1">
      <alignment horizontal="right" vertical="top"/>
    </xf>
    <xf numFmtId="4" fontId="34" fillId="9" borderId="181" xfId="0" applyNumberFormat="1" applyFont="1" applyFill="1" applyBorder="1" applyAlignment="1">
      <alignment horizontal="right" vertical="top"/>
    </xf>
    <xf numFmtId="0" fontId="37" fillId="19" borderId="103" xfId="0" applyFont="1" applyFill="1" applyBorder="1" applyAlignment="1">
      <alignment vertical="center" wrapText="1"/>
    </xf>
    <xf numFmtId="0" fontId="28" fillId="5" borderId="92" xfId="0" applyFont="1" applyFill="1" applyBorder="1" applyAlignment="1">
      <alignment vertical="center"/>
    </xf>
    <xf numFmtId="4" fontId="12" fillId="10" borderId="97" xfId="0" applyNumberFormat="1" applyFont="1" applyFill="1" applyBorder="1" applyAlignment="1">
      <alignment horizontal="right" vertical="top"/>
    </xf>
    <xf numFmtId="0" fontId="4" fillId="0" borderId="182" xfId="0" applyFont="1" applyBorder="1" applyAlignment="1">
      <alignment vertical="top" wrapText="1"/>
    </xf>
    <xf numFmtId="4" fontId="2" fillId="6" borderId="126" xfId="0" applyNumberFormat="1" applyFont="1" applyFill="1" applyBorder="1" applyAlignment="1">
      <alignment horizontal="right" vertical="top"/>
    </xf>
    <xf numFmtId="4" fontId="12" fillId="6" borderId="139" xfId="0" applyNumberFormat="1" applyFont="1" applyFill="1" applyBorder="1" applyAlignment="1">
      <alignment horizontal="right" vertical="top"/>
    </xf>
    <xf numFmtId="0" fontId="2" fillId="6" borderId="139" xfId="0" applyFont="1" applyFill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4" fillId="0" borderId="148" xfId="0" applyFont="1" applyBorder="1" applyAlignment="1">
      <alignment horizontal="center" vertical="top"/>
    </xf>
    <xf numFmtId="4" fontId="2" fillId="7" borderId="100" xfId="0" applyNumberFormat="1" applyFont="1" applyFill="1" applyBorder="1" applyAlignment="1">
      <alignment horizontal="right" vertical="center"/>
    </xf>
    <xf numFmtId="4" fontId="2" fillId="7" borderId="98" xfId="0" applyNumberFormat="1" applyFont="1" applyFill="1" applyBorder="1" applyAlignment="1">
      <alignment horizontal="right" vertical="center"/>
    </xf>
    <xf numFmtId="0" fontId="19" fillId="6" borderId="139" xfId="0" applyFont="1" applyFill="1" applyBorder="1" applyAlignment="1">
      <alignment horizontal="left" vertical="top" wrapText="1"/>
    </xf>
    <xf numFmtId="0" fontId="43" fillId="0" borderId="115" xfId="0" applyFont="1" applyBorder="1" applyAlignment="1">
      <alignment wrapText="1"/>
    </xf>
    <xf numFmtId="0" fontId="43" fillId="0" borderId="117" xfId="0" applyFont="1" applyBorder="1" applyAlignment="1">
      <alignment wrapText="1"/>
    </xf>
    <xf numFmtId="0" fontId="1" fillId="0" borderId="33" xfId="0" applyFont="1" applyFill="1" applyBorder="1" applyAlignment="1">
      <alignment vertical="top" wrapText="1"/>
    </xf>
    <xf numFmtId="0" fontId="19" fillId="6" borderId="9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0" xfId="0" applyFont="1" applyBorder="1" applyAlignment="1">
      <alignment horizontal="center" vertical="top"/>
    </xf>
    <xf numFmtId="164" fontId="2" fillId="7" borderId="91" xfId="0" applyNumberFormat="1" applyFont="1" applyFill="1" applyBorder="1" applyAlignment="1">
      <alignment horizontal="center" vertical="center"/>
    </xf>
    <xf numFmtId="0" fontId="2" fillId="7" borderId="125" xfId="0" applyFont="1" applyFill="1" applyBorder="1" applyAlignment="1">
      <alignment horizontal="center" vertical="center"/>
    </xf>
    <xf numFmtId="4" fontId="2" fillId="7" borderId="97" xfId="0" applyNumberFormat="1" applyFont="1" applyFill="1" applyBorder="1" applyAlignment="1">
      <alignment horizontal="right" vertical="center"/>
    </xf>
    <xf numFmtId="4" fontId="2" fillId="7" borderId="99" xfId="0" applyNumberFormat="1" applyFont="1" applyFill="1" applyBorder="1" applyAlignment="1">
      <alignment horizontal="right" vertical="center"/>
    </xf>
    <xf numFmtId="4" fontId="2" fillId="7" borderId="160" xfId="0" applyNumberFormat="1" applyFont="1" applyFill="1" applyBorder="1" applyAlignment="1">
      <alignment horizontal="right" vertical="center"/>
    </xf>
    <xf numFmtId="4" fontId="12" fillId="0" borderId="183" xfId="0" applyNumberFormat="1" applyFont="1" applyBorder="1" applyAlignment="1">
      <alignment horizontal="right" vertical="top"/>
    </xf>
    <xf numFmtId="0" fontId="1" fillId="0" borderId="113" xfId="0" applyFont="1" applyBorder="1" applyAlignment="1">
      <alignment vertical="top" wrapText="1"/>
    </xf>
    <xf numFmtId="0" fontId="29" fillId="0" borderId="182" xfId="0" applyFont="1" applyFill="1" applyBorder="1" applyAlignment="1">
      <alignment vertical="top" wrapText="1"/>
    </xf>
    <xf numFmtId="4" fontId="1" fillId="0" borderId="182" xfId="0" applyNumberFormat="1" applyFont="1" applyBorder="1" applyAlignment="1">
      <alignment horizontal="right" vertical="top"/>
    </xf>
    <xf numFmtId="0" fontId="2" fillId="7" borderId="91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center" vertical="center"/>
    </xf>
    <xf numFmtId="0" fontId="1" fillId="0" borderId="106" xfId="0" applyFont="1" applyBorder="1" applyAlignment="1">
      <alignment vertical="top" wrapText="1"/>
    </xf>
    <xf numFmtId="0" fontId="3" fillId="5" borderId="91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37" fillId="0" borderId="135" xfId="0" applyFont="1" applyBorder="1" applyAlignment="1">
      <alignment vertical="top" wrapText="1"/>
    </xf>
    <xf numFmtId="0" fontId="1" fillId="0" borderId="94" xfId="0" applyFont="1" applyBorder="1" applyAlignment="1">
      <alignment horizontal="center" vertical="top"/>
    </xf>
    <xf numFmtId="4" fontId="2" fillId="7" borderId="165" xfId="0" applyNumberFormat="1" applyFont="1" applyFill="1" applyBorder="1" applyAlignment="1">
      <alignment horizontal="right" vertical="center"/>
    </xf>
    <xf numFmtId="4" fontId="2" fillId="7" borderId="176" xfId="0" applyNumberFormat="1" applyFont="1" applyFill="1" applyBorder="1" applyAlignment="1">
      <alignment horizontal="right" vertical="center"/>
    </xf>
    <xf numFmtId="4" fontId="2" fillId="7" borderId="157" xfId="0" applyNumberFormat="1" applyFont="1" applyFill="1" applyBorder="1" applyAlignment="1">
      <alignment horizontal="right" vertical="center"/>
    </xf>
    <xf numFmtId="0" fontId="2" fillId="5" borderId="131" xfId="0" applyFont="1" applyFill="1" applyBorder="1" applyAlignment="1">
      <alignment vertical="center"/>
    </xf>
    <xf numFmtId="0" fontId="1" fillId="5" borderId="140" xfId="0" applyFont="1" applyFill="1" applyBorder="1" applyAlignment="1">
      <alignment horizontal="center" vertical="center"/>
    </xf>
    <xf numFmtId="4" fontId="1" fillId="5" borderId="184" xfId="0" applyNumberFormat="1" applyFont="1" applyFill="1" applyBorder="1" applyAlignment="1">
      <alignment horizontal="right" vertical="center"/>
    </xf>
    <xf numFmtId="4" fontId="12" fillId="5" borderId="140" xfId="0" applyNumberFormat="1" applyFont="1" applyFill="1" applyBorder="1" applyAlignment="1">
      <alignment horizontal="right" vertical="center"/>
    </xf>
    <xf numFmtId="4" fontId="12" fillId="10" borderId="123" xfId="0" applyNumberFormat="1" applyFont="1" applyFill="1" applyBorder="1" applyAlignment="1">
      <alignment horizontal="right" vertical="top"/>
    </xf>
    <xf numFmtId="0" fontId="37" fillId="19" borderId="185" xfId="0" applyFont="1" applyFill="1" applyBorder="1" applyAlignment="1">
      <alignment vertical="center" wrapText="1"/>
    </xf>
    <xf numFmtId="0" fontId="37" fillId="17" borderId="186" xfId="0" applyFont="1" applyFill="1" applyBorder="1" applyAlignment="1">
      <alignment vertical="center" wrapText="1"/>
    </xf>
    <xf numFmtId="166" fontId="3" fillId="0" borderId="12" xfId="0" applyNumberFormat="1" applyFont="1" applyBorder="1" applyAlignment="1">
      <alignment horizontal="center" vertical="top"/>
    </xf>
    <xf numFmtId="0" fontId="3" fillId="5" borderId="140" xfId="0" applyFont="1" applyFill="1" applyBorder="1" applyAlignment="1">
      <alignment vertical="center"/>
    </xf>
    <xf numFmtId="0" fontId="3" fillId="5" borderId="187" xfId="0" applyFont="1" applyFill="1" applyBorder="1" applyAlignment="1">
      <alignment horizontal="center" vertical="center"/>
    </xf>
    <xf numFmtId="4" fontId="1" fillId="5" borderId="140" xfId="0" applyNumberFormat="1" applyFont="1" applyFill="1" applyBorder="1" applyAlignment="1">
      <alignment horizontal="right" vertical="center"/>
    </xf>
    <xf numFmtId="0" fontId="37" fillId="17" borderId="180" xfId="0" applyFont="1" applyFill="1" applyBorder="1" applyAlignment="1">
      <alignment vertical="center" wrapText="1"/>
    </xf>
    <xf numFmtId="164" fontId="2" fillId="0" borderId="30" xfId="0" applyNumberFormat="1" applyFont="1" applyBorder="1" applyAlignment="1">
      <alignment vertical="top"/>
    </xf>
    <xf numFmtId="166" fontId="3" fillId="0" borderId="78" xfId="0" applyNumberFormat="1" applyFont="1" applyBorder="1" applyAlignment="1">
      <alignment horizontal="center" vertical="top"/>
    </xf>
    <xf numFmtId="0" fontId="1" fillId="0" borderId="78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137" xfId="0" applyNumberFormat="1" applyFont="1" applyBorder="1" applyAlignment="1">
      <alignment horizontal="right" vertical="top"/>
    </xf>
    <xf numFmtId="4" fontId="12" fillId="0" borderId="188" xfId="0" applyNumberFormat="1" applyFont="1" applyBorder="1" applyAlignment="1">
      <alignment horizontal="right" vertical="top"/>
    </xf>
    <xf numFmtId="0" fontId="2" fillId="5" borderId="91" xfId="0" applyFont="1" applyFill="1" applyBorder="1" applyAlignment="1">
      <alignment vertical="center"/>
    </xf>
    <xf numFmtId="0" fontId="3" fillId="5" borderId="189" xfId="0" applyFont="1" applyFill="1" applyBorder="1" applyAlignment="1">
      <alignment horizontal="center" vertical="center"/>
    </xf>
    <xf numFmtId="164" fontId="2" fillId="0" borderId="78" xfId="0" applyNumberFormat="1" applyFont="1" applyBorder="1" applyAlignment="1">
      <alignment vertical="top"/>
    </xf>
    <xf numFmtId="0" fontId="1" fillId="0" borderId="30" xfId="0" applyFont="1" applyBorder="1" applyAlignment="1">
      <alignment vertical="top" wrapText="1"/>
    </xf>
    <xf numFmtId="0" fontId="1" fillId="0" borderId="104" xfId="0" applyFont="1" applyBorder="1" applyAlignment="1">
      <alignment horizontal="center" vertical="top"/>
    </xf>
    <xf numFmtId="0" fontId="37" fillId="0" borderId="136" xfId="0" applyFont="1" applyBorder="1" applyAlignment="1">
      <alignment vertical="top" wrapText="1"/>
    </xf>
    <xf numFmtId="0" fontId="19" fillId="6" borderId="73" xfId="0" applyFont="1" applyFill="1" applyBorder="1" applyAlignment="1">
      <alignment horizontal="left" vertical="top" wrapText="1"/>
    </xf>
    <xf numFmtId="4" fontId="2" fillId="6" borderId="154" xfId="0" applyNumberFormat="1" applyFont="1" applyFill="1" applyBorder="1" applyAlignment="1">
      <alignment horizontal="right" vertical="top"/>
    </xf>
    <xf numFmtId="164" fontId="2" fillId="6" borderId="168" xfId="0" applyNumberFormat="1" applyFont="1" applyFill="1" applyBorder="1" applyAlignment="1">
      <alignment vertical="top"/>
    </xf>
    <xf numFmtId="164" fontId="2" fillId="0" borderId="171" xfId="0" applyNumberFormat="1" applyFont="1" applyBorder="1" applyAlignment="1">
      <alignment vertical="top"/>
    </xf>
    <xf numFmtId="164" fontId="18" fillId="7" borderId="30" xfId="0" applyNumberFormat="1" applyFont="1" applyFill="1" applyBorder="1" applyAlignment="1">
      <alignment vertical="center"/>
    </xf>
    <xf numFmtId="4" fontId="2" fillId="7" borderId="190" xfId="0" applyNumberFormat="1" applyFont="1" applyFill="1" applyBorder="1" applyAlignment="1">
      <alignment horizontal="right" vertical="center"/>
    </xf>
    <xf numFmtId="4" fontId="12" fillId="7" borderId="79" xfId="0" applyNumberFormat="1" applyFont="1" applyFill="1" applyBorder="1" applyAlignment="1">
      <alignment horizontal="right" vertical="center"/>
    </xf>
    <xf numFmtId="0" fontId="18" fillId="6" borderId="139" xfId="0" applyFont="1" applyFill="1" applyBorder="1" applyAlignment="1">
      <alignment horizontal="left" vertical="top" wrapText="1"/>
    </xf>
    <xf numFmtId="164" fontId="2" fillId="0" borderId="170" xfId="0" applyNumberFormat="1" applyFont="1" applyBorder="1" applyAlignment="1">
      <alignment vertical="top"/>
    </xf>
    <xf numFmtId="0" fontId="37" fillId="0" borderId="115" xfId="0" applyFont="1" applyBorder="1" applyAlignment="1">
      <alignment vertical="top" wrapText="1"/>
    </xf>
    <xf numFmtId="164" fontId="2" fillId="14" borderId="170" xfId="0" applyNumberFormat="1" applyFont="1" applyFill="1" applyBorder="1" applyAlignment="1">
      <alignment vertical="top"/>
    </xf>
    <xf numFmtId="4" fontId="12" fillId="14" borderId="60" xfId="0" applyNumberFormat="1" applyFont="1" applyFill="1" applyBorder="1" applyAlignment="1">
      <alignment horizontal="right" vertical="top"/>
    </xf>
    <xf numFmtId="164" fontId="2" fillId="14" borderId="172" xfId="0" applyNumberFormat="1" applyFont="1" applyFill="1" applyBorder="1" applyAlignment="1">
      <alignment vertical="top"/>
    </xf>
    <xf numFmtId="0" fontId="1" fillId="14" borderId="115" xfId="0" applyFont="1" applyFill="1" applyBorder="1" applyAlignment="1">
      <alignment vertical="top" wrapText="1"/>
    </xf>
    <xf numFmtId="4" fontId="1" fillId="0" borderId="150" xfId="0" applyNumberFormat="1" applyFont="1" applyFill="1" applyBorder="1" applyAlignment="1">
      <alignment horizontal="right" vertical="top"/>
    </xf>
    <xf numFmtId="4" fontId="2" fillId="2" borderId="86" xfId="0" applyNumberFormat="1" applyFont="1" applyFill="1" applyBorder="1" applyAlignment="1">
      <alignment horizontal="right" vertical="center"/>
    </xf>
    <xf numFmtId="0" fontId="31" fillId="2" borderId="79" xfId="0" applyFont="1" applyFill="1" applyBorder="1" applyAlignment="1">
      <alignment vertical="center" wrapText="1"/>
    </xf>
    <xf numFmtId="10" fontId="12" fillId="11" borderId="95" xfId="0" applyNumberFormat="1" applyFont="1" applyFill="1" applyBorder="1" applyAlignment="1">
      <alignment horizontal="right" vertical="top"/>
    </xf>
    <xf numFmtId="4" fontId="1" fillId="0" borderId="11" xfId="0" applyNumberFormat="1" applyFont="1" applyBorder="1" applyAlignment="1">
      <alignment horizontal="left"/>
    </xf>
    <xf numFmtId="4" fontId="12" fillId="0" borderId="33" xfId="0" applyNumberFormat="1" applyFont="1" applyFill="1" applyBorder="1" applyAlignment="1">
      <alignment horizontal="right" vertical="top"/>
    </xf>
    <xf numFmtId="4" fontId="12" fillId="6" borderId="157" xfId="0" applyNumberFormat="1" applyFont="1" applyFill="1" applyBorder="1" applyAlignment="1">
      <alignment horizontal="right" vertical="top"/>
    </xf>
    <xf numFmtId="10" fontId="12" fillId="0" borderId="96" xfId="0" applyNumberFormat="1" applyFont="1" applyFill="1" applyBorder="1" applyAlignment="1">
      <alignment horizontal="right" vertical="top"/>
    </xf>
    <xf numFmtId="4" fontId="31" fillId="0" borderId="43" xfId="0" applyNumberFormat="1" applyFont="1" applyBorder="1" applyAlignment="1">
      <alignment horizontal="right" vertical="top"/>
    </xf>
    <xf numFmtId="4" fontId="31" fillId="0" borderId="153" xfId="0" applyNumberFormat="1" applyFont="1" applyBorder="1" applyAlignment="1">
      <alignment horizontal="right" vertical="top"/>
    </xf>
    <xf numFmtId="4" fontId="31" fillId="0" borderId="46" xfId="0" applyNumberFormat="1" applyFont="1" applyFill="1" applyBorder="1" applyAlignment="1">
      <alignment horizontal="right" vertical="top"/>
    </xf>
    <xf numFmtId="4" fontId="31" fillId="0" borderId="43" xfId="0" applyNumberFormat="1" applyFont="1" applyFill="1" applyBorder="1" applyAlignment="1">
      <alignment horizontal="right" vertical="top"/>
    </xf>
    <xf numFmtId="4" fontId="31" fillId="14" borderId="46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40" fillId="0" borderId="33" xfId="0" applyFont="1" applyBorder="1" applyAlignment="1">
      <alignment horizontal="center"/>
    </xf>
    <xf numFmtId="0" fontId="15" fillId="0" borderId="33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03" xfId="0" applyFont="1" applyBorder="1" applyAlignment="1">
      <alignment horizontal="center" vertical="center" wrapText="1"/>
    </xf>
    <xf numFmtId="0" fontId="15" fillId="0" borderId="104" xfId="0" applyFont="1" applyBorder="1"/>
    <xf numFmtId="0" fontId="15" fillId="0" borderId="105" xfId="0" applyFont="1" applyBorder="1"/>
    <xf numFmtId="0" fontId="39" fillId="0" borderId="109" xfId="0" applyFont="1" applyBorder="1" applyAlignment="1">
      <alignment horizontal="center" vertical="center" wrapText="1"/>
    </xf>
    <xf numFmtId="0" fontId="15" fillId="0" borderId="102" xfId="0" applyFont="1" applyBorder="1"/>
    <xf numFmtId="0" fontId="15" fillId="0" borderId="131" xfId="0" applyFont="1" applyBorder="1"/>
    <xf numFmtId="0" fontId="15" fillId="0" borderId="132" xfId="0" applyFont="1" applyBorder="1"/>
    <xf numFmtId="0" fontId="39" fillId="0" borderId="91" xfId="0" applyFont="1" applyBorder="1" applyAlignment="1">
      <alignment horizontal="center" vertical="center" wrapText="1"/>
    </xf>
    <xf numFmtId="0" fontId="15" fillId="0" borderId="92" xfId="0" applyFont="1" applyBorder="1"/>
    <xf numFmtId="0" fontId="15" fillId="0" borderId="93" xfId="0" applyFont="1" applyBorder="1"/>
    <xf numFmtId="10" fontId="40" fillId="0" borderId="133" xfId="0" applyNumberFormat="1" applyFont="1" applyBorder="1" applyAlignment="1">
      <alignment horizontal="center" vertical="center"/>
    </xf>
    <xf numFmtId="0" fontId="15" fillId="0" borderId="132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28" fillId="3" borderId="12" xfId="0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3" xfId="0" applyFont="1" applyBorder="1"/>
    <xf numFmtId="0" fontId="2" fillId="3" borderId="13" xfId="0" applyFont="1" applyFill="1" applyBorder="1" applyAlignment="1">
      <alignment horizontal="center" vertical="center"/>
    </xf>
    <xf numFmtId="0" fontId="15" fillId="0" borderId="20" xfId="0" applyFont="1" applyBorder="1"/>
    <xf numFmtId="0" fontId="15" fillId="0" borderId="24" xfId="0" applyFont="1" applyBorder="1"/>
    <xf numFmtId="0" fontId="2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 wrapText="1"/>
    </xf>
    <xf numFmtId="0" fontId="15" fillId="0" borderId="22" xfId="0" applyFont="1" applyBorder="1"/>
    <xf numFmtId="0" fontId="15" fillId="0" borderId="26" xfId="0" applyFont="1" applyBorder="1"/>
    <xf numFmtId="164" fontId="18" fillId="7" borderId="91" xfId="0" applyNumberFormat="1" applyFont="1" applyFill="1" applyBorder="1" applyAlignment="1">
      <alignment horizontal="left" vertical="center" wrapText="1"/>
    </xf>
    <xf numFmtId="0" fontId="15" fillId="0" borderId="125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6" xfId="0" applyNumberFormat="1" applyFont="1" applyFill="1" applyBorder="1" applyAlignment="1">
      <alignment horizontal="left" vertical="center"/>
    </xf>
    <xf numFmtId="0" fontId="15" fillId="0" borderId="17" xfId="0" applyFont="1" applyBorder="1"/>
    <xf numFmtId="0" fontId="15" fillId="0" borderId="70" xfId="0" applyFont="1" applyBorder="1"/>
    <xf numFmtId="4" fontId="4" fillId="0" borderId="163" xfId="0" applyNumberFormat="1" applyFont="1" applyBorder="1" applyAlignment="1">
      <alignment horizontal="right" vertical="center"/>
    </xf>
    <xf numFmtId="0" fontId="15" fillId="0" borderId="157" xfId="0" applyFont="1" applyBorder="1"/>
    <xf numFmtId="0" fontId="15" fillId="0" borderId="164" xfId="0" applyFont="1" applyBorder="1"/>
    <xf numFmtId="0" fontId="15" fillId="0" borderId="166" xfId="0" applyFont="1" applyBorder="1"/>
    <xf numFmtId="0" fontId="15" fillId="0" borderId="140" xfId="0" applyFont="1" applyBorder="1"/>
    <xf numFmtId="0" fontId="15" fillId="0" borderId="167" xfId="0" applyFont="1" applyBorder="1"/>
    <xf numFmtId="164" fontId="25" fillId="7" borderId="91" xfId="0" applyNumberFormat="1" applyFont="1" applyFill="1" applyBorder="1" applyAlignment="1">
      <alignment horizontal="left" vertical="center" wrapText="1"/>
    </xf>
    <xf numFmtId="164" fontId="25" fillId="7" borderId="92" xfId="0" applyNumberFormat="1" applyFont="1" applyFill="1" applyBorder="1" applyAlignment="1">
      <alignment horizontal="left" vertical="center" wrapText="1"/>
    </xf>
    <xf numFmtId="164" fontId="25" fillId="7" borderId="93" xfId="0" applyNumberFormat="1" applyFont="1" applyFill="1" applyBorder="1" applyAlignment="1">
      <alignment horizontal="left" vertical="center" wrapText="1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82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 wrapText="1"/>
    </xf>
    <xf numFmtId="0" fontId="15" fillId="0" borderId="18" xfId="0" applyFont="1" applyBorder="1"/>
    <xf numFmtId="165" fontId="31" fillId="3" borderId="12" xfId="0" applyNumberFormat="1" applyFont="1" applyFill="1" applyBorder="1" applyAlignment="1">
      <alignment horizontal="center" vertical="center" wrapText="1"/>
    </xf>
    <xf numFmtId="165" fontId="31" fillId="3" borderId="78" xfId="0" applyNumberFormat="1" applyFont="1" applyFill="1" applyBorder="1" applyAlignment="1">
      <alignment horizontal="center" vertical="center" wrapText="1"/>
    </xf>
    <xf numFmtId="165" fontId="31" fillId="3" borderId="71" xfId="0" applyNumberFormat="1" applyFont="1" applyFill="1" applyBorder="1" applyAlignment="1">
      <alignment horizontal="center" vertical="center" wrapText="1"/>
    </xf>
    <xf numFmtId="165" fontId="2" fillId="3" borderId="16" xfId="0" applyNumberFormat="1" applyFont="1" applyFill="1" applyBorder="1" applyAlignment="1">
      <alignment horizontal="center" vertical="center" wrapText="1"/>
    </xf>
    <xf numFmtId="165" fontId="2" fillId="3" borderId="82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165" fontId="2" fillId="3" borderId="7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C12" zoomScale="60" zoomScaleNormal="60" workbookViewId="0">
      <selection activeCell="Q26" sqref="Q26"/>
    </sheetView>
  </sheetViews>
  <sheetFormatPr defaultColWidth="12.625" defaultRowHeight="15" customHeight="1"/>
  <cols>
    <col min="1" max="1" width="18.25" customWidth="1"/>
    <col min="2" max="2" width="16.625" customWidth="1"/>
    <col min="3" max="3" width="23.25" customWidth="1"/>
    <col min="4" max="4" width="18" customWidth="1"/>
    <col min="5" max="5" width="17.5" customWidth="1"/>
    <col min="6" max="6" width="16.5" customWidth="1"/>
    <col min="7" max="7" width="15.75" customWidth="1"/>
    <col min="8" max="8" width="19" customWidth="1"/>
    <col min="9" max="9" width="16.625" customWidth="1"/>
    <col min="10" max="10" width="19.75" customWidth="1"/>
    <col min="11" max="11" width="16.625" customWidth="1"/>
    <col min="12" max="12" width="16.7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>
      <c r="A1" s="579" t="s">
        <v>0</v>
      </c>
      <c r="B1" s="583"/>
      <c r="C1" s="1"/>
      <c r="D1" s="2"/>
      <c r="E1" s="1"/>
      <c r="F1" s="1"/>
      <c r="G1" s="1"/>
      <c r="H1" s="2"/>
      <c r="I1" s="1"/>
      <c r="J1" s="1"/>
      <c r="K1" s="1"/>
      <c r="L1" s="2" t="s">
        <v>513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579"/>
      <c r="I2" s="579"/>
      <c r="J2" s="579"/>
      <c r="K2" s="1"/>
      <c r="L2" s="579" t="s">
        <v>507</v>
      </c>
      <c r="M2" s="579"/>
      <c r="N2" s="57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579"/>
      <c r="I3" s="579"/>
      <c r="J3" s="579"/>
      <c r="K3" s="1"/>
      <c r="L3" s="579" t="s">
        <v>508</v>
      </c>
      <c r="M3" s="579"/>
      <c r="N3" s="57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39" customFormat="1" ht="14.25" customHeight="1">
      <c r="A10" s="137" t="s">
        <v>1</v>
      </c>
      <c r="B10" s="138"/>
      <c r="C10" s="140" t="s">
        <v>504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s="139" customFormat="1" ht="14.25" customHeight="1">
      <c r="A11" s="140" t="s">
        <v>2</v>
      </c>
      <c r="B11" s="138"/>
      <c r="C11" s="140" t="s">
        <v>505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s="139" customFormat="1" ht="14.25" customHeight="1">
      <c r="A12" s="140" t="s">
        <v>267</v>
      </c>
      <c r="B12" s="138"/>
      <c r="C12" s="141" t="s">
        <v>396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s="139" customFormat="1" ht="14.25" customHeight="1">
      <c r="A13" s="140" t="s">
        <v>3</v>
      </c>
      <c r="B13" s="138"/>
      <c r="C13" s="141" t="s">
        <v>397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s="139" customFormat="1" ht="14.25" customHeight="1">
      <c r="A14" s="140" t="s">
        <v>4</v>
      </c>
      <c r="B14" s="138"/>
      <c r="C14" s="305" t="s">
        <v>398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s="139" customFormat="1" ht="14.25" customHeight="1">
      <c r="A15" s="140" t="s">
        <v>5</v>
      </c>
      <c r="B15" s="138"/>
      <c r="C15" s="306">
        <v>44515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196" customFormat="1" ht="15.75">
      <c r="A18" s="200"/>
      <c r="B18" s="584" t="s">
        <v>230</v>
      </c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201"/>
      <c r="P18" s="202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</row>
    <row r="19" spans="1:31" s="196" customFormat="1" ht="15.75">
      <c r="A19" s="200"/>
      <c r="B19" s="584" t="s">
        <v>271</v>
      </c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201"/>
      <c r="P19" s="202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</row>
    <row r="20" spans="1:31" s="196" customFormat="1" ht="15.75">
      <c r="A20" s="200"/>
      <c r="B20" s="585" t="s">
        <v>506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201"/>
      <c r="P20" s="202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</row>
    <row r="21" spans="1:31" s="196" customFormat="1" ht="15.75">
      <c r="A21" s="200"/>
      <c r="B21" s="3"/>
      <c r="C21" s="1"/>
      <c r="D21" s="203"/>
      <c r="E21" s="203"/>
      <c r="F21" s="203"/>
      <c r="G21" s="203"/>
      <c r="H21" s="203"/>
      <c r="I21" s="203"/>
      <c r="J21" s="204"/>
      <c r="K21" s="203"/>
      <c r="L21" s="204"/>
      <c r="M21" s="203"/>
      <c r="N21" s="204"/>
      <c r="O21" s="201"/>
      <c r="P21" s="202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</row>
    <row r="22" spans="1:31" s="196" customFormat="1" ht="15.75" thickBot="1">
      <c r="D22" s="205"/>
      <c r="E22" s="205"/>
      <c r="F22" s="205"/>
      <c r="G22" s="205"/>
      <c r="H22" s="205"/>
      <c r="I22" s="205"/>
      <c r="J22" s="206"/>
      <c r="K22" s="205"/>
      <c r="L22" s="206"/>
      <c r="M22" s="205"/>
      <c r="N22" s="206"/>
      <c r="O22" s="205"/>
      <c r="P22" s="206"/>
    </row>
    <row r="23" spans="1:31" s="196" customFormat="1" ht="30" customHeight="1" thickBot="1">
      <c r="A23" s="586"/>
      <c r="B23" s="589" t="s">
        <v>231</v>
      </c>
      <c r="C23" s="590"/>
      <c r="D23" s="593" t="s">
        <v>232</v>
      </c>
      <c r="E23" s="594"/>
      <c r="F23" s="594"/>
      <c r="G23" s="594"/>
      <c r="H23" s="594"/>
      <c r="I23" s="594"/>
      <c r="J23" s="595"/>
      <c r="K23" s="589" t="s">
        <v>270</v>
      </c>
      <c r="L23" s="590"/>
      <c r="M23" s="589" t="s">
        <v>272</v>
      </c>
      <c r="N23" s="590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</row>
    <row r="24" spans="1:31" s="196" customFormat="1" ht="135.6" customHeight="1" thickBot="1">
      <c r="A24" s="587"/>
      <c r="B24" s="591"/>
      <c r="C24" s="592"/>
      <c r="D24" s="282" t="s">
        <v>268</v>
      </c>
      <c r="E24" s="283" t="s">
        <v>269</v>
      </c>
      <c r="F24" s="283" t="s">
        <v>233</v>
      </c>
      <c r="G24" s="283" t="s">
        <v>234</v>
      </c>
      <c r="H24" s="283" t="s">
        <v>6</v>
      </c>
      <c r="I24" s="596" t="s">
        <v>235</v>
      </c>
      <c r="J24" s="597"/>
      <c r="K24" s="591"/>
      <c r="L24" s="592"/>
      <c r="M24" s="591"/>
      <c r="N24" s="592"/>
      <c r="Q24" s="208"/>
    </row>
    <row r="25" spans="1:31" s="196" customFormat="1" ht="30.75" thickBot="1">
      <c r="A25" s="588"/>
      <c r="B25" s="276" t="s">
        <v>227</v>
      </c>
      <c r="C25" s="277" t="s">
        <v>236</v>
      </c>
      <c r="D25" s="276" t="s">
        <v>236</v>
      </c>
      <c r="E25" s="278" t="s">
        <v>236</v>
      </c>
      <c r="F25" s="278" t="s">
        <v>236</v>
      </c>
      <c r="G25" s="278" t="s">
        <v>236</v>
      </c>
      <c r="H25" s="278" t="s">
        <v>236</v>
      </c>
      <c r="I25" s="278" t="s">
        <v>227</v>
      </c>
      <c r="J25" s="279" t="s">
        <v>237</v>
      </c>
      <c r="K25" s="276" t="s">
        <v>227</v>
      </c>
      <c r="L25" s="277" t="s">
        <v>236</v>
      </c>
      <c r="M25" s="280" t="s">
        <v>227</v>
      </c>
      <c r="N25" s="281" t="s">
        <v>236</v>
      </c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</row>
    <row r="26" spans="1:31" s="196" customFormat="1" ht="30" customHeight="1" thickBot="1">
      <c r="A26" s="239" t="s">
        <v>238</v>
      </c>
      <c r="B26" s="242" t="s">
        <v>239</v>
      </c>
      <c r="C26" s="241" t="s">
        <v>240</v>
      </c>
      <c r="D26" s="242" t="s">
        <v>241</v>
      </c>
      <c r="E26" s="240" t="s">
        <v>242</v>
      </c>
      <c r="F26" s="240" t="s">
        <v>243</v>
      </c>
      <c r="G26" s="240" t="s">
        <v>244</v>
      </c>
      <c r="H26" s="240" t="s">
        <v>245</v>
      </c>
      <c r="I26" s="240" t="s">
        <v>246</v>
      </c>
      <c r="J26" s="241" t="s">
        <v>247</v>
      </c>
      <c r="K26" s="242" t="s">
        <v>248</v>
      </c>
      <c r="L26" s="241" t="s">
        <v>249</v>
      </c>
      <c r="M26" s="242" t="s">
        <v>250</v>
      </c>
      <c r="N26" s="241" t="s">
        <v>251</v>
      </c>
      <c r="O26" s="210"/>
      <c r="P26" s="210"/>
      <c r="Q26" s="211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</row>
    <row r="27" spans="1:31" s="196" customFormat="1" ht="30" customHeight="1">
      <c r="A27" s="228" t="s">
        <v>252</v>
      </c>
      <c r="B27" s="249">
        <f>C27/N27</f>
        <v>1</v>
      </c>
      <c r="C27" s="250">
        <f>'Кошторис  витрат'!G215</f>
        <v>1458287.15</v>
      </c>
      <c r="D27" s="255">
        <v>0</v>
      </c>
      <c r="E27" s="237">
        <v>0</v>
      </c>
      <c r="F27" s="237">
        <v>0</v>
      </c>
      <c r="G27" s="237">
        <v>0</v>
      </c>
      <c r="H27" s="237">
        <v>0</v>
      </c>
      <c r="I27" s="238">
        <f>J27/N27</f>
        <v>0</v>
      </c>
      <c r="J27" s="250">
        <f>D27+E27+F27+G27+H27</f>
        <v>0</v>
      </c>
      <c r="K27" s="249">
        <f>L27/N27</f>
        <v>0</v>
      </c>
      <c r="L27" s="250">
        <f>'Кошторис  витрат'!S215</f>
        <v>0</v>
      </c>
      <c r="M27" s="243">
        <v>1</v>
      </c>
      <c r="N27" s="244">
        <f>C27+J27+L27</f>
        <v>1458287.15</v>
      </c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</row>
    <row r="28" spans="1:31" s="196" customFormat="1" ht="30" customHeight="1">
      <c r="A28" s="229" t="s">
        <v>253</v>
      </c>
      <c r="B28" s="251">
        <f>C28/N28</f>
        <v>1</v>
      </c>
      <c r="C28" s="260">
        <f>'Кошторис  витрат'!J215</f>
        <v>1292558.2748</v>
      </c>
      <c r="D28" s="256">
        <v>0</v>
      </c>
      <c r="E28" s="219">
        <v>0</v>
      </c>
      <c r="F28" s="219">
        <v>0</v>
      </c>
      <c r="G28" s="219">
        <v>0</v>
      </c>
      <c r="H28" s="219">
        <v>0</v>
      </c>
      <c r="I28" s="218">
        <f>J28/N28</f>
        <v>0</v>
      </c>
      <c r="J28" s="252">
        <f>D28+E28+F28+G28+H28</f>
        <v>0</v>
      </c>
      <c r="K28" s="251">
        <f>L28/N28</f>
        <v>0</v>
      </c>
      <c r="L28" s="252">
        <f>'Кошторис  витрат'!V215</f>
        <v>0</v>
      </c>
      <c r="M28" s="245">
        <v>1</v>
      </c>
      <c r="N28" s="246">
        <f>C28+J28+L28</f>
        <v>1292558.2748</v>
      </c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</row>
    <row r="29" spans="1:31" s="196" customFormat="1" ht="30" customHeight="1" thickBot="1">
      <c r="A29" s="230" t="s">
        <v>254</v>
      </c>
      <c r="B29" s="253">
        <f>C29/N29</f>
        <v>1</v>
      </c>
      <c r="C29" s="254">
        <f>656229+437486</f>
        <v>1093715</v>
      </c>
      <c r="D29" s="257">
        <v>0</v>
      </c>
      <c r="E29" s="258">
        <v>0</v>
      </c>
      <c r="F29" s="258">
        <v>0</v>
      </c>
      <c r="G29" s="258">
        <v>0</v>
      </c>
      <c r="H29" s="258">
        <v>0</v>
      </c>
      <c r="I29" s="259">
        <f>J29/N29</f>
        <v>0</v>
      </c>
      <c r="J29" s="254">
        <f t="shared" ref="J29" si="0">D29+E29+F29+G29+H29</f>
        <v>0</v>
      </c>
      <c r="K29" s="253">
        <f>L29/N29</f>
        <v>0</v>
      </c>
      <c r="L29" s="254">
        <v>0</v>
      </c>
      <c r="M29" s="247">
        <f>(N29*M28)/N28</f>
        <v>0.84616300968653235</v>
      </c>
      <c r="N29" s="248">
        <f>C29+J29+L29</f>
        <v>1093715</v>
      </c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</row>
    <row r="30" spans="1:31" s="196" customFormat="1" ht="30" customHeight="1" thickBot="1">
      <c r="A30" s="231" t="s">
        <v>255</v>
      </c>
      <c r="B30" s="220">
        <f>B28-B29</f>
        <v>0</v>
      </c>
      <c r="C30" s="221">
        <f t="shared" ref="C30:H30" si="1">C28-C29</f>
        <v>198843.27480000001</v>
      </c>
      <c r="D30" s="222">
        <f t="shared" si="1"/>
        <v>0</v>
      </c>
      <c r="E30" s="223">
        <f t="shared" si="1"/>
        <v>0</v>
      </c>
      <c r="F30" s="223">
        <f t="shared" si="1"/>
        <v>0</v>
      </c>
      <c r="G30" s="223">
        <f t="shared" si="1"/>
        <v>0</v>
      </c>
      <c r="H30" s="223">
        <f t="shared" si="1"/>
        <v>0</v>
      </c>
      <c r="I30" s="224">
        <f t="shared" ref="I30:N30" si="2">I28-I29</f>
        <v>0</v>
      </c>
      <c r="J30" s="221">
        <f t="shared" si="2"/>
        <v>0</v>
      </c>
      <c r="K30" s="225">
        <f t="shared" si="2"/>
        <v>0</v>
      </c>
      <c r="L30" s="221">
        <f t="shared" si="2"/>
        <v>0</v>
      </c>
      <c r="M30" s="226">
        <f t="shared" si="2"/>
        <v>0.15383699031346765</v>
      </c>
      <c r="N30" s="227">
        <f t="shared" si="2"/>
        <v>198843.27480000001</v>
      </c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</row>
    <row r="31" spans="1:31" ht="15.75" customHeight="1">
      <c r="A31" s="3"/>
      <c r="B31" s="3"/>
      <c r="C31" s="33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196" customFormat="1" ht="15.75" customHeight="1">
      <c r="A32" s="212"/>
      <c r="B32" s="212" t="s">
        <v>256</v>
      </c>
      <c r="C32" s="580" t="s">
        <v>514</v>
      </c>
      <c r="D32" s="581"/>
      <c r="E32" s="581"/>
      <c r="F32" s="212"/>
      <c r="G32" s="213"/>
      <c r="H32" s="213"/>
      <c r="I32" s="214"/>
      <c r="J32" s="580" t="s">
        <v>515</v>
      </c>
      <c r="K32" s="581"/>
      <c r="L32" s="581"/>
      <c r="M32" s="581"/>
      <c r="N32" s="581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</row>
    <row r="33" spans="1:26" s="196" customFormat="1" ht="15.75" customHeight="1">
      <c r="D33" s="215" t="s">
        <v>257</v>
      </c>
      <c r="F33" s="216"/>
      <c r="G33" s="582" t="s">
        <v>258</v>
      </c>
      <c r="H33" s="583"/>
      <c r="I33" s="205"/>
      <c r="J33" s="582" t="s">
        <v>259</v>
      </c>
      <c r="K33" s="583"/>
      <c r="L33" s="583"/>
      <c r="M33" s="583"/>
      <c r="N33" s="583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20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20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  <mergeCell ref="L2:N2"/>
    <mergeCell ref="L3:N3"/>
    <mergeCell ref="C32:E32"/>
    <mergeCell ref="J32:N32"/>
    <mergeCell ref="G33:H33"/>
    <mergeCell ref="J33:N33"/>
  </mergeCells>
  <pageMargins left="0.23622047244094491" right="0.19685039370078741" top="0.74803149606299213" bottom="0.59055118110236227" header="0" footer="0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49"/>
  <sheetViews>
    <sheetView tabSelected="1" zoomScale="70" zoomScaleNormal="70" workbookViewId="0">
      <pane ySplit="10" topLeftCell="A210" activePane="bottomLeft" state="frozen"/>
      <selection pane="bottomLeft" activeCell="C210" sqref="C210"/>
    </sheetView>
  </sheetViews>
  <sheetFormatPr defaultColWidth="12.625" defaultRowHeight="15" customHeight="1" outlineLevelCol="1"/>
  <cols>
    <col min="1" max="1" width="12.25" customWidth="1"/>
    <col min="2" max="2" width="9.7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192" customWidth="1"/>
    <col min="9" max="9" width="14.875" style="192" customWidth="1"/>
    <col min="10" max="10" width="16.125" style="192" customWidth="1"/>
    <col min="11" max="11" width="7.5" hidden="1" customWidth="1" outlineLevel="1"/>
    <col min="12" max="12" width="8.625" hidden="1" customWidth="1" outlineLevel="1"/>
    <col min="13" max="13" width="8.75" hidden="1" customWidth="1" outlineLevel="1"/>
    <col min="14" max="14" width="10" style="192" hidden="1" customWidth="1" outlineLevel="1"/>
    <col min="15" max="16" width="8.625" style="192" hidden="1" customWidth="1" outlineLevel="1"/>
    <col min="17" max="17" width="7.25" hidden="1" customWidth="1" outlineLevel="1"/>
    <col min="18" max="19" width="8.625" hidden="1" customWidth="1" outlineLevel="1"/>
    <col min="20" max="20" width="7.375" style="192" hidden="1" customWidth="1" outlineLevel="1"/>
    <col min="21" max="21" width="8" style="192" hidden="1" customWidth="1" outlineLevel="1"/>
    <col min="22" max="22" width="9.375" style="192" hidden="1" customWidth="1" outlineLevel="1"/>
    <col min="23" max="23" width="12.625" style="192" customWidth="1" collapsed="1"/>
    <col min="24" max="25" width="12.625" style="192" customWidth="1"/>
    <col min="26" max="26" width="13.625" style="192" customWidth="1"/>
    <col min="27" max="27" width="19.125" style="188" customWidth="1"/>
    <col min="28" max="28" width="16" style="192" customWidth="1"/>
    <col min="29" max="33" width="5.875" customWidth="1"/>
  </cols>
  <sheetData>
    <row r="1" spans="1:33" ht="15.75">
      <c r="A1" s="598" t="s">
        <v>265</v>
      </c>
      <c r="B1" s="583"/>
      <c r="C1" s="583"/>
      <c r="D1" s="583"/>
      <c r="E1" s="58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179"/>
      <c r="AB1" s="1"/>
      <c r="AC1" s="1"/>
      <c r="AD1" s="1"/>
      <c r="AE1" s="1"/>
      <c r="AF1" s="1"/>
      <c r="AG1" s="1"/>
    </row>
    <row r="2" spans="1:33" s="139" customFormat="1" ht="14.25" customHeight="1">
      <c r="A2" s="141" t="str">
        <f>Фінансування!A12</f>
        <v>Назва Грантоотримувача:</v>
      </c>
      <c r="B2" s="142"/>
      <c r="C2" s="141" t="s">
        <v>396</v>
      </c>
      <c r="D2" s="143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5"/>
      <c r="X2" s="145"/>
      <c r="Y2" s="145"/>
      <c r="Z2" s="145"/>
      <c r="AA2" s="180"/>
      <c r="AB2" s="146"/>
      <c r="AC2" s="146"/>
      <c r="AD2" s="146"/>
      <c r="AE2" s="146"/>
      <c r="AF2" s="146"/>
      <c r="AG2" s="146"/>
    </row>
    <row r="3" spans="1:33" s="139" customFormat="1" ht="14.25" customHeight="1">
      <c r="A3" s="147" t="str">
        <f>Фінансування!A13</f>
        <v>Назва проєкту:</v>
      </c>
      <c r="B3" s="142"/>
      <c r="C3" s="141" t="s">
        <v>397</v>
      </c>
      <c r="D3" s="143"/>
      <c r="E3" s="144"/>
      <c r="F3" s="144"/>
      <c r="G3" s="144"/>
      <c r="H3" s="144"/>
      <c r="I3" s="144"/>
      <c r="J3" s="144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  <c r="X3" s="149"/>
      <c r="Y3" s="149"/>
      <c r="Z3" s="149"/>
      <c r="AA3" s="180"/>
      <c r="AB3" s="146"/>
      <c r="AC3" s="146"/>
      <c r="AD3" s="146"/>
      <c r="AE3" s="146"/>
      <c r="AF3" s="146"/>
      <c r="AG3" s="146"/>
    </row>
    <row r="4" spans="1:33" s="139" customFormat="1" ht="13.5" customHeight="1">
      <c r="A4" s="147" t="str">
        <f>Фінансування!A14</f>
        <v>Дата початку проєкту:</v>
      </c>
      <c r="B4" s="146"/>
      <c r="C4" s="305" t="s">
        <v>398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81"/>
      <c r="AB4" s="146"/>
      <c r="AC4" s="146"/>
      <c r="AD4" s="146"/>
      <c r="AE4" s="146"/>
      <c r="AF4" s="146"/>
      <c r="AG4" s="146"/>
    </row>
    <row r="5" spans="1:33" s="139" customFormat="1" ht="13.5" customHeight="1">
      <c r="A5" s="147" t="str">
        <f>Фінансування!A15</f>
        <v>Дата завершення проєкту:</v>
      </c>
      <c r="B5" s="146"/>
      <c r="C5" s="306">
        <v>44515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81"/>
      <c r="AB5" s="146"/>
      <c r="AC5" s="146"/>
      <c r="AD5" s="146"/>
      <c r="AE5" s="146"/>
      <c r="AF5" s="146"/>
      <c r="AG5" s="146"/>
    </row>
    <row r="6" spans="1:33" thickBot="1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182"/>
      <c r="AB6" s="1"/>
      <c r="AC6" s="1"/>
      <c r="AD6" s="1"/>
      <c r="AE6" s="1"/>
      <c r="AF6" s="1"/>
      <c r="AG6" s="1"/>
    </row>
    <row r="7" spans="1:33" ht="26.25" customHeight="1" thickBot="1">
      <c r="A7" s="599" t="s">
        <v>222</v>
      </c>
      <c r="B7" s="602" t="s">
        <v>10</v>
      </c>
      <c r="C7" s="605" t="s">
        <v>11</v>
      </c>
      <c r="D7" s="608" t="s">
        <v>12</v>
      </c>
      <c r="E7" s="626" t="s">
        <v>13</v>
      </c>
      <c r="F7" s="627"/>
      <c r="G7" s="627"/>
      <c r="H7" s="627"/>
      <c r="I7" s="627"/>
      <c r="J7" s="628"/>
      <c r="K7" s="626" t="s">
        <v>212</v>
      </c>
      <c r="L7" s="627"/>
      <c r="M7" s="627"/>
      <c r="N7" s="627"/>
      <c r="O7" s="627"/>
      <c r="P7" s="628"/>
      <c r="Q7" s="626" t="s">
        <v>213</v>
      </c>
      <c r="R7" s="627"/>
      <c r="S7" s="627"/>
      <c r="T7" s="627"/>
      <c r="U7" s="627"/>
      <c r="V7" s="628"/>
      <c r="W7" s="634" t="s">
        <v>224</v>
      </c>
      <c r="X7" s="635"/>
      <c r="Y7" s="635"/>
      <c r="Z7" s="636"/>
      <c r="AA7" s="631" t="s">
        <v>266</v>
      </c>
      <c r="AB7" s="1"/>
      <c r="AC7" s="1"/>
      <c r="AD7" s="1"/>
      <c r="AE7" s="1"/>
      <c r="AF7" s="1"/>
      <c r="AG7" s="1"/>
    </row>
    <row r="8" spans="1:33" ht="42" customHeight="1" thickBot="1">
      <c r="A8" s="600"/>
      <c r="B8" s="603"/>
      <c r="C8" s="606"/>
      <c r="D8" s="609"/>
      <c r="E8" s="629" t="s">
        <v>14</v>
      </c>
      <c r="F8" s="615"/>
      <c r="G8" s="630"/>
      <c r="H8" s="629" t="s">
        <v>223</v>
      </c>
      <c r="I8" s="615"/>
      <c r="J8" s="630"/>
      <c r="K8" s="629" t="s">
        <v>14</v>
      </c>
      <c r="L8" s="615"/>
      <c r="M8" s="630"/>
      <c r="N8" s="629" t="s">
        <v>223</v>
      </c>
      <c r="O8" s="615"/>
      <c r="P8" s="630"/>
      <c r="Q8" s="629" t="s">
        <v>14</v>
      </c>
      <c r="R8" s="615"/>
      <c r="S8" s="630"/>
      <c r="T8" s="629" t="s">
        <v>223</v>
      </c>
      <c r="U8" s="615"/>
      <c r="V8" s="630"/>
      <c r="W8" s="637" t="s">
        <v>228</v>
      </c>
      <c r="X8" s="637" t="s">
        <v>229</v>
      </c>
      <c r="Y8" s="634" t="s">
        <v>225</v>
      </c>
      <c r="Z8" s="636"/>
      <c r="AA8" s="632"/>
      <c r="AB8" s="1"/>
      <c r="AC8" s="1"/>
      <c r="AD8" s="1"/>
      <c r="AE8" s="1"/>
      <c r="AF8" s="1"/>
      <c r="AG8" s="1"/>
    </row>
    <row r="9" spans="1:33" ht="30" customHeight="1" thickBot="1">
      <c r="A9" s="601"/>
      <c r="B9" s="604"/>
      <c r="C9" s="607"/>
      <c r="D9" s="610"/>
      <c r="E9" s="24" t="s">
        <v>15</v>
      </c>
      <c r="F9" s="25" t="s">
        <v>16</v>
      </c>
      <c r="G9" s="178" t="s">
        <v>221</v>
      </c>
      <c r="H9" s="24" t="s">
        <v>15</v>
      </c>
      <c r="I9" s="25" t="s">
        <v>16</v>
      </c>
      <c r="J9" s="217" t="s">
        <v>264</v>
      </c>
      <c r="K9" s="24" t="s">
        <v>15</v>
      </c>
      <c r="L9" s="25" t="s">
        <v>17</v>
      </c>
      <c r="M9" s="217" t="s">
        <v>260</v>
      </c>
      <c r="N9" s="24" t="s">
        <v>15</v>
      </c>
      <c r="O9" s="25" t="s">
        <v>17</v>
      </c>
      <c r="P9" s="217" t="s">
        <v>261</v>
      </c>
      <c r="Q9" s="24" t="s">
        <v>15</v>
      </c>
      <c r="R9" s="25" t="s">
        <v>17</v>
      </c>
      <c r="S9" s="217" t="s">
        <v>262</v>
      </c>
      <c r="T9" s="24" t="s">
        <v>15</v>
      </c>
      <c r="U9" s="25" t="s">
        <v>17</v>
      </c>
      <c r="V9" s="217" t="s">
        <v>263</v>
      </c>
      <c r="W9" s="638"/>
      <c r="X9" s="638"/>
      <c r="Y9" s="193" t="s">
        <v>226</v>
      </c>
      <c r="Z9" s="194" t="s">
        <v>227</v>
      </c>
      <c r="AA9" s="633"/>
      <c r="AB9" s="1"/>
      <c r="AC9" s="1"/>
      <c r="AD9" s="1"/>
      <c r="AE9" s="1"/>
      <c r="AF9" s="1"/>
      <c r="AG9" s="1"/>
    </row>
    <row r="10" spans="1:33" ht="24.75" customHeight="1" thickBot="1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183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9" t="s">
        <v>273</v>
      </c>
      <c r="B11" s="30"/>
      <c r="C11" s="31" t="s">
        <v>18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184"/>
      <c r="AB11" s="35"/>
      <c r="AC11" s="35"/>
      <c r="AD11" s="35"/>
      <c r="AE11" s="35"/>
      <c r="AF11" s="35"/>
      <c r="AG11" s="35"/>
    </row>
    <row r="12" spans="1:33" ht="30" customHeight="1" thickBot="1">
      <c r="A12" s="36" t="s">
        <v>19</v>
      </c>
      <c r="B12" s="37">
        <v>1</v>
      </c>
      <c r="C12" s="150" t="s">
        <v>218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185"/>
      <c r="AB12" s="4"/>
      <c r="AC12" s="5"/>
      <c r="AD12" s="5"/>
      <c r="AE12" s="5"/>
      <c r="AF12" s="5"/>
      <c r="AG12" s="5"/>
    </row>
    <row r="13" spans="1:33" ht="30" customHeight="1">
      <c r="A13" s="41" t="s">
        <v>20</v>
      </c>
      <c r="B13" s="42" t="s">
        <v>21</v>
      </c>
      <c r="C13" s="151" t="s">
        <v>219</v>
      </c>
      <c r="D13" s="44"/>
      <c r="E13" s="45">
        <f>SUM(E14:E14)</f>
        <v>5</v>
      </c>
      <c r="F13" s="46"/>
      <c r="G13" s="47">
        <f>SUM(G14:G14)</f>
        <v>7500</v>
      </c>
      <c r="H13" s="45">
        <f>SUM(H14:H14)</f>
        <v>4</v>
      </c>
      <c r="I13" s="46"/>
      <c r="J13" s="47">
        <f>SUM(J14:J14)</f>
        <v>6000</v>
      </c>
      <c r="K13" s="45">
        <f>SUM(K14:K14)</f>
        <v>0</v>
      </c>
      <c r="L13" s="46"/>
      <c r="M13" s="47">
        <f>SUM(M14:M14)</f>
        <v>0</v>
      </c>
      <c r="N13" s="45">
        <f>SUM(N14:N14)</f>
        <v>0</v>
      </c>
      <c r="O13" s="46"/>
      <c r="P13" s="47">
        <f>SUM(P14:P14)</f>
        <v>0</v>
      </c>
      <c r="Q13" s="45">
        <f>SUM(Q14:Q14)</f>
        <v>0</v>
      </c>
      <c r="R13" s="46"/>
      <c r="S13" s="47">
        <f>SUM(S14:S14)</f>
        <v>0</v>
      </c>
      <c r="T13" s="45">
        <f>SUM(T14:T14)</f>
        <v>0</v>
      </c>
      <c r="U13" s="46"/>
      <c r="V13" s="47">
        <f>SUM(V14:V14)</f>
        <v>0</v>
      </c>
      <c r="W13" s="47">
        <f>SUM(W14:W14)</f>
        <v>7500</v>
      </c>
      <c r="X13" s="47">
        <f>SUM(X14:X14)</f>
        <v>6000</v>
      </c>
      <c r="Y13" s="48">
        <f>W13-X13</f>
        <v>1500</v>
      </c>
      <c r="Z13" s="197">
        <f>Y13/W13</f>
        <v>0.2</v>
      </c>
      <c r="AA13" s="332"/>
      <c r="AB13" s="49"/>
      <c r="AC13" s="49"/>
      <c r="AD13" s="49"/>
      <c r="AE13" s="49"/>
      <c r="AF13" s="49"/>
      <c r="AG13" s="49"/>
    </row>
    <row r="14" spans="1:33" ht="30" customHeight="1" thickBot="1">
      <c r="A14" s="50" t="s">
        <v>22</v>
      </c>
      <c r="B14" s="61" t="s">
        <v>23</v>
      </c>
      <c r="C14" s="353" t="s">
        <v>274</v>
      </c>
      <c r="D14" s="62" t="s">
        <v>24</v>
      </c>
      <c r="E14" s="63">
        <v>5</v>
      </c>
      <c r="F14" s="64">
        <v>1500</v>
      </c>
      <c r="G14" s="65">
        <f t="shared" ref="G14" si="0">E14*F14</f>
        <v>7500</v>
      </c>
      <c r="H14" s="63">
        <v>4</v>
      </c>
      <c r="I14" s="64">
        <v>1500</v>
      </c>
      <c r="J14" s="65">
        <f t="shared" ref="J14" si="1">H14*I14</f>
        <v>6000</v>
      </c>
      <c r="K14" s="63"/>
      <c r="L14" s="64"/>
      <c r="M14" s="65">
        <f t="shared" ref="M14" si="2">K14*L14</f>
        <v>0</v>
      </c>
      <c r="N14" s="63"/>
      <c r="O14" s="64"/>
      <c r="P14" s="65">
        <f t="shared" ref="P14" si="3">N14*O14</f>
        <v>0</v>
      </c>
      <c r="Q14" s="63"/>
      <c r="R14" s="64"/>
      <c r="S14" s="65">
        <f t="shared" ref="S14" si="4">Q14*R14</f>
        <v>0</v>
      </c>
      <c r="T14" s="63"/>
      <c r="U14" s="64"/>
      <c r="V14" s="65">
        <f t="shared" ref="V14" si="5">T14*U14</f>
        <v>0</v>
      </c>
      <c r="W14" s="66">
        <f>G14+M14+S14</f>
        <v>7500</v>
      </c>
      <c r="X14" s="199">
        <f t="shared" ref="X14:X32" si="6">J14+P14+V14</f>
        <v>6000</v>
      </c>
      <c r="Y14" s="199">
        <f t="shared" ref="Y14:Y104" si="7">W14-X14</f>
        <v>1500</v>
      </c>
      <c r="Z14" s="354">
        <f>Y14/W14</f>
        <v>0.2</v>
      </c>
      <c r="AA14" s="355" t="s">
        <v>479</v>
      </c>
      <c r="AB14" s="58"/>
      <c r="AC14" s="59"/>
      <c r="AD14" s="59"/>
      <c r="AE14" s="59"/>
      <c r="AF14" s="59"/>
      <c r="AG14" s="59"/>
    </row>
    <row r="15" spans="1:33" ht="30" customHeight="1">
      <c r="A15" s="41" t="s">
        <v>20</v>
      </c>
      <c r="B15" s="361" t="s">
        <v>25</v>
      </c>
      <c r="C15" s="362" t="s">
        <v>26</v>
      </c>
      <c r="D15" s="363"/>
      <c r="E15" s="364">
        <f>SUM(E16:E21)</f>
        <v>21</v>
      </c>
      <c r="F15" s="365"/>
      <c r="G15" s="263">
        <f>SUM(G16:G21)</f>
        <v>119000</v>
      </c>
      <c r="H15" s="364">
        <f>SUM(H16:H21)</f>
        <v>15.173157699999999</v>
      </c>
      <c r="I15" s="365"/>
      <c r="J15" s="263">
        <f>SUM(J16:J21)</f>
        <v>84177.474799999996</v>
      </c>
      <c r="K15" s="364">
        <f>SUM(K16:K21)</f>
        <v>0</v>
      </c>
      <c r="L15" s="365"/>
      <c r="M15" s="263">
        <f>SUM(M16:M21)</f>
        <v>0</v>
      </c>
      <c r="N15" s="364">
        <f>SUM(N16:N21)</f>
        <v>0</v>
      </c>
      <c r="O15" s="365"/>
      <c r="P15" s="263">
        <f>SUM(P16:P21)</f>
        <v>0</v>
      </c>
      <c r="Q15" s="364">
        <f>SUM(Q16:Q21)</f>
        <v>0</v>
      </c>
      <c r="R15" s="365"/>
      <c r="S15" s="263">
        <f>SUM(S16:S21)</f>
        <v>0</v>
      </c>
      <c r="T15" s="364">
        <f>SUM(T16:T21)</f>
        <v>0</v>
      </c>
      <c r="U15" s="365"/>
      <c r="V15" s="263">
        <f>SUM(V16:V21)</f>
        <v>0</v>
      </c>
      <c r="W15" s="263">
        <f>SUM(W16:W21)</f>
        <v>119000</v>
      </c>
      <c r="X15" s="366">
        <f>SUM(X16:X21)</f>
        <v>84177.474799999996</v>
      </c>
      <c r="Y15" s="366">
        <f>W15-X15</f>
        <v>34822.525200000004</v>
      </c>
      <c r="Z15" s="367">
        <f>Y15/W15</f>
        <v>0.29262626218487398</v>
      </c>
      <c r="AA15" s="368"/>
      <c r="AB15" s="49"/>
      <c r="AC15" s="49"/>
      <c r="AD15" s="49"/>
      <c r="AE15" s="49"/>
      <c r="AF15" s="49"/>
      <c r="AG15" s="49"/>
    </row>
    <row r="16" spans="1:33" ht="30" customHeight="1">
      <c r="A16" s="50" t="s">
        <v>22</v>
      </c>
      <c r="B16" s="369" t="s">
        <v>27</v>
      </c>
      <c r="C16" s="285" t="s">
        <v>278</v>
      </c>
      <c r="D16" s="53" t="s">
        <v>24</v>
      </c>
      <c r="E16" s="54">
        <v>5</v>
      </c>
      <c r="F16" s="55">
        <v>6000</v>
      </c>
      <c r="G16" s="56">
        <f t="shared" ref="G16:G21" si="8">E16*F16</f>
        <v>30000</v>
      </c>
      <c r="H16" s="320">
        <v>3.4523799999999998</v>
      </c>
      <c r="I16" s="55">
        <v>6000</v>
      </c>
      <c r="J16" s="56">
        <f t="shared" ref="J16:J19" si="9">I16*H16</f>
        <v>20714.28</v>
      </c>
      <c r="K16" s="54"/>
      <c r="L16" s="55"/>
      <c r="M16" s="56">
        <f t="shared" ref="M16:M21" si="10">K16*L16</f>
        <v>0</v>
      </c>
      <c r="N16" s="54"/>
      <c r="O16" s="55"/>
      <c r="P16" s="56">
        <f t="shared" ref="P16:P21" si="11">N16*O16</f>
        <v>0</v>
      </c>
      <c r="Q16" s="54"/>
      <c r="R16" s="55"/>
      <c r="S16" s="56">
        <f t="shared" ref="S16:S21" si="12">Q16*R16</f>
        <v>0</v>
      </c>
      <c r="T16" s="54"/>
      <c r="U16" s="55"/>
      <c r="V16" s="56">
        <f t="shared" ref="V16:V21" si="13">T16*U16</f>
        <v>0</v>
      </c>
      <c r="W16" s="57">
        <f>G16+M16+S16</f>
        <v>30000</v>
      </c>
      <c r="X16" s="265">
        <f t="shared" si="6"/>
        <v>20714.28</v>
      </c>
      <c r="Y16" s="265">
        <v>9285.7199999999993</v>
      </c>
      <c r="Z16" s="331">
        <f t="shared" ref="Z16:Z28" si="14">Y16/W16</f>
        <v>0.30952399999999997</v>
      </c>
      <c r="AA16" s="370" t="s">
        <v>479</v>
      </c>
      <c r="AB16" s="59"/>
      <c r="AC16" s="59"/>
      <c r="AD16" s="59"/>
      <c r="AE16" s="59"/>
      <c r="AF16" s="59"/>
      <c r="AG16" s="59"/>
    </row>
    <row r="17" spans="1:33" ht="30" customHeight="1">
      <c r="A17" s="50" t="s">
        <v>22</v>
      </c>
      <c r="B17" s="369" t="s">
        <v>28</v>
      </c>
      <c r="C17" s="285" t="s">
        <v>279</v>
      </c>
      <c r="D17" s="53" t="s">
        <v>24</v>
      </c>
      <c r="E17" s="54">
        <v>5</v>
      </c>
      <c r="F17" s="55">
        <v>6000</v>
      </c>
      <c r="G17" s="56">
        <f t="shared" si="8"/>
        <v>30000</v>
      </c>
      <c r="H17" s="320">
        <v>3.316017</v>
      </c>
      <c r="I17" s="55">
        <v>6000</v>
      </c>
      <c r="J17" s="56">
        <f t="shared" si="9"/>
        <v>19896.101999999999</v>
      </c>
      <c r="K17" s="54"/>
      <c r="L17" s="55"/>
      <c r="M17" s="56">
        <f t="shared" si="10"/>
        <v>0</v>
      </c>
      <c r="N17" s="54"/>
      <c r="O17" s="55"/>
      <c r="P17" s="56">
        <f t="shared" si="11"/>
        <v>0</v>
      </c>
      <c r="Q17" s="54"/>
      <c r="R17" s="55"/>
      <c r="S17" s="56">
        <f t="shared" si="12"/>
        <v>0</v>
      </c>
      <c r="T17" s="54"/>
      <c r="U17" s="55"/>
      <c r="V17" s="56">
        <f t="shared" si="13"/>
        <v>0</v>
      </c>
      <c r="W17" s="57">
        <f t="shared" ref="W17:W32" si="15">G17+M17+S17</f>
        <v>30000</v>
      </c>
      <c r="X17" s="265">
        <f t="shared" si="6"/>
        <v>19896.101999999999</v>
      </c>
      <c r="Y17" s="265">
        <v>10103.9</v>
      </c>
      <c r="Z17" s="331">
        <f t="shared" si="14"/>
        <v>0.33679666666666663</v>
      </c>
      <c r="AA17" s="370" t="s">
        <v>479</v>
      </c>
      <c r="AB17" s="59"/>
      <c r="AC17" s="59"/>
      <c r="AD17" s="59"/>
      <c r="AE17" s="59"/>
      <c r="AF17" s="59"/>
      <c r="AG17" s="59"/>
    </row>
    <row r="18" spans="1:33" s="284" customFormat="1" ht="30" customHeight="1">
      <c r="A18" s="50" t="s">
        <v>22</v>
      </c>
      <c r="B18" s="369" t="s">
        <v>29</v>
      </c>
      <c r="C18" s="285" t="s">
        <v>280</v>
      </c>
      <c r="D18" s="53" t="s">
        <v>24</v>
      </c>
      <c r="E18" s="63">
        <v>3</v>
      </c>
      <c r="F18" s="64">
        <v>6000</v>
      </c>
      <c r="G18" s="56">
        <f>E18*F18</f>
        <v>18000</v>
      </c>
      <c r="H18" s="320">
        <v>3.316017</v>
      </c>
      <c r="I18" s="64">
        <v>6000</v>
      </c>
      <c r="J18" s="56">
        <f t="shared" si="9"/>
        <v>19896.101999999999</v>
      </c>
      <c r="K18" s="54"/>
      <c r="L18" s="55"/>
      <c r="M18" s="56">
        <f t="shared" ref="M18:M20" si="16">K18*L18</f>
        <v>0</v>
      </c>
      <c r="N18" s="54"/>
      <c r="O18" s="55"/>
      <c r="P18" s="56">
        <f t="shared" ref="P18:P20" si="17">N18*O18</f>
        <v>0</v>
      </c>
      <c r="Q18" s="54"/>
      <c r="R18" s="55"/>
      <c r="S18" s="56">
        <f t="shared" ref="S18:S20" si="18">Q18*R18</f>
        <v>0</v>
      </c>
      <c r="T18" s="54"/>
      <c r="U18" s="55"/>
      <c r="V18" s="56">
        <f t="shared" ref="V18:V20" si="19">T18*U18</f>
        <v>0</v>
      </c>
      <c r="W18" s="57">
        <f t="shared" si="15"/>
        <v>18000</v>
      </c>
      <c r="X18" s="265">
        <f t="shared" ref="X18:X20" si="20">J18+P18+V18</f>
        <v>19896.101999999999</v>
      </c>
      <c r="Y18" s="265">
        <f t="shared" ref="Y18:Y20" si="21">W18-X18</f>
        <v>-1896.101999999999</v>
      </c>
      <c r="Z18" s="331">
        <f t="shared" ref="Z18:Z20" si="22">Y18/W18</f>
        <v>-0.10533899999999995</v>
      </c>
      <c r="AA18" s="370" t="s">
        <v>509</v>
      </c>
      <c r="AB18" s="59"/>
      <c r="AC18" s="59"/>
      <c r="AD18" s="59"/>
      <c r="AE18" s="59"/>
      <c r="AF18" s="59"/>
      <c r="AG18" s="59"/>
    </row>
    <row r="19" spans="1:33" s="284" customFormat="1" ht="30" customHeight="1">
      <c r="A19" s="50" t="s">
        <v>22</v>
      </c>
      <c r="B19" s="369" t="s">
        <v>275</v>
      </c>
      <c r="C19" s="286" t="s">
        <v>281</v>
      </c>
      <c r="D19" s="53" t="s">
        <v>24</v>
      </c>
      <c r="E19" s="63">
        <v>2.5</v>
      </c>
      <c r="F19" s="64">
        <v>6000</v>
      </c>
      <c r="G19" s="56">
        <f t="shared" si="8"/>
        <v>15000</v>
      </c>
      <c r="H19" s="63"/>
      <c r="I19" s="64"/>
      <c r="J19" s="56">
        <f t="shared" si="9"/>
        <v>0</v>
      </c>
      <c r="K19" s="54"/>
      <c r="L19" s="55"/>
      <c r="M19" s="56">
        <f t="shared" si="16"/>
        <v>0</v>
      </c>
      <c r="N19" s="54"/>
      <c r="O19" s="55"/>
      <c r="P19" s="56">
        <f t="shared" si="17"/>
        <v>0</v>
      </c>
      <c r="Q19" s="54"/>
      <c r="R19" s="55"/>
      <c r="S19" s="56">
        <f t="shared" si="18"/>
        <v>0</v>
      </c>
      <c r="T19" s="54"/>
      <c r="U19" s="55"/>
      <c r="V19" s="56">
        <f t="shared" si="19"/>
        <v>0</v>
      </c>
      <c r="W19" s="57">
        <f t="shared" ref="W19:W20" si="23">G19+M19+S19</f>
        <v>15000</v>
      </c>
      <c r="X19" s="265">
        <f t="shared" si="20"/>
        <v>0</v>
      </c>
      <c r="Y19" s="265">
        <f t="shared" si="21"/>
        <v>15000</v>
      </c>
      <c r="Z19" s="331">
        <f>Y19/W19</f>
        <v>1</v>
      </c>
      <c r="AA19" s="370" t="s">
        <v>480</v>
      </c>
      <c r="AB19" s="59"/>
      <c r="AC19" s="59"/>
      <c r="AD19" s="59"/>
      <c r="AE19" s="59"/>
      <c r="AF19" s="59"/>
      <c r="AG19" s="59"/>
    </row>
    <row r="20" spans="1:33" s="284" customFormat="1" ht="30" customHeight="1">
      <c r="A20" s="50" t="s">
        <v>22</v>
      </c>
      <c r="B20" s="369" t="s">
        <v>276</v>
      </c>
      <c r="C20" s="285" t="s">
        <v>282</v>
      </c>
      <c r="D20" s="62" t="s">
        <v>24</v>
      </c>
      <c r="E20" s="63">
        <v>1.5</v>
      </c>
      <c r="F20" s="64">
        <v>4000</v>
      </c>
      <c r="G20" s="65">
        <f t="shared" si="8"/>
        <v>6000</v>
      </c>
      <c r="H20" s="63">
        <v>1.7727276999999999</v>
      </c>
      <c r="I20" s="64">
        <v>4000</v>
      </c>
      <c r="J20" s="56">
        <f>I20*H20</f>
        <v>7090.9107999999997</v>
      </c>
      <c r="K20" s="54"/>
      <c r="L20" s="55"/>
      <c r="M20" s="56">
        <f t="shared" si="16"/>
        <v>0</v>
      </c>
      <c r="N20" s="54"/>
      <c r="O20" s="55"/>
      <c r="P20" s="56">
        <f t="shared" si="17"/>
        <v>0</v>
      </c>
      <c r="Q20" s="54"/>
      <c r="R20" s="55"/>
      <c r="S20" s="56">
        <f t="shared" si="18"/>
        <v>0</v>
      </c>
      <c r="T20" s="54"/>
      <c r="U20" s="55"/>
      <c r="V20" s="56">
        <f t="shared" si="19"/>
        <v>0</v>
      </c>
      <c r="W20" s="57">
        <f t="shared" si="23"/>
        <v>6000</v>
      </c>
      <c r="X20" s="265">
        <f t="shared" si="20"/>
        <v>7090.9107999999997</v>
      </c>
      <c r="Y20" s="265">
        <f t="shared" si="21"/>
        <v>-1090.9107999999997</v>
      </c>
      <c r="Z20" s="331">
        <f t="shared" si="22"/>
        <v>-0.18181846666666662</v>
      </c>
      <c r="AA20" s="370" t="s">
        <v>481</v>
      </c>
      <c r="AB20" s="59"/>
      <c r="AC20" s="59"/>
      <c r="AD20" s="59"/>
      <c r="AE20" s="59"/>
      <c r="AF20" s="59"/>
      <c r="AG20" s="59"/>
    </row>
    <row r="21" spans="1:33" ht="30" customHeight="1" thickBot="1">
      <c r="A21" s="71" t="s">
        <v>22</v>
      </c>
      <c r="B21" s="371" t="s">
        <v>277</v>
      </c>
      <c r="C21" s="372" t="s">
        <v>283</v>
      </c>
      <c r="D21" s="373" t="s">
        <v>24</v>
      </c>
      <c r="E21" s="374">
        <v>4</v>
      </c>
      <c r="F21" s="375">
        <v>5000</v>
      </c>
      <c r="G21" s="376">
        <f t="shared" si="8"/>
        <v>20000</v>
      </c>
      <c r="H21" s="377">
        <v>3.3160159999999999</v>
      </c>
      <c r="I21" s="375">
        <v>5000</v>
      </c>
      <c r="J21" s="376">
        <f>I21*H21</f>
        <v>16580.079999999998</v>
      </c>
      <c r="K21" s="374"/>
      <c r="L21" s="375"/>
      <c r="M21" s="376">
        <f t="shared" si="10"/>
        <v>0</v>
      </c>
      <c r="N21" s="374"/>
      <c r="O21" s="375"/>
      <c r="P21" s="376">
        <f t="shared" si="11"/>
        <v>0</v>
      </c>
      <c r="Q21" s="374"/>
      <c r="R21" s="375"/>
      <c r="S21" s="376">
        <f t="shared" si="12"/>
        <v>0</v>
      </c>
      <c r="T21" s="374"/>
      <c r="U21" s="375"/>
      <c r="V21" s="376">
        <f t="shared" si="13"/>
        <v>0</v>
      </c>
      <c r="W21" s="378">
        <f t="shared" si="15"/>
        <v>20000</v>
      </c>
      <c r="X21" s="267">
        <f t="shared" si="6"/>
        <v>16580.079999999998</v>
      </c>
      <c r="Y21" s="267">
        <f t="shared" si="7"/>
        <v>3419.9200000000019</v>
      </c>
      <c r="Z21" s="347">
        <f t="shared" si="14"/>
        <v>0.17099600000000009</v>
      </c>
      <c r="AA21" s="379" t="s">
        <v>479</v>
      </c>
      <c r="AB21" s="59"/>
      <c r="AC21" s="59"/>
      <c r="AD21" s="59"/>
      <c r="AE21" s="59"/>
      <c r="AF21" s="59"/>
      <c r="AG21" s="59"/>
    </row>
    <row r="22" spans="1:33" ht="30" customHeight="1">
      <c r="A22" s="41" t="s">
        <v>20</v>
      </c>
      <c r="B22" s="361" t="s">
        <v>30</v>
      </c>
      <c r="C22" s="380" t="s">
        <v>31</v>
      </c>
      <c r="D22" s="363"/>
      <c r="E22" s="364">
        <f>SUM(E23:E24)</f>
        <v>8</v>
      </c>
      <c r="F22" s="365"/>
      <c r="G22" s="263">
        <f>SUM(G23:G24)</f>
        <v>46600</v>
      </c>
      <c r="H22" s="381">
        <f>SUM(H23:H24)</f>
        <v>4</v>
      </c>
      <c r="I22" s="365"/>
      <c r="J22" s="263">
        <f>SUM(J23:J24)</f>
        <v>22937.5</v>
      </c>
      <c r="K22" s="364">
        <f>SUM(K23:K24)</f>
        <v>0</v>
      </c>
      <c r="L22" s="365"/>
      <c r="M22" s="263">
        <f>SUM(M23:M24)</f>
        <v>0</v>
      </c>
      <c r="N22" s="364">
        <f>SUM(N23:N24)</f>
        <v>0</v>
      </c>
      <c r="O22" s="365"/>
      <c r="P22" s="263">
        <f>SUM(P23:P24)</f>
        <v>0</v>
      </c>
      <c r="Q22" s="364">
        <f>SUM(Q23:Q24)</f>
        <v>0</v>
      </c>
      <c r="R22" s="365"/>
      <c r="S22" s="263">
        <f>SUM(S23:S24)</f>
        <v>0</v>
      </c>
      <c r="T22" s="364">
        <f>SUM(T23:T24)</f>
        <v>0</v>
      </c>
      <c r="U22" s="365"/>
      <c r="V22" s="263">
        <f>SUM(V23:V24)</f>
        <v>0</v>
      </c>
      <c r="W22" s="263">
        <f>SUM(W23:W24)</f>
        <v>46600</v>
      </c>
      <c r="X22" s="263">
        <f>SUM(X23:X24)</f>
        <v>22937.5</v>
      </c>
      <c r="Y22" s="382">
        <f t="shared" si="7"/>
        <v>23662.5</v>
      </c>
      <c r="Z22" s="383">
        <f>Y22/W22</f>
        <v>0.50777896995708149</v>
      </c>
      <c r="AA22" s="368"/>
      <c r="AB22" s="49"/>
      <c r="AC22" s="49"/>
      <c r="AD22" s="49"/>
      <c r="AE22" s="49"/>
      <c r="AF22" s="49"/>
      <c r="AG22" s="49"/>
    </row>
    <row r="23" spans="1:33" s="134" customFormat="1" ht="30" customHeight="1">
      <c r="A23" s="50" t="s">
        <v>22</v>
      </c>
      <c r="B23" s="369" t="s">
        <v>32</v>
      </c>
      <c r="C23" s="285" t="s">
        <v>284</v>
      </c>
      <c r="D23" s="53" t="s">
        <v>24</v>
      </c>
      <c r="E23" s="54">
        <v>4</v>
      </c>
      <c r="F23" s="55">
        <v>5900</v>
      </c>
      <c r="G23" s="56">
        <f t="shared" ref="G23:G24" si="24">E23*F23</f>
        <v>23600</v>
      </c>
      <c r="H23" s="54">
        <v>0</v>
      </c>
      <c r="I23" s="55">
        <v>0</v>
      </c>
      <c r="J23" s="56">
        <f t="shared" ref="J23" si="25">H23*I23</f>
        <v>0</v>
      </c>
      <c r="K23" s="54"/>
      <c r="L23" s="55"/>
      <c r="M23" s="56">
        <f t="shared" ref="M23:M24" si="26">K23*L23</f>
        <v>0</v>
      </c>
      <c r="N23" s="574">
        <v>0</v>
      </c>
      <c r="O23" s="55"/>
      <c r="P23" s="56">
        <f t="shared" ref="P23:P24" si="27">N23*O23</f>
        <v>0</v>
      </c>
      <c r="Q23" s="54"/>
      <c r="R23" s="55"/>
      <c r="S23" s="56">
        <f t="shared" ref="S23:S24" si="28">Q23*R23</f>
        <v>0</v>
      </c>
      <c r="T23" s="54"/>
      <c r="U23" s="55"/>
      <c r="V23" s="56">
        <f t="shared" ref="V23:V24" si="29">T23*U23</f>
        <v>0</v>
      </c>
      <c r="W23" s="57">
        <f t="shared" si="15"/>
        <v>23600</v>
      </c>
      <c r="X23" s="265">
        <f t="shared" si="6"/>
        <v>0</v>
      </c>
      <c r="Y23" s="265">
        <f t="shared" si="7"/>
        <v>23600</v>
      </c>
      <c r="Z23" s="331">
        <f t="shared" si="14"/>
        <v>1</v>
      </c>
      <c r="AA23" s="370" t="s">
        <v>482</v>
      </c>
      <c r="AB23" s="59"/>
      <c r="AC23" s="59"/>
      <c r="AD23" s="59"/>
      <c r="AE23" s="59"/>
      <c r="AF23" s="59"/>
      <c r="AG23" s="59"/>
    </row>
    <row r="24" spans="1:33" ht="30" customHeight="1" thickBot="1">
      <c r="A24" s="50" t="s">
        <v>22</v>
      </c>
      <c r="B24" s="371" t="s">
        <v>34</v>
      </c>
      <c r="C24" s="372" t="s">
        <v>285</v>
      </c>
      <c r="D24" s="373" t="s">
        <v>24</v>
      </c>
      <c r="E24" s="374">
        <v>4</v>
      </c>
      <c r="F24" s="375">
        <v>5750</v>
      </c>
      <c r="G24" s="376">
        <f t="shared" si="24"/>
        <v>23000</v>
      </c>
      <c r="H24" s="374">
        <v>4</v>
      </c>
      <c r="I24" s="375">
        <f>J24/H24</f>
        <v>5734.375</v>
      </c>
      <c r="J24" s="376">
        <v>22937.5</v>
      </c>
      <c r="K24" s="374"/>
      <c r="L24" s="375"/>
      <c r="M24" s="376">
        <f t="shared" si="26"/>
        <v>0</v>
      </c>
      <c r="N24" s="575">
        <v>0</v>
      </c>
      <c r="O24" s="375"/>
      <c r="P24" s="376">
        <f t="shared" si="27"/>
        <v>0</v>
      </c>
      <c r="Q24" s="374"/>
      <c r="R24" s="375"/>
      <c r="S24" s="376">
        <f t="shared" si="28"/>
        <v>0</v>
      </c>
      <c r="T24" s="374"/>
      <c r="U24" s="375"/>
      <c r="V24" s="376">
        <f t="shared" si="29"/>
        <v>0</v>
      </c>
      <c r="W24" s="378">
        <f t="shared" si="15"/>
        <v>23000</v>
      </c>
      <c r="X24" s="267">
        <f t="shared" si="6"/>
        <v>22937.5</v>
      </c>
      <c r="Y24" s="267">
        <f t="shared" si="7"/>
        <v>62.5</v>
      </c>
      <c r="Z24" s="347">
        <f t="shared" si="14"/>
        <v>2.717391304347826E-3</v>
      </c>
      <c r="AA24" s="379" t="s">
        <v>489</v>
      </c>
      <c r="AB24" s="59"/>
      <c r="AC24" s="59"/>
      <c r="AD24" s="59"/>
      <c r="AE24" s="59"/>
      <c r="AF24" s="59"/>
      <c r="AG24" s="59"/>
    </row>
    <row r="25" spans="1:33" ht="30" customHeight="1">
      <c r="A25" s="41" t="s">
        <v>19</v>
      </c>
      <c r="B25" s="384" t="s">
        <v>35</v>
      </c>
      <c r="C25" s="362" t="s">
        <v>36</v>
      </c>
      <c r="D25" s="363"/>
      <c r="E25" s="364">
        <f>SUM(E26:E28)</f>
        <v>173100</v>
      </c>
      <c r="F25" s="365"/>
      <c r="G25" s="263">
        <f>SUM(G26:G28)</f>
        <v>38082</v>
      </c>
      <c r="H25" s="364">
        <f>SUM(H26:H28)</f>
        <v>113114.9748</v>
      </c>
      <c r="I25" s="365"/>
      <c r="J25" s="263">
        <f>SUM(J26:J28)</f>
        <v>24885.3</v>
      </c>
      <c r="K25" s="364">
        <f>SUM(K26:K28)</f>
        <v>0</v>
      </c>
      <c r="L25" s="365"/>
      <c r="M25" s="263">
        <f>SUM(M26:M28)</f>
        <v>0</v>
      </c>
      <c r="N25" s="364">
        <f>SUM(N26:N28)</f>
        <v>0</v>
      </c>
      <c r="O25" s="365"/>
      <c r="P25" s="263">
        <f>SUM(P26:P28)</f>
        <v>0</v>
      </c>
      <c r="Q25" s="364">
        <f>SUM(Q26:Q28)</f>
        <v>0</v>
      </c>
      <c r="R25" s="365"/>
      <c r="S25" s="263">
        <f>SUM(S26:S28)</f>
        <v>0</v>
      </c>
      <c r="T25" s="364">
        <f>SUM(T26:T28)</f>
        <v>0</v>
      </c>
      <c r="U25" s="365"/>
      <c r="V25" s="263">
        <f>SUM(V26:V28)</f>
        <v>0</v>
      </c>
      <c r="W25" s="263">
        <f>SUM(W26:W28)</f>
        <v>38082</v>
      </c>
      <c r="X25" s="263">
        <f>SUM(X26:X28)</f>
        <v>24885.3</v>
      </c>
      <c r="Y25" s="382">
        <f t="shared" si="7"/>
        <v>13196.7</v>
      </c>
      <c r="Z25" s="383">
        <f>Y25/W25</f>
        <v>0.34653379549393415</v>
      </c>
      <c r="AA25" s="368"/>
      <c r="AB25" s="5"/>
      <c r="AC25" s="5"/>
      <c r="AD25" s="5"/>
      <c r="AE25" s="5"/>
      <c r="AF25" s="5"/>
      <c r="AG25" s="5"/>
    </row>
    <row r="26" spans="1:33" ht="30" customHeight="1">
      <c r="A26" s="79" t="s">
        <v>22</v>
      </c>
      <c r="B26" s="385" t="s">
        <v>37</v>
      </c>
      <c r="C26" s="285" t="s">
        <v>38</v>
      </c>
      <c r="D26" s="386"/>
      <c r="E26" s="387">
        <f>G13</f>
        <v>7500</v>
      </c>
      <c r="F26" s="81">
        <v>0.22</v>
      </c>
      <c r="G26" s="82">
        <f t="shared" ref="G26:G28" si="30">E26*F26</f>
        <v>1650</v>
      </c>
      <c r="H26" s="387">
        <f>J13</f>
        <v>6000</v>
      </c>
      <c r="I26" s="81">
        <v>0.22</v>
      </c>
      <c r="J26" s="82">
        <f t="shared" ref="J26:J28" si="31">H26*I26</f>
        <v>1320</v>
      </c>
      <c r="K26" s="387">
        <f>M13</f>
        <v>0</v>
      </c>
      <c r="L26" s="81">
        <v>0.22</v>
      </c>
      <c r="M26" s="82">
        <f t="shared" ref="M26:M28" si="32">K26*L26</f>
        <v>0</v>
      </c>
      <c r="N26" s="387">
        <f>P13</f>
        <v>0</v>
      </c>
      <c r="O26" s="81">
        <v>0.22</v>
      </c>
      <c r="P26" s="82">
        <f t="shared" ref="P26:P28" si="33">N26*O26</f>
        <v>0</v>
      </c>
      <c r="Q26" s="387">
        <f>S13</f>
        <v>0</v>
      </c>
      <c r="R26" s="81">
        <v>0.22</v>
      </c>
      <c r="S26" s="82">
        <f t="shared" ref="S26:S28" si="34">Q26*R26</f>
        <v>0</v>
      </c>
      <c r="T26" s="387">
        <f>V13</f>
        <v>0</v>
      </c>
      <c r="U26" s="81">
        <v>0.22</v>
      </c>
      <c r="V26" s="82">
        <f t="shared" ref="V26:V28" si="35">T26*U26</f>
        <v>0</v>
      </c>
      <c r="W26" s="83">
        <f>G26+M26+S26</f>
        <v>1650</v>
      </c>
      <c r="X26" s="265">
        <f>J26+P26+V26</f>
        <v>1320</v>
      </c>
      <c r="Y26" s="265">
        <f t="shared" si="7"/>
        <v>330</v>
      </c>
      <c r="Z26" s="331">
        <f t="shared" si="14"/>
        <v>0.2</v>
      </c>
      <c r="AA26" s="370" t="s">
        <v>484</v>
      </c>
      <c r="AB26" s="58"/>
      <c r="AC26" s="59"/>
      <c r="AD26" s="59"/>
      <c r="AE26" s="59"/>
      <c r="AF26" s="59"/>
      <c r="AG26" s="59"/>
    </row>
    <row r="27" spans="1:33" ht="30" customHeight="1">
      <c r="A27" s="50" t="s">
        <v>22</v>
      </c>
      <c r="B27" s="369" t="s">
        <v>39</v>
      </c>
      <c r="C27" s="285" t="s">
        <v>40</v>
      </c>
      <c r="D27" s="53"/>
      <c r="E27" s="54">
        <f>G15</f>
        <v>119000</v>
      </c>
      <c r="F27" s="55">
        <v>0.22</v>
      </c>
      <c r="G27" s="56">
        <f t="shared" si="30"/>
        <v>26180</v>
      </c>
      <c r="H27" s="54">
        <f>J15</f>
        <v>84177.474799999996</v>
      </c>
      <c r="I27" s="55">
        <v>0.22</v>
      </c>
      <c r="J27" s="56">
        <v>18519.05</v>
      </c>
      <c r="K27" s="54">
        <f>M15</f>
        <v>0</v>
      </c>
      <c r="L27" s="55">
        <v>0.22</v>
      </c>
      <c r="M27" s="56">
        <f t="shared" si="32"/>
        <v>0</v>
      </c>
      <c r="N27" s="54">
        <f>P15</f>
        <v>0</v>
      </c>
      <c r="O27" s="55">
        <v>0.22</v>
      </c>
      <c r="P27" s="56">
        <f t="shared" si="33"/>
        <v>0</v>
      </c>
      <c r="Q27" s="54">
        <f>S15</f>
        <v>0</v>
      </c>
      <c r="R27" s="55">
        <v>0.22</v>
      </c>
      <c r="S27" s="56">
        <f t="shared" si="34"/>
        <v>0</v>
      </c>
      <c r="T27" s="54">
        <f>V15</f>
        <v>0</v>
      </c>
      <c r="U27" s="55">
        <v>0.22</v>
      </c>
      <c r="V27" s="56">
        <f t="shared" si="35"/>
        <v>0</v>
      </c>
      <c r="W27" s="57">
        <f t="shared" si="15"/>
        <v>26180</v>
      </c>
      <c r="X27" s="265">
        <f t="shared" si="6"/>
        <v>18519.05</v>
      </c>
      <c r="Y27" s="265">
        <f t="shared" si="7"/>
        <v>7660.9500000000007</v>
      </c>
      <c r="Z27" s="331">
        <f t="shared" si="14"/>
        <v>0.29262605042016809</v>
      </c>
      <c r="AA27" s="370" t="s">
        <v>485</v>
      </c>
      <c r="AB27" s="59"/>
      <c r="AC27" s="59"/>
      <c r="AD27" s="59"/>
      <c r="AE27" s="59"/>
      <c r="AF27" s="59"/>
      <c r="AG27" s="59"/>
    </row>
    <row r="28" spans="1:33" ht="30" customHeight="1" thickBot="1">
      <c r="A28" s="60" t="s">
        <v>22</v>
      </c>
      <c r="B28" s="371" t="s">
        <v>41</v>
      </c>
      <c r="C28" s="388" t="s">
        <v>31</v>
      </c>
      <c r="D28" s="373"/>
      <c r="E28" s="374">
        <f>G22</f>
        <v>46600</v>
      </c>
      <c r="F28" s="375">
        <v>0.22</v>
      </c>
      <c r="G28" s="376">
        <f t="shared" si="30"/>
        <v>10252</v>
      </c>
      <c r="H28" s="374">
        <f>J22</f>
        <v>22937.5</v>
      </c>
      <c r="I28" s="375">
        <v>0.22</v>
      </c>
      <c r="J28" s="376">
        <f t="shared" si="31"/>
        <v>5046.25</v>
      </c>
      <c r="K28" s="374">
        <f>M22</f>
        <v>0</v>
      </c>
      <c r="L28" s="375">
        <v>0.22</v>
      </c>
      <c r="M28" s="376">
        <f t="shared" si="32"/>
        <v>0</v>
      </c>
      <c r="N28" s="374">
        <f>P22</f>
        <v>0</v>
      </c>
      <c r="O28" s="375">
        <v>0.22</v>
      </c>
      <c r="P28" s="376">
        <f t="shared" si="33"/>
        <v>0</v>
      </c>
      <c r="Q28" s="374">
        <f>S22</f>
        <v>0</v>
      </c>
      <c r="R28" s="375">
        <v>0.22</v>
      </c>
      <c r="S28" s="376">
        <f t="shared" si="34"/>
        <v>0</v>
      </c>
      <c r="T28" s="374">
        <f>V22</f>
        <v>0</v>
      </c>
      <c r="U28" s="375">
        <v>0.22</v>
      </c>
      <c r="V28" s="376">
        <f t="shared" si="35"/>
        <v>0</v>
      </c>
      <c r="W28" s="378">
        <f t="shared" si="15"/>
        <v>10252</v>
      </c>
      <c r="X28" s="267">
        <f t="shared" si="6"/>
        <v>5046.25</v>
      </c>
      <c r="Y28" s="267">
        <f t="shared" si="7"/>
        <v>5205.75</v>
      </c>
      <c r="Z28" s="347">
        <f t="shared" si="14"/>
        <v>0.50777896995708149</v>
      </c>
      <c r="AA28" s="379" t="s">
        <v>483</v>
      </c>
      <c r="AB28" s="59"/>
      <c r="AC28" s="59"/>
      <c r="AD28" s="59"/>
      <c r="AE28" s="59"/>
      <c r="AF28" s="59"/>
      <c r="AG28" s="59"/>
    </row>
    <row r="29" spans="1:33" ht="30" customHeight="1">
      <c r="A29" s="41" t="s">
        <v>20</v>
      </c>
      <c r="B29" s="384" t="s">
        <v>42</v>
      </c>
      <c r="C29" s="362" t="s">
        <v>43</v>
      </c>
      <c r="D29" s="363"/>
      <c r="E29" s="364">
        <f>SUM(E30:E32)</f>
        <v>0</v>
      </c>
      <c r="F29" s="365"/>
      <c r="G29" s="263">
        <f>SUM(G30:G32)</f>
        <v>0</v>
      </c>
      <c r="H29" s="364">
        <f>SUM(H30:H32)</f>
        <v>0</v>
      </c>
      <c r="I29" s="365"/>
      <c r="J29" s="263">
        <f>SUM(J30:J32)</f>
        <v>0</v>
      </c>
      <c r="K29" s="364">
        <f>SUM(K30:K32)</f>
        <v>0</v>
      </c>
      <c r="L29" s="365"/>
      <c r="M29" s="263">
        <f>SUM(M30:M32)</f>
        <v>0</v>
      </c>
      <c r="N29" s="364">
        <f>SUM(N30:N32)</f>
        <v>0</v>
      </c>
      <c r="O29" s="365"/>
      <c r="P29" s="263">
        <f>SUM(P30:P32)</f>
        <v>0</v>
      </c>
      <c r="Q29" s="364">
        <f>SUM(Q30:Q32)</f>
        <v>0</v>
      </c>
      <c r="R29" s="365"/>
      <c r="S29" s="263">
        <f>SUM(S30:S32)</f>
        <v>0</v>
      </c>
      <c r="T29" s="364">
        <f>SUM(T30:T32)</f>
        <v>0</v>
      </c>
      <c r="U29" s="365"/>
      <c r="V29" s="263">
        <f>SUM(V30:V32)</f>
        <v>0</v>
      </c>
      <c r="W29" s="263">
        <f>SUM(W30:W32)</f>
        <v>0</v>
      </c>
      <c r="X29" s="263">
        <f>SUM(X30:X32)</f>
        <v>0</v>
      </c>
      <c r="Y29" s="263">
        <f t="shared" si="7"/>
        <v>0</v>
      </c>
      <c r="Z29" s="348">
        <v>0</v>
      </c>
      <c r="AA29" s="368"/>
      <c r="AB29" s="5"/>
      <c r="AC29" s="5"/>
      <c r="AD29" s="5"/>
      <c r="AE29" s="5"/>
      <c r="AF29" s="5"/>
      <c r="AG29" s="5"/>
    </row>
    <row r="30" spans="1:33" ht="30" customHeight="1">
      <c r="A30" s="50" t="s">
        <v>22</v>
      </c>
      <c r="B30" s="385" t="s">
        <v>44</v>
      </c>
      <c r="C30" s="52" t="s">
        <v>33</v>
      </c>
      <c r="D30" s="189" t="s">
        <v>24</v>
      </c>
      <c r="E30" s="54"/>
      <c r="F30" s="55"/>
      <c r="G30" s="56">
        <f t="shared" ref="G30:G32" si="36">E30*F30</f>
        <v>0</v>
      </c>
      <c r="H30" s="54"/>
      <c r="I30" s="55"/>
      <c r="J30" s="56">
        <f t="shared" ref="J30:J32" si="37">H30*I30</f>
        <v>0</v>
      </c>
      <c r="K30" s="54"/>
      <c r="L30" s="55"/>
      <c r="M30" s="56">
        <f t="shared" ref="M30:M32" si="38">K30*L30</f>
        <v>0</v>
      </c>
      <c r="N30" s="54"/>
      <c r="O30" s="55"/>
      <c r="P30" s="56">
        <f t="shared" ref="P30:P32" si="39">N30*O30</f>
        <v>0</v>
      </c>
      <c r="Q30" s="54"/>
      <c r="R30" s="55"/>
      <c r="S30" s="56">
        <f t="shared" ref="S30:S32" si="40">Q30*R30</f>
        <v>0</v>
      </c>
      <c r="T30" s="54"/>
      <c r="U30" s="55"/>
      <c r="V30" s="56">
        <f t="shared" ref="V30:V32" si="41">T30*U30</f>
        <v>0</v>
      </c>
      <c r="W30" s="57">
        <f>G30+M30+S30</f>
        <v>0</v>
      </c>
      <c r="X30" s="265">
        <f>J30+P30+V30</f>
        <v>0</v>
      </c>
      <c r="Y30" s="265">
        <f>W30-X30</f>
        <v>0</v>
      </c>
      <c r="Z30" s="331">
        <v>0</v>
      </c>
      <c r="AA30" s="370"/>
      <c r="AB30" s="5"/>
      <c r="AC30" s="5"/>
      <c r="AD30" s="5"/>
      <c r="AE30" s="5"/>
      <c r="AF30" s="5"/>
      <c r="AG30" s="5"/>
    </row>
    <row r="31" spans="1:33" ht="30" customHeight="1">
      <c r="A31" s="50" t="s">
        <v>22</v>
      </c>
      <c r="B31" s="369" t="s">
        <v>45</v>
      </c>
      <c r="C31" s="52" t="s">
        <v>33</v>
      </c>
      <c r="D31" s="189" t="s">
        <v>24</v>
      </c>
      <c r="E31" s="54"/>
      <c r="F31" s="55"/>
      <c r="G31" s="56">
        <f t="shared" si="36"/>
        <v>0</v>
      </c>
      <c r="H31" s="54"/>
      <c r="I31" s="55"/>
      <c r="J31" s="56">
        <f t="shared" si="37"/>
        <v>0</v>
      </c>
      <c r="K31" s="54"/>
      <c r="L31" s="55"/>
      <c r="M31" s="56">
        <f t="shared" si="38"/>
        <v>0</v>
      </c>
      <c r="N31" s="54"/>
      <c r="O31" s="55"/>
      <c r="P31" s="56">
        <f t="shared" si="39"/>
        <v>0</v>
      </c>
      <c r="Q31" s="54"/>
      <c r="R31" s="55"/>
      <c r="S31" s="56">
        <f t="shared" si="40"/>
        <v>0</v>
      </c>
      <c r="T31" s="54"/>
      <c r="U31" s="55"/>
      <c r="V31" s="56">
        <f t="shared" si="41"/>
        <v>0</v>
      </c>
      <c r="W31" s="57">
        <f t="shared" si="15"/>
        <v>0</v>
      </c>
      <c r="X31" s="265">
        <f t="shared" si="6"/>
        <v>0</v>
      </c>
      <c r="Y31" s="265">
        <f t="shared" si="7"/>
        <v>0</v>
      </c>
      <c r="Z31" s="331">
        <v>0</v>
      </c>
      <c r="AA31" s="370"/>
      <c r="AB31" s="5"/>
      <c r="AC31" s="5"/>
      <c r="AD31" s="5"/>
      <c r="AE31" s="5"/>
      <c r="AF31" s="5"/>
      <c r="AG31" s="5"/>
    </row>
    <row r="32" spans="1:33" ht="30" customHeight="1" thickBot="1">
      <c r="A32" s="60" t="s">
        <v>22</v>
      </c>
      <c r="B32" s="371" t="s">
        <v>46</v>
      </c>
      <c r="C32" s="398" t="s">
        <v>33</v>
      </c>
      <c r="D32" s="399" t="s">
        <v>24</v>
      </c>
      <c r="E32" s="374"/>
      <c r="F32" s="375"/>
      <c r="G32" s="376">
        <f t="shared" si="36"/>
        <v>0</v>
      </c>
      <c r="H32" s="374"/>
      <c r="I32" s="375"/>
      <c r="J32" s="376">
        <f t="shared" si="37"/>
        <v>0</v>
      </c>
      <c r="K32" s="374"/>
      <c r="L32" s="375"/>
      <c r="M32" s="376">
        <f t="shared" si="38"/>
        <v>0</v>
      </c>
      <c r="N32" s="374"/>
      <c r="O32" s="375"/>
      <c r="P32" s="376">
        <f t="shared" si="39"/>
        <v>0</v>
      </c>
      <c r="Q32" s="374"/>
      <c r="R32" s="375"/>
      <c r="S32" s="376">
        <f t="shared" si="40"/>
        <v>0</v>
      </c>
      <c r="T32" s="374"/>
      <c r="U32" s="375"/>
      <c r="V32" s="376">
        <f t="shared" si="41"/>
        <v>0</v>
      </c>
      <c r="W32" s="378">
        <f t="shared" si="15"/>
        <v>0</v>
      </c>
      <c r="X32" s="267">
        <f t="shared" si="6"/>
        <v>0</v>
      </c>
      <c r="Y32" s="267">
        <f t="shared" si="7"/>
        <v>0</v>
      </c>
      <c r="Z32" s="347">
        <v>0</v>
      </c>
      <c r="AA32" s="400"/>
      <c r="AB32" s="5"/>
      <c r="AC32" s="5"/>
      <c r="AD32" s="5"/>
      <c r="AE32" s="5"/>
      <c r="AF32" s="5"/>
      <c r="AG32" s="5"/>
    </row>
    <row r="33" spans="1:33" ht="30" customHeight="1" thickBot="1">
      <c r="A33" s="166" t="s">
        <v>47</v>
      </c>
      <c r="B33" s="389"/>
      <c r="C33" s="390"/>
      <c r="D33" s="391"/>
      <c r="E33" s="392"/>
      <c r="F33" s="393"/>
      <c r="G33" s="394">
        <f>G13+G15+G22+G25+G29</f>
        <v>211182</v>
      </c>
      <c r="H33" s="392"/>
      <c r="I33" s="393"/>
      <c r="J33" s="394">
        <f>J13+J15+J22+J25+J29</f>
        <v>138000.27479999998</v>
      </c>
      <c r="K33" s="392"/>
      <c r="L33" s="395"/>
      <c r="M33" s="394">
        <f>M13+M15+M22+M25+M29</f>
        <v>0</v>
      </c>
      <c r="N33" s="392"/>
      <c r="O33" s="395"/>
      <c r="P33" s="394">
        <f>P13+P15+P22+P25+P29</f>
        <v>0</v>
      </c>
      <c r="Q33" s="392"/>
      <c r="R33" s="395"/>
      <c r="S33" s="394">
        <f>S13+S15+S22+S25+S29</f>
        <v>0</v>
      </c>
      <c r="T33" s="392"/>
      <c r="U33" s="395"/>
      <c r="V33" s="394">
        <f>V13+V15+V22+V25+V29</f>
        <v>0</v>
      </c>
      <c r="W33" s="394">
        <f>W13+W15+W22+W25+W29</f>
        <v>211182</v>
      </c>
      <c r="X33" s="396">
        <f>X13+X15+X22+X25+X29</f>
        <v>138000.27479999998</v>
      </c>
      <c r="Y33" s="397">
        <f t="shared" si="7"/>
        <v>73181.725200000015</v>
      </c>
      <c r="Z33" s="402">
        <f>Y33/W33</f>
        <v>0.34653391482228607</v>
      </c>
      <c r="AA33" s="404"/>
      <c r="AB33" s="4"/>
      <c r="AC33" s="5"/>
      <c r="AD33" s="5"/>
      <c r="AE33" s="5"/>
      <c r="AF33" s="5"/>
      <c r="AG33" s="5"/>
    </row>
    <row r="34" spans="1:33" ht="30" hidden="1" customHeight="1" thickBot="1">
      <c r="A34" s="162" t="s">
        <v>19</v>
      </c>
      <c r="B34" s="102">
        <v>2</v>
      </c>
      <c r="C34" s="163" t="s">
        <v>48</v>
      </c>
      <c r="D34" s="16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233"/>
      <c r="Z34" s="271"/>
      <c r="AA34" s="401"/>
      <c r="AB34" s="5"/>
      <c r="AC34" s="5"/>
      <c r="AD34" s="5"/>
      <c r="AE34" s="5"/>
      <c r="AF34" s="5"/>
      <c r="AG34" s="5"/>
    </row>
    <row r="35" spans="1:33" ht="30" hidden="1" customHeight="1">
      <c r="A35" s="41" t="s">
        <v>20</v>
      </c>
      <c r="B35" s="78" t="s">
        <v>49</v>
      </c>
      <c r="C35" s="43" t="s">
        <v>50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232">
        <f>SUM(X36:X38)</f>
        <v>0</v>
      </c>
      <c r="Y35" s="234">
        <f t="shared" si="7"/>
        <v>0</v>
      </c>
      <c r="Z35" s="343" t="e">
        <f>Y35/W35</f>
        <v>#DIV/0!</v>
      </c>
      <c r="AA35" s="351"/>
      <c r="AB35" s="89"/>
      <c r="AC35" s="49"/>
      <c r="AD35" s="49"/>
      <c r="AE35" s="49"/>
      <c r="AF35" s="49"/>
      <c r="AG35" s="49"/>
    </row>
    <row r="36" spans="1:33" ht="30" hidden="1" customHeight="1">
      <c r="A36" s="50" t="s">
        <v>22</v>
      </c>
      <c r="B36" s="51" t="s">
        <v>51</v>
      </c>
      <c r="C36" s="52" t="s">
        <v>52</v>
      </c>
      <c r="D36" s="53" t="s">
        <v>53</v>
      </c>
      <c r="E36" s="54"/>
      <c r="F36" s="55"/>
      <c r="G36" s="56">
        <f t="shared" ref="G36:G38" si="42">E36*F36</f>
        <v>0</v>
      </c>
      <c r="H36" s="54"/>
      <c r="I36" s="55"/>
      <c r="J36" s="56">
        <f t="shared" ref="J36:J38" si="43">H36*I36</f>
        <v>0</v>
      </c>
      <c r="K36" s="54"/>
      <c r="L36" s="55"/>
      <c r="M36" s="56">
        <f t="shared" ref="M36:M38" si="44">K36*L36</f>
        <v>0</v>
      </c>
      <c r="N36" s="54"/>
      <c r="O36" s="55"/>
      <c r="P36" s="56">
        <f t="shared" ref="P36:P38" si="45">N36*O36</f>
        <v>0</v>
      </c>
      <c r="Q36" s="54"/>
      <c r="R36" s="55"/>
      <c r="S36" s="56">
        <f t="shared" ref="S36:S38" si="46">Q36*R36</f>
        <v>0</v>
      </c>
      <c r="T36" s="54"/>
      <c r="U36" s="55"/>
      <c r="V36" s="56">
        <f t="shared" ref="V36:V38" si="47">T36*U36</f>
        <v>0</v>
      </c>
      <c r="W36" s="57">
        <f>G36+M36+S36</f>
        <v>0</v>
      </c>
      <c r="X36" s="195">
        <f>J36+P36+V36</f>
        <v>0</v>
      </c>
      <c r="Y36" s="195">
        <f t="shared" si="7"/>
        <v>0</v>
      </c>
      <c r="Z36" s="331" t="e">
        <f t="shared" ref="Z36:Z46" si="48">Y36/W36</f>
        <v>#DIV/0!</v>
      </c>
      <c r="AA36" s="352"/>
      <c r="AB36" s="59"/>
      <c r="AC36" s="59"/>
      <c r="AD36" s="59"/>
      <c r="AE36" s="59"/>
      <c r="AF36" s="59"/>
      <c r="AG36" s="59"/>
    </row>
    <row r="37" spans="1:33" ht="30" hidden="1" customHeight="1">
      <c r="A37" s="50" t="s">
        <v>22</v>
      </c>
      <c r="B37" s="51" t="s">
        <v>54</v>
      </c>
      <c r="C37" s="52" t="s">
        <v>52</v>
      </c>
      <c r="D37" s="53" t="s">
        <v>53</v>
      </c>
      <c r="E37" s="54"/>
      <c r="F37" s="55"/>
      <c r="G37" s="56">
        <f t="shared" si="42"/>
        <v>0</v>
      </c>
      <c r="H37" s="54"/>
      <c r="I37" s="55"/>
      <c r="J37" s="56">
        <f t="shared" si="43"/>
        <v>0</v>
      </c>
      <c r="K37" s="54"/>
      <c r="L37" s="55"/>
      <c r="M37" s="56">
        <f t="shared" si="44"/>
        <v>0</v>
      </c>
      <c r="N37" s="54"/>
      <c r="O37" s="55"/>
      <c r="P37" s="56">
        <f t="shared" si="45"/>
        <v>0</v>
      </c>
      <c r="Q37" s="54"/>
      <c r="R37" s="55"/>
      <c r="S37" s="56">
        <f t="shared" si="46"/>
        <v>0</v>
      </c>
      <c r="T37" s="54"/>
      <c r="U37" s="55"/>
      <c r="V37" s="56">
        <f t="shared" si="47"/>
        <v>0</v>
      </c>
      <c r="W37" s="57">
        <f t="shared" ref="W37:W42" si="49">G37+M37+S37</f>
        <v>0</v>
      </c>
      <c r="X37" s="195">
        <f t="shared" ref="X37:X46" si="50">J37+P37+V37</f>
        <v>0</v>
      </c>
      <c r="Y37" s="195">
        <f t="shared" si="7"/>
        <v>0</v>
      </c>
      <c r="Z37" s="331" t="e">
        <f t="shared" si="48"/>
        <v>#DIV/0!</v>
      </c>
      <c r="AA37" s="352"/>
      <c r="AB37" s="59"/>
      <c r="AC37" s="59"/>
      <c r="AD37" s="59"/>
      <c r="AE37" s="59"/>
      <c r="AF37" s="59"/>
      <c r="AG37" s="59"/>
    </row>
    <row r="38" spans="1:33" ht="30" hidden="1" customHeight="1" thickBot="1">
      <c r="A38" s="71" t="s">
        <v>22</v>
      </c>
      <c r="B38" s="77" t="s">
        <v>55</v>
      </c>
      <c r="C38" s="52" t="s">
        <v>52</v>
      </c>
      <c r="D38" s="72" t="s">
        <v>53</v>
      </c>
      <c r="E38" s="73"/>
      <c r="F38" s="74"/>
      <c r="G38" s="75">
        <f t="shared" si="42"/>
        <v>0</v>
      </c>
      <c r="H38" s="73"/>
      <c r="I38" s="74"/>
      <c r="J38" s="75">
        <f t="shared" si="43"/>
        <v>0</v>
      </c>
      <c r="K38" s="73"/>
      <c r="L38" s="74"/>
      <c r="M38" s="75">
        <f t="shared" si="44"/>
        <v>0</v>
      </c>
      <c r="N38" s="73"/>
      <c r="O38" s="74"/>
      <c r="P38" s="75">
        <f t="shared" si="45"/>
        <v>0</v>
      </c>
      <c r="Q38" s="73"/>
      <c r="R38" s="74"/>
      <c r="S38" s="75">
        <f t="shared" si="46"/>
        <v>0</v>
      </c>
      <c r="T38" s="73"/>
      <c r="U38" s="74"/>
      <c r="V38" s="75">
        <f t="shared" si="47"/>
        <v>0</v>
      </c>
      <c r="W38" s="66">
        <f t="shared" si="49"/>
        <v>0</v>
      </c>
      <c r="X38" s="195">
        <f t="shared" si="50"/>
        <v>0</v>
      </c>
      <c r="Y38" s="195">
        <f t="shared" si="7"/>
        <v>0</v>
      </c>
      <c r="Z38" s="331" t="e">
        <f t="shared" si="48"/>
        <v>#DIV/0!</v>
      </c>
      <c r="AA38" s="352"/>
      <c r="AB38" s="59"/>
      <c r="AC38" s="59"/>
      <c r="AD38" s="59"/>
      <c r="AE38" s="59"/>
      <c r="AF38" s="59"/>
      <c r="AG38" s="59"/>
    </row>
    <row r="39" spans="1:33" ht="30" hidden="1" customHeight="1">
      <c r="A39" s="41" t="s">
        <v>20</v>
      </c>
      <c r="B39" s="78" t="s">
        <v>56</v>
      </c>
      <c r="C39" s="76" t="s">
        <v>57</v>
      </c>
      <c r="D39" s="67"/>
      <c r="E39" s="68">
        <f>SUM(E40:E42)</f>
        <v>0</v>
      </c>
      <c r="F39" s="69"/>
      <c r="G39" s="70">
        <f>SUM(G40:G42)</f>
        <v>0</v>
      </c>
      <c r="H39" s="68">
        <f>SUM(H40:H42)</f>
        <v>0</v>
      </c>
      <c r="I39" s="69"/>
      <c r="J39" s="70">
        <f>SUM(J40:J42)</f>
        <v>0</v>
      </c>
      <c r="K39" s="68">
        <f>SUM(K40:K42)</f>
        <v>0</v>
      </c>
      <c r="L39" s="69"/>
      <c r="M39" s="70">
        <f>SUM(M40:M42)</f>
        <v>0</v>
      </c>
      <c r="N39" s="68">
        <f>SUM(N40:N42)</f>
        <v>0</v>
      </c>
      <c r="O39" s="69"/>
      <c r="P39" s="70">
        <f>SUM(P40:P42)</f>
        <v>0</v>
      </c>
      <c r="Q39" s="68">
        <f>SUM(Q40:Q42)</f>
        <v>0</v>
      </c>
      <c r="R39" s="69"/>
      <c r="S39" s="70">
        <f>SUM(S40:S42)</f>
        <v>0</v>
      </c>
      <c r="T39" s="68">
        <f>SUM(T40:T42)</f>
        <v>0</v>
      </c>
      <c r="U39" s="69"/>
      <c r="V39" s="70">
        <f>SUM(V40:V42)</f>
        <v>0</v>
      </c>
      <c r="W39" s="70">
        <f>SUM(W40:W42)</f>
        <v>0</v>
      </c>
      <c r="X39" s="70">
        <f>SUM(X40:X42)</f>
        <v>0</v>
      </c>
      <c r="Y39" s="235">
        <f t="shared" si="7"/>
        <v>0</v>
      </c>
      <c r="Z39" s="344" t="e">
        <f>Y39/W39</f>
        <v>#DIV/0!</v>
      </c>
      <c r="AA39" s="351"/>
      <c r="AB39" s="49"/>
      <c r="AC39" s="49"/>
      <c r="AD39" s="49"/>
      <c r="AE39" s="49"/>
      <c r="AF39" s="49"/>
      <c r="AG39" s="49"/>
    </row>
    <row r="40" spans="1:33" ht="30" hidden="1" customHeight="1">
      <c r="A40" s="50" t="s">
        <v>22</v>
      </c>
      <c r="B40" s="51" t="s">
        <v>58</v>
      </c>
      <c r="C40" s="52" t="s">
        <v>59</v>
      </c>
      <c r="D40" s="53" t="s">
        <v>60</v>
      </c>
      <c r="E40" s="54"/>
      <c r="F40" s="55"/>
      <c r="G40" s="56">
        <f t="shared" ref="G40:G42" si="51">E40*F40</f>
        <v>0</v>
      </c>
      <c r="H40" s="54"/>
      <c r="I40" s="55"/>
      <c r="J40" s="56">
        <f t="shared" ref="J40:J42" si="52">H40*I40</f>
        <v>0</v>
      </c>
      <c r="K40" s="54"/>
      <c r="L40" s="55"/>
      <c r="M40" s="56">
        <f t="shared" ref="M40:M42" si="53">K40*L40</f>
        <v>0</v>
      </c>
      <c r="N40" s="54"/>
      <c r="O40" s="55"/>
      <c r="P40" s="56">
        <f t="shared" ref="P40:P42" si="54">N40*O40</f>
        <v>0</v>
      </c>
      <c r="Q40" s="54"/>
      <c r="R40" s="55"/>
      <c r="S40" s="56">
        <f t="shared" ref="S40:S42" si="55">Q40*R40</f>
        <v>0</v>
      </c>
      <c r="T40" s="54"/>
      <c r="U40" s="55"/>
      <c r="V40" s="56">
        <f t="shared" ref="V40:V42" si="56">T40*U40</f>
        <v>0</v>
      </c>
      <c r="W40" s="57">
        <f t="shared" si="49"/>
        <v>0</v>
      </c>
      <c r="X40" s="195">
        <f t="shared" si="50"/>
        <v>0</v>
      </c>
      <c r="Y40" s="195">
        <f t="shared" si="7"/>
        <v>0</v>
      </c>
      <c r="Z40" s="331" t="e">
        <f t="shared" si="48"/>
        <v>#DIV/0!</v>
      </c>
      <c r="AA40" s="352"/>
      <c r="AB40" s="59"/>
      <c r="AC40" s="59"/>
      <c r="AD40" s="59"/>
      <c r="AE40" s="59"/>
      <c r="AF40" s="59"/>
      <c r="AG40" s="59"/>
    </row>
    <row r="41" spans="1:33" ht="30" hidden="1" customHeight="1">
      <c r="A41" s="50" t="s">
        <v>22</v>
      </c>
      <c r="B41" s="51" t="s">
        <v>61</v>
      </c>
      <c r="C41" s="90" t="s">
        <v>59</v>
      </c>
      <c r="D41" s="53" t="s">
        <v>60</v>
      </c>
      <c r="E41" s="54"/>
      <c r="F41" s="55"/>
      <c r="G41" s="56">
        <f t="shared" si="51"/>
        <v>0</v>
      </c>
      <c r="H41" s="54"/>
      <c r="I41" s="55"/>
      <c r="J41" s="56">
        <f t="shared" si="52"/>
        <v>0</v>
      </c>
      <c r="K41" s="54"/>
      <c r="L41" s="55"/>
      <c r="M41" s="56">
        <f t="shared" si="53"/>
        <v>0</v>
      </c>
      <c r="N41" s="54"/>
      <c r="O41" s="55"/>
      <c r="P41" s="56">
        <f t="shared" si="54"/>
        <v>0</v>
      </c>
      <c r="Q41" s="54"/>
      <c r="R41" s="55"/>
      <c r="S41" s="56">
        <f t="shared" si="55"/>
        <v>0</v>
      </c>
      <c r="T41" s="54"/>
      <c r="U41" s="55"/>
      <c r="V41" s="56">
        <f t="shared" si="56"/>
        <v>0</v>
      </c>
      <c r="W41" s="57">
        <f t="shared" si="49"/>
        <v>0</v>
      </c>
      <c r="X41" s="195">
        <f t="shared" si="50"/>
        <v>0</v>
      </c>
      <c r="Y41" s="195">
        <f t="shared" si="7"/>
        <v>0</v>
      </c>
      <c r="Z41" s="331" t="e">
        <f t="shared" si="48"/>
        <v>#DIV/0!</v>
      </c>
      <c r="AA41" s="352"/>
      <c r="AB41" s="59"/>
      <c r="AC41" s="59"/>
      <c r="AD41" s="59"/>
      <c r="AE41" s="59"/>
      <c r="AF41" s="59"/>
      <c r="AG41" s="59"/>
    </row>
    <row r="42" spans="1:33" ht="30" hidden="1" customHeight="1" thickBot="1">
      <c r="A42" s="71" t="s">
        <v>22</v>
      </c>
      <c r="B42" s="77" t="s">
        <v>62</v>
      </c>
      <c r="C42" s="91" t="s">
        <v>59</v>
      </c>
      <c r="D42" s="72" t="s">
        <v>60</v>
      </c>
      <c r="E42" s="73"/>
      <c r="F42" s="74"/>
      <c r="G42" s="75">
        <f t="shared" si="51"/>
        <v>0</v>
      </c>
      <c r="H42" s="73"/>
      <c r="I42" s="74"/>
      <c r="J42" s="75">
        <f t="shared" si="52"/>
        <v>0</v>
      </c>
      <c r="K42" s="73"/>
      <c r="L42" s="74"/>
      <c r="M42" s="75">
        <f t="shared" si="53"/>
        <v>0</v>
      </c>
      <c r="N42" s="73"/>
      <c r="O42" s="74"/>
      <c r="P42" s="75">
        <f t="shared" si="54"/>
        <v>0</v>
      </c>
      <c r="Q42" s="73"/>
      <c r="R42" s="74"/>
      <c r="S42" s="75">
        <f t="shared" si="55"/>
        <v>0</v>
      </c>
      <c r="T42" s="73"/>
      <c r="U42" s="74"/>
      <c r="V42" s="75">
        <f t="shared" si="56"/>
        <v>0</v>
      </c>
      <c r="W42" s="66">
        <f t="shared" si="49"/>
        <v>0</v>
      </c>
      <c r="X42" s="195">
        <f t="shared" si="50"/>
        <v>0</v>
      </c>
      <c r="Y42" s="195">
        <f t="shared" si="7"/>
        <v>0</v>
      </c>
      <c r="Z42" s="331" t="e">
        <f t="shared" si="48"/>
        <v>#DIV/0!</v>
      </c>
      <c r="AA42" s="352"/>
      <c r="AB42" s="59"/>
      <c r="AC42" s="59"/>
      <c r="AD42" s="59"/>
      <c r="AE42" s="59"/>
      <c r="AF42" s="59"/>
      <c r="AG42" s="59"/>
    </row>
    <row r="43" spans="1:33" ht="30" hidden="1" customHeight="1">
      <c r="A43" s="41" t="s">
        <v>20</v>
      </c>
      <c r="B43" s="78" t="s">
        <v>63</v>
      </c>
      <c r="C43" s="76" t="s">
        <v>64</v>
      </c>
      <c r="D43" s="67"/>
      <c r="E43" s="68">
        <f>SUM(E44:E46)</f>
        <v>0</v>
      </c>
      <c r="F43" s="69"/>
      <c r="G43" s="70">
        <f>SUM(G44:G46)</f>
        <v>0</v>
      </c>
      <c r="H43" s="68">
        <f>SUM(H44:H46)</f>
        <v>0</v>
      </c>
      <c r="I43" s="69"/>
      <c r="J43" s="70">
        <f>SUM(J44:J46)</f>
        <v>0</v>
      </c>
      <c r="K43" s="68">
        <f>SUM(K44:K46)</f>
        <v>0</v>
      </c>
      <c r="L43" s="69"/>
      <c r="M43" s="70">
        <f>SUM(M44:M46)</f>
        <v>0</v>
      </c>
      <c r="N43" s="68">
        <f>SUM(N44:N46)</f>
        <v>0</v>
      </c>
      <c r="O43" s="69"/>
      <c r="P43" s="70">
        <f>SUM(P44:P46)</f>
        <v>0</v>
      </c>
      <c r="Q43" s="68">
        <f>SUM(Q44:Q46)</f>
        <v>0</v>
      </c>
      <c r="R43" s="69"/>
      <c r="S43" s="70">
        <f>SUM(S44:S46)</f>
        <v>0</v>
      </c>
      <c r="T43" s="68">
        <f>SUM(T44:T46)</f>
        <v>0</v>
      </c>
      <c r="U43" s="69"/>
      <c r="V43" s="70">
        <f>SUM(V44:V46)</f>
        <v>0</v>
      </c>
      <c r="W43" s="70">
        <f>SUM(W44:W46)</f>
        <v>0</v>
      </c>
      <c r="X43" s="70">
        <f>SUM(X44:X46)</f>
        <v>0</v>
      </c>
      <c r="Y43" s="69">
        <f t="shared" si="7"/>
        <v>0</v>
      </c>
      <c r="Z43" s="261" t="e">
        <f>Y43/W43</f>
        <v>#DIV/0!</v>
      </c>
      <c r="AA43" s="351"/>
      <c r="AB43" s="49"/>
      <c r="AC43" s="49"/>
      <c r="AD43" s="49"/>
      <c r="AE43" s="49"/>
      <c r="AF43" s="49"/>
      <c r="AG43" s="49"/>
    </row>
    <row r="44" spans="1:33" ht="30" hidden="1" customHeight="1">
      <c r="A44" s="50" t="s">
        <v>22</v>
      </c>
      <c r="B44" s="51" t="s">
        <v>65</v>
      </c>
      <c r="C44" s="52" t="s">
        <v>66</v>
      </c>
      <c r="D44" s="53" t="s">
        <v>60</v>
      </c>
      <c r="E44" s="54"/>
      <c r="F44" s="55"/>
      <c r="G44" s="56">
        <f t="shared" ref="G44:G46" si="57">E44*F44</f>
        <v>0</v>
      </c>
      <c r="H44" s="54"/>
      <c r="I44" s="55"/>
      <c r="J44" s="56">
        <f t="shared" ref="J44:J46" si="58">H44*I44</f>
        <v>0</v>
      </c>
      <c r="K44" s="54"/>
      <c r="L44" s="55"/>
      <c r="M44" s="56">
        <f t="shared" ref="M44:M46" si="59">K44*L44</f>
        <v>0</v>
      </c>
      <c r="N44" s="54"/>
      <c r="O44" s="55"/>
      <c r="P44" s="56">
        <f t="shared" ref="P44:P46" si="60">N44*O44</f>
        <v>0</v>
      </c>
      <c r="Q44" s="54"/>
      <c r="R44" s="55"/>
      <c r="S44" s="56">
        <f t="shared" ref="S44:S46" si="61">Q44*R44</f>
        <v>0</v>
      </c>
      <c r="T44" s="54"/>
      <c r="U44" s="55"/>
      <c r="V44" s="56">
        <f t="shared" ref="V44:V46" si="62">T44*U44</f>
        <v>0</v>
      </c>
      <c r="W44" s="57">
        <f>G44+M44+S44</f>
        <v>0</v>
      </c>
      <c r="X44" s="195">
        <f t="shared" si="50"/>
        <v>0</v>
      </c>
      <c r="Y44" s="195">
        <f t="shared" si="7"/>
        <v>0</v>
      </c>
      <c r="Z44" s="331" t="e">
        <f t="shared" si="48"/>
        <v>#DIV/0!</v>
      </c>
      <c r="AA44" s="352"/>
      <c r="AB44" s="58"/>
      <c r="AC44" s="59"/>
      <c r="AD44" s="59"/>
      <c r="AE44" s="59"/>
      <c r="AF44" s="59"/>
      <c r="AG44" s="59"/>
    </row>
    <row r="45" spans="1:33" ht="30" hidden="1" customHeight="1">
      <c r="A45" s="50" t="s">
        <v>22</v>
      </c>
      <c r="B45" s="51" t="s">
        <v>67</v>
      </c>
      <c r="C45" s="52" t="s">
        <v>68</v>
      </c>
      <c r="D45" s="53" t="s">
        <v>60</v>
      </c>
      <c r="E45" s="54"/>
      <c r="F45" s="55"/>
      <c r="G45" s="56">
        <f t="shared" si="57"/>
        <v>0</v>
      </c>
      <c r="H45" s="54"/>
      <c r="I45" s="55"/>
      <c r="J45" s="56">
        <f t="shared" si="58"/>
        <v>0</v>
      </c>
      <c r="K45" s="54"/>
      <c r="L45" s="55"/>
      <c r="M45" s="56">
        <f t="shared" si="59"/>
        <v>0</v>
      </c>
      <c r="N45" s="54"/>
      <c r="O45" s="55"/>
      <c r="P45" s="56">
        <f t="shared" si="60"/>
        <v>0</v>
      </c>
      <c r="Q45" s="54"/>
      <c r="R45" s="55"/>
      <c r="S45" s="56">
        <f t="shared" si="61"/>
        <v>0</v>
      </c>
      <c r="T45" s="54"/>
      <c r="U45" s="55"/>
      <c r="V45" s="56">
        <f t="shared" si="62"/>
        <v>0</v>
      </c>
      <c r="W45" s="57">
        <f>G45+M45+S45</f>
        <v>0</v>
      </c>
      <c r="X45" s="195">
        <f t="shared" si="50"/>
        <v>0</v>
      </c>
      <c r="Y45" s="195">
        <f t="shared" si="7"/>
        <v>0</v>
      </c>
      <c r="Z45" s="331" t="e">
        <f t="shared" si="48"/>
        <v>#DIV/0!</v>
      </c>
      <c r="AA45" s="352"/>
      <c r="AB45" s="59"/>
      <c r="AC45" s="59"/>
      <c r="AD45" s="59"/>
      <c r="AE45" s="59"/>
      <c r="AF45" s="59"/>
      <c r="AG45" s="59"/>
    </row>
    <row r="46" spans="1:33" ht="30" hidden="1" customHeight="1" thickBot="1">
      <c r="A46" s="60" t="s">
        <v>22</v>
      </c>
      <c r="B46" s="61" t="s">
        <v>69</v>
      </c>
      <c r="C46" s="161" t="s">
        <v>66</v>
      </c>
      <c r="D46" s="62" t="s">
        <v>60</v>
      </c>
      <c r="E46" s="73"/>
      <c r="F46" s="74"/>
      <c r="G46" s="75">
        <f t="shared" si="57"/>
        <v>0</v>
      </c>
      <c r="H46" s="73"/>
      <c r="I46" s="74"/>
      <c r="J46" s="75">
        <f t="shared" si="58"/>
        <v>0</v>
      </c>
      <c r="K46" s="73"/>
      <c r="L46" s="74"/>
      <c r="M46" s="75">
        <f t="shared" si="59"/>
        <v>0</v>
      </c>
      <c r="N46" s="73"/>
      <c r="O46" s="74"/>
      <c r="P46" s="75">
        <f t="shared" si="60"/>
        <v>0</v>
      </c>
      <c r="Q46" s="73"/>
      <c r="R46" s="74"/>
      <c r="S46" s="75">
        <f t="shared" si="61"/>
        <v>0</v>
      </c>
      <c r="T46" s="73"/>
      <c r="U46" s="74"/>
      <c r="V46" s="75">
        <f t="shared" si="62"/>
        <v>0</v>
      </c>
      <c r="W46" s="66">
        <f>G46+M46+S46</f>
        <v>0</v>
      </c>
      <c r="X46" s="195">
        <f t="shared" si="50"/>
        <v>0</v>
      </c>
      <c r="Y46" s="195">
        <f t="shared" si="7"/>
        <v>0</v>
      </c>
      <c r="Z46" s="331" t="e">
        <f t="shared" si="48"/>
        <v>#DIV/0!</v>
      </c>
      <c r="AA46" s="352"/>
      <c r="AB46" s="59"/>
      <c r="AC46" s="59"/>
      <c r="AD46" s="59"/>
      <c r="AE46" s="59"/>
      <c r="AF46" s="59"/>
      <c r="AG46" s="59"/>
    </row>
    <row r="47" spans="1:33" ht="30" hidden="1" customHeight="1" thickBot="1">
      <c r="A47" s="170" t="s">
        <v>210</v>
      </c>
      <c r="B47" s="405"/>
      <c r="C47" s="406"/>
      <c r="D47" s="407"/>
      <c r="E47" s="97">
        <f>E43+E39+E35</f>
        <v>0</v>
      </c>
      <c r="F47" s="86"/>
      <c r="G47" s="85">
        <f>G43+G39+G35</f>
        <v>0</v>
      </c>
      <c r="H47" s="97">
        <f>H43+H39+H35</f>
        <v>0</v>
      </c>
      <c r="I47" s="86"/>
      <c r="J47" s="85">
        <f>J43+J39+J35</f>
        <v>0</v>
      </c>
      <c r="K47" s="87">
        <f>K43+K39+K35</f>
        <v>0</v>
      </c>
      <c r="L47" s="86"/>
      <c r="M47" s="85">
        <f>M43+M39+M35</f>
        <v>0</v>
      </c>
      <c r="N47" s="87">
        <f>N43+N39+N35</f>
        <v>0</v>
      </c>
      <c r="O47" s="86"/>
      <c r="P47" s="85">
        <f>P43+P39+P35</f>
        <v>0</v>
      </c>
      <c r="Q47" s="87">
        <f>Q43+Q39+Q35</f>
        <v>0</v>
      </c>
      <c r="R47" s="86"/>
      <c r="S47" s="85">
        <f>S43+S39+S35</f>
        <v>0</v>
      </c>
      <c r="T47" s="87">
        <f>T43+T39+T35</f>
        <v>0</v>
      </c>
      <c r="U47" s="86"/>
      <c r="V47" s="85">
        <f>V43+V39+V35</f>
        <v>0</v>
      </c>
      <c r="W47" s="408">
        <f>W43+W39+W35</f>
        <v>0</v>
      </c>
      <c r="X47" s="408">
        <f>X43+X39+X35</f>
        <v>0</v>
      </c>
      <c r="Y47" s="408">
        <f t="shared" si="7"/>
        <v>0</v>
      </c>
      <c r="Z47" s="198" t="e">
        <f>Y47/W47</f>
        <v>#DIV/0!</v>
      </c>
      <c r="AA47" s="409"/>
      <c r="AB47" s="5"/>
      <c r="AC47" s="5"/>
      <c r="AD47" s="5"/>
      <c r="AE47" s="5"/>
      <c r="AF47" s="5"/>
      <c r="AG47" s="5"/>
    </row>
    <row r="48" spans="1:33" ht="30" customHeight="1" thickBot="1">
      <c r="A48" s="162" t="s">
        <v>19</v>
      </c>
      <c r="B48" s="414">
        <v>3</v>
      </c>
      <c r="C48" s="415" t="s">
        <v>70</v>
      </c>
      <c r="D48" s="416"/>
      <c r="E48" s="417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8"/>
      <c r="X48" s="418"/>
      <c r="Y48" s="418"/>
      <c r="Z48" s="418"/>
      <c r="AA48" s="419"/>
      <c r="AB48" s="5"/>
      <c r="AC48" s="5"/>
      <c r="AD48" s="5"/>
      <c r="AE48" s="5"/>
      <c r="AF48" s="5"/>
      <c r="AG48" s="5"/>
    </row>
    <row r="49" spans="1:33" ht="45" customHeight="1">
      <c r="A49" s="41" t="s">
        <v>20</v>
      </c>
      <c r="B49" s="412" t="s">
        <v>71</v>
      </c>
      <c r="C49" s="43" t="s">
        <v>72</v>
      </c>
      <c r="D49" s="356"/>
      <c r="E49" s="45">
        <f>SUM(E50:E52)</f>
        <v>0</v>
      </c>
      <c r="F49" s="357"/>
      <c r="G49" s="358">
        <f>SUM(G50:G52)</f>
        <v>0</v>
      </c>
      <c r="H49" s="45">
        <f>SUM(H50:H52)</f>
        <v>0</v>
      </c>
      <c r="I49" s="357"/>
      <c r="J49" s="358">
        <f>SUM(J50:J52)</f>
        <v>0</v>
      </c>
      <c r="K49" s="45">
        <f t="shared" ref="K49" si="63">SUM(K50:K52)</f>
        <v>0</v>
      </c>
      <c r="L49" s="357"/>
      <c r="M49" s="358">
        <f>SUM(M50:M52)</f>
        <v>0</v>
      </c>
      <c r="N49" s="45">
        <f t="shared" ref="N49" si="64">SUM(N50:N52)</f>
        <v>0</v>
      </c>
      <c r="O49" s="357"/>
      <c r="P49" s="358">
        <f>SUM(P50:P52)</f>
        <v>0</v>
      </c>
      <c r="Q49" s="45">
        <f t="shared" ref="Q49" si="65">SUM(Q50:Q52)</f>
        <v>0</v>
      </c>
      <c r="R49" s="357"/>
      <c r="S49" s="358">
        <f>SUM(S50:S52)</f>
        <v>0</v>
      </c>
      <c r="T49" s="45">
        <f t="shared" ref="T49" si="66">SUM(T50:T52)</f>
        <v>0</v>
      </c>
      <c r="U49" s="357"/>
      <c r="V49" s="358">
        <f>SUM(V50:V52)</f>
        <v>0</v>
      </c>
      <c r="W49" s="358">
        <f>SUM(W50:W52)</f>
        <v>0</v>
      </c>
      <c r="X49" s="358">
        <f>SUM(X50:X52)</f>
        <v>0</v>
      </c>
      <c r="Y49" s="359">
        <f t="shared" si="7"/>
        <v>0</v>
      </c>
      <c r="Z49" s="342">
        <v>0</v>
      </c>
      <c r="AA49" s="413"/>
      <c r="AB49" s="49"/>
      <c r="AC49" s="49"/>
      <c r="AD49" s="49"/>
      <c r="AE49" s="49"/>
      <c r="AF49" s="49"/>
      <c r="AG49" s="49"/>
    </row>
    <row r="50" spans="1:33" ht="30" customHeight="1">
      <c r="A50" s="50" t="s">
        <v>22</v>
      </c>
      <c r="B50" s="369" t="s">
        <v>73</v>
      </c>
      <c r="C50" s="90" t="s">
        <v>74</v>
      </c>
      <c r="D50" s="53" t="s">
        <v>53</v>
      </c>
      <c r="E50" s="54"/>
      <c r="F50" s="55"/>
      <c r="G50" s="56">
        <f t="shared" ref="G50:G52" si="67">E50*F50</f>
        <v>0</v>
      </c>
      <c r="H50" s="54"/>
      <c r="I50" s="55"/>
      <c r="J50" s="56">
        <f t="shared" ref="J50:J52" si="68">H50*I50</f>
        <v>0</v>
      </c>
      <c r="K50" s="54"/>
      <c r="L50" s="55"/>
      <c r="M50" s="56">
        <f t="shared" ref="M50:M52" si="69">K50*L50</f>
        <v>0</v>
      </c>
      <c r="N50" s="54"/>
      <c r="O50" s="55"/>
      <c r="P50" s="56">
        <f t="shared" ref="P50:P52" si="70">N50*O50</f>
        <v>0</v>
      </c>
      <c r="Q50" s="54"/>
      <c r="R50" s="55"/>
      <c r="S50" s="56">
        <f t="shared" ref="S50:S52" si="71">Q50*R50</f>
        <v>0</v>
      </c>
      <c r="T50" s="54"/>
      <c r="U50" s="55"/>
      <c r="V50" s="56">
        <f t="shared" ref="V50:V52" si="72">T50*U50</f>
        <v>0</v>
      </c>
      <c r="W50" s="57">
        <f>G50+M50+S50</f>
        <v>0</v>
      </c>
      <c r="X50" s="265">
        <f t="shared" ref="X50:X55" si="73">J50+P50+V50</f>
        <v>0</v>
      </c>
      <c r="Y50" s="265">
        <f t="shared" si="7"/>
        <v>0</v>
      </c>
      <c r="Z50" s="331">
        <v>0</v>
      </c>
      <c r="AA50" s="370"/>
      <c r="AB50" s="59"/>
      <c r="AC50" s="59"/>
      <c r="AD50" s="59"/>
      <c r="AE50" s="59"/>
      <c r="AF50" s="59"/>
      <c r="AG50" s="59"/>
    </row>
    <row r="51" spans="1:33" ht="30" customHeight="1">
      <c r="A51" s="50" t="s">
        <v>22</v>
      </c>
      <c r="B51" s="369" t="s">
        <v>75</v>
      </c>
      <c r="C51" s="136" t="s">
        <v>76</v>
      </c>
      <c r="D51" s="53" t="s">
        <v>53</v>
      </c>
      <c r="E51" s="54"/>
      <c r="F51" s="55"/>
      <c r="G51" s="56">
        <f t="shared" si="67"/>
        <v>0</v>
      </c>
      <c r="H51" s="54"/>
      <c r="I51" s="55"/>
      <c r="J51" s="56">
        <f t="shared" si="68"/>
        <v>0</v>
      </c>
      <c r="K51" s="54"/>
      <c r="L51" s="55"/>
      <c r="M51" s="56">
        <f t="shared" si="69"/>
        <v>0</v>
      </c>
      <c r="N51" s="54"/>
      <c r="O51" s="55"/>
      <c r="P51" s="56">
        <f t="shared" si="70"/>
        <v>0</v>
      </c>
      <c r="Q51" s="54"/>
      <c r="R51" s="55"/>
      <c r="S51" s="56">
        <f t="shared" si="71"/>
        <v>0</v>
      </c>
      <c r="T51" s="54"/>
      <c r="U51" s="55"/>
      <c r="V51" s="56">
        <f t="shared" si="72"/>
        <v>0</v>
      </c>
      <c r="W51" s="57">
        <f>G51+M51+S51</f>
        <v>0</v>
      </c>
      <c r="X51" s="265">
        <f t="shared" si="73"/>
        <v>0</v>
      </c>
      <c r="Y51" s="265">
        <f t="shared" si="7"/>
        <v>0</v>
      </c>
      <c r="Z51" s="331">
        <v>0</v>
      </c>
      <c r="AA51" s="370"/>
      <c r="AB51" s="59"/>
      <c r="AC51" s="59"/>
      <c r="AD51" s="59"/>
      <c r="AE51" s="59"/>
      <c r="AF51" s="59"/>
      <c r="AG51" s="59"/>
    </row>
    <row r="52" spans="1:33" ht="30" customHeight="1" thickBot="1">
      <c r="A52" s="60" t="s">
        <v>22</v>
      </c>
      <c r="B52" s="371" t="s">
        <v>77</v>
      </c>
      <c r="C52" s="411" t="s">
        <v>78</v>
      </c>
      <c r="D52" s="373" t="s">
        <v>53</v>
      </c>
      <c r="E52" s="374"/>
      <c r="F52" s="375"/>
      <c r="G52" s="376">
        <f t="shared" si="67"/>
        <v>0</v>
      </c>
      <c r="H52" s="374"/>
      <c r="I52" s="375"/>
      <c r="J52" s="376">
        <f t="shared" si="68"/>
        <v>0</v>
      </c>
      <c r="K52" s="374"/>
      <c r="L52" s="375"/>
      <c r="M52" s="376">
        <f t="shared" si="69"/>
        <v>0</v>
      </c>
      <c r="N52" s="374"/>
      <c r="O52" s="375"/>
      <c r="P52" s="376">
        <f t="shared" si="70"/>
        <v>0</v>
      </c>
      <c r="Q52" s="374"/>
      <c r="R52" s="375"/>
      <c r="S52" s="376">
        <f t="shared" si="71"/>
        <v>0</v>
      </c>
      <c r="T52" s="374"/>
      <c r="U52" s="375"/>
      <c r="V52" s="376">
        <f t="shared" si="72"/>
        <v>0</v>
      </c>
      <c r="W52" s="378">
        <f>G52+M52+S52</f>
        <v>0</v>
      </c>
      <c r="X52" s="267">
        <f t="shared" si="73"/>
        <v>0</v>
      </c>
      <c r="Y52" s="267">
        <f t="shared" si="7"/>
        <v>0</v>
      </c>
      <c r="Z52" s="347">
        <v>0</v>
      </c>
      <c r="AA52" s="379"/>
      <c r="AB52" s="59"/>
      <c r="AC52" s="59"/>
      <c r="AD52" s="59"/>
      <c r="AE52" s="59"/>
      <c r="AF52" s="59"/>
      <c r="AG52" s="59"/>
    </row>
    <row r="53" spans="1:33" ht="47.25" customHeight="1" thickBot="1">
      <c r="A53" s="41" t="s">
        <v>20</v>
      </c>
      <c r="B53" s="422" t="s">
        <v>79</v>
      </c>
      <c r="C53" s="423" t="s">
        <v>80</v>
      </c>
      <c r="D53" s="424"/>
      <c r="E53" s="425"/>
      <c r="F53" s="426"/>
      <c r="G53" s="427"/>
      <c r="H53" s="425"/>
      <c r="I53" s="426"/>
      <c r="J53" s="427"/>
      <c r="K53" s="425">
        <f>SUM(K54:K55)</f>
        <v>0</v>
      </c>
      <c r="L53" s="426"/>
      <c r="M53" s="427">
        <f>SUM(M54:M55)</f>
        <v>0</v>
      </c>
      <c r="N53" s="425">
        <f>SUM(N54:N55)</f>
        <v>0</v>
      </c>
      <c r="O53" s="426"/>
      <c r="P53" s="427">
        <f>SUM(P54:P55)</f>
        <v>0</v>
      </c>
      <c r="Q53" s="425">
        <f>SUM(Q54:Q55)</f>
        <v>0</v>
      </c>
      <c r="R53" s="426"/>
      <c r="S53" s="427">
        <f>SUM(S54:S55)</f>
        <v>0</v>
      </c>
      <c r="T53" s="425">
        <f>SUM(T54:T55)</f>
        <v>0</v>
      </c>
      <c r="U53" s="426"/>
      <c r="V53" s="427">
        <f>SUM(V54:V55)</f>
        <v>0</v>
      </c>
      <c r="W53" s="427">
        <f>SUM(W54:W55)</f>
        <v>0</v>
      </c>
      <c r="X53" s="427">
        <f>SUM(X54:X55)</f>
        <v>0</v>
      </c>
      <c r="Y53" s="427">
        <f t="shared" si="7"/>
        <v>0</v>
      </c>
      <c r="Z53" s="428">
        <v>0</v>
      </c>
      <c r="AA53" s="430"/>
      <c r="AB53" s="49"/>
      <c r="AC53" s="49"/>
      <c r="AD53" s="49"/>
      <c r="AE53" s="49"/>
      <c r="AF53" s="49"/>
      <c r="AG53" s="49"/>
    </row>
    <row r="54" spans="1:33" ht="30" customHeight="1">
      <c r="A54" s="50" t="s">
        <v>22</v>
      </c>
      <c r="B54" s="435" t="s">
        <v>81</v>
      </c>
      <c r="C54" s="436" t="s">
        <v>82</v>
      </c>
      <c r="D54" s="437" t="s">
        <v>83</v>
      </c>
      <c r="E54" s="617" t="s">
        <v>84</v>
      </c>
      <c r="F54" s="618"/>
      <c r="G54" s="619"/>
      <c r="H54" s="617" t="s">
        <v>84</v>
      </c>
      <c r="I54" s="618"/>
      <c r="J54" s="619"/>
      <c r="K54" s="438"/>
      <c r="L54" s="439"/>
      <c r="M54" s="440">
        <f t="shared" ref="M54:M55" si="74">K54*L54</f>
        <v>0</v>
      </c>
      <c r="N54" s="438"/>
      <c r="O54" s="439"/>
      <c r="P54" s="440">
        <f t="shared" ref="P54:P55" si="75">N54*O54</f>
        <v>0</v>
      </c>
      <c r="Q54" s="438"/>
      <c r="R54" s="439"/>
      <c r="S54" s="440">
        <f t="shared" ref="S54:S55" si="76">Q54*R54</f>
        <v>0</v>
      </c>
      <c r="T54" s="438"/>
      <c r="U54" s="439"/>
      <c r="V54" s="440">
        <f t="shared" ref="V54:V55" si="77">T54*U54</f>
        <v>0</v>
      </c>
      <c r="W54" s="441">
        <f>G54+M54+S54</f>
        <v>0</v>
      </c>
      <c r="X54" s="273">
        <f t="shared" si="73"/>
        <v>0</v>
      </c>
      <c r="Y54" s="273">
        <f t="shared" si="7"/>
        <v>0</v>
      </c>
      <c r="Z54" s="346">
        <v>0</v>
      </c>
      <c r="AA54" s="442"/>
      <c r="AB54" s="59"/>
      <c r="AC54" s="59"/>
      <c r="AD54" s="59"/>
      <c r="AE54" s="59"/>
      <c r="AF54" s="59"/>
      <c r="AG54" s="59"/>
    </row>
    <row r="55" spans="1:33" ht="30" customHeight="1" thickBot="1">
      <c r="A55" s="60" t="s">
        <v>22</v>
      </c>
      <c r="B55" s="371" t="s">
        <v>85</v>
      </c>
      <c r="C55" s="411" t="s">
        <v>86</v>
      </c>
      <c r="D55" s="373" t="s">
        <v>83</v>
      </c>
      <c r="E55" s="620"/>
      <c r="F55" s="621"/>
      <c r="G55" s="622"/>
      <c r="H55" s="620"/>
      <c r="I55" s="621"/>
      <c r="J55" s="622"/>
      <c r="K55" s="374"/>
      <c r="L55" s="375"/>
      <c r="M55" s="376">
        <f t="shared" si="74"/>
        <v>0</v>
      </c>
      <c r="N55" s="374"/>
      <c r="O55" s="375"/>
      <c r="P55" s="376">
        <f t="shared" si="75"/>
        <v>0</v>
      </c>
      <c r="Q55" s="374"/>
      <c r="R55" s="375"/>
      <c r="S55" s="376">
        <f t="shared" si="76"/>
        <v>0</v>
      </c>
      <c r="T55" s="374"/>
      <c r="U55" s="375"/>
      <c r="V55" s="376">
        <f t="shared" si="77"/>
        <v>0</v>
      </c>
      <c r="W55" s="378">
        <f>G55+M55+S55</f>
        <v>0</v>
      </c>
      <c r="X55" s="267">
        <f t="shared" si="73"/>
        <v>0</v>
      </c>
      <c r="Y55" s="267">
        <f t="shared" si="7"/>
        <v>0</v>
      </c>
      <c r="Z55" s="347">
        <v>0</v>
      </c>
      <c r="AA55" s="400"/>
      <c r="AB55" s="59"/>
      <c r="AC55" s="59"/>
      <c r="AD55" s="59"/>
      <c r="AE55" s="59"/>
      <c r="AF55" s="59"/>
      <c r="AG55" s="59"/>
    </row>
    <row r="56" spans="1:33" ht="30" customHeight="1" thickBot="1">
      <c r="A56" s="166" t="s">
        <v>87</v>
      </c>
      <c r="B56" s="389"/>
      <c r="C56" s="390"/>
      <c r="D56" s="391"/>
      <c r="E56" s="395">
        <f>E49</f>
        <v>0</v>
      </c>
      <c r="F56" s="431"/>
      <c r="G56" s="394">
        <f>G49</f>
        <v>0</v>
      </c>
      <c r="H56" s="395">
        <f>H49</f>
        <v>0</v>
      </c>
      <c r="I56" s="431"/>
      <c r="J56" s="394">
        <f>J49</f>
        <v>0</v>
      </c>
      <c r="K56" s="432">
        <f>K53+K49</f>
        <v>0</v>
      </c>
      <c r="L56" s="431"/>
      <c r="M56" s="394">
        <f>M53+M49</f>
        <v>0</v>
      </c>
      <c r="N56" s="432">
        <f>N53+N49</f>
        <v>0</v>
      </c>
      <c r="O56" s="431"/>
      <c r="P56" s="394">
        <f>P53+P49</f>
        <v>0</v>
      </c>
      <c r="Q56" s="432">
        <f>Q53+Q49</f>
        <v>0</v>
      </c>
      <c r="R56" s="431"/>
      <c r="S56" s="394">
        <f>S53+S49</f>
        <v>0</v>
      </c>
      <c r="T56" s="432">
        <f>T53+T49</f>
        <v>0</v>
      </c>
      <c r="U56" s="431"/>
      <c r="V56" s="394">
        <f>V53+V49</f>
        <v>0</v>
      </c>
      <c r="W56" s="433">
        <f>W53+W49</f>
        <v>0</v>
      </c>
      <c r="X56" s="434">
        <f>X53+X49</f>
        <v>0</v>
      </c>
      <c r="Y56" s="269">
        <f t="shared" si="7"/>
        <v>0</v>
      </c>
      <c r="Z56" s="345">
        <v>0</v>
      </c>
      <c r="AA56" s="403"/>
      <c r="AB56" s="59"/>
      <c r="AC56" s="59"/>
      <c r="AD56" s="59"/>
      <c r="AE56" s="5"/>
      <c r="AF56" s="5"/>
      <c r="AG56" s="5"/>
    </row>
    <row r="57" spans="1:33" ht="30" customHeight="1" thickBot="1">
      <c r="A57" s="162" t="s">
        <v>19</v>
      </c>
      <c r="B57" s="102">
        <v>4</v>
      </c>
      <c r="C57" s="445" t="s">
        <v>88</v>
      </c>
      <c r="D57" s="446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8"/>
      <c r="X57" s="448"/>
      <c r="Y57" s="236"/>
      <c r="Z57" s="268"/>
      <c r="AA57" s="449"/>
      <c r="AB57" s="5"/>
      <c r="AC57" s="5"/>
      <c r="AD57" s="5"/>
      <c r="AE57" s="5"/>
      <c r="AF57" s="5"/>
      <c r="AG57" s="5"/>
    </row>
    <row r="58" spans="1:33" ht="30" customHeight="1">
      <c r="A58" s="41" t="s">
        <v>20</v>
      </c>
      <c r="B58" s="443" t="s">
        <v>89</v>
      </c>
      <c r="C58" s="450" t="s">
        <v>90</v>
      </c>
      <c r="D58" s="363"/>
      <c r="E58" s="364">
        <f>SUM(E59:E59)</f>
        <v>23</v>
      </c>
      <c r="F58" s="365"/>
      <c r="G58" s="263">
        <f>SUM(G59:G60)</f>
        <v>14210</v>
      </c>
      <c r="H58" s="364">
        <f>SUM(H59:H59)</f>
        <v>23</v>
      </c>
      <c r="I58" s="365"/>
      <c r="J58" s="263">
        <f>SUM(J59:J59)</f>
        <v>6210</v>
      </c>
      <c r="K58" s="364">
        <f>SUM(K59:K59)</f>
        <v>0</v>
      </c>
      <c r="L58" s="365"/>
      <c r="M58" s="263">
        <f>SUM(M59:M59)</f>
        <v>0</v>
      </c>
      <c r="N58" s="364">
        <f>SUM(N59:N59)</f>
        <v>0</v>
      </c>
      <c r="O58" s="365"/>
      <c r="P58" s="263">
        <f>SUM(P59:P59)</f>
        <v>0</v>
      </c>
      <c r="Q58" s="364">
        <f>SUM(Q59:Q59)</f>
        <v>0</v>
      </c>
      <c r="R58" s="365"/>
      <c r="S58" s="263">
        <f>SUM(S59:S59)</f>
        <v>0</v>
      </c>
      <c r="T58" s="364">
        <f>SUM(T59:T59)</f>
        <v>0</v>
      </c>
      <c r="U58" s="365"/>
      <c r="V58" s="263">
        <f>SUM(V59:V59)</f>
        <v>0</v>
      </c>
      <c r="W58" s="263">
        <f>SUM(W59:W60)</f>
        <v>14210</v>
      </c>
      <c r="X58" s="263">
        <f>SUM(X59:X59)</f>
        <v>6210</v>
      </c>
      <c r="Y58" s="451">
        <f t="shared" si="7"/>
        <v>8000</v>
      </c>
      <c r="Z58" s="383">
        <f>Y58/W58</f>
        <v>0.56298381421534127</v>
      </c>
      <c r="AA58" s="368"/>
      <c r="AB58" s="49"/>
      <c r="AC58" s="49"/>
      <c r="AD58" s="49"/>
      <c r="AE58" s="49"/>
      <c r="AF58" s="49"/>
      <c r="AG58" s="49"/>
    </row>
    <row r="59" spans="1:33" ht="30" customHeight="1">
      <c r="A59" s="50" t="s">
        <v>22</v>
      </c>
      <c r="B59" s="444" t="s">
        <v>91</v>
      </c>
      <c r="C59" s="452" t="s">
        <v>288</v>
      </c>
      <c r="D59" s="289" t="s">
        <v>289</v>
      </c>
      <c r="E59" s="92">
        <v>23</v>
      </c>
      <c r="F59" s="93">
        <v>270</v>
      </c>
      <c r="G59" s="94">
        <f t="shared" ref="G59" si="78">E59*F59</f>
        <v>6210</v>
      </c>
      <c r="H59" s="92">
        <v>23</v>
      </c>
      <c r="I59" s="93">
        <v>270</v>
      </c>
      <c r="J59" s="94">
        <f t="shared" ref="J59" si="79">H59*I59</f>
        <v>6210</v>
      </c>
      <c r="K59" s="54"/>
      <c r="L59" s="93"/>
      <c r="M59" s="56">
        <f t="shared" ref="M59" si="80">K59*L59</f>
        <v>0</v>
      </c>
      <c r="N59" s="54"/>
      <c r="O59" s="93"/>
      <c r="P59" s="56">
        <f t="shared" ref="P59" si="81">N59*O59</f>
        <v>0</v>
      </c>
      <c r="Q59" s="54"/>
      <c r="R59" s="93"/>
      <c r="S59" s="56">
        <f t="shared" ref="S59" si="82">Q59*R59</f>
        <v>0</v>
      </c>
      <c r="T59" s="54"/>
      <c r="U59" s="93"/>
      <c r="V59" s="56">
        <f t="shared" ref="V59" si="83">T59*U59</f>
        <v>0</v>
      </c>
      <c r="W59" s="57">
        <f t="shared" ref="W59:W104" si="84">G59+M59+S59</f>
        <v>6210</v>
      </c>
      <c r="X59" s="265">
        <f t="shared" ref="X59:X104" si="85">J59+P59+V59</f>
        <v>6210</v>
      </c>
      <c r="Y59" s="265">
        <f t="shared" si="7"/>
        <v>0</v>
      </c>
      <c r="Z59" s="331">
        <f t="shared" ref="Z59:Z102" si="86">Y59/W59</f>
        <v>0</v>
      </c>
      <c r="AA59" s="370" t="s">
        <v>473</v>
      </c>
      <c r="AB59" s="59"/>
      <c r="AC59" s="59"/>
      <c r="AD59" s="59"/>
      <c r="AE59" s="59"/>
      <c r="AF59" s="59"/>
      <c r="AG59" s="59"/>
    </row>
    <row r="60" spans="1:33" s="284" customFormat="1" ht="30" customHeight="1" thickBot="1">
      <c r="A60" s="50" t="s">
        <v>22</v>
      </c>
      <c r="B60" s="453" t="s">
        <v>287</v>
      </c>
      <c r="C60" s="454" t="s">
        <v>290</v>
      </c>
      <c r="D60" s="455" t="s">
        <v>289</v>
      </c>
      <c r="E60" s="456">
        <v>16</v>
      </c>
      <c r="F60" s="457">
        <v>500</v>
      </c>
      <c r="G60" s="458">
        <f>E60*F60</f>
        <v>8000</v>
      </c>
      <c r="H60" s="456">
        <v>0</v>
      </c>
      <c r="I60" s="457">
        <v>0</v>
      </c>
      <c r="J60" s="458">
        <f t="shared" ref="J60" si="87">H60*I60</f>
        <v>0</v>
      </c>
      <c r="K60" s="63"/>
      <c r="L60" s="457"/>
      <c r="M60" s="65">
        <f t="shared" ref="M60" si="88">K60*L60</f>
        <v>0</v>
      </c>
      <c r="N60" s="63"/>
      <c r="O60" s="457"/>
      <c r="P60" s="65">
        <f t="shared" ref="P60" si="89">N60*O60</f>
        <v>0</v>
      </c>
      <c r="Q60" s="63"/>
      <c r="R60" s="457"/>
      <c r="S60" s="65">
        <f t="shared" ref="S60" si="90">Q60*R60</f>
        <v>0</v>
      </c>
      <c r="T60" s="63"/>
      <c r="U60" s="457"/>
      <c r="V60" s="65">
        <f t="shared" ref="V60" si="91">T60*U60</f>
        <v>0</v>
      </c>
      <c r="W60" s="66">
        <f t="shared" ref="W60" si="92">G60+M60+S60</f>
        <v>8000</v>
      </c>
      <c r="X60" s="199">
        <f t="shared" ref="X60" si="93">J60+P60+V60</f>
        <v>0</v>
      </c>
      <c r="Y60" s="199">
        <f t="shared" ref="Y60" si="94">W60-X60</f>
        <v>8000</v>
      </c>
      <c r="Z60" s="354">
        <f t="shared" ref="Z60" si="95">Y60/W60</f>
        <v>1</v>
      </c>
      <c r="AA60" s="459" t="s">
        <v>486</v>
      </c>
      <c r="AB60" s="59"/>
      <c r="AC60" s="59"/>
      <c r="AD60" s="59"/>
      <c r="AE60" s="59"/>
      <c r="AF60" s="59"/>
      <c r="AG60" s="59"/>
    </row>
    <row r="61" spans="1:33" ht="30" customHeight="1">
      <c r="A61" s="41" t="s">
        <v>20</v>
      </c>
      <c r="B61" s="384" t="s">
        <v>92</v>
      </c>
      <c r="C61" s="380" t="s">
        <v>93</v>
      </c>
      <c r="D61" s="363"/>
      <c r="E61" s="364">
        <f>SUM(E62:E98)</f>
        <v>96.5</v>
      </c>
      <c r="F61" s="365"/>
      <c r="G61" s="263">
        <f>SUM(G62:G98)</f>
        <v>430200</v>
      </c>
      <c r="H61" s="364">
        <f>SUM(H62:H98)</f>
        <v>52</v>
      </c>
      <c r="I61" s="365"/>
      <c r="J61" s="263">
        <f>SUM(J62:J98)</f>
        <v>317776</v>
      </c>
      <c r="K61" s="364">
        <f>SUM(K62:K98)</f>
        <v>0</v>
      </c>
      <c r="L61" s="365"/>
      <c r="M61" s="263">
        <f>SUM(M62:M98)</f>
        <v>0</v>
      </c>
      <c r="N61" s="364">
        <f>SUM(N62:N98)</f>
        <v>0</v>
      </c>
      <c r="O61" s="365"/>
      <c r="P61" s="263">
        <f>SUM(P62:P98)</f>
        <v>0</v>
      </c>
      <c r="Q61" s="364">
        <f>SUM(Q62:Q98)</f>
        <v>0</v>
      </c>
      <c r="R61" s="365"/>
      <c r="S61" s="263">
        <f>SUM(S62:S98)</f>
        <v>0</v>
      </c>
      <c r="T61" s="364">
        <f>SUM(T62:T98)</f>
        <v>0</v>
      </c>
      <c r="U61" s="365"/>
      <c r="V61" s="263">
        <f>SUM(V62:V98)</f>
        <v>0</v>
      </c>
      <c r="W61" s="263">
        <f>SUM(W62:W98)</f>
        <v>430200</v>
      </c>
      <c r="X61" s="263">
        <f>SUM(X62:X98)</f>
        <v>317776</v>
      </c>
      <c r="Y61" s="263">
        <f t="shared" si="7"/>
        <v>112424</v>
      </c>
      <c r="Z61" s="348">
        <f>Y61/W61</f>
        <v>0.26132961413296141</v>
      </c>
      <c r="AA61" s="368"/>
      <c r="AB61" s="49"/>
      <c r="AC61" s="49"/>
      <c r="AD61" s="49"/>
      <c r="AE61" s="49"/>
      <c r="AF61" s="49"/>
      <c r="AG61" s="49"/>
    </row>
    <row r="62" spans="1:33" ht="30" customHeight="1">
      <c r="A62" s="50" t="s">
        <v>22</v>
      </c>
      <c r="B62" s="369" t="s">
        <v>94</v>
      </c>
      <c r="C62" s="329" t="s">
        <v>324</v>
      </c>
      <c r="D62" s="290" t="s">
        <v>325</v>
      </c>
      <c r="E62" s="109">
        <v>2.5</v>
      </c>
      <c r="F62" s="55">
        <v>5800</v>
      </c>
      <c r="G62" s="56">
        <f t="shared" ref="G62" si="96">E62*F62</f>
        <v>14500</v>
      </c>
      <c r="H62" s="54">
        <v>2.5</v>
      </c>
      <c r="I62" s="55">
        <v>5800</v>
      </c>
      <c r="J62" s="56">
        <f t="shared" ref="J62" si="97">H62*I62</f>
        <v>14500</v>
      </c>
      <c r="K62" s="54"/>
      <c r="L62" s="55"/>
      <c r="M62" s="56">
        <f t="shared" ref="M62" si="98">K62*L62</f>
        <v>0</v>
      </c>
      <c r="N62" s="54"/>
      <c r="O62" s="55"/>
      <c r="P62" s="56">
        <f t="shared" ref="P62" si="99">N62*O62</f>
        <v>0</v>
      </c>
      <c r="Q62" s="54"/>
      <c r="R62" s="55"/>
      <c r="S62" s="56">
        <f t="shared" ref="S62" si="100">Q62*R62</f>
        <v>0</v>
      </c>
      <c r="T62" s="54"/>
      <c r="U62" s="55"/>
      <c r="V62" s="56">
        <f t="shared" ref="V62" si="101">T62*U62</f>
        <v>0</v>
      </c>
      <c r="W62" s="57">
        <f t="shared" si="84"/>
        <v>14500</v>
      </c>
      <c r="X62" s="265">
        <f t="shared" si="85"/>
        <v>14500</v>
      </c>
      <c r="Y62" s="265">
        <f t="shared" si="7"/>
        <v>0</v>
      </c>
      <c r="Z62" s="331">
        <f t="shared" si="86"/>
        <v>0</v>
      </c>
      <c r="AA62" s="370" t="s">
        <v>363</v>
      </c>
      <c r="AB62" s="59"/>
      <c r="AC62" s="59"/>
      <c r="AD62" s="59"/>
      <c r="AE62" s="59"/>
      <c r="AF62" s="59"/>
      <c r="AG62" s="59"/>
    </row>
    <row r="63" spans="1:33" s="284" customFormat="1" ht="30" customHeight="1">
      <c r="A63" s="50" t="s">
        <v>22</v>
      </c>
      <c r="B63" s="369" t="s">
        <v>95</v>
      </c>
      <c r="C63" s="329" t="s">
        <v>326</v>
      </c>
      <c r="D63" s="290" t="s">
        <v>325</v>
      </c>
      <c r="E63" s="109">
        <v>2</v>
      </c>
      <c r="F63" s="55">
        <v>23000</v>
      </c>
      <c r="G63" s="56">
        <f t="shared" ref="G63:G98" si="102">E63*F63</f>
        <v>46000</v>
      </c>
      <c r="H63" s="54">
        <v>2</v>
      </c>
      <c r="I63" s="55">
        <v>23000</v>
      </c>
      <c r="J63" s="56">
        <f t="shared" ref="J63:J98" si="103">H63*I63</f>
        <v>46000</v>
      </c>
      <c r="K63" s="54"/>
      <c r="L63" s="55"/>
      <c r="M63" s="56">
        <f t="shared" ref="M63:M98" si="104">K63*L63</f>
        <v>0</v>
      </c>
      <c r="N63" s="54"/>
      <c r="O63" s="55"/>
      <c r="P63" s="56">
        <f t="shared" ref="P63:P98" si="105">N63*O63</f>
        <v>0</v>
      </c>
      <c r="Q63" s="54"/>
      <c r="R63" s="55"/>
      <c r="S63" s="56">
        <f t="shared" ref="S63:S98" si="106">Q63*R63</f>
        <v>0</v>
      </c>
      <c r="T63" s="54"/>
      <c r="U63" s="55"/>
      <c r="V63" s="56">
        <f t="shared" ref="V63:V98" si="107">T63*U63</f>
        <v>0</v>
      </c>
      <c r="W63" s="57">
        <f t="shared" ref="W63:W98" si="108">G63+M63+S63</f>
        <v>46000</v>
      </c>
      <c r="X63" s="265">
        <f t="shared" ref="X63:X98" si="109">J63+P63+V63</f>
        <v>46000</v>
      </c>
      <c r="Y63" s="265">
        <f t="shared" ref="Y63:Y98" si="110">W63-X63</f>
        <v>0</v>
      </c>
      <c r="Z63" s="331">
        <f t="shared" ref="Z63:Z98" si="111">Y63/W63</f>
        <v>0</v>
      </c>
      <c r="AA63" s="370" t="s">
        <v>363</v>
      </c>
      <c r="AB63" s="59"/>
      <c r="AC63" s="59"/>
      <c r="AD63" s="59"/>
      <c r="AE63" s="59"/>
      <c r="AF63" s="59"/>
      <c r="AG63" s="59"/>
    </row>
    <row r="64" spans="1:33" s="284" customFormat="1" ht="30" customHeight="1">
      <c r="A64" s="50" t="s">
        <v>22</v>
      </c>
      <c r="B64" s="369" t="s">
        <v>96</v>
      </c>
      <c r="C64" s="302" t="s">
        <v>327</v>
      </c>
      <c r="D64" s="290" t="s">
        <v>325</v>
      </c>
      <c r="E64" s="109">
        <v>2.5</v>
      </c>
      <c r="F64" s="55">
        <v>7500</v>
      </c>
      <c r="G64" s="56">
        <f t="shared" si="102"/>
        <v>18750</v>
      </c>
      <c r="H64" s="54">
        <v>2.5</v>
      </c>
      <c r="I64" s="55">
        <v>7500</v>
      </c>
      <c r="J64" s="56">
        <f t="shared" si="103"/>
        <v>18750</v>
      </c>
      <c r="K64" s="54"/>
      <c r="L64" s="55"/>
      <c r="M64" s="56">
        <f t="shared" si="104"/>
        <v>0</v>
      </c>
      <c r="N64" s="54"/>
      <c r="O64" s="55"/>
      <c r="P64" s="56">
        <f t="shared" si="105"/>
        <v>0</v>
      </c>
      <c r="Q64" s="54"/>
      <c r="R64" s="55"/>
      <c r="S64" s="56">
        <f t="shared" si="106"/>
        <v>0</v>
      </c>
      <c r="T64" s="54"/>
      <c r="U64" s="55"/>
      <c r="V64" s="56">
        <f t="shared" si="107"/>
        <v>0</v>
      </c>
      <c r="W64" s="57">
        <f t="shared" si="108"/>
        <v>18750</v>
      </c>
      <c r="X64" s="265">
        <f t="shared" si="109"/>
        <v>18750</v>
      </c>
      <c r="Y64" s="265">
        <f t="shared" si="110"/>
        <v>0</v>
      </c>
      <c r="Z64" s="331">
        <f t="shared" si="111"/>
        <v>0</v>
      </c>
      <c r="AA64" s="370" t="s">
        <v>363</v>
      </c>
      <c r="AB64" s="59"/>
      <c r="AC64" s="59"/>
      <c r="AD64" s="59"/>
      <c r="AE64" s="59"/>
      <c r="AF64" s="59"/>
      <c r="AG64" s="59"/>
    </row>
    <row r="65" spans="1:33" s="284" customFormat="1" ht="30" customHeight="1">
      <c r="A65" s="50" t="s">
        <v>22</v>
      </c>
      <c r="B65" s="369" t="s">
        <v>291</v>
      </c>
      <c r="C65" s="302" t="s">
        <v>328</v>
      </c>
      <c r="D65" s="290" t="s">
        <v>325</v>
      </c>
      <c r="E65" s="109">
        <v>2.5</v>
      </c>
      <c r="F65" s="55">
        <v>40000</v>
      </c>
      <c r="G65" s="56">
        <f t="shared" si="102"/>
        <v>100000</v>
      </c>
      <c r="H65" s="54">
        <v>2.5</v>
      </c>
      <c r="I65" s="55">
        <v>40000</v>
      </c>
      <c r="J65" s="56">
        <f t="shared" si="103"/>
        <v>100000</v>
      </c>
      <c r="K65" s="54"/>
      <c r="L65" s="55"/>
      <c r="M65" s="56">
        <f t="shared" si="104"/>
        <v>0</v>
      </c>
      <c r="N65" s="54"/>
      <c r="O65" s="55"/>
      <c r="P65" s="56">
        <f t="shared" si="105"/>
        <v>0</v>
      </c>
      <c r="Q65" s="54"/>
      <c r="R65" s="55"/>
      <c r="S65" s="56">
        <f t="shared" si="106"/>
        <v>0</v>
      </c>
      <c r="T65" s="54"/>
      <c r="U65" s="55"/>
      <c r="V65" s="56">
        <f t="shared" si="107"/>
        <v>0</v>
      </c>
      <c r="W65" s="57">
        <f t="shared" si="108"/>
        <v>100000</v>
      </c>
      <c r="X65" s="265">
        <f t="shared" si="109"/>
        <v>100000</v>
      </c>
      <c r="Y65" s="265">
        <f t="shared" si="110"/>
        <v>0</v>
      </c>
      <c r="Z65" s="331">
        <f t="shared" si="111"/>
        <v>0</v>
      </c>
      <c r="AA65" s="370" t="s">
        <v>363</v>
      </c>
      <c r="AB65" s="59"/>
      <c r="AC65" s="59"/>
      <c r="AD65" s="59"/>
      <c r="AE65" s="59"/>
      <c r="AF65" s="59"/>
      <c r="AG65" s="59"/>
    </row>
    <row r="66" spans="1:33" s="284" customFormat="1" ht="30" customHeight="1">
      <c r="A66" s="50" t="s">
        <v>22</v>
      </c>
      <c r="B66" s="369" t="s">
        <v>292</v>
      </c>
      <c r="C66" s="302" t="s">
        <v>329</v>
      </c>
      <c r="D66" s="290" t="s">
        <v>325</v>
      </c>
      <c r="E66" s="109">
        <v>2.5</v>
      </c>
      <c r="F66" s="55">
        <f>5500*4</f>
        <v>22000</v>
      </c>
      <c r="G66" s="56">
        <f t="shared" si="102"/>
        <v>55000</v>
      </c>
      <c r="H66" s="54">
        <v>2.5</v>
      </c>
      <c r="I66" s="55">
        <v>22000</v>
      </c>
      <c r="J66" s="56">
        <f t="shared" si="103"/>
        <v>55000</v>
      </c>
      <c r="K66" s="54"/>
      <c r="L66" s="55"/>
      <c r="M66" s="56">
        <f t="shared" si="104"/>
        <v>0</v>
      </c>
      <c r="N66" s="54"/>
      <c r="O66" s="55"/>
      <c r="P66" s="56">
        <f t="shared" si="105"/>
        <v>0</v>
      </c>
      <c r="Q66" s="54"/>
      <c r="R66" s="55"/>
      <c r="S66" s="56">
        <f t="shared" si="106"/>
        <v>0</v>
      </c>
      <c r="T66" s="54"/>
      <c r="U66" s="55"/>
      <c r="V66" s="56">
        <f t="shared" si="107"/>
        <v>0</v>
      </c>
      <c r="W66" s="57">
        <f t="shared" si="108"/>
        <v>55000</v>
      </c>
      <c r="X66" s="265">
        <f t="shared" si="109"/>
        <v>55000</v>
      </c>
      <c r="Y66" s="265">
        <f t="shared" si="110"/>
        <v>0</v>
      </c>
      <c r="Z66" s="331">
        <f t="shared" si="111"/>
        <v>0</v>
      </c>
      <c r="AA66" s="370" t="s">
        <v>363</v>
      </c>
      <c r="AB66" s="59"/>
      <c r="AC66" s="59"/>
      <c r="AD66" s="59"/>
      <c r="AE66" s="59"/>
      <c r="AF66" s="59"/>
      <c r="AG66" s="59"/>
    </row>
    <row r="67" spans="1:33" s="284" customFormat="1" ht="30" customHeight="1">
      <c r="A67" s="50" t="s">
        <v>22</v>
      </c>
      <c r="B67" s="369" t="s">
        <v>293</v>
      </c>
      <c r="C67" s="302" t="s">
        <v>330</v>
      </c>
      <c r="D67" s="290" t="s">
        <v>325</v>
      </c>
      <c r="E67" s="109">
        <v>2.5</v>
      </c>
      <c r="F67" s="55">
        <v>15000</v>
      </c>
      <c r="G67" s="56">
        <f t="shared" si="102"/>
        <v>37500</v>
      </c>
      <c r="H67" s="54">
        <v>2.5</v>
      </c>
      <c r="I67" s="55">
        <v>15000</v>
      </c>
      <c r="J67" s="56">
        <f t="shared" si="103"/>
        <v>37500</v>
      </c>
      <c r="K67" s="54"/>
      <c r="L67" s="55"/>
      <c r="M67" s="56">
        <f t="shared" si="104"/>
        <v>0</v>
      </c>
      <c r="N67" s="54"/>
      <c r="O67" s="55"/>
      <c r="P67" s="56">
        <f t="shared" si="105"/>
        <v>0</v>
      </c>
      <c r="Q67" s="54"/>
      <c r="R67" s="55"/>
      <c r="S67" s="56">
        <f t="shared" si="106"/>
        <v>0</v>
      </c>
      <c r="T67" s="54"/>
      <c r="U67" s="55"/>
      <c r="V67" s="56">
        <f t="shared" si="107"/>
        <v>0</v>
      </c>
      <c r="W67" s="57">
        <f t="shared" si="108"/>
        <v>37500</v>
      </c>
      <c r="X67" s="265">
        <f t="shared" si="109"/>
        <v>37500</v>
      </c>
      <c r="Y67" s="265">
        <f t="shared" si="110"/>
        <v>0</v>
      </c>
      <c r="Z67" s="331">
        <f t="shared" si="111"/>
        <v>0</v>
      </c>
      <c r="AA67" s="370" t="s">
        <v>363</v>
      </c>
      <c r="AB67" s="59"/>
      <c r="AC67" s="59"/>
      <c r="AD67" s="59"/>
      <c r="AE67" s="59"/>
      <c r="AF67" s="59"/>
      <c r="AG67" s="59"/>
    </row>
    <row r="68" spans="1:33" s="284" customFormat="1" ht="30" customHeight="1">
      <c r="A68" s="50" t="s">
        <v>22</v>
      </c>
      <c r="B68" s="369" t="s">
        <v>294</v>
      </c>
      <c r="C68" s="302" t="s">
        <v>331</v>
      </c>
      <c r="D68" s="290" t="s">
        <v>325</v>
      </c>
      <c r="E68" s="109">
        <v>2.5</v>
      </c>
      <c r="F68" s="55">
        <v>1500</v>
      </c>
      <c r="G68" s="56">
        <f t="shared" si="102"/>
        <v>3750</v>
      </c>
      <c r="H68" s="54">
        <v>2.5</v>
      </c>
      <c r="I68" s="55">
        <v>1500</v>
      </c>
      <c r="J68" s="56">
        <f t="shared" si="103"/>
        <v>3750</v>
      </c>
      <c r="K68" s="54"/>
      <c r="L68" s="55"/>
      <c r="M68" s="56">
        <f t="shared" si="104"/>
        <v>0</v>
      </c>
      <c r="N68" s="54"/>
      <c r="O68" s="55"/>
      <c r="P68" s="56">
        <f t="shared" si="105"/>
        <v>0</v>
      </c>
      <c r="Q68" s="54"/>
      <c r="R68" s="55"/>
      <c r="S68" s="56">
        <f t="shared" si="106"/>
        <v>0</v>
      </c>
      <c r="T68" s="54"/>
      <c r="U68" s="55"/>
      <c r="V68" s="56">
        <f t="shared" si="107"/>
        <v>0</v>
      </c>
      <c r="W68" s="57">
        <f t="shared" si="108"/>
        <v>3750</v>
      </c>
      <c r="X68" s="265">
        <f t="shared" si="109"/>
        <v>3750</v>
      </c>
      <c r="Y68" s="265">
        <f t="shared" si="110"/>
        <v>0</v>
      </c>
      <c r="Z68" s="331">
        <f t="shared" si="111"/>
        <v>0</v>
      </c>
      <c r="AA68" s="370" t="s">
        <v>363</v>
      </c>
      <c r="AB68" s="59"/>
      <c r="AC68" s="59"/>
      <c r="AD68" s="59"/>
      <c r="AE68" s="59"/>
      <c r="AF68" s="59"/>
      <c r="AG68" s="59"/>
    </row>
    <row r="69" spans="1:33" s="284" customFormat="1" ht="30" customHeight="1">
      <c r="A69" s="50" t="s">
        <v>22</v>
      </c>
      <c r="B69" s="369" t="s">
        <v>295</v>
      </c>
      <c r="C69" s="303" t="s">
        <v>332</v>
      </c>
      <c r="D69" s="290" t="s">
        <v>325</v>
      </c>
      <c r="E69" s="109">
        <v>2.5</v>
      </c>
      <c r="F69" s="55">
        <v>9000</v>
      </c>
      <c r="G69" s="56">
        <f t="shared" si="102"/>
        <v>22500</v>
      </c>
      <c r="H69" s="54">
        <v>0</v>
      </c>
      <c r="I69" s="55">
        <v>0</v>
      </c>
      <c r="J69" s="56">
        <f t="shared" si="103"/>
        <v>0</v>
      </c>
      <c r="K69" s="54"/>
      <c r="L69" s="55"/>
      <c r="M69" s="56">
        <f t="shared" si="104"/>
        <v>0</v>
      </c>
      <c r="N69" s="54"/>
      <c r="O69" s="55"/>
      <c r="P69" s="56">
        <f t="shared" si="105"/>
        <v>0</v>
      </c>
      <c r="Q69" s="54"/>
      <c r="R69" s="55"/>
      <c r="S69" s="56">
        <f t="shared" si="106"/>
        <v>0</v>
      </c>
      <c r="T69" s="54"/>
      <c r="U69" s="55"/>
      <c r="V69" s="56">
        <f t="shared" si="107"/>
        <v>0</v>
      </c>
      <c r="W69" s="57">
        <f t="shared" si="108"/>
        <v>22500</v>
      </c>
      <c r="X69" s="265">
        <f t="shared" si="109"/>
        <v>0</v>
      </c>
      <c r="Y69" s="265">
        <f t="shared" si="110"/>
        <v>22500</v>
      </c>
      <c r="Z69" s="331">
        <f t="shared" si="111"/>
        <v>1</v>
      </c>
      <c r="AA69" s="370" t="s">
        <v>464</v>
      </c>
      <c r="AB69" s="59"/>
      <c r="AC69" s="59"/>
      <c r="AD69" s="59"/>
      <c r="AE69" s="59"/>
      <c r="AF69" s="59"/>
      <c r="AG69" s="59"/>
    </row>
    <row r="70" spans="1:33" s="284" customFormat="1" ht="30" customHeight="1">
      <c r="A70" s="50" t="s">
        <v>22</v>
      </c>
      <c r="B70" s="369" t="s">
        <v>296</v>
      </c>
      <c r="C70" s="302" t="s">
        <v>333</v>
      </c>
      <c r="D70" s="290" t="s">
        <v>325</v>
      </c>
      <c r="E70" s="109">
        <v>2.5</v>
      </c>
      <c r="F70" s="55">
        <v>6000</v>
      </c>
      <c r="G70" s="56">
        <f t="shared" si="102"/>
        <v>15000</v>
      </c>
      <c r="H70" s="54">
        <v>0</v>
      </c>
      <c r="I70" s="55">
        <v>0</v>
      </c>
      <c r="J70" s="56">
        <f t="shared" si="103"/>
        <v>0</v>
      </c>
      <c r="K70" s="54"/>
      <c r="L70" s="55"/>
      <c r="M70" s="56">
        <f t="shared" si="104"/>
        <v>0</v>
      </c>
      <c r="N70" s="54"/>
      <c r="O70" s="55"/>
      <c r="P70" s="56">
        <f t="shared" si="105"/>
        <v>0</v>
      </c>
      <c r="Q70" s="54"/>
      <c r="R70" s="55"/>
      <c r="S70" s="56">
        <f t="shared" si="106"/>
        <v>0</v>
      </c>
      <c r="T70" s="54"/>
      <c r="U70" s="55"/>
      <c r="V70" s="56">
        <f t="shared" si="107"/>
        <v>0</v>
      </c>
      <c r="W70" s="57">
        <f t="shared" si="108"/>
        <v>15000</v>
      </c>
      <c r="X70" s="265">
        <f t="shared" si="109"/>
        <v>0</v>
      </c>
      <c r="Y70" s="265">
        <f t="shared" si="110"/>
        <v>15000</v>
      </c>
      <c r="Z70" s="331">
        <f t="shared" si="111"/>
        <v>1</v>
      </c>
      <c r="AA70" s="370" t="s">
        <v>464</v>
      </c>
      <c r="AB70" s="59"/>
      <c r="AC70" s="59"/>
      <c r="AD70" s="59"/>
      <c r="AE70" s="59"/>
      <c r="AF70" s="59"/>
      <c r="AG70" s="59"/>
    </row>
    <row r="71" spans="1:33" s="284" customFormat="1" ht="30" customHeight="1">
      <c r="A71" s="50" t="s">
        <v>22</v>
      </c>
      <c r="B71" s="369" t="s">
        <v>297</v>
      </c>
      <c r="C71" s="329" t="s">
        <v>334</v>
      </c>
      <c r="D71" s="290" t="s">
        <v>325</v>
      </c>
      <c r="E71" s="109">
        <v>2.5</v>
      </c>
      <c r="F71" s="55">
        <v>7000</v>
      </c>
      <c r="G71" s="56">
        <f t="shared" si="102"/>
        <v>17500</v>
      </c>
      <c r="H71" s="54">
        <v>2.5</v>
      </c>
      <c r="I71" s="55">
        <v>6850.4</v>
      </c>
      <c r="J71" s="56">
        <f t="shared" si="103"/>
        <v>17126</v>
      </c>
      <c r="K71" s="54"/>
      <c r="L71" s="55"/>
      <c r="M71" s="56">
        <f t="shared" si="104"/>
        <v>0</v>
      </c>
      <c r="N71" s="54"/>
      <c r="O71" s="55"/>
      <c r="P71" s="56">
        <f t="shared" si="105"/>
        <v>0</v>
      </c>
      <c r="Q71" s="54"/>
      <c r="R71" s="55"/>
      <c r="S71" s="56">
        <f t="shared" si="106"/>
        <v>0</v>
      </c>
      <c r="T71" s="54"/>
      <c r="U71" s="55"/>
      <c r="V71" s="56">
        <f t="shared" si="107"/>
        <v>0</v>
      </c>
      <c r="W71" s="57">
        <f t="shared" si="108"/>
        <v>17500</v>
      </c>
      <c r="X71" s="265">
        <f t="shared" si="109"/>
        <v>17126</v>
      </c>
      <c r="Y71" s="265">
        <f t="shared" si="110"/>
        <v>374</v>
      </c>
      <c r="Z71" s="331">
        <f t="shared" si="111"/>
        <v>2.1371428571428572E-2</v>
      </c>
      <c r="AA71" s="370" t="s">
        <v>490</v>
      </c>
      <c r="AB71" s="59"/>
      <c r="AC71" s="59"/>
      <c r="AD71" s="59"/>
      <c r="AE71" s="59"/>
      <c r="AF71" s="59"/>
      <c r="AG71" s="59"/>
    </row>
    <row r="72" spans="1:33" s="284" customFormat="1" ht="30" customHeight="1">
      <c r="A72" s="50" t="s">
        <v>22</v>
      </c>
      <c r="B72" s="369" t="s">
        <v>298</v>
      </c>
      <c r="C72" s="291" t="s">
        <v>335</v>
      </c>
      <c r="D72" s="290" t="s">
        <v>336</v>
      </c>
      <c r="E72" s="292">
        <v>4</v>
      </c>
      <c r="F72" s="293">
        <v>2400</v>
      </c>
      <c r="G72" s="56">
        <f t="shared" si="102"/>
        <v>9600</v>
      </c>
      <c r="H72" s="54">
        <v>0</v>
      </c>
      <c r="I72" s="55">
        <v>0</v>
      </c>
      <c r="J72" s="56">
        <f t="shared" si="103"/>
        <v>0</v>
      </c>
      <c r="K72" s="54"/>
      <c r="L72" s="55"/>
      <c r="M72" s="56">
        <f t="shared" si="104"/>
        <v>0</v>
      </c>
      <c r="N72" s="54"/>
      <c r="O72" s="55"/>
      <c r="P72" s="56">
        <f t="shared" si="105"/>
        <v>0</v>
      </c>
      <c r="Q72" s="54"/>
      <c r="R72" s="55"/>
      <c r="S72" s="56">
        <f t="shared" si="106"/>
        <v>0</v>
      </c>
      <c r="T72" s="54"/>
      <c r="U72" s="55"/>
      <c r="V72" s="56">
        <f t="shared" si="107"/>
        <v>0</v>
      </c>
      <c r="W72" s="57">
        <f t="shared" si="108"/>
        <v>9600</v>
      </c>
      <c r="X72" s="265">
        <f t="shared" si="109"/>
        <v>0</v>
      </c>
      <c r="Y72" s="265">
        <f t="shared" si="110"/>
        <v>9600</v>
      </c>
      <c r="Z72" s="331">
        <f t="shared" si="111"/>
        <v>1</v>
      </c>
      <c r="AA72" s="370" t="s">
        <v>465</v>
      </c>
      <c r="AB72" s="59"/>
      <c r="AC72" s="59"/>
      <c r="AD72" s="59"/>
      <c r="AE72" s="59"/>
      <c r="AF72" s="59"/>
      <c r="AG72" s="59"/>
    </row>
    <row r="73" spans="1:33" s="284" customFormat="1" ht="30" customHeight="1">
      <c r="A73" s="50" t="s">
        <v>22</v>
      </c>
      <c r="B73" s="369" t="s">
        <v>299</v>
      </c>
      <c r="C73" s="291" t="s">
        <v>337</v>
      </c>
      <c r="D73" s="290" t="s">
        <v>336</v>
      </c>
      <c r="E73" s="292">
        <v>5</v>
      </c>
      <c r="F73" s="293">
        <v>1600</v>
      </c>
      <c r="G73" s="56">
        <f t="shared" si="102"/>
        <v>8000</v>
      </c>
      <c r="H73" s="54">
        <v>0</v>
      </c>
      <c r="I73" s="55">
        <v>0</v>
      </c>
      <c r="J73" s="56">
        <f t="shared" si="103"/>
        <v>0</v>
      </c>
      <c r="K73" s="54"/>
      <c r="L73" s="55"/>
      <c r="M73" s="56">
        <f t="shared" si="104"/>
        <v>0</v>
      </c>
      <c r="N73" s="54"/>
      <c r="O73" s="55"/>
      <c r="P73" s="56">
        <f t="shared" si="105"/>
        <v>0</v>
      </c>
      <c r="Q73" s="54"/>
      <c r="R73" s="55"/>
      <c r="S73" s="56">
        <f t="shared" si="106"/>
        <v>0</v>
      </c>
      <c r="T73" s="54"/>
      <c r="U73" s="55"/>
      <c r="V73" s="56">
        <f t="shared" si="107"/>
        <v>0</v>
      </c>
      <c r="W73" s="57">
        <f t="shared" si="108"/>
        <v>8000</v>
      </c>
      <c r="X73" s="265">
        <f t="shared" si="109"/>
        <v>0</v>
      </c>
      <c r="Y73" s="265">
        <f t="shared" si="110"/>
        <v>8000</v>
      </c>
      <c r="Z73" s="331">
        <f t="shared" si="111"/>
        <v>1</v>
      </c>
      <c r="AA73" s="370" t="s">
        <v>464</v>
      </c>
      <c r="AB73" s="59"/>
      <c r="AC73" s="59"/>
      <c r="AD73" s="59"/>
      <c r="AE73" s="59"/>
      <c r="AF73" s="59"/>
      <c r="AG73" s="59"/>
    </row>
    <row r="74" spans="1:33" s="284" customFormat="1" ht="30" customHeight="1">
      <c r="A74" s="50" t="s">
        <v>22</v>
      </c>
      <c r="B74" s="369" t="s">
        <v>300</v>
      </c>
      <c r="C74" s="291" t="s">
        <v>338</v>
      </c>
      <c r="D74" s="290" t="s">
        <v>325</v>
      </c>
      <c r="E74" s="292">
        <v>2.5</v>
      </c>
      <c r="F74" s="293">
        <v>1500</v>
      </c>
      <c r="G74" s="56">
        <f t="shared" si="102"/>
        <v>3750</v>
      </c>
      <c r="H74" s="54">
        <v>0</v>
      </c>
      <c r="I74" s="55">
        <v>0</v>
      </c>
      <c r="J74" s="56">
        <f t="shared" si="103"/>
        <v>0</v>
      </c>
      <c r="K74" s="54"/>
      <c r="L74" s="55"/>
      <c r="M74" s="56">
        <f t="shared" si="104"/>
        <v>0</v>
      </c>
      <c r="N74" s="54"/>
      <c r="O74" s="55"/>
      <c r="P74" s="56">
        <f t="shared" si="105"/>
        <v>0</v>
      </c>
      <c r="Q74" s="54"/>
      <c r="R74" s="55"/>
      <c r="S74" s="56">
        <f t="shared" si="106"/>
        <v>0</v>
      </c>
      <c r="T74" s="54"/>
      <c r="U74" s="55"/>
      <c r="V74" s="56">
        <f t="shared" si="107"/>
        <v>0</v>
      </c>
      <c r="W74" s="57">
        <f t="shared" si="108"/>
        <v>3750</v>
      </c>
      <c r="X74" s="265">
        <f t="shared" si="109"/>
        <v>0</v>
      </c>
      <c r="Y74" s="265">
        <f t="shared" si="110"/>
        <v>3750</v>
      </c>
      <c r="Z74" s="331">
        <f t="shared" si="111"/>
        <v>1</v>
      </c>
      <c r="AA74" s="370" t="s">
        <v>465</v>
      </c>
      <c r="AB74" s="59"/>
      <c r="AC74" s="59"/>
      <c r="AD74" s="59"/>
      <c r="AE74" s="59"/>
      <c r="AF74" s="59"/>
      <c r="AG74" s="59"/>
    </row>
    <row r="75" spans="1:33" s="284" customFormat="1" ht="30" customHeight="1">
      <c r="A75" s="50" t="s">
        <v>22</v>
      </c>
      <c r="B75" s="369" t="s">
        <v>301</v>
      </c>
      <c r="C75" s="302" t="s">
        <v>339</v>
      </c>
      <c r="D75" s="290" t="s">
        <v>325</v>
      </c>
      <c r="E75" s="294">
        <v>2.5</v>
      </c>
      <c r="F75" s="295">
        <v>600</v>
      </c>
      <c r="G75" s="56">
        <f t="shared" si="102"/>
        <v>1500</v>
      </c>
      <c r="H75" s="54">
        <v>2.5</v>
      </c>
      <c r="I75" s="55">
        <v>600</v>
      </c>
      <c r="J75" s="56">
        <f t="shared" si="103"/>
        <v>1500</v>
      </c>
      <c r="K75" s="54"/>
      <c r="L75" s="55"/>
      <c r="M75" s="56">
        <f t="shared" si="104"/>
        <v>0</v>
      </c>
      <c r="N75" s="54"/>
      <c r="O75" s="55"/>
      <c r="P75" s="56">
        <f t="shared" si="105"/>
        <v>0</v>
      </c>
      <c r="Q75" s="54"/>
      <c r="R75" s="55"/>
      <c r="S75" s="56">
        <f t="shared" si="106"/>
        <v>0</v>
      </c>
      <c r="T75" s="54"/>
      <c r="U75" s="55"/>
      <c r="V75" s="56">
        <f t="shared" si="107"/>
        <v>0</v>
      </c>
      <c r="W75" s="57">
        <f t="shared" si="108"/>
        <v>1500</v>
      </c>
      <c r="X75" s="265">
        <f t="shared" si="109"/>
        <v>1500</v>
      </c>
      <c r="Y75" s="265">
        <f t="shared" si="110"/>
        <v>0</v>
      </c>
      <c r="Z75" s="331">
        <f t="shared" si="111"/>
        <v>0</v>
      </c>
      <c r="AA75" s="370" t="s">
        <v>363</v>
      </c>
      <c r="AB75" s="59"/>
      <c r="AC75" s="59"/>
      <c r="AD75" s="59"/>
      <c r="AE75" s="59"/>
      <c r="AF75" s="59"/>
      <c r="AG75" s="59"/>
    </row>
    <row r="76" spans="1:33" s="284" customFormat="1" ht="30" customHeight="1">
      <c r="A76" s="50" t="s">
        <v>22</v>
      </c>
      <c r="B76" s="369" t="s">
        <v>302</v>
      </c>
      <c r="C76" s="291" t="s">
        <v>340</v>
      </c>
      <c r="D76" s="290" t="s">
        <v>336</v>
      </c>
      <c r="E76" s="296">
        <v>7</v>
      </c>
      <c r="F76" s="297">
        <v>2400</v>
      </c>
      <c r="G76" s="56">
        <f t="shared" si="102"/>
        <v>16800</v>
      </c>
      <c r="H76" s="54">
        <v>0</v>
      </c>
      <c r="I76" s="55">
        <v>0</v>
      </c>
      <c r="J76" s="56">
        <f t="shared" si="103"/>
        <v>0</v>
      </c>
      <c r="K76" s="54"/>
      <c r="L76" s="55"/>
      <c r="M76" s="56">
        <f t="shared" si="104"/>
        <v>0</v>
      </c>
      <c r="N76" s="54"/>
      <c r="O76" s="55"/>
      <c r="P76" s="56">
        <f t="shared" si="105"/>
        <v>0</v>
      </c>
      <c r="Q76" s="54"/>
      <c r="R76" s="55"/>
      <c r="S76" s="56">
        <f t="shared" si="106"/>
        <v>0</v>
      </c>
      <c r="T76" s="54"/>
      <c r="U76" s="55"/>
      <c r="V76" s="56">
        <f t="shared" si="107"/>
        <v>0</v>
      </c>
      <c r="W76" s="57">
        <f t="shared" si="108"/>
        <v>16800</v>
      </c>
      <c r="X76" s="265">
        <f t="shared" si="109"/>
        <v>0</v>
      </c>
      <c r="Y76" s="265">
        <f t="shared" si="110"/>
        <v>16800</v>
      </c>
      <c r="Z76" s="331">
        <f t="shared" si="111"/>
        <v>1</v>
      </c>
      <c r="AA76" s="370" t="s">
        <v>465</v>
      </c>
      <c r="AB76" s="59"/>
      <c r="AC76" s="59"/>
      <c r="AD76" s="59"/>
      <c r="AE76" s="59"/>
      <c r="AF76" s="59"/>
      <c r="AG76" s="59"/>
    </row>
    <row r="77" spans="1:33" s="284" customFormat="1" ht="30" customHeight="1">
      <c r="A77" s="50" t="s">
        <v>22</v>
      </c>
      <c r="B77" s="369" t="s">
        <v>303</v>
      </c>
      <c r="C77" s="291" t="s">
        <v>341</v>
      </c>
      <c r="D77" s="290" t="s">
        <v>336</v>
      </c>
      <c r="E77" s="296">
        <v>6</v>
      </c>
      <c r="F77" s="297">
        <v>2000</v>
      </c>
      <c r="G77" s="56">
        <f t="shared" si="102"/>
        <v>12000</v>
      </c>
      <c r="H77" s="54">
        <v>0</v>
      </c>
      <c r="I77" s="55">
        <v>0</v>
      </c>
      <c r="J77" s="56">
        <f t="shared" si="103"/>
        <v>0</v>
      </c>
      <c r="K77" s="54"/>
      <c r="L77" s="55"/>
      <c r="M77" s="56">
        <f t="shared" si="104"/>
        <v>0</v>
      </c>
      <c r="N77" s="54"/>
      <c r="O77" s="55"/>
      <c r="P77" s="56">
        <f t="shared" si="105"/>
        <v>0</v>
      </c>
      <c r="Q77" s="54"/>
      <c r="R77" s="55"/>
      <c r="S77" s="56">
        <f t="shared" si="106"/>
        <v>0</v>
      </c>
      <c r="T77" s="54"/>
      <c r="U77" s="55"/>
      <c r="V77" s="56">
        <f t="shared" si="107"/>
        <v>0</v>
      </c>
      <c r="W77" s="57">
        <f t="shared" si="108"/>
        <v>12000</v>
      </c>
      <c r="X77" s="265">
        <f t="shared" si="109"/>
        <v>0</v>
      </c>
      <c r="Y77" s="265">
        <f t="shared" si="110"/>
        <v>12000</v>
      </c>
      <c r="Z77" s="331">
        <f t="shared" si="111"/>
        <v>1</v>
      </c>
      <c r="AA77" s="370" t="s">
        <v>465</v>
      </c>
      <c r="AB77" s="59"/>
      <c r="AC77" s="59"/>
      <c r="AD77" s="59"/>
      <c r="AE77" s="59"/>
      <c r="AF77" s="59"/>
      <c r="AG77" s="59"/>
    </row>
    <row r="78" spans="1:33" s="284" customFormat="1" ht="30" customHeight="1">
      <c r="A78" s="50" t="s">
        <v>22</v>
      </c>
      <c r="B78" s="369" t="s">
        <v>304</v>
      </c>
      <c r="C78" s="291" t="s">
        <v>342</v>
      </c>
      <c r="D78" s="290" t="s">
        <v>336</v>
      </c>
      <c r="E78" s="296">
        <v>2</v>
      </c>
      <c r="F78" s="297">
        <v>2000</v>
      </c>
      <c r="G78" s="56">
        <f t="shared" si="102"/>
        <v>4000</v>
      </c>
      <c r="H78" s="54">
        <v>0</v>
      </c>
      <c r="I78" s="55">
        <v>0</v>
      </c>
      <c r="J78" s="56">
        <f t="shared" si="103"/>
        <v>0</v>
      </c>
      <c r="K78" s="54"/>
      <c r="L78" s="55"/>
      <c r="M78" s="56">
        <f t="shared" si="104"/>
        <v>0</v>
      </c>
      <c r="N78" s="54"/>
      <c r="O78" s="55"/>
      <c r="P78" s="56">
        <f t="shared" si="105"/>
        <v>0</v>
      </c>
      <c r="Q78" s="54"/>
      <c r="R78" s="55"/>
      <c r="S78" s="56">
        <f t="shared" si="106"/>
        <v>0</v>
      </c>
      <c r="T78" s="54"/>
      <c r="U78" s="55"/>
      <c r="V78" s="56">
        <f t="shared" si="107"/>
        <v>0</v>
      </c>
      <c r="W78" s="57">
        <f t="shared" si="108"/>
        <v>4000</v>
      </c>
      <c r="X78" s="265">
        <f t="shared" si="109"/>
        <v>0</v>
      </c>
      <c r="Y78" s="265">
        <f t="shared" si="110"/>
        <v>4000</v>
      </c>
      <c r="Z78" s="331">
        <f t="shared" si="111"/>
        <v>1</v>
      </c>
      <c r="AA78" s="370" t="s">
        <v>465</v>
      </c>
      <c r="AB78" s="59"/>
      <c r="AC78" s="59"/>
      <c r="AD78" s="59"/>
      <c r="AE78" s="59"/>
      <c r="AF78" s="59"/>
      <c r="AG78" s="59"/>
    </row>
    <row r="79" spans="1:33" s="284" customFormat="1" ht="30" customHeight="1">
      <c r="A79" s="50" t="s">
        <v>22</v>
      </c>
      <c r="B79" s="369" t="s">
        <v>305</v>
      </c>
      <c r="C79" s="291" t="s">
        <v>343</v>
      </c>
      <c r="D79" s="290" t="s">
        <v>336</v>
      </c>
      <c r="E79" s="296">
        <v>2</v>
      </c>
      <c r="F79" s="297">
        <v>4000</v>
      </c>
      <c r="G79" s="56">
        <f t="shared" si="102"/>
        <v>8000</v>
      </c>
      <c r="H79" s="54">
        <v>0</v>
      </c>
      <c r="I79" s="55">
        <v>0</v>
      </c>
      <c r="J79" s="56">
        <f t="shared" si="103"/>
        <v>0</v>
      </c>
      <c r="K79" s="54"/>
      <c r="L79" s="55"/>
      <c r="M79" s="56">
        <f t="shared" si="104"/>
        <v>0</v>
      </c>
      <c r="N79" s="54"/>
      <c r="O79" s="55"/>
      <c r="P79" s="56">
        <f t="shared" si="105"/>
        <v>0</v>
      </c>
      <c r="Q79" s="54"/>
      <c r="R79" s="55"/>
      <c r="S79" s="56">
        <f t="shared" si="106"/>
        <v>0</v>
      </c>
      <c r="T79" s="54"/>
      <c r="U79" s="55"/>
      <c r="V79" s="56">
        <f t="shared" si="107"/>
        <v>0</v>
      </c>
      <c r="W79" s="57">
        <f t="shared" si="108"/>
        <v>8000</v>
      </c>
      <c r="X79" s="265">
        <f t="shared" si="109"/>
        <v>0</v>
      </c>
      <c r="Y79" s="265">
        <f t="shared" si="110"/>
        <v>8000</v>
      </c>
      <c r="Z79" s="331">
        <f t="shared" si="111"/>
        <v>1</v>
      </c>
      <c r="AA79" s="370" t="s">
        <v>465</v>
      </c>
      <c r="AB79" s="59"/>
      <c r="AC79" s="59"/>
      <c r="AD79" s="59"/>
      <c r="AE79" s="59"/>
      <c r="AF79" s="59"/>
      <c r="AG79" s="59"/>
    </row>
    <row r="80" spans="1:33" s="284" customFormat="1" ht="30" customHeight="1">
      <c r="A80" s="50" t="s">
        <v>22</v>
      </c>
      <c r="B80" s="369" t="s">
        <v>306</v>
      </c>
      <c r="C80" s="291" t="s">
        <v>344</v>
      </c>
      <c r="D80" s="290" t="s">
        <v>336</v>
      </c>
      <c r="E80" s="296">
        <v>1</v>
      </c>
      <c r="F80" s="297">
        <v>4000</v>
      </c>
      <c r="G80" s="56">
        <f t="shared" si="102"/>
        <v>4000</v>
      </c>
      <c r="H80" s="54">
        <v>0</v>
      </c>
      <c r="I80" s="55">
        <v>0</v>
      </c>
      <c r="J80" s="56">
        <f t="shared" si="103"/>
        <v>0</v>
      </c>
      <c r="K80" s="54"/>
      <c r="L80" s="55"/>
      <c r="M80" s="56">
        <f t="shared" si="104"/>
        <v>0</v>
      </c>
      <c r="N80" s="54"/>
      <c r="O80" s="55"/>
      <c r="P80" s="56">
        <f t="shared" si="105"/>
        <v>0</v>
      </c>
      <c r="Q80" s="54"/>
      <c r="R80" s="55"/>
      <c r="S80" s="56">
        <f t="shared" si="106"/>
        <v>0</v>
      </c>
      <c r="T80" s="54"/>
      <c r="U80" s="55"/>
      <c r="V80" s="56">
        <f t="shared" si="107"/>
        <v>0</v>
      </c>
      <c r="W80" s="57">
        <f t="shared" si="108"/>
        <v>4000</v>
      </c>
      <c r="X80" s="265">
        <f t="shared" si="109"/>
        <v>0</v>
      </c>
      <c r="Y80" s="265">
        <f t="shared" si="110"/>
        <v>4000</v>
      </c>
      <c r="Z80" s="331">
        <f t="shared" si="111"/>
        <v>1</v>
      </c>
      <c r="AA80" s="370" t="s">
        <v>465</v>
      </c>
      <c r="AB80" s="59"/>
      <c r="AC80" s="59"/>
      <c r="AD80" s="59"/>
      <c r="AE80" s="59"/>
      <c r="AF80" s="59"/>
      <c r="AG80" s="59"/>
    </row>
    <row r="81" spans="1:33" s="284" customFormat="1" ht="30" customHeight="1">
      <c r="A81" s="50" t="s">
        <v>22</v>
      </c>
      <c r="B81" s="369" t="s">
        <v>307</v>
      </c>
      <c r="C81" s="291" t="s">
        <v>345</v>
      </c>
      <c r="D81" s="290" t="s">
        <v>336</v>
      </c>
      <c r="E81" s="296">
        <v>1</v>
      </c>
      <c r="F81" s="297">
        <v>4000</v>
      </c>
      <c r="G81" s="56">
        <f t="shared" si="102"/>
        <v>4000</v>
      </c>
      <c r="H81" s="54">
        <v>0</v>
      </c>
      <c r="I81" s="55">
        <v>0</v>
      </c>
      <c r="J81" s="56">
        <f t="shared" si="103"/>
        <v>0</v>
      </c>
      <c r="K81" s="54"/>
      <c r="L81" s="55"/>
      <c r="M81" s="56">
        <f t="shared" si="104"/>
        <v>0</v>
      </c>
      <c r="N81" s="54"/>
      <c r="O81" s="55"/>
      <c r="P81" s="56">
        <f t="shared" si="105"/>
        <v>0</v>
      </c>
      <c r="Q81" s="54"/>
      <c r="R81" s="55"/>
      <c r="S81" s="56">
        <f t="shared" si="106"/>
        <v>0</v>
      </c>
      <c r="T81" s="54"/>
      <c r="U81" s="55"/>
      <c r="V81" s="56">
        <f t="shared" si="107"/>
        <v>0</v>
      </c>
      <c r="W81" s="57">
        <f t="shared" si="108"/>
        <v>4000</v>
      </c>
      <c r="X81" s="265">
        <f t="shared" si="109"/>
        <v>0</v>
      </c>
      <c r="Y81" s="265">
        <f t="shared" si="110"/>
        <v>4000</v>
      </c>
      <c r="Z81" s="331">
        <f t="shared" si="111"/>
        <v>1</v>
      </c>
      <c r="AA81" s="370" t="s">
        <v>465</v>
      </c>
      <c r="AB81" s="59"/>
      <c r="AC81" s="59"/>
      <c r="AD81" s="59"/>
      <c r="AE81" s="59"/>
      <c r="AF81" s="59"/>
      <c r="AG81" s="59"/>
    </row>
    <row r="82" spans="1:33" s="284" customFormat="1" ht="30" customHeight="1">
      <c r="A82" s="50" t="s">
        <v>22</v>
      </c>
      <c r="B82" s="369" t="s">
        <v>308</v>
      </c>
      <c r="C82" s="291" t="s">
        <v>346</v>
      </c>
      <c r="D82" s="290" t="s">
        <v>336</v>
      </c>
      <c r="E82" s="296">
        <v>1</v>
      </c>
      <c r="F82" s="297">
        <v>400</v>
      </c>
      <c r="G82" s="56">
        <f t="shared" si="102"/>
        <v>400</v>
      </c>
      <c r="H82" s="54">
        <v>0</v>
      </c>
      <c r="I82" s="55">
        <v>0</v>
      </c>
      <c r="J82" s="56">
        <f t="shared" si="103"/>
        <v>0</v>
      </c>
      <c r="K82" s="54"/>
      <c r="L82" s="55"/>
      <c r="M82" s="56">
        <f t="shared" si="104"/>
        <v>0</v>
      </c>
      <c r="N82" s="54"/>
      <c r="O82" s="55"/>
      <c r="P82" s="56">
        <f t="shared" si="105"/>
        <v>0</v>
      </c>
      <c r="Q82" s="54"/>
      <c r="R82" s="55"/>
      <c r="S82" s="56">
        <f t="shared" si="106"/>
        <v>0</v>
      </c>
      <c r="T82" s="54"/>
      <c r="U82" s="55"/>
      <c r="V82" s="56">
        <f t="shared" si="107"/>
        <v>0</v>
      </c>
      <c r="W82" s="57">
        <f t="shared" si="108"/>
        <v>400</v>
      </c>
      <c r="X82" s="265">
        <f t="shared" si="109"/>
        <v>0</v>
      </c>
      <c r="Y82" s="265">
        <f t="shared" si="110"/>
        <v>400</v>
      </c>
      <c r="Z82" s="331">
        <f t="shared" si="111"/>
        <v>1</v>
      </c>
      <c r="AA82" s="370" t="s">
        <v>465</v>
      </c>
      <c r="AB82" s="59"/>
      <c r="AC82" s="59"/>
      <c r="AD82" s="59"/>
      <c r="AE82" s="59"/>
      <c r="AF82" s="59"/>
      <c r="AG82" s="59"/>
    </row>
    <row r="83" spans="1:33" s="284" customFormat="1" ht="30" customHeight="1">
      <c r="A83" s="50" t="s">
        <v>22</v>
      </c>
      <c r="B83" s="369" t="s">
        <v>309</v>
      </c>
      <c r="C83" s="291" t="s">
        <v>347</v>
      </c>
      <c r="D83" s="290" t="s">
        <v>336</v>
      </c>
      <c r="E83" s="296">
        <v>6</v>
      </c>
      <c r="F83" s="297">
        <f>240*2.5</f>
        <v>600</v>
      </c>
      <c r="G83" s="56">
        <f t="shared" si="102"/>
        <v>3600</v>
      </c>
      <c r="H83" s="54">
        <v>0</v>
      </c>
      <c r="I83" s="55">
        <v>0</v>
      </c>
      <c r="J83" s="56">
        <f t="shared" si="103"/>
        <v>0</v>
      </c>
      <c r="K83" s="54"/>
      <c r="L83" s="55"/>
      <c r="M83" s="56">
        <f t="shared" si="104"/>
        <v>0</v>
      </c>
      <c r="N83" s="54"/>
      <c r="O83" s="55"/>
      <c r="P83" s="56">
        <f t="shared" si="105"/>
        <v>0</v>
      </c>
      <c r="Q83" s="54"/>
      <c r="R83" s="55"/>
      <c r="S83" s="56">
        <f t="shared" si="106"/>
        <v>0</v>
      </c>
      <c r="T83" s="54"/>
      <c r="U83" s="55"/>
      <c r="V83" s="56">
        <f t="shared" si="107"/>
        <v>0</v>
      </c>
      <c r="W83" s="57">
        <f t="shared" si="108"/>
        <v>3600</v>
      </c>
      <c r="X83" s="265">
        <f t="shared" si="109"/>
        <v>0</v>
      </c>
      <c r="Y83" s="265">
        <f t="shared" si="110"/>
        <v>3600</v>
      </c>
      <c r="Z83" s="331">
        <f t="shared" si="111"/>
        <v>1</v>
      </c>
      <c r="AA83" s="370" t="s">
        <v>465</v>
      </c>
      <c r="AB83" s="59"/>
      <c r="AC83" s="59"/>
      <c r="AD83" s="59"/>
      <c r="AE83" s="59"/>
      <c r="AF83" s="59"/>
      <c r="AG83" s="59"/>
    </row>
    <row r="84" spans="1:33" s="284" customFormat="1" ht="30" customHeight="1">
      <c r="A84" s="50" t="s">
        <v>22</v>
      </c>
      <c r="B84" s="369" t="s">
        <v>310</v>
      </c>
      <c r="C84" s="291" t="s">
        <v>348</v>
      </c>
      <c r="D84" s="290" t="s">
        <v>336</v>
      </c>
      <c r="E84" s="296">
        <v>2</v>
      </c>
      <c r="F84" s="297">
        <v>200</v>
      </c>
      <c r="G84" s="56">
        <f t="shared" si="102"/>
        <v>400</v>
      </c>
      <c r="H84" s="54">
        <v>0</v>
      </c>
      <c r="I84" s="55">
        <v>0</v>
      </c>
      <c r="J84" s="56">
        <f t="shared" si="103"/>
        <v>0</v>
      </c>
      <c r="K84" s="54"/>
      <c r="L84" s="55"/>
      <c r="M84" s="56">
        <f t="shared" si="104"/>
        <v>0</v>
      </c>
      <c r="N84" s="54"/>
      <c r="O84" s="55"/>
      <c r="P84" s="56">
        <f t="shared" si="105"/>
        <v>0</v>
      </c>
      <c r="Q84" s="54"/>
      <c r="R84" s="55"/>
      <c r="S84" s="56">
        <f t="shared" si="106"/>
        <v>0</v>
      </c>
      <c r="T84" s="54"/>
      <c r="U84" s="55"/>
      <c r="V84" s="56">
        <f t="shared" si="107"/>
        <v>0</v>
      </c>
      <c r="W84" s="57">
        <f t="shared" si="108"/>
        <v>400</v>
      </c>
      <c r="X84" s="265">
        <f t="shared" si="109"/>
        <v>0</v>
      </c>
      <c r="Y84" s="265">
        <f t="shared" si="110"/>
        <v>400</v>
      </c>
      <c r="Z84" s="331">
        <f t="shared" si="111"/>
        <v>1</v>
      </c>
      <c r="AA84" s="370" t="s">
        <v>465</v>
      </c>
      <c r="AB84" s="59"/>
      <c r="AC84" s="59"/>
      <c r="AD84" s="59"/>
      <c r="AE84" s="59"/>
      <c r="AF84" s="59"/>
      <c r="AG84" s="59"/>
    </row>
    <row r="85" spans="1:33" s="284" customFormat="1" ht="30" customHeight="1">
      <c r="A85" s="50" t="s">
        <v>22</v>
      </c>
      <c r="B85" s="369" t="s">
        <v>311</v>
      </c>
      <c r="C85" s="328" t="s">
        <v>349</v>
      </c>
      <c r="D85" s="290" t="s">
        <v>336</v>
      </c>
      <c r="E85" s="292">
        <v>3</v>
      </c>
      <c r="F85" s="293">
        <v>1500</v>
      </c>
      <c r="G85" s="56">
        <f t="shared" si="102"/>
        <v>4500</v>
      </c>
      <c r="H85" s="54">
        <v>3</v>
      </c>
      <c r="I85" s="55">
        <v>1500</v>
      </c>
      <c r="J85" s="56">
        <f t="shared" si="103"/>
        <v>4500</v>
      </c>
      <c r="K85" s="54"/>
      <c r="L85" s="55"/>
      <c r="M85" s="56">
        <f t="shared" si="104"/>
        <v>0</v>
      </c>
      <c r="N85" s="54"/>
      <c r="O85" s="55"/>
      <c r="P85" s="56">
        <f t="shared" si="105"/>
        <v>0</v>
      </c>
      <c r="Q85" s="54"/>
      <c r="R85" s="55"/>
      <c r="S85" s="56">
        <f t="shared" si="106"/>
        <v>0</v>
      </c>
      <c r="T85" s="54"/>
      <c r="U85" s="55"/>
      <c r="V85" s="56">
        <f t="shared" si="107"/>
        <v>0</v>
      </c>
      <c r="W85" s="57">
        <f t="shared" si="108"/>
        <v>4500</v>
      </c>
      <c r="X85" s="265">
        <f t="shared" si="109"/>
        <v>4500</v>
      </c>
      <c r="Y85" s="265">
        <f t="shared" si="110"/>
        <v>0</v>
      </c>
      <c r="Z85" s="331">
        <f t="shared" si="111"/>
        <v>0</v>
      </c>
      <c r="AA85" s="370" t="s">
        <v>417</v>
      </c>
      <c r="AB85" s="59"/>
      <c r="AC85" s="59"/>
      <c r="AD85" s="59"/>
      <c r="AE85" s="59"/>
      <c r="AF85" s="59"/>
      <c r="AG85" s="59"/>
    </row>
    <row r="86" spans="1:33" s="284" customFormat="1" ht="30" customHeight="1">
      <c r="A86" s="50" t="s">
        <v>22</v>
      </c>
      <c r="B86" s="369" t="s">
        <v>312</v>
      </c>
      <c r="C86" s="328" t="s">
        <v>350</v>
      </c>
      <c r="D86" s="290" t="s">
        <v>336</v>
      </c>
      <c r="E86" s="292">
        <v>3</v>
      </c>
      <c r="F86" s="293">
        <v>300</v>
      </c>
      <c r="G86" s="56">
        <f t="shared" si="102"/>
        <v>900</v>
      </c>
      <c r="H86" s="54">
        <v>3</v>
      </c>
      <c r="I86" s="55">
        <v>300</v>
      </c>
      <c r="J86" s="56">
        <f t="shared" si="103"/>
        <v>900</v>
      </c>
      <c r="K86" s="54"/>
      <c r="L86" s="55"/>
      <c r="M86" s="56">
        <f t="shared" si="104"/>
        <v>0</v>
      </c>
      <c r="N86" s="54"/>
      <c r="O86" s="55"/>
      <c r="P86" s="56">
        <f t="shared" si="105"/>
        <v>0</v>
      </c>
      <c r="Q86" s="54"/>
      <c r="R86" s="55"/>
      <c r="S86" s="56">
        <f t="shared" si="106"/>
        <v>0</v>
      </c>
      <c r="T86" s="54"/>
      <c r="U86" s="55"/>
      <c r="V86" s="56">
        <f t="shared" si="107"/>
        <v>0</v>
      </c>
      <c r="W86" s="57">
        <f t="shared" si="108"/>
        <v>900</v>
      </c>
      <c r="X86" s="265">
        <f t="shared" si="109"/>
        <v>900</v>
      </c>
      <c r="Y86" s="265">
        <f t="shared" si="110"/>
        <v>0</v>
      </c>
      <c r="Z86" s="331">
        <f t="shared" si="111"/>
        <v>0</v>
      </c>
      <c r="AA86" s="370" t="s">
        <v>417</v>
      </c>
      <c r="AB86" s="59"/>
      <c r="AC86" s="59"/>
      <c r="AD86" s="59"/>
      <c r="AE86" s="59"/>
      <c r="AF86" s="59"/>
      <c r="AG86" s="59"/>
    </row>
    <row r="87" spans="1:33" s="284" customFormat="1" ht="30" customHeight="1">
      <c r="A87" s="50" t="s">
        <v>22</v>
      </c>
      <c r="B87" s="369" t="s">
        <v>313</v>
      </c>
      <c r="C87" s="328" t="s">
        <v>351</v>
      </c>
      <c r="D87" s="290" t="s">
        <v>336</v>
      </c>
      <c r="E87" s="292">
        <v>2</v>
      </c>
      <c r="F87" s="293">
        <v>500</v>
      </c>
      <c r="G87" s="56">
        <f t="shared" si="102"/>
        <v>1000</v>
      </c>
      <c r="H87" s="54">
        <v>2</v>
      </c>
      <c r="I87" s="55">
        <v>500</v>
      </c>
      <c r="J87" s="56">
        <f t="shared" si="103"/>
        <v>1000</v>
      </c>
      <c r="K87" s="54"/>
      <c r="L87" s="55"/>
      <c r="M87" s="56">
        <f t="shared" si="104"/>
        <v>0</v>
      </c>
      <c r="N87" s="54"/>
      <c r="O87" s="55"/>
      <c r="P87" s="56">
        <f t="shared" si="105"/>
        <v>0</v>
      </c>
      <c r="Q87" s="54"/>
      <c r="R87" s="55"/>
      <c r="S87" s="56">
        <f t="shared" si="106"/>
        <v>0</v>
      </c>
      <c r="T87" s="54"/>
      <c r="U87" s="55"/>
      <c r="V87" s="56">
        <f t="shared" si="107"/>
        <v>0</v>
      </c>
      <c r="W87" s="57">
        <f t="shared" si="108"/>
        <v>1000</v>
      </c>
      <c r="X87" s="265">
        <f t="shared" si="109"/>
        <v>1000</v>
      </c>
      <c r="Y87" s="265">
        <f t="shared" si="110"/>
        <v>0</v>
      </c>
      <c r="Z87" s="331">
        <f t="shared" si="111"/>
        <v>0</v>
      </c>
      <c r="AA87" s="370" t="s">
        <v>417</v>
      </c>
      <c r="AB87" s="59"/>
      <c r="AC87" s="59"/>
      <c r="AD87" s="59"/>
      <c r="AE87" s="59"/>
      <c r="AF87" s="59"/>
      <c r="AG87" s="59"/>
    </row>
    <row r="88" spans="1:33" s="284" customFormat="1" ht="30" customHeight="1">
      <c r="A88" s="50" t="s">
        <v>22</v>
      </c>
      <c r="B88" s="369" t="s">
        <v>314</v>
      </c>
      <c r="C88" s="328" t="s">
        <v>352</v>
      </c>
      <c r="D88" s="290" t="s">
        <v>336</v>
      </c>
      <c r="E88" s="292">
        <v>1</v>
      </c>
      <c r="F88" s="293">
        <v>500</v>
      </c>
      <c r="G88" s="56">
        <f t="shared" si="102"/>
        <v>500</v>
      </c>
      <c r="H88" s="54">
        <v>1</v>
      </c>
      <c r="I88" s="55">
        <v>500</v>
      </c>
      <c r="J88" s="56">
        <f t="shared" si="103"/>
        <v>500</v>
      </c>
      <c r="K88" s="54"/>
      <c r="L88" s="55"/>
      <c r="M88" s="56">
        <f t="shared" si="104"/>
        <v>0</v>
      </c>
      <c r="N88" s="54"/>
      <c r="O88" s="55"/>
      <c r="P88" s="56">
        <f t="shared" si="105"/>
        <v>0</v>
      </c>
      <c r="Q88" s="54"/>
      <c r="R88" s="55"/>
      <c r="S88" s="56">
        <f t="shared" si="106"/>
        <v>0</v>
      </c>
      <c r="T88" s="54"/>
      <c r="U88" s="55"/>
      <c r="V88" s="56">
        <f t="shared" si="107"/>
        <v>0</v>
      </c>
      <c r="W88" s="57">
        <f t="shared" si="108"/>
        <v>500</v>
      </c>
      <c r="X88" s="265">
        <f t="shared" si="109"/>
        <v>500</v>
      </c>
      <c r="Y88" s="265">
        <f t="shared" si="110"/>
        <v>0</v>
      </c>
      <c r="Z88" s="331">
        <f t="shared" si="111"/>
        <v>0</v>
      </c>
      <c r="AA88" s="370" t="s">
        <v>417</v>
      </c>
      <c r="AB88" s="59"/>
      <c r="AC88" s="59"/>
      <c r="AD88" s="59"/>
      <c r="AE88" s="59"/>
      <c r="AF88" s="59"/>
      <c r="AG88" s="59"/>
    </row>
    <row r="89" spans="1:33" s="284" customFormat="1" ht="30" customHeight="1">
      <c r="A89" s="50" t="s">
        <v>22</v>
      </c>
      <c r="B89" s="369" t="s">
        <v>315</v>
      </c>
      <c r="C89" s="328" t="s">
        <v>353</v>
      </c>
      <c r="D89" s="290" t="s">
        <v>336</v>
      </c>
      <c r="E89" s="292">
        <v>5</v>
      </c>
      <c r="F89" s="293">
        <v>400</v>
      </c>
      <c r="G89" s="56">
        <f t="shared" si="102"/>
        <v>2000</v>
      </c>
      <c r="H89" s="54">
        <v>5</v>
      </c>
      <c r="I89" s="55">
        <v>400</v>
      </c>
      <c r="J89" s="56">
        <f t="shared" si="103"/>
        <v>2000</v>
      </c>
      <c r="K89" s="54"/>
      <c r="L89" s="55"/>
      <c r="M89" s="56">
        <f t="shared" si="104"/>
        <v>0</v>
      </c>
      <c r="N89" s="54"/>
      <c r="O89" s="55"/>
      <c r="P89" s="56">
        <f t="shared" si="105"/>
        <v>0</v>
      </c>
      <c r="Q89" s="54"/>
      <c r="R89" s="55"/>
      <c r="S89" s="56">
        <f t="shared" si="106"/>
        <v>0</v>
      </c>
      <c r="T89" s="54"/>
      <c r="U89" s="55"/>
      <c r="V89" s="56">
        <f t="shared" si="107"/>
        <v>0</v>
      </c>
      <c r="W89" s="57">
        <f t="shared" si="108"/>
        <v>2000</v>
      </c>
      <c r="X89" s="265">
        <f t="shared" si="109"/>
        <v>2000</v>
      </c>
      <c r="Y89" s="265">
        <f t="shared" si="110"/>
        <v>0</v>
      </c>
      <c r="Z89" s="331">
        <f t="shared" si="111"/>
        <v>0</v>
      </c>
      <c r="AA89" s="370" t="s">
        <v>417</v>
      </c>
      <c r="AB89" s="59"/>
      <c r="AC89" s="59"/>
      <c r="AD89" s="59"/>
      <c r="AE89" s="59"/>
      <c r="AF89" s="59"/>
      <c r="AG89" s="59"/>
    </row>
    <row r="90" spans="1:33" s="284" customFormat="1" ht="30" customHeight="1">
      <c r="A90" s="50" t="s">
        <v>22</v>
      </c>
      <c r="B90" s="369" t="s">
        <v>316</v>
      </c>
      <c r="C90" s="328" t="s">
        <v>354</v>
      </c>
      <c r="D90" s="290" t="s">
        <v>336</v>
      </c>
      <c r="E90" s="292">
        <v>5</v>
      </c>
      <c r="F90" s="293">
        <v>200</v>
      </c>
      <c r="G90" s="56">
        <f t="shared" si="102"/>
        <v>1000</v>
      </c>
      <c r="H90" s="54">
        <v>5</v>
      </c>
      <c r="I90" s="55">
        <v>200</v>
      </c>
      <c r="J90" s="56">
        <f t="shared" si="103"/>
        <v>1000</v>
      </c>
      <c r="K90" s="54"/>
      <c r="L90" s="55"/>
      <c r="M90" s="56">
        <f t="shared" si="104"/>
        <v>0</v>
      </c>
      <c r="N90" s="54"/>
      <c r="O90" s="55"/>
      <c r="P90" s="56">
        <f t="shared" si="105"/>
        <v>0</v>
      </c>
      <c r="Q90" s="54"/>
      <c r="R90" s="55"/>
      <c r="S90" s="56">
        <f t="shared" si="106"/>
        <v>0</v>
      </c>
      <c r="T90" s="54"/>
      <c r="U90" s="55"/>
      <c r="V90" s="56">
        <f t="shared" si="107"/>
        <v>0</v>
      </c>
      <c r="W90" s="57">
        <f t="shared" si="108"/>
        <v>1000</v>
      </c>
      <c r="X90" s="265">
        <f t="shared" si="109"/>
        <v>1000</v>
      </c>
      <c r="Y90" s="265">
        <f t="shared" si="110"/>
        <v>0</v>
      </c>
      <c r="Z90" s="331">
        <f t="shared" si="111"/>
        <v>0</v>
      </c>
      <c r="AA90" s="370" t="s">
        <v>417</v>
      </c>
      <c r="AB90" s="59"/>
      <c r="AC90" s="59"/>
      <c r="AD90" s="59"/>
      <c r="AE90" s="59"/>
      <c r="AF90" s="59"/>
      <c r="AG90" s="59"/>
    </row>
    <row r="91" spans="1:33" s="284" customFormat="1" ht="30" customHeight="1">
      <c r="A91" s="50" t="s">
        <v>22</v>
      </c>
      <c r="B91" s="369" t="s">
        <v>317</v>
      </c>
      <c r="C91" s="328" t="s">
        <v>355</v>
      </c>
      <c r="D91" s="290" t="s">
        <v>336</v>
      </c>
      <c r="E91" s="292">
        <v>1</v>
      </c>
      <c r="F91" s="293">
        <v>3000</v>
      </c>
      <c r="G91" s="56">
        <f t="shared" si="102"/>
        <v>3000</v>
      </c>
      <c r="H91" s="54">
        <v>1</v>
      </c>
      <c r="I91" s="55">
        <v>3000</v>
      </c>
      <c r="J91" s="56">
        <f t="shared" si="103"/>
        <v>3000</v>
      </c>
      <c r="K91" s="54"/>
      <c r="L91" s="55"/>
      <c r="M91" s="56">
        <f t="shared" si="104"/>
        <v>0</v>
      </c>
      <c r="N91" s="54"/>
      <c r="O91" s="55"/>
      <c r="P91" s="56">
        <f t="shared" si="105"/>
        <v>0</v>
      </c>
      <c r="Q91" s="54"/>
      <c r="R91" s="55"/>
      <c r="S91" s="56">
        <f t="shared" si="106"/>
        <v>0</v>
      </c>
      <c r="T91" s="54"/>
      <c r="U91" s="55"/>
      <c r="V91" s="56">
        <f t="shared" si="107"/>
        <v>0</v>
      </c>
      <c r="W91" s="57">
        <f t="shared" si="108"/>
        <v>3000</v>
      </c>
      <c r="X91" s="265">
        <f t="shared" si="109"/>
        <v>3000</v>
      </c>
      <c r="Y91" s="265">
        <f t="shared" si="110"/>
        <v>0</v>
      </c>
      <c r="Z91" s="331">
        <f t="shared" si="111"/>
        <v>0</v>
      </c>
      <c r="AA91" s="370" t="s">
        <v>417</v>
      </c>
      <c r="AB91" s="59"/>
      <c r="AC91" s="59"/>
      <c r="AD91" s="59"/>
      <c r="AE91" s="59"/>
      <c r="AF91" s="59"/>
      <c r="AG91" s="59"/>
    </row>
    <row r="92" spans="1:33" s="284" customFormat="1" ht="30" customHeight="1">
      <c r="A92" s="50" t="s">
        <v>22</v>
      </c>
      <c r="B92" s="369" t="s">
        <v>318</v>
      </c>
      <c r="C92" s="328" t="s">
        <v>356</v>
      </c>
      <c r="D92" s="290" t="s">
        <v>336</v>
      </c>
      <c r="E92" s="292">
        <v>1</v>
      </c>
      <c r="F92" s="293">
        <v>500</v>
      </c>
      <c r="G92" s="56">
        <f t="shared" si="102"/>
        <v>500</v>
      </c>
      <c r="H92" s="54">
        <v>1</v>
      </c>
      <c r="I92" s="55">
        <v>500</v>
      </c>
      <c r="J92" s="56">
        <f t="shared" si="103"/>
        <v>500</v>
      </c>
      <c r="K92" s="54"/>
      <c r="L92" s="55"/>
      <c r="M92" s="56">
        <f t="shared" si="104"/>
        <v>0</v>
      </c>
      <c r="N92" s="54"/>
      <c r="O92" s="55"/>
      <c r="P92" s="56">
        <f t="shared" si="105"/>
        <v>0</v>
      </c>
      <c r="Q92" s="54"/>
      <c r="R92" s="55"/>
      <c r="S92" s="56">
        <f t="shared" si="106"/>
        <v>0</v>
      </c>
      <c r="T92" s="54"/>
      <c r="U92" s="55"/>
      <c r="V92" s="56">
        <f t="shared" si="107"/>
        <v>0</v>
      </c>
      <c r="W92" s="57">
        <f t="shared" si="108"/>
        <v>500</v>
      </c>
      <c r="X92" s="265">
        <f t="shared" si="109"/>
        <v>500</v>
      </c>
      <c r="Y92" s="265">
        <f t="shared" si="110"/>
        <v>0</v>
      </c>
      <c r="Z92" s="331">
        <f t="shared" si="111"/>
        <v>0</v>
      </c>
      <c r="AA92" s="370" t="s">
        <v>417</v>
      </c>
      <c r="AB92" s="59"/>
      <c r="AC92" s="59"/>
      <c r="AD92" s="59"/>
      <c r="AE92" s="59"/>
      <c r="AF92" s="59"/>
      <c r="AG92" s="59"/>
    </row>
    <row r="93" spans="1:33" s="284" customFormat="1" ht="30" customHeight="1">
      <c r="A93" s="50" t="s">
        <v>22</v>
      </c>
      <c r="B93" s="369" t="s">
        <v>319</v>
      </c>
      <c r="C93" s="328" t="s">
        <v>357</v>
      </c>
      <c r="D93" s="290" t="s">
        <v>336</v>
      </c>
      <c r="E93" s="292">
        <v>2</v>
      </c>
      <c r="F93" s="293">
        <v>600</v>
      </c>
      <c r="G93" s="56">
        <f t="shared" si="102"/>
        <v>1200</v>
      </c>
      <c r="H93" s="54">
        <v>2</v>
      </c>
      <c r="I93" s="55">
        <v>600</v>
      </c>
      <c r="J93" s="56">
        <f t="shared" si="103"/>
        <v>1200</v>
      </c>
      <c r="K93" s="54"/>
      <c r="L93" s="55"/>
      <c r="M93" s="56">
        <f t="shared" si="104"/>
        <v>0</v>
      </c>
      <c r="N93" s="54"/>
      <c r="O93" s="55"/>
      <c r="P93" s="56">
        <f t="shared" si="105"/>
        <v>0</v>
      </c>
      <c r="Q93" s="54"/>
      <c r="R93" s="55"/>
      <c r="S93" s="56">
        <f t="shared" si="106"/>
        <v>0</v>
      </c>
      <c r="T93" s="54"/>
      <c r="U93" s="55"/>
      <c r="V93" s="56">
        <f t="shared" si="107"/>
        <v>0</v>
      </c>
      <c r="W93" s="57">
        <f t="shared" si="108"/>
        <v>1200</v>
      </c>
      <c r="X93" s="265">
        <f t="shared" si="109"/>
        <v>1200</v>
      </c>
      <c r="Y93" s="265">
        <f t="shared" si="110"/>
        <v>0</v>
      </c>
      <c r="Z93" s="331">
        <f t="shared" si="111"/>
        <v>0</v>
      </c>
      <c r="AA93" s="370" t="s">
        <v>417</v>
      </c>
      <c r="AB93" s="59"/>
      <c r="AC93" s="59"/>
      <c r="AD93" s="59"/>
      <c r="AE93" s="59"/>
      <c r="AF93" s="59"/>
      <c r="AG93" s="59"/>
    </row>
    <row r="94" spans="1:33" s="284" customFormat="1" ht="30" customHeight="1">
      <c r="A94" s="50" t="s">
        <v>22</v>
      </c>
      <c r="B94" s="369" t="s">
        <v>320</v>
      </c>
      <c r="C94" s="329" t="s">
        <v>358</v>
      </c>
      <c r="D94" s="290" t="s">
        <v>336</v>
      </c>
      <c r="E94" s="298">
        <v>2</v>
      </c>
      <c r="F94" s="299">
        <v>500</v>
      </c>
      <c r="G94" s="56">
        <f t="shared" si="102"/>
        <v>1000</v>
      </c>
      <c r="H94" s="54">
        <v>2</v>
      </c>
      <c r="I94" s="55">
        <v>500</v>
      </c>
      <c r="J94" s="56">
        <f t="shared" si="103"/>
        <v>1000</v>
      </c>
      <c r="K94" s="54"/>
      <c r="L94" s="55"/>
      <c r="M94" s="56">
        <f t="shared" si="104"/>
        <v>0</v>
      </c>
      <c r="N94" s="54"/>
      <c r="O94" s="55"/>
      <c r="P94" s="56">
        <f t="shared" si="105"/>
        <v>0</v>
      </c>
      <c r="Q94" s="54"/>
      <c r="R94" s="55"/>
      <c r="S94" s="56">
        <f t="shared" si="106"/>
        <v>0</v>
      </c>
      <c r="T94" s="54"/>
      <c r="U94" s="55"/>
      <c r="V94" s="56">
        <f t="shared" si="107"/>
        <v>0</v>
      </c>
      <c r="W94" s="57">
        <f t="shared" si="108"/>
        <v>1000</v>
      </c>
      <c r="X94" s="265">
        <f t="shared" si="109"/>
        <v>1000</v>
      </c>
      <c r="Y94" s="265">
        <f t="shared" si="110"/>
        <v>0</v>
      </c>
      <c r="Z94" s="331">
        <f t="shared" si="111"/>
        <v>0</v>
      </c>
      <c r="AA94" s="370" t="s">
        <v>417</v>
      </c>
      <c r="AB94" s="59"/>
      <c r="AC94" s="59"/>
      <c r="AD94" s="59"/>
      <c r="AE94" s="59"/>
      <c r="AF94" s="59"/>
      <c r="AG94" s="59"/>
    </row>
    <row r="95" spans="1:33" s="284" customFormat="1" ht="30" customHeight="1">
      <c r="A95" s="50" t="s">
        <v>22</v>
      </c>
      <c r="B95" s="369" t="s">
        <v>321</v>
      </c>
      <c r="C95" s="326" t="s">
        <v>359</v>
      </c>
      <c r="D95" s="290" t="s">
        <v>336</v>
      </c>
      <c r="E95" s="300">
        <v>1</v>
      </c>
      <c r="F95" s="301">
        <v>1000</v>
      </c>
      <c r="G95" s="56">
        <f t="shared" si="102"/>
        <v>1000</v>
      </c>
      <c r="H95" s="54">
        <v>1</v>
      </c>
      <c r="I95" s="55">
        <v>1000</v>
      </c>
      <c r="J95" s="56">
        <f t="shared" si="103"/>
        <v>1000</v>
      </c>
      <c r="K95" s="54"/>
      <c r="L95" s="55"/>
      <c r="M95" s="56">
        <f t="shared" si="104"/>
        <v>0</v>
      </c>
      <c r="N95" s="54"/>
      <c r="O95" s="55"/>
      <c r="P95" s="56">
        <f t="shared" si="105"/>
        <v>0</v>
      </c>
      <c r="Q95" s="54"/>
      <c r="R95" s="55"/>
      <c r="S95" s="56">
        <f t="shared" si="106"/>
        <v>0</v>
      </c>
      <c r="T95" s="54"/>
      <c r="U95" s="55"/>
      <c r="V95" s="56">
        <f t="shared" si="107"/>
        <v>0</v>
      </c>
      <c r="W95" s="57">
        <f t="shared" si="108"/>
        <v>1000</v>
      </c>
      <c r="X95" s="265">
        <f t="shared" si="109"/>
        <v>1000</v>
      </c>
      <c r="Y95" s="265">
        <f t="shared" si="110"/>
        <v>0</v>
      </c>
      <c r="Z95" s="331">
        <f t="shared" si="111"/>
        <v>0</v>
      </c>
      <c r="AA95" s="370" t="s">
        <v>417</v>
      </c>
      <c r="AB95" s="59"/>
      <c r="AC95" s="59"/>
      <c r="AD95" s="59"/>
      <c r="AE95" s="59"/>
      <c r="AF95" s="59"/>
      <c r="AG95" s="59"/>
    </row>
    <row r="96" spans="1:33" s="284" customFormat="1" ht="30" customHeight="1">
      <c r="A96" s="50" t="s">
        <v>22</v>
      </c>
      <c r="B96" s="369" t="s">
        <v>322</v>
      </c>
      <c r="C96" s="326" t="s">
        <v>360</v>
      </c>
      <c r="D96" s="290" t="s">
        <v>336</v>
      </c>
      <c r="E96" s="300">
        <v>2</v>
      </c>
      <c r="F96" s="301">
        <v>600</v>
      </c>
      <c r="G96" s="56">
        <f t="shared" si="102"/>
        <v>1200</v>
      </c>
      <c r="H96" s="54">
        <v>2</v>
      </c>
      <c r="I96" s="55">
        <v>600</v>
      </c>
      <c r="J96" s="56">
        <f t="shared" si="103"/>
        <v>1200</v>
      </c>
      <c r="K96" s="54"/>
      <c r="L96" s="55"/>
      <c r="M96" s="56">
        <f t="shared" si="104"/>
        <v>0</v>
      </c>
      <c r="N96" s="54"/>
      <c r="O96" s="55"/>
      <c r="P96" s="56">
        <f t="shared" si="105"/>
        <v>0</v>
      </c>
      <c r="Q96" s="54"/>
      <c r="R96" s="55"/>
      <c r="S96" s="56">
        <f t="shared" si="106"/>
        <v>0</v>
      </c>
      <c r="T96" s="54"/>
      <c r="U96" s="55"/>
      <c r="V96" s="56">
        <f t="shared" si="107"/>
        <v>0</v>
      </c>
      <c r="W96" s="57">
        <f t="shared" si="108"/>
        <v>1200</v>
      </c>
      <c r="X96" s="265">
        <f t="shared" si="109"/>
        <v>1200</v>
      </c>
      <c r="Y96" s="265">
        <f t="shared" si="110"/>
        <v>0</v>
      </c>
      <c r="Z96" s="331">
        <f t="shared" si="111"/>
        <v>0</v>
      </c>
      <c r="AA96" s="370" t="s">
        <v>417</v>
      </c>
      <c r="AB96" s="59"/>
      <c r="AC96" s="59"/>
      <c r="AD96" s="59"/>
      <c r="AE96" s="59"/>
      <c r="AF96" s="59"/>
      <c r="AG96" s="59"/>
    </row>
    <row r="97" spans="1:33" s="284" customFormat="1" ht="30" customHeight="1">
      <c r="A97" s="50" t="s">
        <v>22</v>
      </c>
      <c r="B97" s="369" t="s">
        <v>323</v>
      </c>
      <c r="C97" s="326" t="s">
        <v>361</v>
      </c>
      <c r="D97" s="290" t="s">
        <v>336</v>
      </c>
      <c r="E97" s="300">
        <v>1</v>
      </c>
      <c r="F97" s="301">
        <v>2650</v>
      </c>
      <c r="G97" s="56">
        <f t="shared" si="102"/>
        <v>2650</v>
      </c>
      <c r="H97" s="54">
        <v>1</v>
      </c>
      <c r="I97" s="55">
        <v>2650</v>
      </c>
      <c r="J97" s="56">
        <f t="shared" si="103"/>
        <v>2650</v>
      </c>
      <c r="K97" s="54"/>
      <c r="L97" s="55"/>
      <c r="M97" s="56">
        <f t="shared" si="104"/>
        <v>0</v>
      </c>
      <c r="N97" s="54"/>
      <c r="O97" s="55"/>
      <c r="P97" s="56">
        <f t="shared" si="105"/>
        <v>0</v>
      </c>
      <c r="Q97" s="54"/>
      <c r="R97" s="55"/>
      <c r="S97" s="56">
        <f t="shared" si="106"/>
        <v>0</v>
      </c>
      <c r="T97" s="54"/>
      <c r="U97" s="55"/>
      <c r="V97" s="56">
        <f t="shared" si="107"/>
        <v>0</v>
      </c>
      <c r="W97" s="57">
        <f t="shared" si="108"/>
        <v>2650</v>
      </c>
      <c r="X97" s="265">
        <f t="shared" si="109"/>
        <v>2650</v>
      </c>
      <c r="Y97" s="265">
        <f t="shared" si="110"/>
        <v>0</v>
      </c>
      <c r="Z97" s="331">
        <f t="shared" si="111"/>
        <v>0</v>
      </c>
      <c r="AA97" s="370" t="s">
        <v>417</v>
      </c>
      <c r="AB97" s="59"/>
      <c r="AC97" s="59"/>
      <c r="AD97" s="59"/>
      <c r="AE97" s="59"/>
      <c r="AF97" s="59"/>
      <c r="AG97" s="59"/>
    </row>
    <row r="98" spans="1:33" s="284" customFormat="1" ht="30" customHeight="1" thickBot="1">
      <c r="A98" s="50" t="s">
        <v>22</v>
      </c>
      <c r="B98" s="371" t="s">
        <v>503</v>
      </c>
      <c r="C98" s="460" t="s">
        <v>362</v>
      </c>
      <c r="D98" s="461" t="s">
        <v>336</v>
      </c>
      <c r="E98" s="462">
        <v>1</v>
      </c>
      <c r="F98" s="463">
        <v>3200</v>
      </c>
      <c r="G98" s="376">
        <f t="shared" si="102"/>
        <v>3200</v>
      </c>
      <c r="H98" s="374">
        <v>1</v>
      </c>
      <c r="I98" s="375">
        <v>3200</v>
      </c>
      <c r="J98" s="376">
        <f t="shared" si="103"/>
        <v>3200</v>
      </c>
      <c r="K98" s="374"/>
      <c r="L98" s="375"/>
      <c r="M98" s="376">
        <f t="shared" si="104"/>
        <v>0</v>
      </c>
      <c r="N98" s="374"/>
      <c r="O98" s="375"/>
      <c r="P98" s="376">
        <f t="shared" si="105"/>
        <v>0</v>
      </c>
      <c r="Q98" s="374"/>
      <c r="R98" s="375"/>
      <c r="S98" s="376">
        <f t="shared" si="106"/>
        <v>0</v>
      </c>
      <c r="T98" s="374"/>
      <c r="U98" s="375"/>
      <c r="V98" s="376">
        <f t="shared" si="107"/>
        <v>0</v>
      </c>
      <c r="W98" s="378">
        <f t="shared" si="108"/>
        <v>3200</v>
      </c>
      <c r="X98" s="267">
        <f t="shared" si="109"/>
        <v>3200</v>
      </c>
      <c r="Y98" s="267">
        <f t="shared" si="110"/>
        <v>0</v>
      </c>
      <c r="Z98" s="347">
        <f t="shared" si="111"/>
        <v>0</v>
      </c>
      <c r="AA98" s="379" t="s">
        <v>417</v>
      </c>
      <c r="AB98" s="59"/>
      <c r="AC98" s="59"/>
      <c r="AD98" s="59"/>
      <c r="AE98" s="59"/>
      <c r="AF98" s="59"/>
      <c r="AG98" s="59"/>
    </row>
    <row r="99" spans="1:33" ht="30" customHeight="1" thickBot="1">
      <c r="A99" s="41" t="s">
        <v>20</v>
      </c>
      <c r="B99" s="422" t="s">
        <v>97</v>
      </c>
      <c r="C99" s="464" t="s">
        <v>98</v>
      </c>
      <c r="D99" s="424"/>
      <c r="E99" s="425">
        <f>SUM(E100:E100)</f>
        <v>0</v>
      </c>
      <c r="F99" s="426"/>
      <c r="G99" s="427">
        <f>SUM(G100:G100)</f>
        <v>0</v>
      </c>
      <c r="H99" s="425">
        <f>SUM(H100:H100)</f>
        <v>0</v>
      </c>
      <c r="I99" s="426"/>
      <c r="J99" s="427">
        <f>SUM(J100:J100)</f>
        <v>0</v>
      </c>
      <c r="K99" s="425">
        <f>SUM(K100:K100)</f>
        <v>0</v>
      </c>
      <c r="L99" s="426"/>
      <c r="M99" s="427">
        <f>SUM(M100:M100)</f>
        <v>0</v>
      </c>
      <c r="N99" s="425">
        <f>SUM(N100:N100)</f>
        <v>0</v>
      </c>
      <c r="O99" s="426"/>
      <c r="P99" s="427">
        <f>SUM(P100:P100)</f>
        <v>0</v>
      </c>
      <c r="Q99" s="425">
        <f>SUM(Q100:Q100)</f>
        <v>0</v>
      </c>
      <c r="R99" s="426"/>
      <c r="S99" s="427">
        <f>SUM(S100:S100)</f>
        <v>0</v>
      </c>
      <c r="T99" s="425">
        <f>SUM(T100:T100)</f>
        <v>0</v>
      </c>
      <c r="U99" s="426"/>
      <c r="V99" s="427">
        <f>SUM(V100:V100)</f>
        <v>0</v>
      </c>
      <c r="W99" s="427">
        <f>SUM(W100:W100)</f>
        <v>0</v>
      </c>
      <c r="X99" s="427">
        <f>SUM(X100:X100)</f>
        <v>0</v>
      </c>
      <c r="Y99" s="427">
        <f t="shared" si="7"/>
        <v>0</v>
      </c>
      <c r="Z99" s="428">
        <v>0</v>
      </c>
      <c r="AA99" s="430"/>
      <c r="AB99" s="49"/>
      <c r="AC99" s="49"/>
      <c r="AD99" s="49"/>
      <c r="AE99" s="49"/>
      <c r="AF99" s="49"/>
      <c r="AG99" s="49"/>
    </row>
    <row r="100" spans="1:33" ht="30" customHeight="1" thickBot="1">
      <c r="A100" s="50" t="s">
        <v>22</v>
      </c>
      <c r="B100" s="473" t="s">
        <v>99</v>
      </c>
      <c r="C100" s="474" t="s">
        <v>100</v>
      </c>
      <c r="D100" s="475" t="s">
        <v>101</v>
      </c>
      <c r="E100" s="476"/>
      <c r="F100" s="477"/>
      <c r="G100" s="478">
        <f t="shared" ref="G100" si="112">E100*F100</f>
        <v>0</v>
      </c>
      <c r="H100" s="476"/>
      <c r="I100" s="477"/>
      <c r="J100" s="478">
        <f t="shared" ref="J100" si="113">H100*I100</f>
        <v>0</v>
      </c>
      <c r="K100" s="476"/>
      <c r="L100" s="477"/>
      <c r="M100" s="478">
        <f t="shared" ref="M100" si="114">K100*L100</f>
        <v>0</v>
      </c>
      <c r="N100" s="476"/>
      <c r="O100" s="477"/>
      <c r="P100" s="478">
        <f t="shared" ref="P100" si="115">N100*O100</f>
        <v>0</v>
      </c>
      <c r="Q100" s="476"/>
      <c r="R100" s="477"/>
      <c r="S100" s="478">
        <f t="shared" ref="S100" si="116">Q100*R100</f>
        <v>0</v>
      </c>
      <c r="T100" s="476"/>
      <c r="U100" s="477"/>
      <c r="V100" s="478">
        <f t="shared" ref="V100" si="117">T100*U100</f>
        <v>0</v>
      </c>
      <c r="W100" s="441">
        <f t="shared" si="84"/>
        <v>0</v>
      </c>
      <c r="X100" s="479">
        <f t="shared" si="85"/>
        <v>0</v>
      </c>
      <c r="Y100" s="479">
        <f t="shared" si="7"/>
        <v>0</v>
      </c>
      <c r="Z100" s="480">
        <v>0</v>
      </c>
      <c r="AA100" s="481"/>
      <c r="AB100" s="59"/>
      <c r="AC100" s="59"/>
      <c r="AD100" s="59"/>
      <c r="AE100" s="59"/>
      <c r="AF100" s="59"/>
      <c r="AG100" s="59"/>
    </row>
    <row r="101" spans="1:33" ht="30" customHeight="1" thickBot="1">
      <c r="A101" s="41" t="s">
        <v>20</v>
      </c>
      <c r="B101" s="422" t="s">
        <v>102</v>
      </c>
      <c r="C101" s="464" t="s">
        <v>103</v>
      </c>
      <c r="D101" s="424"/>
      <c r="E101" s="425">
        <f>SUM(E102:E102)</f>
        <v>3</v>
      </c>
      <c r="F101" s="426"/>
      <c r="G101" s="427">
        <f>SUM(G102:G102)</f>
        <v>5400</v>
      </c>
      <c r="H101" s="425">
        <f>SUM(H102:H102)</f>
        <v>0</v>
      </c>
      <c r="I101" s="426"/>
      <c r="J101" s="427">
        <f>SUM(J102:J102)</f>
        <v>0</v>
      </c>
      <c r="K101" s="425">
        <f>SUM(K102:K102)</f>
        <v>0</v>
      </c>
      <c r="L101" s="426"/>
      <c r="M101" s="427">
        <f>SUM(M102:M102)</f>
        <v>0</v>
      </c>
      <c r="N101" s="425">
        <f>SUM(N102:N102)</f>
        <v>0</v>
      </c>
      <c r="O101" s="426"/>
      <c r="P101" s="427">
        <f>SUM(P102:P102)</f>
        <v>0</v>
      </c>
      <c r="Q101" s="425">
        <f>SUM(Q102:Q102)</f>
        <v>0</v>
      </c>
      <c r="R101" s="426"/>
      <c r="S101" s="427">
        <f>SUM(S102:S102)</f>
        <v>0</v>
      </c>
      <c r="T101" s="425">
        <f>SUM(T102:T102)</f>
        <v>0</v>
      </c>
      <c r="U101" s="426"/>
      <c r="V101" s="427">
        <f>SUM(V102:V102)</f>
        <v>0</v>
      </c>
      <c r="W101" s="427">
        <f>SUM(W102:W102)</f>
        <v>5400</v>
      </c>
      <c r="X101" s="427">
        <f>SUM(X102:X102)</f>
        <v>0</v>
      </c>
      <c r="Y101" s="427">
        <f t="shared" si="7"/>
        <v>5400</v>
      </c>
      <c r="Z101" s="428">
        <f>Y101/W101</f>
        <v>1</v>
      </c>
      <c r="AA101" s="430"/>
      <c r="AB101" s="49"/>
      <c r="AC101" s="49"/>
      <c r="AD101" s="49"/>
      <c r="AE101" s="49"/>
      <c r="AF101" s="49"/>
      <c r="AG101" s="49"/>
    </row>
    <row r="102" spans="1:33" ht="30" customHeight="1" thickBot="1">
      <c r="A102" s="50" t="s">
        <v>22</v>
      </c>
      <c r="B102" s="385" t="s">
        <v>104</v>
      </c>
      <c r="C102" s="287" t="s">
        <v>364</v>
      </c>
      <c r="D102" s="190" t="s">
        <v>60</v>
      </c>
      <c r="E102" s="387">
        <v>3</v>
      </c>
      <c r="F102" s="470">
        <v>1800</v>
      </c>
      <c r="G102" s="82">
        <f t="shared" ref="G102" si="118">E102*F102</f>
        <v>5400</v>
      </c>
      <c r="H102" s="387">
        <v>0</v>
      </c>
      <c r="I102" s="81">
        <v>0</v>
      </c>
      <c r="J102" s="82">
        <f t="shared" ref="J102" si="119">H102*I102</f>
        <v>0</v>
      </c>
      <c r="K102" s="387"/>
      <c r="L102" s="81"/>
      <c r="M102" s="82">
        <f t="shared" ref="M102" si="120">K102*L102</f>
        <v>0</v>
      </c>
      <c r="N102" s="387"/>
      <c r="O102" s="81"/>
      <c r="P102" s="82">
        <f t="shared" ref="P102" si="121">N102*O102</f>
        <v>0</v>
      </c>
      <c r="Q102" s="387"/>
      <c r="R102" s="81"/>
      <c r="S102" s="82">
        <f t="shared" ref="S102" si="122">Q102*R102</f>
        <v>0</v>
      </c>
      <c r="T102" s="387"/>
      <c r="U102" s="81"/>
      <c r="V102" s="82">
        <f t="shared" ref="V102" si="123">T102*U102</f>
        <v>0</v>
      </c>
      <c r="W102" s="83">
        <f t="shared" si="84"/>
        <v>5400</v>
      </c>
      <c r="X102" s="265">
        <f t="shared" si="85"/>
        <v>0</v>
      </c>
      <c r="Y102" s="265">
        <f t="shared" si="7"/>
        <v>5400</v>
      </c>
      <c r="Z102" s="331">
        <f t="shared" si="86"/>
        <v>1</v>
      </c>
      <c r="AA102" s="485" t="s">
        <v>488</v>
      </c>
      <c r="AB102" s="59"/>
      <c r="AC102" s="59"/>
      <c r="AD102" s="59"/>
      <c r="AE102" s="59"/>
      <c r="AF102" s="59"/>
      <c r="AG102" s="59"/>
    </row>
    <row r="103" spans="1:33" ht="30" customHeight="1" thickBot="1">
      <c r="A103" s="41" t="s">
        <v>20</v>
      </c>
      <c r="B103" s="410" t="s">
        <v>106</v>
      </c>
      <c r="C103" s="482" t="s">
        <v>107</v>
      </c>
      <c r="D103" s="483"/>
      <c r="E103" s="68">
        <f>SUM(E104:E104)</f>
        <v>0</v>
      </c>
      <c r="F103" s="69"/>
      <c r="G103" s="70">
        <f>SUM(G104:G104)</f>
        <v>0</v>
      </c>
      <c r="H103" s="68">
        <f>SUM(H104:H104)</f>
        <v>0</v>
      </c>
      <c r="I103" s="69"/>
      <c r="J103" s="70">
        <f>SUM(J104:J104)</f>
        <v>0</v>
      </c>
      <c r="K103" s="68">
        <f>SUM(K104:K104)</f>
        <v>0</v>
      </c>
      <c r="L103" s="69"/>
      <c r="M103" s="70">
        <f>SUM(M104:M104)</f>
        <v>0</v>
      </c>
      <c r="N103" s="68">
        <f>SUM(N104:N104)</f>
        <v>0</v>
      </c>
      <c r="O103" s="69"/>
      <c r="P103" s="70">
        <f>SUM(P104:P104)</f>
        <v>0</v>
      </c>
      <c r="Q103" s="68">
        <f>SUM(Q104:Q104)</f>
        <v>0</v>
      </c>
      <c r="R103" s="69"/>
      <c r="S103" s="70">
        <f>SUM(S104:S104)</f>
        <v>0</v>
      </c>
      <c r="T103" s="68">
        <f>SUM(T104:T104)</f>
        <v>0</v>
      </c>
      <c r="U103" s="69"/>
      <c r="V103" s="70">
        <f>SUM(V104:V104)</f>
        <v>0</v>
      </c>
      <c r="W103" s="70">
        <f>SUM(W104:W104)</f>
        <v>0</v>
      </c>
      <c r="X103" s="70">
        <f>SUM(X104:X104)</f>
        <v>0</v>
      </c>
      <c r="Y103" s="70">
        <f t="shared" si="7"/>
        <v>0</v>
      </c>
      <c r="Z103" s="261">
        <v>0</v>
      </c>
      <c r="AA103" s="430"/>
      <c r="AB103" s="49"/>
      <c r="AC103" s="49"/>
      <c r="AD103" s="49"/>
      <c r="AE103" s="49"/>
      <c r="AF103" s="49"/>
      <c r="AG103" s="49"/>
    </row>
    <row r="104" spans="1:33" ht="30" customHeight="1" thickBot="1">
      <c r="A104" s="50" t="s">
        <v>22</v>
      </c>
      <c r="B104" s="371" t="s">
        <v>108</v>
      </c>
      <c r="C104" s="411" t="s">
        <v>105</v>
      </c>
      <c r="D104" s="484" t="s">
        <v>53</v>
      </c>
      <c r="E104" s="374"/>
      <c r="F104" s="375"/>
      <c r="G104" s="376">
        <f t="shared" ref="G104" si="124">E104*F104</f>
        <v>0</v>
      </c>
      <c r="H104" s="374"/>
      <c r="I104" s="375"/>
      <c r="J104" s="376">
        <f t="shared" ref="J104" si="125">H104*I104</f>
        <v>0</v>
      </c>
      <c r="K104" s="374"/>
      <c r="L104" s="375"/>
      <c r="M104" s="376">
        <f t="shared" ref="M104" si="126">K104*L104</f>
        <v>0</v>
      </c>
      <c r="N104" s="374"/>
      <c r="O104" s="375"/>
      <c r="P104" s="376">
        <f t="shared" ref="P104" si="127">N104*O104</f>
        <v>0</v>
      </c>
      <c r="Q104" s="374"/>
      <c r="R104" s="375"/>
      <c r="S104" s="376">
        <f t="shared" ref="S104" si="128">Q104*R104</f>
        <v>0</v>
      </c>
      <c r="T104" s="374"/>
      <c r="U104" s="375"/>
      <c r="V104" s="376">
        <f t="shared" ref="V104" si="129">T104*U104</f>
        <v>0</v>
      </c>
      <c r="W104" s="378">
        <f t="shared" si="84"/>
        <v>0</v>
      </c>
      <c r="X104" s="267">
        <f t="shared" si="85"/>
        <v>0</v>
      </c>
      <c r="Y104" s="267">
        <f t="shared" si="7"/>
        <v>0</v>
      </c>
      <c r="Z104" s="347">
        <v>0</v>
      </c>
      <c r="AA104" s="486"/>
      <c r="AB104" s="59"/>
      <c r="AC104" s="59"/>
      <c r="AD104" s="59"/>
      <c r="AE104" s="59"/>
      <c r="AF104" s="59"/>
      <c r="AG104" s="59"/>
    </row>
    <row r="105" spans="1:33" ht="30" customHeight="1" thickBot="1">
      <c r="A105" s="96" t="s">
        <v>109</v>
      </c>
      <c r="B105" s="165"/>
      <c r="C105" s="487"/>
      <c r="D105" s="488"/>
      <c r="E105" s="395">
        <f>E103+E101+E99+E61+E58</f>
        <v>122.5</v>
      </c>
      <c r="F105" s="431"/>
      <c r="G105" s="394">
        <f>G103+G101+G99+G61+G58</f>
        <v>449810</v>
      </c>
      <c r="H105" s="395">
        <f>H103+H101+H99+H61+H58</f>
        <v>75</v>
      </c>
      <c r="I105" s="431"/>
      <c r="J105" s="394">
        <f>J103+J101+J99+J61+J58</f>
        <v>323986</v>
      </c>
      <c r="K105" s="432">
        <f>K103+K101+K99+K61+K58</f>
        <v>0</v>
      </c>
      <c r="L105" s="431"/>
      <c r="M105" s="394">
        <f>M103+M101+M99+M61+M58</f>
        <v>0</v>
      </c>
      <c r="N105" s="432">
        <f>N103+N101+N99+N61+N58</f>
        <v>0</v>
      </c>
      <c r="O105" s="431"/>
      <c r="P105" s="394">
        <f>P103+P101+P99+P61+P58</f>
        <v>0</v>
      </c>
      <c r="Q105" s="432">
        <f>Q103+Q101+Q99+Q61+Q58</f>
        <v>0</v>
      </c>
      <c r="R105" s="431"/>
      <c r="S105" s="394">
        <f>S103+S101+S99+S61+S58</f>
        <v>0</v>
      </c>
      <c r="T105" s="432">
        <f>T103+T101+T99+T61+T58</f>
        <v>0</v>
      </c>
      <c r="U105" s="431"/>
      <c r="V105" s="394">
        <f>V103+V101+V99+V61+V58</f>
        <v>0</v>
      </c>
      <c r="W105" s="433">
        <f>W103+W101+W99+W61+W58</f>
        <v>449810</v>
      </c>
      <c r="X105" s="434">
        <f>X103+X101+X99+X61+X58</f>
        <v>323986</v>
      </c>
      <c r="Y105" s="489">
        <f t="shared" ref="Y105:Y171" si="130">W105-X105</f>
        <v>125824</v>
      </c>
      <c r="Z105" s="490">
        <f>Y105/W105</f>
        <v>0.27972699584268912</v>
      </c>
      <c r="AA105" s="491"/>
      <c r="AB105" s="5"/>
      <c r="AC105" s="5"/>
      <c r="AD105" s="5"/>
      <c r="AE105" s="5"/>
      <c r="AF105" s="5"/>
      <c r="AG105" s="5"/>
    </row>
    <row r="106" spans="1:33" s="134" customFormat="1" ht="30" customHeight="1" thickBot="1">
      <c r="A106" s="88" t="s">
        <v>19</v>
      </c>
      <c r="B106" s="414">
        <v>5</v>
      </c>
      <c r="C106" s="492" t="s">
        <v>214</v>
      </c>
      <c r="D106" s="416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8"/>
      <c r="X106" s="418"/>
      <c r="Y106" s="493"/>
      <c r="Z106" s="418"/>
      <c r="AA106" s="419"/>
      <c r="AB106" s="5"/>
      <c r="AC106" s="5"/>
      <c r="AD106" s="5"/>
      <c r="AE106" s="5"/>
      <c r="AF106" s="5"/>
      <c r="AG106" s="5"/>
    </row>
    <row r="107" spans="1:33" ht="30" customHeight="1">
      <c r="A107" s="41" t="s">
        <v>20</v>
      </c>
      <c r="B107" s="384" t="s">
        <v>110</v>
      </c>
      <c r="C107" s="362" t="s">
        <v>111</v>
      </c>
      <c r="D107" s="363"/>
      <c r="E107" s="364">
        <f>SUM(E108:E109)</f>
        <v>35</v>
      </c>
      <c r="F107" s="365"/>
      <c r="G107" s="263">
        <f>SUM(G108:G109)</f>
        <v>2785</v>
      </c>
      <c r="H107" s="364">
        <f>SUM(H108:H109)</f>
        <v>0</v>
      </c>
      <c r="I107" s="365"/>
      <c r="J107" s="263">
        <f>SUM(J108:J109)</f>
        <v>0</v>
      </c>
      <c r="K107" s="364">
        <f>SUM(K108:K109)</f>
        <v>0</v>
      </c>
      <c r="L107" s="365"/>
      <c r="M107" s="263">
        <f>SUM(M108:M109)</f>
        <v>0</v>
      </c>
      <c r="N107" s="364">
        <f>SUM(N108:N109)</f>
        <v>0</v>
      </c>
      <c r="O107" s="365"/>
      <c r="P107" s="263">
        <f>SUM(P108:P109)</f>
        <v>0</v>
      </c>
      <c r="Q107" s="364">
        <f>SUM(Q108:Q109)</f>
        <v>0</v>
      </c>
      <c r="R107" s="365"/>
      <c r="S107" s="263">
        <f>SUM(S108:S109)</f>
        <v>0</v>
      </c>
      <c r="T107" s="364">
        <f>SUM(T108:T109)</f>
        <v>0</v>
      </c>
      <c r="U107" s="365"/>
      <c r="V107" s="263">
        <f>SUM(V108:V109)</f>
        <v>0</v>
      </c>
      <c r="W107" s="382">
        <f>SUM(W108:W109)</f>
        <v>2785</v>
      </c>
      <c r="X107" s="382">
        <f>SUM(X108:X109)</f>
        <v>0</v>
      </c>
      <c r="Y107" s="382">
        <f t="shared" si="130"/>
        <v>2785</v>
      </c>
      <c r="Z107" s="383">
        <f>Y107/W107</f>
        <v>1</v>
      </c>
      <c r="AA107" s="368"/>
      <c r="AB107" s="59"/>
      <c r="AC107" s="59"/>
      <c r="AD107" s="59"/>
      <c r="AE107" s="59"/>
      <c r="AF107" s="59"/>
      <c r="AG107" s="59"/>
    </row>
    <row r="108" spans="1:33" ht="30" customHeight="1">
      <c r="A108" s="50" t="s">
        <v>22</v>
      </c>
      <c r="B108" s="369" t="s">
        <v>112</v>
      </c>
      <c r="C108" s="98" t="s">
        <v>365</v>
      </c>
      <c r="D108" s="95" t="s">
        <v>113</v>
      </c>
      <c r="E108" s="54">
        <v>24</v>
      </c>
      <c r="F108" s="55">
        <v>100</v>
      </c>
      <c r="G108" s="56">
        <f t="shared" ref="G108:G109" si="131">E108*F108</f>
        <v>2400</v>
      </c>
      <c r="H108" s="54">
        <v>0</v>
      </c>
      <c r="I108" s="55">
        <v>0</v>
      </c>
      <c r="J108" s="56">
        <f t="shared" ref="J108:J109" si="132">H108*I108</f>
        <v>0</v>
      </c>
      <c r="K108" s="54"/>
      <c r="L108" s="55"/>
      <c r="M108" s="56">
        <f t="shared" ref="M108:M109" si="133">K108*L108</f>
        <v>0</v>
      </c>
      <c r="N108" s="54"/>
      <c r="O108" s="55"/>
      <c r="P108" s="56">
        <f t="shared" ref="P108:P109" si="134">N108*O108</f>
        <v>0</v>
      </c>
      <c r="Q108" s="54"/>
      <c r="R108" s="55"/>
      <c r="S108" s="56">
        <f t="shared" ref="S108:S109" si="135">Q108*R108</f>
        <v>0</v>
      </c>
      <c r="T108" s="54"/>
      <c r="U108" s="55"/>
      <c r="V108" s="56">
        <f t="shared" ref="V108:V109" si="136">T108*U108</f>
        <v>0</v>
      </c>
      <c r="W108" s="57">
        <f>G108+M108+S108</f>
        <v>2400</v>
      </c>
      <c r="X108" s="265">
        <f t="shared" ref="X108:X117" si="137">J108+P108+V108</f>
        <v>0</v>
      </c>
      <c r="Y108" s="265">
        <f t="shared" si="130"/>
        <v>2400</v>
      </c>
      <c r="Z108" s="331">
        <f t="shared" ref="Z108:Z109" si="138">Y108/W108</f>
        <v>1</v>
      </c>
      <c r="AA108" s="370" t="s">
        <v>367</v>
      </c>
      <c r="AB108" s="59"/>
      <c r="AC108" s="59"/>
      <c r="AD108" s="59"/>
      <c r="AE108" s="59"/>
      <c r="AF108" s="59"/>
      <c r="AG108" s="59"/>
    </row>
    <row r="109" spans="1:33" ht="30" customHeight="1" thickBot="1">
      <c r="A109" s="50" t="s">
        <v>22</v>
      </c>
      <c r="B109" s="371" t="s">
        <v>114</v>
      </c>
      <c r="C109" s="494" t="s">
        <v>366</v>
      </c>
      <c r="D109" s="484" t="s">
        <v>113</v>
      </c>
      <c r="E109" s="374">
        <v>11</v>
      </c>
      <c r="F109" s="375">
        <v>35</v>
      </c>
      <c r="G109" s="376">
        <f t="shared" si="131"/>
        <v>385</v>
      </c>
      <c r="H109" s="374">
        <v>0</v>
      </c>
      <c r="I109" s="375">
        <v>0</v>
      </c>
      <c r="J109" s="376">
        <f t="shared" si="132"/>
        <v>0</v>
      </c>
      <c r="K109" s="374"/>
      <c r="L109" s="375"/>
      <c r="M109" s="376">
        <f t="shared" si="133"/>
        <v>0</v>
      </c>
      <c r="N109" s="374"/>
      <c r="O109" s="375"/>
      <c r="P109" s="376">
        <f t="shared" si="134"/>
        <v>0</v>
      </c>
      <c r="Q109" s="374"/>
      <c r="R109" s="375"/>
      <c r="S109" s="376">
        <f t="shared" si="135"/>
        <v>0</v>
      </c>
      <c r="T109" s="374"/>
      <c r="U109" s="375"/>
      <c r="V109" s="376">
        <f t="shared" si="136"/>
        <v>0</v>
      </c>
      <c r="W109" s="378">
        <f>G109+M109+S109</f>
        <v>385</v>
      </c>
      <c r="X109" s="267">
        <f t="shared" si="137"/>
        <v>0</v>
      </c>
      <c r="Y109" s="267">
        <f t="shared" si="130"/>
        <v>385</v>
      </c>
      <c r="Z109" s="347">
        <f t="shared" si="138"/>
        <v>1</v>
      </c>
      <c r="AA109" s="379" t="s">
        <v>368</v>
      </c>
      <c r="AB109" s="59"/>
      <c r="AC109" s="59"/>
      <c r="AD109" s="59"/>
      <c r="AE109" s="59"/>
      <c r="AF109" s="59"/>
      <c r="AG109" s="59"/>
    </row>
    <row r="110" spans="1:33" ht="30" customHeight="1" thickBot="1">
      <c r="A110" s="41" t="s">
        <v>20</v>
      </c>
      <c r="B110" s="384" t="s">
        <v>115</v>
      </c>
      <c r="C110" s="362" t="s">
        <v>116</v>
      </c>
      <c r="D110" s="191"/>
      <c r="E110" s="495">
        <f>SUM(E111:E113)</f>
        <v>0</v>
      </c>
      <c r="F110" s="365"/>
      <c r="G110" s="263">
        <f>SUM(G111:G113)</f>
        <v>0</v>
      </c>
      <c r="H110" s="495">
        <f>SUM(H111:H113)</f>
        <v>0</v>
      </c>
      <c r="I110" s="365"/>
      <c r="J110" s="263">
        <f>SUM(J111:J113)</f>
        <v>0</v>
      </c>
      <c r="K110" s="495">
        <f>SUM(K111:K113)</f>
        <v>0</v>
      </c>
      <c r="L110" s="365"/>
      <c r="M110" s="263">
        <f>SUM(M111:M113)</f>
        <v>0</v>
      </c>
      <c r="N110" s="495">
        <f>SUM(N111:N113)</f>
        <v>0</v>
      </c>
      <c r="O110" s="365"/>
      <c r="P110" s="263">
        <f>SUM(P111:P113)</f>
        <v>0</v>
      </c>
      <c r="Q110" s="495">
        <f>SUM(Q111:Q113)</f>
        <v>0</v>
      </c>
      <c r="R110" s="365"/>
      <c r="S110" s="263">
        <f>SUM(S111:S113)</f>
        <v>0</v>
      </c>
      <c r="T110" s="495">
        <f>SUM(T111:T113)</f>
        <v>0</v>
      </c>
      <c r="U110" s="365"/>
      <c r="V110" s="263">
        <f>SUM(V111:V113)</f>
        <v>0</v>
      </c>
      <c r="W110" s="382">
        <f>SUM(W111:W113)</f>
        <v>0</v>
      </c>
      <c r="X110" s="382">
        <f>SUM(X111:X113)</f>
        <v>0</v>
      </c>
      <c r="Y110" s="382">
        <f t="shared" si="130"/>
        <v>0</v>
      </c>
      <c r="Z110" s="496">
        <v>0</v>
      </c>
      <c r="AA110" s="368"/>
      <c r="AB110" s="59"/>
      <c r="AC110" s="59"/>
      <c r="AD110" s="59"/>
      <c r="AE110" s="59"/>
      <c r="AF110" s="59"/>
      <c r="AG110" s="59"/>
    </row>
    <row r="111" spans="1:33" s="134" customFormat="1" ht="30" customHeight="1">
      <c r="A111" s="50" t="s">
        <v>22</v>
      </c>
      <c r="B111" s="369" t="s">
        <v>117</v>
      </c>
      <c r="C111" s="98" t="s">
        <v>118</v>
      </c>
      <c r="D111" s="190" t="s">
        <v>53</v>
      </c>
      <c r="E111" s="54"/>
      <c r="F111" s="55"/>
      <c r="G111" s="56">
        <f t="shared" ref="G111:G113" si="139">E111*F111</f>
        <v>0</v>
      </c>
      <c r="H111" s="54"/>
      <c r="I111" s="55"/>
      <c r="J111" s="56">
        <f t="shared" ref="J111:J113" si="140">H111*I111</f>
        <v>0</v>
      </c>
      <c r="K111" s="54"/>
      <c r="L111" s="55"/>
      <c r="M111" s="56">
        <f t="shared" ref="M111:M113" si="141">K111*L111</f>
        <v>0</v>
      </c>
      <c r="N111" s="54"/>
      <c r="O111" s="55"/>
      <c r="P111" s="56">
        <f t="shared" ref="P111:P113" si="142">N111*O111</f>
        <v>0</v>
      </c>
      <c r="Q111" s="54"/>
      <c r="R111" s="55"/>
      <c r="S111" s="56">
        <f t="shared" ref="S111:S113" si="143">Q111*R111</f>
        <v>0</v>
      </c>
      <c r="T111" s="54"/>
      <c r="U111" s="55"/>
      <c r="V111" s="56">
        <f t="shared" ref="V111:V113" si="144">T111*U111</f>
        <v>0</v>
      </c>
      <c r="W111" s="57">
        <f>G111+M111+S111</f>
        <v>0</v>
      </c>
      <c r="X111" s="265">
        <f t="shared" si="137"/>
        <v>0</v>
      </c>
      <c r="Y111" s="265">
        <f t="shared" si="130"/>
        <v>0</v>
      </c>
      <c r="Z111" s="331">
        <v>0</v>
      </c>
      <c r="AA111" s="370"/>
      <c r="AB111" s="59"/>
      <c r="AC111" s="59"/>
      <c r="AD111" s="59"/>
      <c r="AE111" s="59"/>
      <c r="AF111" s="59"/>
      <c r="AG111" s="59"/>
    </row>
    <row r="112" spans="1:33" s="134" customFormat="1" ht="30" customHeight="1">
      <c r="A112" s="50" t="s">
        <v>22</v>
      </c>
      <c r="B112" s="369" t="s">
        <v>119</v>
      </c>
      <c r="C112" s="90" t="s">
        <v>118</v>
      </c>
      <c r="D112" s="95" t="s">
        <v>53</v>
      </c>
      <c r="E112" s="54"/>
      <c r="F112" s="55"/>
      <c r="G112" s="56">
        <f t="shared" si="139"/>
        <v>0</v>
      </c>
      <c r="H112" s="54"/>
      <c r="I112" s="55"/>
      <c r="J112" s="56">
        <f t="shared" si="140"/>
        <v>0</v>
      </c>
      <c r="K112" s="54"/>
      <c r="L112" s="55"/>
      <c r="M112" s="56">
        <f t="shared" si="141"/>
        <v>0</v>
      </c>
      <c r="N112" s="54"/>
      <c r="O112" s="55"/>
      <c r="P112" s="56">
        <f t="shared" si="142"/>
        <v>0</v>
      </c>
      <c r="Q112" s="54"/>
      <c r="R112" s="55"/>
      <c r="S112" s="56">
        <f t="shared" si="143"/>
        <v>0</v>
      </c>
      <c r="T112" s="54"/>
      <c r="U112" s="55"/>
      <c r="V112" s="56">
        <f t="shared" si="144"/>
        <v>0</v>
      </c>
      <c r="W112" s="57">
        <f>G112+M112+S112</f>
        <v>0</v>
      </c>
      <c r="X112" s="265">
        <f t="shared" si="137"/>
        <v>0</v>
      </c>
      <c r="Y112" s="265">
        <f t="shared" si="130"/>
        <v>0</v>
      </c>
      <c r="Z112" s="331">
        <v>0</v>
      </c>
      <c r="AA112" s="370"/>
      <c r="AB112" s="59"/>
      <c r="AC112" s="59"/>
      <c r="AD112" s="59"/>
      <c r="AE112" s="59"/>
      <c r="AF112" s="59"/>
      <c r="AG112" s="59"/>
    </row>
    <row r="113" spans="1:33" s="134" customFormat="1" ht="30" customHeight="1" thickBot="1">
      <c r="A113" s="60" t="s">
        <v>22</v>
      </c>
      <c r="B113" s="371" t="s">
        <v>120</v>
      </c>
      <c r="C113" s="411" t="s">
        <v>118</v>
      </c>
      <c r="D113" s="484" t="s">
        <v>53</v>
      </c>
      <c r="E113" s="374"/>
      <c r="F113" s="375"/>
      <c r="G113" s="376">
        <f t="shared" si="139"/>
        <v>0</v>
      </c>
      <c r="H113" s="374"/>
      <c r="I113" s="375"/>
      <c r="J113" s="376">
        <f t="shared" si="140"/>
        <v>0</v>
      </c>
      <c r="K113" s="374"/>
      <c r="L113" s="375"/>
      <c r="M113" s="376">
        <f t="shared" si="141"/>
        <v>0</v>
      </c>
      <c r="N113" s="374"/>
      <c r="O113" s="375"/>
      <c r="P113" s="376">
        <f t="shared" si="142"/>
        <v>0</v>
      </c>
      <c r="Q113" s="374"/>
      <c r="R113" s="375"/>
      <c r="S113" s="376">
        <f t="shared" si="143"/>
        <v>0</v>
      </c>
      <c r="T113" s="374"/>
      <c r="U113" s="375"/>
      <c r="V113" s="376">
        <f t="shared" si="144"/>
        <v>0</v>
      </c>
      <c r="W113" s="378">
        <f>G113+M113+S113</f>
        <v>0</v>
      </c>
      <c r="X113" s="267">
        <f t="shared" si="137"/>
        <v>0</v>
      </c>
      <c r="Y113" s="267">
        <f t="shared" si="130"/>
        <v>0</v>
      </c>
      <c r="Z113" s="347">
        <v>0</v>
      </c>
      <c r="AA113" s="379"/>
      <c r="AB113" s="59"/>
      <c r="AC113" s="59"/>
      <c r="AD113" s="59"/>
      <c r="AE113" s="59"/>
      <c r="AF113" s="59"/>
      <c r="AG113" s="59"/>
    </row>
    <row r="114" spans="1:33" ht="30" customHeight="1">
      <c r="A114" s="152" t="s">
        <v>20</v>
      </c>
      <c r="B114" s="153" t="s">
        <v>121</v>
      </c>
      <c r="C114" s="157" t="s">
        <v>122</v>
      </c>
      <c r="D114" s="497"/>
      <c r="E114" s="495">
        <f>SUM(E115:E117)</f>
        <v>0</v>
      </c>
      <c r="F114" s="365"/>
      <c r="G114" s="263">
        <f>SUM(G115:G117)</f>
        <v>0</v>
      </c>
      <c r="H114" s="495">
        <f>SUM(H115:H117)</f>
        <v>0</v>
      </c>
      <c r="I114" s="365"/>
      <c r="J114" s="263">
        <f>SUM(J115:J117)</f>
        <v>0</v>
      </c>
      <c r="K114" s="495">
        <f>SUM(K115:K117)</f>
        <v>0</v>
      </c>
      <c r="L114" s="365"/>
      <c r="M114" s="263">
        <f>SUM(M115:M117)</f>
        <v>0</v>
      </c>
      <c r="N114" s="495">
        <f>SUM(N115:N117)</f>
        <v>0</v>
      </c>
      <c r="O114" s="365"/>
      <c r="P114" s="263">
        <f>SUM(P115:P117)</f>
        <v>0</v>
      </c>
      <c r="Q114" s="495">
        <f>SUM(Q115:Q117)</f>
        <v>0</v>
      </c>
      <c r="R114" s="365"/>
      <c r="S114" s="263">
        <f>SUM(S115:S117)</f>
        <v>0</v>
      </c>
      <c r="T114" s="495">
        <f>SUM(T115:T117)</f>
        <v>0</v>
      </c>
      <c r="U114" s="365"/>
      <c r="V114" s="263">
        <f>SUM(V115:V117)</f>
        <v>0</v>
      </c>
      <c r="W114" s="382">
        <f>SUM(W115:W117)</f>
        <v>0</v>
      </c>
      <c r="X114" s="382">
        <f>SUM(X115:X117)</f>
        <v>0</v>
      </c>
      <c r="Y114" s="382">
        <f t="shared" si="130"/>
        <v>0</v>
      </c>
      <c r="Z114" s="572">
        <v>0</v>
      </c>
      <c r="AA114" s="368"/>
      <c r="AB114" s="59"/>
      <c r="AC114" s="59"/>
      <c r="AD114" s="59"/>
      <c r="AE114" s="59"/>
      <c r="AF114" s="59"/>
      <c r="AG114" s="59"/>
    </row>
    <row r="115" spans="1:33" ht="30" customHeight="1">
      <c r="A115" s="50" t="s">
        <v>22</v>
      </c>
      <c r="B115" s="154" t="s">
        <v>123</v>
      </c>
      <c r="C115" s="158" t="s">
        <v>59</v>
      </c>
      <c r="D115" s="156" t="s">
        <v>60</v>
      </c>
      <c r="E115" s="54"/>
      <c r="F115" s="55"/>
      <c r="G115" s="56">
        <f t="shared" ref="G115:G117" si="145">E115*F115</f>
        <v>0</v>
      </c>
      <c r="H115" s="54"/>
      <c r="I115" s="55"/>
      <c r="J115" s="56">
        <f t="shared" ref="J115:J117" si="146">H115*I115</f>
        <v>0</v>
      </c>
      <c r="K115" s="54"/>
      <c r="L115" s="55"/>
      <c r="M115" s="56">
        <f>K115*L115</f>
        <v>0</v>
      </c>
      <c r="N115" s="54"/>
      <c r="O115" s="55"/>
      <c r="P115" s="56">
        <f>N115*O115</f>
        <v>0</v>
      </c>
      <c r="Q115" s="54"/>
      <c r="R115" s="55"/>
      <c r="S115" s="56">
        <f t="shared" ref="S115:S117" si="147">Q115*R115</f>
        <v>0</v>
      </c>
      <c r="T115" s="54"/>
      <c r="U115" s="55"/>
      <c r="V115" s="56">
        <f t="shared" ref="V115:V117" si="148">T115*U115</f>
        <v>0</v>
      </c>
      <c r="W115" s="57">
        <f>G115+M115+S115</f>
        <v>0</v>
      </c>
      <c r="X115" s="265">
        <f t="shared" si="137"/>
        <v>0</v>
      </c>
      <c r="Y115" s="571">
        <f t="shared" si="130"/>
        <v>0</v>
      </c>
      <c r="Z115" s="573">
        <v>0</v>
      </c>
      <c r="AA115" s="370"/>
      <c r="AB115" s="58"/>
      <c r="AC115" s="59"/>
      <c r="AD115" s="59"/>
      <c r="AE115" s="59"/>
      <c r="AF115" s="59"/>
      <c r="AG115" s="59"/>
    </row>
    <row r="116" spans="1:33" ht="30" customHeight="1">
      <c r="A116" s="50" t="s">
        <v>22</v>
      </c>
      <c r="B116" s="154" t="s">
        <v>124</v>
      </c>
      <c r="C116" s="158" t="s">
        <v>59</v>
      </c>
      <c r="D116" s="156" t="s">
        <v>60</v>
      </c>
      <c r="E116" s="54"/>
      <c r="F116" s="55"/>
      <c r="G116" s="56">
        <f t="shared" si="145"/>
        <v>0</v>
      </c>
      <c r="H116" s="54"/>
      <c r="I116" s="55"/>
      <c r="J116" s="56">
        <f t="shared" si="146"/>
        <v>0</v>
      </c>
      <c r="K116" s="54"/>
      <c r="L116" s="55"/>
      <c r="M116" s="56">
        <f t="shared" ref="M116:M117" si="149">K116*L116</f>
        <v>0</v>
      </c>
      <c r="N116" s="54"/>
      <c r="O116" s="55"/>
      <c r="P116" s="56">
        <f t="shared" ref="P116:P117" si="150">N116*O116</f>
        <v>0</v>
      </c>
      <c r="Q116" s="54"/>
      <c r="R116" s="55"/>
      <c r="S116" s="56">
        <f t="shared" si="147"/>
        <v>0</v>
      </c>
      <c r="T116" s="54"/>
      <c r="U116" s="55"/>
      <c r="V116" s="56">
        <f t="shared" si="148"/>
        <v>0</v>
      </c>
      <c r="W116" s="57">
        <f>G116+M116+S116</f>
        <v>0</v>
      </c>
      <c r="X116" s="265">
        <f t="shared" si="137"/>
        <v>0</v>
      </c>
      <c r="Y116" s="571">
        <f t="shared" si="130"/>
        <v>0</v>
      </c>
      <c r="Z116" s="573">
        <v>0</v>
      </c>
      <c r="AA116" s="370"/>
      <c r="AB116" s="59"/>
      <c r="AC116" s="59"/>
      <c r="AD116" s="59"/>
      <c r="AE116" s="59"/>
      <c r="AF116" s="59"/>
      <c r="AG116" s="59"/>
    </row>
    <row r="117" spans="1:33" ht="30" customHeight="1" thickBot="1">
      <c r="A117" s="60" t="s">
        <v>22</v>
      </c>
      <c r="B117" s="155" t="s">
        <v>125</v>
      </c>
      <c r="C117" s="498" t="s">
        <v>59</v>
      </c>
      <c r="D117" s="499" t="s">
        <v>60</v>
      </c>
      <c r="E117" s="374"/>
      <c r="F117" s="375"/>
      <c r="G117" s="376">
        <f t="shared" si="145"/>
        <v>0</v>
      </c>
      <c r="H117" s="374"/>
      <c r="I117" s="375"/>
      <c r="J117" s="376">
        <f t="shared" si="146"/>
        <v>0</v>
      </c>
      <c r="K117" s="374"/>
      <c r="L117" s="375"/>
      <c r="M117" s="376">
        <f t="shared" si="149"/>
        <v>0</v>
      </c>
      <c r="N117" s="374"/>
      <c r="O117" s="375"/>
      <c r="P117" s="376">
        <f t="shared" si="150"/>
        <v>0</v>
      </c>
      <c r="Q117" s="374"/>
      <c r="R117" s="375"/>
      <c r="S117" s="376">
        <f t="shared" si="147"/>
        <v>0</v>
      </c>
      <c r="T117" s="374"/>
      <c r="U117" s="375"/>
      <c r="V117" s="376">
        <f t="shared" si="148"/>
        <v>0</v>
      </c>
      <c r="W117" s="378">
        <f>G117+M117+S117</f>
        <v>0</v>
      </c>
      <c r="X117" s="267">
        <f t="shared" si="137"/>
        <v>0</v>
      </c>
      <c r="Y117" s="267">
        <f t="shared" si="130"/>
        <v>0</v>
      </c>
      <c r="Z117" s="354">
        <v>0</v>
      </c>
      <c r="AA117" s="400"/>
      <c r="AB117" s="59"/>
      <c r="AC117" s="59"/>
      <c r="AD117" s="59"/>
      <c r="AE117" s="59"/>
      <c r="AF117" s="59"/>
      <c r="AG117" s="59"/>
    </row>
    <row r="118" spans="1:33" ht="39.75" customHeight="1" thickBot="1">
      <c r="A118" s="623" t="s">
        <v>220</v>
      </c>
      <c r="B118" s="624"/>
      <c r="C118" s="624"/>
      <c r="D118" s="625"/>
      <c r="E118" s="500"/>
      <c r="F118" s="500"/>
      <c r="G118" s="501">
        <f>G107+G110+G114</f>
        <v>2785</v>
      </c>
      <c r="H118" s="500"/>
      <c r="I118" s="500"/>
      <c r="J118" s="501">
        <f>J107+J110+J114</f>
        <v>0</v>
      </c>
      <c r="K118" s="500"/>
      <c r="L118" s="500"/>
      <c r="M118" s="501">
        <f>M107+M110+M114</f>
        <v>0</v>
      </c>
      <c r="N118" s="500"/>
      <c r="O118" s="500"/>
      <c r="P118" s="501">
        <f>P107+P110+P114</f>
        <v>0</v>
      </c>
      <c r="Q118" s="500"/>
      <c r="R118" s="500"/>
      <c r="S118" s="501">
        <f>S107+S110+S114</f>
        <v>0</v>
      </c>
      <c r="T118" s="500"/>
      <c r="U118" s="500"/>
      <c r="V118" s="501">
        <f>V107+V110+V114</f>
        <v>0</v>
      </c>
      <c r="W118" s="270">
        <f>W107+W110+W114</f>
        <v>2785</v>
      </c>
      <c r="X118" s="345">
        <f>X107+X110+X114</f>
        <v>0</v>
      </c>
      <c r="Y118" s="333">
        <f t="shared" si="130"/>
        <v>2785</v>
      </c>
      <c r="Z118" s="345">
        <f>Y118/W118</f>
        <v>1</v>
      </c>
      <c r="AA118" s="403"/>
      <c r="AC118" s="5"/>
      <c r="AD118" s="5"/>
      <c r="AE118" s="5"/>
      <c r="AF118" s="5"/>
      <c r="AG118" s="5"/>
    </row>
    <row r="119" spans="1:33" ht="30" customHeight="1" thickBot="1">
      <c r="A119" s="162" t="s">
        <v>19</v>
      </c>
      <c r="B119" s="414">
        <v>6</v>
      </c>
      <c r="C119" s="415" t="s">
        <v>126</v>
      </c>
      <c r="D119" s="416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8"/>
      <c r="X119" s="418"/>
      <c r="Y119" s="493"/>
      <c r="Z119" s="418"/>
      <c r="AA119" s="419"/>
      <c r="AB119" s="5"/>
      <c r="AC119" s="5"/>
      <c r="AD119" s="5"/>
      <c r="AE119" s="5"/>
      <c r="AF119" s="5"/>
      <c r="AG119" s="5"/>
    </row>
    <row r="120" spans="1:33" ht="30" customHeight="1">
      <c r="A120" s="41" t="s">
        <v>20</v>
      </c>
      <c r="B120" s="384" t="s">
        <v>127</v>
      </c>
      <c r="C120" s="502" t="s">
        <v>128</v>
      </c>
      <c r="D120" s="363"/>
      <c r="E120" s="364">
        <f>SUM(E121:E133)</f>
        <v>308.75</v>
      </c>
      <c r="F120" s="365"/>
      <c r="G120" s="263">
        <f>SUM(G121:G133)</f>
        <v>48528.15</v>
      </c>
      <c r="H120" s="364">
        <f>SUM(H121:H133)</f>
        <v>81</v>
      </c>
      <c r="I120" s="365"/>
      <c r="J120" s="263">
        <f>SUM(J121:J133)</f>
        <v>35700</v>
      </c>
      <c r="K120" s="364">
        <f>SUM(K121:K133)</f>
        <v>0</v>
      </c>
      <c r="L120" s="365"/>
      <c r="M120" s="263">
        <f>SUM(M121:M133)</f>
        <v>0</v>
      </c>
      <c r="N120" s="364">
        <f>SUM(N121:N133)</f>
        <v>0</v>
      </c>
      <c r="O120" s="365"/>
      <c r="P120" s="263">
        <f>SUM(P121:P133)</f>
        <v>0</v>
      </c>
      <c r="Q120" s="364">
        <f>SUM(Q121:Q133)</f>
        <v>0</v>
      </c>
      <c r="R120" s="365"/>
      <c r="S120" s="263">
        <f>SUM(S121:S133)</f>
        <v>0</v>
      </c>
      <c r="T120" s="364">
        <f>SUM(T121:T133)</f>
        <v>0</v>
      </c>
      <c r="U120" s="365"/>
      <c r="V120" s="263">
        <f>SUM(V121:V133)</f>
        <v>0</v>
      </c>
      <c r="W120" s="263">
        <f>SUM(W121:W133)</f>
        <v>48528.15</v>
      </c>
      <c r="X120" s="263">
        <f>SUM(X121:X133)</f>
        <v>35700</v>
      </c>
      <c r="Y120" s="263">
        <f t="shared" si="130"/>
        <v>12828.150000000001</v>
      </c>
      <c r="Z120" s="383">
        <f>Y120/W120</f>
        <v>0.26434450932087872</v>
      </c>
      <c r="AA120" s="368"/>
      <c r="AB120" s="49"/>
      <c r="AC120" s="49"/>
      <c r="AD120" s="49"/>
      <c r="AE120" s="49"/>
      <c r="AF120" s="49"/>
      <c r="AG120" s="49"/>
    </row>
    <row r="121" spans="1:33" ht="30" customHeight="1">
      <c r="A121" s="50" t="s">
        <v>22</v>
      </c>
      <c r="B121" s="369" t="s">
        <v>129</v>
      </c>
      <c r="C121" s="90" t="s">
        <v>375</v>
      </c>
      <c r="D121" s="53" t="s">
        <v>376</v>
      </c>
      <c r="E121" s="54">
        <v>6</v>
      </c>
      <c r="F121" s="55">
        <v>45</v>
      </c>
      <c r="G121" s="56">
        <f t="shared" ref="G121:G133" si="151">E121*F121</f>
        <v>270</v>
      </c>
      <c r="H121" s="54">
        <v>0</v>
      </c>
      <c r="I121" s="55">
        <v>0</v>
      </c>
      <c r="J121" s="56">
        <f t="shared" ref="J121" si="152">H121*I121</f>
        <v>0</v>
      </c>
      <c r="K121" s="54"/>
      <c r="L121" s="55"/>
      <c r="M121" s="56">
        <f t="shared" ref="M121" si="153">K121*L121</f>
        <v>0</v>
      </c>
      <c r="N121" s="54"/>
      <c r="O121" s="55"/>
      <c r="P121" s="56">
        <f t="shared" ref="P121" si="154">N121*O121</f>
        <v>0</v>
      </c>
      <c r="Q121" s="54"/>
      <c r="R121" s="55"/>
      <c r="S121" s="56">
        <f t="shared" ref="S121" si="155">Q121*R121</f>
        <v>0</v>
      </c>
      <c r="T121" s="54"/>
      <c r="U121" s="55"/>
      <c r="V121" s="56">
        <f t="shared" ref="V121" si="156">T121*U121</f>
        <v>0</v>
      </c>
      <c r="W121" s="57">
        <f t="shared" ref="W121:W135" si="157">G121+M121+S121</f>
        <v>270</v>
      </c>
      <c r="X121" s="265">
        <f t="shared" ref="X121:X138" si="158">J121+P121+V121</f>
        <v>0</v>
      </c>
      <c r="Y121" s="265">
        <f t="shared" si="130"/>
        <v>270</v>
      </c>
      <c r="Z121" s="331">
        <f t="shared" ref="Z121:Z138" si="159">Y121/W121</f>
        <v>1</v>
      </c>
      <c r="AA121" s="503" t="s">
        <v>488</v>
      </c>
      <c r="AB121" s="59"/>
      <c r="AC121" s="59"/>
      <c r="AD121" s="59"/>
      <c r="AE121" s="59"/>
      <c r="AF121" s="59"/>
      <c r="AG121" s="59"/>
    </row>
    <row r="122" spans="1:33" s="284" customFormat="1" ht="30" customHeight="1">
      <c r="A122" s="50" t="s">
        <v>22</v>
      </c>
      <c r="B122" s="369" t="s">
        <v>130</v>
      </c>
      <c r="C122" s="90" t="s">
        <v>377</v>
      </c>
      <c r="D122" s="53" t="s">
        <v>376</v>
      </c>
      <c r="E122" s="54">
        <v>8.5</v>
      </c>
      <c r="F122" s="55">
        <v>45</v>
      </c>
      <c r="G122" s="56">
        <f t="shared" si="151"/>
        <v>382.5</v>
      </c>
      <c r="H122" s="54">
        <v>0</v>
      </c>
      <c r="I122" s="55">
        <v>0</v>
      </c>
      <c r="J122" s="56">
        <f t="shared" ref="J122:J124" si="160">H122*I122</f>
        <v>0</v>
      </c>
      <c r="K122" s="54"/>
      <c r="L122" s="55"/>
      <c r="M122" s="56">
        <f t="shared" ref="M122:M124" si="161">K122*L122</f>
        <v>0</v>
      </c>
      <c r="N122" s="54"/>
      <c r="O122" s="55"/>
      <c r="P122" s="56">
        <f t="shared" ref="P122:P124" si="162">N122*O122</f>
        <v>0</v>
      </c>
      <c r="Q122" s="54"/>
      <c r="R122" s="55"/>
      <c r="S122" s="56">
        <f t="shared" ref="S122:S124" si="163">Q122*R122</f>
        <v>0</v>
      </c>
      <c r="T122" s="54"/>
      <c r="U122" s="55"/>
      <c r="V122" s="56">
        <f t="shared" ref="V122:V124" si="164">T122*U122</f>
        <v>0</v>
      </c>
      <c r="W122" s="57">
        <f t="shared" ref="W122:W124" si="165">G122+M122+S122</f>
        <v>382.5</v>
      </c>
      <c r="X122" s="265">
        <f t="shared" ref="X122:X124" si="166">J122+P122+V122</f>
        <v>0</v>
      </c>
      <c r="Y122" s="265">
        <f t="shared" ref="Y122:Y124" si="167">W122-X122</f>
        <v>382.5</v>
      </c>
      <c r="Z122" s="331">
        <f t="shared" ref="Z122:Z124" si="168">Y122/W122</f>
        <v>1</v>
      </c>
      <c r="AA122" s="503" t="s">
        <v>488</v>
      </c>
      <c r="AB122" s="59"/>
      <c r="AC122" s="59"/>
      <c r="AD122" s="59"/>
      <c r="AE122" s="59"/>
      <c r="AF122" s="59"/>
      <c r="AG122" s="59"/>
    </row>
    <row r="123" spans="1:33" s="284" customFormat="1" ht="30" customHeight="1">
      <c r="A123" s="50" t="s">
        <v>22</v>
      </c>
      <c r="B123" s="369" t="s">
        <v>131</v>
      </c>
      <c r="C123" s="90" t="s">
        <v>378</v>
      </c>
      <c r="D123" s="62" t="s">
        <v>376</v>
      </c>
      <c r="E123" s="63">
        <v>5</v>
      </c>
      <c r="F123" s="64">
        <v>45</v>
      </c>
      <c r="G123" s="56">
        <f t="shared" si="151"/>
        <v>225</v>
      </c>
      <c r="H123" s="54">
        <v>0</v>
      </c>
      <c r="I123" s="55">
        <v>0</v>
      </c>
      <c r="J123" s="56">
        <f t="shared" si="160"/>
        <v>0</v>
      </c>
      <c r="K123" s="54"/>
      <c r="L123" s="55"/>
      <c r="M123" s="56">
        <f t="shared" si="161"/>
        <v>0</v>
      </c>
      <c r="N123" s="54"/>
      <c r="O123" s="55"/>
      <c r="P123" s="56">
        <f t="shared" si="162"/>
        <v>0</v>
      </c>
      <c r="Q123" s="54"/>
      <c r="R123" s="55"/>
      <c r="S123" s="56">
        <f t="shared" si="163"/>
        <v>0</v>
      </c>
      <c r="T123" s="54"/>
      <c r="U123" s="55"/>
      <c r="V123" s="56">
        <f t="shared" si="164"/>
        <v>0</v>
      </c>
      <c r="W123" s="57">
        <f t="shared" si="165"/>
        <v>225</v>
      </c>
      <c r="X123" s="265">
        <f t="shared" si="166"/>
        <v>0</v>
      </c>
      <c r="Y123" s="265">
        <f t="shared" si="167"/>
        <v>225</v>
      </c>
      <c r="Z123" s="331">
        <f t="shared" si="168"/>
        <v>1</v>
      </c>
      <c r="AA123" s="503" t="s">
        <v>488</v>
      </c>
      <c r="AB123" s="59"/>
      <c r="AC123" s="59"/>
      <c r="AD123" s="59"/>
      <c r="AE123" s="59"/>
      <c r="AF123" s="59"/>
      <c r="AG123" s="59"/>
    </row>
    <row r="124" spans="1:33" s="284" customFormat="1" ht="30" customHeight="1">
      <c r="A124" s="50" t="s">
        <v>22</v>
      </c>
      <c r="B124" s="369" t="s">
        <v>369</v>
      </c>
      <c r="C124" s="84" t="s">
        <v>379</v>
      </c>
      <c r="D124" s="62" t="s">
        <v>376</v>
      </c>
      <c r="E124" s="63">
        <v>28</v>
      </c>
      <c r="F124" s="64">
        <v>29</v>
      </c>
      <c r="G124" s="56">
        <f t="shared" si="151"/>
        <v>812</v>
      </c>
      <c r="H124" s="54">
        <v>0</v>
      </c>
      <c r="I124" s="55">
        <v>0</v>
      </c>
      <c r="J124" s="56">
        <f t="shared" si="160"/>
        <v>0</v>
      </c>
      <c r="K124" s="54"/>
      <c r="L124" s="55"/>
      <c r="M124" s="56">
        <f t="shared" si="161"/>
        <v>0</v>
      </c>
      <c r="N124" s="54"/>
      <c r="O124" s="55"/>
      <c r="P124" s="56">
        <f t="shared" si="162"/>
        <v>0</v>
      </c>
      <c r="Q124" s="54"/>
      <c r="R124" s="55"/>
      <c r="S124" s="56">
        <f t="shared" si="163"/>
        <v>0</v>
      </c>
      <c r="T124" s="54"/>
      <c r="U124" s="55"/>
      <c r="V124" s="56">
        <f t="shared" si="164"/>
        <v>0</v>
      </c>
      <c r="W124" s="57">
        <f t="shared" si="165"/>
        <v>812</v>
      </c>
      <c r="X124" s="265">
        <f t="shared" si="166"/>
        <v>0</v>
      </c>
      <c r="Y124" s="265">
        <f t="shared" si="167"/>
        <v>812</v>
      </c>
      <c r="Z124" s="331">
        <f t="shared" si="168"/>
        <v>1</v>
      </c>
      <c r="AA124" s="503" t="s">
        <v>488</v>
      </c>
      <c r="AB124" s="59"/>
      <c r="AC124" s="59"/>
      <c r="AD124" s="59"/>
      <c r="AE124" s="59"/>
      <c r="AF124" s="59"/>
      <c r="AG124" s="59"/>
    </row>
    <row r="125" spans="1:33" s="284" customFormat="1" ht="30" customHeight="1">
      <c r="A125" s="50" t="s">
        <v>22</v>
      </c>
      <c r="B125" s="369" t="s">
        <v>370</v>
      </c>
      <c r="C125" s="84" t="s">
        <v>380</v>
      </c>
      <c r="D125" s="62" t="s">
        <v>376</v>
      </c>
      <c r="E125" s="63">
        <v>35</v>
      </c>
      <c r="F125" s="64">
        <v>19</v>
      </c>
      <c r="G125" s="56">
        <f t="shared" si="151"/>
        <v>665</v>
      </c>
      <c r="H125" s="54">
        <v>0</v>
      </c>
      <c r="I125" s="55">
        <v>0</v>
      </c>
      <c r="J125" s="56">
        <f t="shared" ref="J125:J133" si="169">H125*I125</f>
        <v>0</v>
      </c>
      <c r="K125" s="54"/>
      <c r="L125" s="55"/>
      <c r="M125" s="56">
        <f t="shared" ref="M125:M133" si="170">K125*L125</f>
        <v>0</v>
      </c>
      <c r="N125" s="54"/>
      <c r="O125" s="55"/>
      <c r="P125" s="56">
        <f t="shared" ref="P125:P133" si="171">N125*O125</f>
        <v>0</v>
      </c>
      <c r="Q125" s="54"/>
      <c r="R125" s="55"/>
      <c r="S125" s="56">
        <f t="shared" ref="S125:S133" si="172">Q125*R125</f>
        <v>0</v>
      </c>
      <c r="T125" s="54"/>
      <c r="U125" s="55"/>
      <c r="V125" s="56">
        <f t="shared" ref="V125:V133" si="173">T125*U125</f>
        <v>0</v>
      </c>
      <c r="W125" s="57">
        <f t="shared" ref="W125:W133" si="174">G125+M125+S125</f>
        <v>665</v>
      </c>
      <c r="X125" s="265">
        <f t="shared" ref="X125:X133" si="175">J125+P125+V125</f>
        <v>0</v>
      </c>
      <c r="Y125" s="265">
        <f t="shared" ref="Y125:Y133" si="176">W125-X125</f>
        <v>665</v>
      </c>
      <c r="Z125" s="331">
        <f t="shared" ref="Z125:Z133" si="177">Y125/W125</f>
        <v>1</v>
      </c>
      <c r="AA125" s="503" t="s">
        <v>488</v>
      </c>
      <c r="AB125" s="59"/>
      <c r="AC125" s="59"/>
      <c r="AD125" s="59"/>
      <c r="AE125" s="59"/>
      <c r="AF125" s="59"/>
      <c r="AG125" s="59"/>
    </row>
    <row r="126" spans="1:33" s="284" customFormat="1" ht="30" customHeight="1">
      <c r="A126" s="50" t="s">
        <v>22</v>
      </c>
      <c r="B126" s="369" t="s">
        <v>371</v>
      </c>
      <c r="C126" s="84" t="s">
        <v>381</v>
      </c>
      <c r="D126" s="62" t="s">
        <v>376</v>
      </c>
      <c r="E126" s="63">
        <v>10</v>
      </c>
      <c r="F126" s="64">
        <v>20.88</v>
      </c>
      <c r="G126" s="56">
        <f t="shared" si="151"/>
        <v>208.79999999999998</v>
      </c>
      <c r="H126" s="54">
        <v>0</v>
      </c>
      <c r="I126" s="55">
        <v>0</v>
      </c>
      <c r="J126" s="56">
        <f t="shared" si="169"/>
        <v>0</v>
      </c>
      <c r="K126" s="54"/>
      <c r="L126" s="55"/>
      <c r="M126" s="56">
        <f t="shared" si="170"/>
        <v>0</v>
      </c>
      <c r="N126" s="54"/>
      <c r="O126" s="55"/>
      <c r="P126" s="56">
        <f t="shared" si="171"/>
        <v>0</v>
      </c>
      <c r="Q126" s="54"/>
      <c r="R126" s="55"/>
      <c r="S126" s="56">
        <f t="shared" si="172"/>
        <v>0</v>
      </c>
      <c r="T126" s="54"/>
      <c r="U126" s="55"/>
      <c r="V126" s="56">
        <f t="shared" si="173"/>
        <v>0</v>
      </c>
      <c r="W126" s="57">
        <f t="shared" si="174"/>
        <v>208.79999999999998</v>
      </c>
      <c r="X126" s="265">
        <f t="shared" si="175"/>
        <v>0</v>
      </c>
      <c r="Y126" s="265">
        <f t="shared" si="176"/>
        <v>208.79999999999998</v>
      </c>
      <c r="Z126" s="331">
        <f t="shared" si="177"/>
        <v>1</v>
      </c>
      <c r="AA126" s="503" t="s">
        <v>488</v>
      </c>
      <c r="AB126" s="59"/>
      <c r="AC126" s="59"/>
      <c r="AD126" s="59"/>
      <c r="AE126" s="59"/>
      <c r="AF126" s="59"/>
      <c r="AG126" s="59"/>
    </row>
    <row r="127" spans="1:33" s="284" customFormat="1" ht="30" customHeight="1">
      <c r="A127" s="50" t="s">
        <v>22</v>
      </c>
      <c r="B127" s="369" t="s">
        <v>372</v>
      </c>
      <c r="C127" s="84" t="s">
        <v>382</v>
      </c>
      <c r="D127" s="62" t="s">
        <v>376</v>
      </c>
      <c r="E127" s="63">
        <v>1.25</v>
      </c>
      <c r="F127" s="64">
        <v>674.28</v>
      </c>
      <c r="G127" s="56">
        <f t="shared" si="151"/>
        <v>842.84999999999991</v>
      </c>
      <c r="H127" s="54">
        <v>0</v>
      </c>
      <c r="I127" s="55">
        <v>0</v>
      </c>
      <c r="J127" s="56">
        <f t="shared" si="169"/>
        <v>0</v>
      </c>
      <c r="K127" s="54"/>
      <c r="L127" s="55"/>
      <c r="M127" s="56">
        <f t="shared" si="170"/>
        <v>0</v>
      </c>
      <c r="N127" s="54"/>
      <c r="O127" s="55"/>
      <c r="P127" s="56">
        <f t="shared" si="171"/>
        <v>0</v>
      </c>
      <c r="Q127" s="54"/>
      <c r="R127" s="55"/>
      <c r="S127" s="56">
        <f t="shared" si="172"/>
        <v>0</v>
      </c>
      <c r="T127" s="54"/>
      <c r="U127" s="55"/>
      <c r="V127" s="56">
        <f t="shared" si="173"/>
        <v>0</v>
      </c>
      <c r="W127" s="57">
        <f t="shared" si="174"/>
        <v>842.84999999999991</v>
      </c>
      <c r="X127" s="265">
        <f t="shared" si="175"/>
        <v>0</v>
      </c>
      <c r="Y127" s="265">
        <f t="shared" si="176"/>
        <v>842.84999999999991</v>
      </c>
      <c r="Z127" s="331">
        <f t="shared" si="177"/>
        <v>1</v>
      </c>
      <c r="AA127" s="503" t="s">
        <v>488</v>
      </c>
      <c r="AB127" s="59"/>
      <c r="AC127" s="59"/>
      <c r="AD127" s="59"/>
      <c r="AE127" s="59"/>
      <c r="AF127" s="59"/>
      <c r="AG127" s="59"/>
    </row>
    <row r="128" spans="1:33" s="284" customFormat="1" ht="30" customHeight="1">
      <c r="A128" s="50" t="s">
        <v>22</v>
      </c>
      <c r="B128" s="369" t="s">
        <v>373</v>
      </c>
      <c r="C128" s="84" t="s">
        <v>383</v>
      </c>
      <c r="D128" s="62" t="s">
        <v>53</v>
      </c>
      <c r="E128" s="63">
        <v>3</v>
      </c>
      <c r="F128" s="64">
        <v>63</v>
      </c>
      <c r="G128" s="56">
        <f t="shared" si="151"/>
        <v>189</v>
      </c>
      <c r="H128" s="54">
        <v>0</v>
      </c>
      <c r="I128" s="55">
        <v>0</v>
      </c>
      <c r="J128" s="56">
        <f t="shared" si="169"/>
        <v>0</v>
      </c>
      <c r="K128" s="54"/>
      <c r="L128" s="55"/>
      <c r="M128" s="56">
        <f t="shared" si="170"/>
        <v>0</v>
      </c>
      <c r="N128" s="54"/>
      <c r="O128" s="55"/>
      <c r="P128" s="56">
        <f t="shared" si="171"/>
        <v>0</v>
      </c>
      <c r="Q128" s="54"/>
      <c r="R128" s="55"/>
      <c r="S128" s="56">
        <f t="shared" si="172"/>
        <v>0</v>
      </c>
      <c r="T128" s="54"/>
      <c r="U128" s="55"/>
      <c r="V128" s="56">
        <f t="shared" si="173"/>
        <v>0</v>
      </c>
      <c r="W128" s="57">
        <f t="shared" si="174"/>
        <v>189</v>
      </c>
      <c r="X128" s="265">
        <f t="shared" si="175"/>
        <v>0</v>
      </c>
      <c r="Y128" s="265">
        <f t="shared" si="176"/>
        <v>189</v>
      </c>
      <c r="Z128" s="331">
        <f t="shared" si="177"/>
        <v>1</v>
      </c>
      <c r="AA128" s="503" t="s">
        <v>488</v>
      </c>
      <c r="AB128" s="59"/>
      <c r="AC128" s="59"/>
      <c r="AD128" s="59"/>
      <c r="AE128" s="59"/>
      <c r="AF128" s="59"/>
      <c r="AG128" s="59"/>
    </row>
    <row r="129" spans="1:33" s="284" customFormat="1" ht="30" customHeight="1">
      <c r="A129" s="50" t="s">
        <v>22</v>
      </c>
      <c r="B129" s="369" t="s">
        <v>374</v>
      </c>
      <c r="C129" s="84" t="s">
        <v>384</v>
      </c>
      <c r="D129" s="62" t="s">
        <v>53</v>
      </c>
      <c r="E129" s="63">
        <v>4</v>
      </c>
      <c r="F129" s="64">
        <f>24*68</f>
        <v>1632</v>
      </c>
      <c r="G129" s="56">
        <f>E129*F129</f>
        <v>6528</v>
      </c>
      <c r="H129" s="54">
        <v>0</v>
      </c>
      <c r="I129" s="55">
        <v>0</v>
      </c>
      <c r="J129" s="56">
        <f t="shared" si="169"/>
        <v>0</v>
      </c>
      <c r="K129" s="54"/>
      <c r="L129" s="55"/>
      <c r="M129" s="56">
        <f t="shared" si="170"/>
        <v>0</v>
      </c>
      <c r="N129" s="54"/>
      <c r="O129" s="55"/>
      <c r="P129" s="56">
        <f t="shared" si="171"/>
        <v>0</v>
      </c>
      <c r="Q129" s="54"/>
      <c r="R129" s="55"/>
      <c r="S129" s="56">
        <f t="shared" si="172"/>
        <v>0</v>
      </c>
      <c r="T129" s="54"/>
      <c r="U129" s="55"/>
      <c r="V129" s="56">
        <f t="shared" si="173"/>
        <v>0</v>
      </c>
      <c r="W129" s="57">
        <f t="shared" si="174"/>
        <v>6528</v>
      </c>
      <c r="X129" s="265">
        <f t="shared" si="175"/>
        <v>0</v>
      </c>
      <c r="Y129" s="265">
        <f t="shared" si="176"/>
        <v>6528</v>
      </c>
      <c r="Z129" s="331">
        <f t="shared" si="177"/>
        <v>1</v>
      </c>
      <c r="AA129" s="503" t="s">
        <v>488</v>
      </c>
      <c r="AB129" s="59"/>
      <c r="AC129" s="59"/>
      <c r="AD129" s="59"/>
      <c r="AE129" s="59"/>
      <c r="AF129" s="59"/>
      <c r="AG129" s="59"/>
    </row>
    <row r="130" spans="1:33" s="284" customFormat="1" ht="30" customHeight="1">
      <c r="A130" s="50" t="s">
        <v>22</v>
      </c>
      <c r="B130" s="369" t="s">
        <v>391</v>
      </c>
      <c r="C130" s="308" t="s">
        <v>385</v>
      </c>
      <c r="D130" s="321" t="s">
        <v>386</v>
      </c>
      <c r="E130" s="63">
        <v>1</v>
      </c>
      <c r="F130" s="64">
        <v>22000</v>
      </c>
      <c r="G130" s="56">
        <f t="shared" si="151"/>
        <v>22000</v>
      </c>
      <c r="H130" s="54">
        <v>1</v>
      </c>
      <c r="I130" s="55">
        <v>22000</v>
      </c>
      <c r="J130" s="56">
        <f t="shared" si="169"/>
        <v>22000</v>
      </c>
      <c r="K130" s="54"/>
      <c r="L130" s="55"/>
      <c r="M130" s="56">
        <f t="shared" si="170"/>
        <v>0</v>
      </c>
      <c r="N130" s="54"/>
      <c r="O130" s="55"/>
      <c r="P130" s="56">
        <f t="shared" si="171"/>
        <v>0</v>
      </c>
      <c r="Q130" s="54"/>
      <c r="R130" s="55"/>
      <c r="S130" s="56">
        <f t="shared" si="172"/>
        <v>0</v>
      </c>
      <c r="T130" s="54"/>
      <c r="U130" s="55"/>
      <c r="V130" s="56">
        <f t="shared" si="173"/>
        <v>0</v>
      </c>
      <c r="W130" s="57">
        <f t="shared" si="174"/>
        <v>22000</v>
      </c>
      <c r="X130" s="265">
        <f t="shared" si="175"/>
        <v>22000</v>
      </c>
      <c r="Y130" s="265">
        <f t="shared" si="176"/>
        <v>0</v>
      </c>
      <c r="Z130" s="331">
        <f t="shared" si="177"/>
        <v>0</v>
      </c>
      <c r="AA130" s="370" t="s">
        <v>395</v>
      </c>
      <c r="AB130" s="59"/>
      <c r="AC130" s="59"/>
      <c r="AD130" s="59"/>
      <c r="AE130" s="59"/>
      <c r="AF130" s="59"/>
      <c r="AG130" s="59"/>
    </row>
    <row r="131" spans="1:33" s="284" customFormat="1" ht="30" customHeight="1">
      <c r="A131" s="50" t="s">
        <v>22</v>
      </c>
      <c r="B131" s="369" t="s">
        <v>392</v>
      </c>
      <c r="C131" s="308" t="s">
        <v>387</v>
      </c>
      <c r="D131" s="62" t="s">
        <v>53</v>
      </c>
      <c r="E131" s="63">
        <v>30</v>
      </c>
      <c r="F131" s="64">
        <v>72</v>
      </c>
      <c r="G131" s="56">
        <f t="shared" si="151"/>
        <v>2160</v>
      </c>
      <c r="H131" s="54">
        <v>0</v>
      </c>
      <c r="I131" s="55">
        <v>0</v>
      </c>
      <c r="J131" s="56">
        <f t="shared" si="169"/>
        <v>0</v>
      </c>
      <c r="K131" s="54"/>
      <c r="L131" s="55"/>
      <c r="M131" s="56">
        <f t="shared" si="170"/>
        <v>0</v>
      </c>
      <c r="N131" s="54"/>
      <c r="O131" s="55"/>
      <c r="P131" s="56">
        <f t="shared" si="171"/>
        <v>0</v>
      </c>
      <c r="Q131" s="54"/>
      <c r="R131" s="55"/>
      <c r="S131" s="56">
        <f t="shared" si="172"/>
        <v>0</v>
      </c>
      <c r="T131" s="54"/>
      <c r="U131" s="55"/>
      <c r="V131" s="56">
        <f t="shared" si="173"/>
        <v>0</v>
      </c>
      <c r="W131" s="57">
        <f t="shared" si="174"/>
        <v>2160</v>
      </c>
      <c r="X131" s="265">
        <f t="shared" si="175"/>
        <v>0</v>
      </c>
      <c r="Y131" s="265">
        <f t="shared" si="176"/>
        <v>2160</v>
      </c>
      <c r="Z131" s="331">
        <f t="shared" si="177"/>
        <v>1</v>
      </c>
      <c r="AA131" s="503" t="s">
        <v>488</v>
      </c>
      <c r="AB131" s="59"/>
      <c r="AC131" s="59"/>
      <c r="AD131" s="59"/>
      <c r="AE131" s="59"/>
      <c r="AF131" s="59"/>
      <c r="AG131" s="59"/>
    </row>
    <row r="132" spans="1:33" s="284" customFormat="1" ht="30" customHeight="1">
      <c r="A132" s="50" t="s">
        <v>22</v>
      </c>
      <c r="B132" s="369" t="s">
        <v>393</v>
      </c>
      <c r="C132" s="308" t="s">
        <v>388</v>
      </c>
      <c r="D132" s="62" t="s">
        <v>389</v>
      </c>
      <c r="E132" s="63">
        <f>140+10+12+10</f>
        <v>172</v>
      </c>
      <c r="F132" s="64">
        <v>75</v>
      </c>
      <c r="G132" s="56">
        <f t="shared" si="151"/>
        <v>12900</v>
      </c>
      <c r="H132" s="322">
        <v>80</v>
      </c>
      <c r="I132" s="304">
        <v>171.25</v>
      </c>
      <c r="J132" s="323">
        <f>H132*I132</f>
        <v>13700</v>
      </c>
      <c r="K132" s="54"/>
      <c r="L132" s="55"/>
      <c r="M132" s="56">
        <f t="shared" si="170"/>
        <v>0</v>
      </c>
      <c r="N132" s="54"/>
      <c r="O132" s="55"/>
      <c r="P132" s="56">
        <f t="shared" si="171"/>
        <v>0</v>
      </c>
      <c r="Q132" s="54"/>
      <c r="R132" s="55"/>
      <c r="S132" s="56">
        <f t="shared" si="172"/>
        <v>0</v>
      </c>
      <c r="T132" s="54"/>
      <c r="U132" s="55"/>
      <c r="V132" s="56">
        <f t="shared" si="173"/>
        <v>0</v>
      </c>
      <c r="W132" s="57">
        <f t="shared" si="174"/>
        <v>12900</v>
      </c>
      <c r="X132" s="265">
        <f t="shared" si="175"/>
        <v>13700</v>
      </c>
      <c r="Y132" s="265">
        <f t="shared" si="176"/>
        <v>-800</v>
      </c>
      <c r="Z132" s="331">
        <f t="shared" si="177"/>
        <v>-6.2015503875968991E-2</v>
      </c>
      <c r="AA132" s="370" t="s">
        <v>492</v>
      </c>
      <c r="AB132" s="59"/>
      <c r="AC132" s="59"/>
      <c r="AD132" s="59"/>
      <c r="AE132" s="59"/>
      <c r="AF132" s="59"/>
      <c r="AG132" s="59"/>
    </row>
    <row r="133" spans="1:33" s="284" customFormat="1" ht="30" customHeight="1" thickBot="1">
      <c r="A133" s="50" t="s">
        <v>22</v>
      </c>
      <c r="B133" s="371" t="s">
        <v>394</v>
      </c>
      <c r="C133" s="411" t="s">
        <v>390</v>
      </c>
      <c r="D133" s="373" t="s">
        <v>53</v>
      </c>
      <c r="E133" s="374">
        <v>5</v>
      </c>
      <c r="F133" s="375">
        <v>269</v>
      </c>
      <c r="G133" s="376">
        <f t="shared" si="151"/>
        <v>1345</v>
      </c>
      <c r="H133" s="374">
        <v>0</v>
      </c>
      <c r="I133" s="375">
        <v>0</v>
      </c>
      <c r="J133" s="376">
        <f t="shared" si="169"/>
        <v>0</v>
      </c>
      <c r="K133" s="374"/>
      <c r="L133" s="375"/>
      <c r="M133" s="376">
        <f t="shared" si="170"/>
        <v>0</v>
      </c>
      <c r="N133" s="374"/>
      <c r="O133" s="375"/>
      <c r="P133" s="376">
        <f t="shared" si="171"/>
        <v>0</v>
      </c>
      <c r="Q133" s="374"/>
      <c r="R133" s="375"/>
      <c r="S133" s="376">
        <f t="shared" si="172"/>
        <v>0</v>
      </c>
      <c r="T133" s="374"/>
      <c r="U133" s="375"/>
      <c r="V133" s="376">
        <f t="shared" si="173"/>
        <v>0</v>
      </c>
      <c r="W133" s="378">
        <f t="shared" si="174"/>
        <v>1345</v>
      </c>
      <c r="X133" s="267">
        <f t="shared" si="175"/>
        <v>0</v>
      </c>
      <c r="Y133" s="267">
        <f t="shared" si="176"/>
        <v>1345</v>
      </c>
      <c r="Z133" s="347">
        <f t="shared" si="177"/>
        <v>1</v>
      </c>
      <c r="AA133" s="504" t="s">
        <v>488</v>
      </c>
      <c r="AB133" s="59"/>
      <c r="AC133" s="59"/>
      <c r="AD133" s="59"/>
      <c r="AE133" s="59"/>
      <c r="AF133" s="59"/>
      <c r="AG133" s="59"/>
    </row>
    <row r="134" spans="1:33" ht="30" customHeight="1" thickBot="1">
      <c r="A134" s="41" t="s">
        <v>19</v>
      </c>
      <c r="B134" s="422" t="s">
        <v>132</v>
      </c>
      <c r="C134" s="506" t="s">
        <v>133</v>
      </c>
      <c r="D134" s="424"/>
      <c r="E134" s="425">
        <f>SUM(E135:E135)</f>
        <v>1</v>
      </c>
      <c r="F134" s="426"/>
      <c r="G134" s="427">
        <f>SUM(G135:G135)</f>
        <v>1640</v>
      </c>
      <c r="H134" s="425">
        <f>SUM(H135:H135)</f>
        <v>1</v>
      </c>
      <c r="I134" s="426"/>
      <c r="J134" s="427">
        <f>SUM(J135:J135)</f>
        <v>1719</v>
      </c>
      <c r="K134" s="425">
        <f>SUM(K135:K135)</f>
        <v>0</v>
      </c>
      <c r="L134" s="426"/>
      <c r="M134" s="427">
        <f>SUM(M135:M135)</f>
        <v>0</v>
      </c>
      <c r="N134" s="425">
        <f>SUM(N135:N135)</f>
        <v>0</v>
      </c>
      <c r="O134" s="426"/>
      <c r="P134" s="427">
        <f>SUM(P135:P135)</f>
        <v>0</v>
      </c>
      <c r="Q134" s="425">
        <f>SUM(Q135:Q135)</f>
        <v>0</v>
      </c>
      <c r="R134" s="426"/>
      <c r="S134" s="427">
        <f>SUM(S135:S135)</f>
        <v>0</v>
      </c>
      <c r="T134" s="425">
        <f>SUM(T135:T135)</f>
        <v>0</v>
      </c>
      <c r="U134" s="426"/>
      <c r="V134" s="427">
        <f>SUM(V135:V135)</f>
        <v>0</v>
      </c>
      <c r="W134" s="427">
        <f>SUM(W135:W135)</f>
        <v>1640</v>
      </c>
      <c r="X134" s="427">
        <f>SUM(X135:X135)</f>
        <v>1719</v>
      </c>
      <c r="Y134" s="427">
        <f t="shared" si="130"/>
        <v>-79</v>
      </c>
      <c r="Z134" s="428">
        <f>Y134/W134</f>
        <v>-4.8170731707317074E-2</v>
      </c>
      <c r="AA134" s="429"/>
      <c r="AB134" s="49"/>
      <c r="AC134" s="49"/>
      <c r="AD134" s="49"/>
      <c r="AE134" s="49"/>
      <c r="AF134" s="49"/>
      <c r="AG134" s="49"/>
    </row>
    <row r="135" spans="1:33" ht="30" customHeight="1" thickBot="1">
      <c r="A135" s="50" t="s">
        <v>22</v>
      </c>
      <c r="B135" s="465" t="s">
        <v>134</v>
      </c>
      <c r="C135" s="507" t="s">
        <v>399</v>
      </c>
      <c r="D135" s="508" t="s">
        <v>53</v>
      </c>
      <c r="E135" s="466">
        <v>1</v>
      </c>
      <c r="F135" s="467">
        <v>1640</v>
      </c>
      <c r="G135" s="468">
        <f t="shared" ref="G135" si="178">E135*F135</f>
        <v>1640</v>
      </c>
      <c r="H135" s="466">
        <v>1</v>
      </c>
      <c r="I135" s="467">
        <v>1719</v>
      </c>
      <c r="J135" s="468">
        <f t="shared" ref="J135" si="179">H135*I135</f>
        <v>1719</v>
      </c>
      <c r="K135" s="466"/>
      <c r="L135" s="467"/>
      <c r="M135" s="468">
        <f t="shared" ref="M135" si="180">K135*L135</f>
        <v>0</v>
      </c>
      <c r="N135" s="466"/>
      <c r="O135" s="467"/>
      <c r="P135" s="468">
        <f t="shared" ref="P135" si="181">N135*O135</f>
        <v>0</v>
      </c>
      <c r="Q135" s="466"/>
      <c r="R135" s="467"/>
      <c r="S135" s="468">
        <f t="shared" ref="S135" si="182">Q135*R135</f>
        <v>0</v>
      </c>
      <c r="T135" s="466"/>
      <c r="U135" s="467"/>
      <c r="V135" s="468">
        <f t="shared" ref="V135" si="183">T135*U135</f>
        <v>0</v>
      </c>
      <c r="W135" s="420">
        <f t="shared" si="157"/>
        <v>1640</v>
      </c>
      <c r="X135" s="199">
        <f t="shared" si="158"/>
        <v>1719</v>
      </c>
      <c r="Y135" s="199">
        <f t="shared" si="130"/>
        <v>-79</v>
      </c>
      <c r="Z135" s="354">
        <f t="shared" si="159"/>
        <v>-4.8170731707317074E-2</v>
      </c>
      <c r="AA135" s="469" t="s">
        <v>493</v>
      </c>
      <c r="AB135" s="59"/>
      <c r="AC135" s="59"/>
      <c r="AD135" s="59"/>
      <c r="AE135" s="59"/>
      <c r="AF135" s="59"/>
      <c r="AG135" s="59"/>
    </row>
    <row r="136" spans="1:33" ht="30" customHeight="1" thickBot="1">
      <c r="A136" s="41" t="s">
        <v>19</v>
      </c>
      <c r="B136" s="422" t="s">
        <v>135</v>
      </c>
      <c r="C136" s="506" t="s">
        <v>136</v>
      </c>
      <c r="D136" s="424"/>
      <c r="E136" s="425">
        <f>SUM(E137:E138)</f>
        <v>23</v>
      </c>
      <c r="F136" s="426"/>
      <c r="G136" s="427">
        <f>SUM(G137:G138)</f>
        <v>973</v>
      </c>
      <c r="H136" s="425">
        <f>SUM(H137:H138)</f>
        <v>2</v>
      </c>
      <c r="I136" s="426"/>
      <c r="J136" s="427">
        <f>SUM(J137:J138)</f>
        <v>210</v>
      </c>
      <c r="K136" s="425">
        <f>SUM(K137:K138)</f>
        <v>0</v>
      </c>
      <c r="L136" s="426"/>
      <c r="M136" s="427">
        <f>SUM(M137:M138)</f>
        <v>0</v>
      </c>
      <c r="N136" s="425">
        <f>SUM(N137:N138)</f>
        <v>0</v>
      </c>
      <c r="O136" s="426"/>
      <c r="P136" s="427">
        <f>SUM(P137:P138)</f>
        <v>0</v>
      </c>
      <c r="Q136" s="425">
        <f>SUM(Q137:Q138)</f>
        <v>0</v>
      </c>
      <c r="R136" s="426"/>
      <c r="S136" s="427">
        <f>SUM(S137:S138)</f>
        <v>0</v>
      </c>
      <c r="T136" s="425">
        <f>SUM(T137:T138)</f>
        <v>0</v>
      </c>
      <c r="U136" s="426"/>
      <c r="V136" s="427">
        <f>SUM(V137:V138)</f>
        <v>0</v>
      </c>
      <c r="W136" s="427">
        <f>SUM(W137:W138)</f>
        <v>973</v>
      </c>
      <c r="X136" s="427">
        <f>SUM(X137:X138)</f>
        <v>210</v>
      </c>
      <c r="Y136" s="427">
        <f t="shared" si="130"/>
        <v>763</v>
      </c>
      <c r="Z136" s="428">
        <f>Y136/W136</f>
        <v>0.78417266187050361</v>
      </c>
      <c r="AA136" s="429"/>
      <c r="AB136" s="49"/>
      <c r="AC136" s="49"/>
      <c r="AD136" s="49"/>
      <c r="AE136" s="49"/>
      <c r="AF136" s="49"/>
      <c r="AG136" s="49"/>
    </row>
    <row r="137" spans="1:33" ht="30" customHeight="1">
      <c r="A137" s="50" t="s">
        <v>22</v>
      </c>
      <c r="B137" s="80" t="s">
        <v>137</v>
      </c>
      <c r="C137" s="287" t="s">
        <v>400</v>
      </c>
      <c r="D137" s="386" t="s">
        <v>53</v>
      </c>
      <c r="E137" s="387">
        <v>20</v>
      </c>
      <c r="F137" s="81">
        <v>35</v>
      </c>
      <c r="G137" s="82">
        <f t="shared" ref="G137:G138" si="184">E137*F137</f>
        <v>700</v>
      </c>
      <c r="H137" s="387">
        <v>0</v>
      </c>
      <c r="I137" s="81">
        <v>0</v>
      </c>
      <c r="J137" s="82">
        <f t="shared" ref="J137:J138" si="185">H137*I137</f>
        <v>0</v>
      </c>
      <c r="K137" s="387"/>
      <c r="L137" s="81"/>
      <c r="M137" s="82">
        <f t="shared" ref="M137:M138" si="186">K137*L137</f>
        <v>0</v>
      </c>
      <c r="N137" s="387"/>
      <c r="O137" s="81"/>
      <c r="P137" s="82">
        <f t="shared" ref="P137:P138" si="187">N137*O137</f>
        <v>0</v>
      </c>
      <c r="Q137" s="387"/>
      <c r="R137" s="81"/>
      <c r="S137" s="82">
        <f t="shared" ref="S137:S138" si="188">Q137*R137</f>
        <v>0</v>
      </c>
      <c r="T137" s="387"/>
      <c r="U137" s="81"/>
      <c r="V137" s="82">
        <f t="shared" ref="V137:V138" si="189">T137*U137</f>
        <v>0</v>
      </c>
      <c r="W137" s="83">
        <f>G137+M137+S137</f>
        <v>700</v>
      </c>
      <c r="X137" s="265">
        <f t="shared" si="158"/>
        <v>0</v>
      </c>
      <c r="Y137" s="265">
        <f t="shared" si="130"/>
        <v>700</v>
      </c>
      <c r="Z137" s="331">
        <f t="shared" si="159"/>
        <v>1</v>
      </c>
      <c r="AA137" s="471" t="s">
        <v>488</v>
      </c>
      <c r="AB137" s="59"/>
      <c r="AC137" s="59"/>
      <c r="AD137" s="59"/>
      <c r="AE137" s="59"/>
      <c r="AF137" s="59"/>
      <c r="AG137" s="59"/>
    </row>
    <row r="138" spans="1:33" ht="30" customHeight="1" thickBot="1">
      <c r="A138" s="50" t="s">
        <v>22</v>
      </c>
      <c r="B138" s="61" t="s">
        <v>138</v>
      </c>
      <c r="C138" s="308" t="s">
        <v>401</v>
      </c>
      <c r="D138" s="62" t="s">
        <v>53</v>
      </c>
      <c r="E138" s="63">
        <v>3</v>
      </c>
      <c r="F138" s="64">
        <v>91</v>
      </c>
      <c r="G138" s="65">
        <f t="shared" si="184"/>
        <v>273</v>
      </c>
      <c r="H138" s="63">
        <v>2</v>
      </c>
      <c r="I138" s="64">
        <v>105</v>
      </c>
      <c r="J138" s="65">
        <f t="shared" si="185"/>
        <v>210</v>
      </c>
      <c r="K138" s="63"/>
      <c r="L138" s="64"/>
      <c r="M138" s="65">
        <f t="shared" si="186"/>
        <v>0</v>
      </c>
      <c r="N138" s="63"/>
      <c r="O138" s="64"/>
      <c r="P138" s="65">
        <f t="shared" si="187"/>
        <v>0</v>
      </c>
      <c r="Q138" s="63"/>
      <c r="R138" s="64"/>
      <c r="S138" s="65">
        <f t="shared" si="188"/>
        <v>0</v>
      </c>
      <c r="T138" s="63"/>
      <c r="U138" s="64"/>
      <c r="V138" s="65">
        <f t="shared" si="189"/>
        <v>0</v>
      </c>
      <c r="W138" s="66">
        <f>G138+M138+S138</f>
        <v>273</v>
      </c>
      <c r="X138" s="199">
        <f t="shared" si="158"/>
        <v>210</v>
      </c>
      <c r="Y138" s="199">
        <f t="shared" si="130"/>
        <v>63</v>
      </c>
      <c r="Z138" s="354">
        <f t="shared" si="159"/>
        <v>0.23076923076923078</v>
      </c>
      <c r="AA138" s="355" t="s">
        <v>494</v>
      </c>
      <c r="AB138" s="59"/>
      <c r="AC138" s="59"/>
      <c r="AD138" s="59"/>
      <c r="AE138" s="59"/>
      <c r="AF138" s="59"/>
      <c r="AG138" s="59"/>
    </row>
    <row r="139" spans="1:33" ht="30" customHeight="1" thickBot="1">
      <c r="A139" s="96" t="s">
        <v>139</v>
      </c>
      <c r="B139" s="509"/>
      <c r="C139" s="168"/>
      <c r="D139" s="510"/>
      <c r="E139" s="511">
        <f>E136+E134+E120</f>
        <v>332.75</v>
      </c>
      <c r="F139" s="500"/>
      <c r="G139" s="501">
        <f>G136+G134+G120</f>
        <v>51141.15</v>
      </c>
      <c r="H139" s="511">
        <f>H136+H134+H120</f>
        <v>84</v>
      </c>
      <c r="I139" s="500"/>
      <c r="J139" s="501">
        <f>J136+J134+J120</f>
        <v>37629</v>
      </c>
      <c r="K139" s="512">
        <f>K136+K134+K120</f>
        <v>0</v>
      </c>
      <c r="L139" s="500"/>
      <c r="M139" s="501">
        <f>M136+M134+M120</f>
        <v>0</v>
      </c>
      <c r="N139" s="512">
        <f>N136+N134+N120</f>
        <v>0</v>
      </c>
      <c r="O139" s="500"/>
      <c r="P139" s="501">
        <f>P136+P134+P120</f>
        <v>0</v>
      </c>
      <c r="Q139" s="512">
        <f>Q136+Q134+Q120</f>
        <v>0</v>
      </c>
      <c r="R139" s="500"/>
      <c r="S139" s="501">
        <f>S136+S134+S120</f>
        <v>0</v>
      </c>
      <c r="T139" s="512">
        <f>T136+T134+T120</f>
        <v>0</v>
      </c>
      <c r="U139" s="500"/>
      <c r="V139" s="513">
        <f>V136+V134+V120</f>
        <v>0</v>
      </c>
      <c r="W139" s="269">
        <f>W136+W134+W120</f>
        <v>51141.15</v>
      </c>
      <c r="X139" s="270">
        <f>X136+X134+X120</f>
        <v>37629</v>
      </c>
      <c r="Y139" s="270">
        <f t="shared" si="130"/>
        <v>13512.150000000001</v>
      </c>
      <c r="Z139" s="345">
        <f>Y139/W139</f>
        <v>0.26421286967539842</v>
      </c>
      <c r="AA139" s="403"/>
      <c r="AB139" s="5"/>
      <c r="AC139" s="5"/>
      <c r="AD139" s="5"/>
      <c r="AE139" s="5"/>
      <c r="AF139" s="5"/>
      <c r="AG139" s="5"/>
    </row>
    <row r="140" spans="1:33" ht="30" customHeight="1" thickBot="1">
      <c r="A140" s="101" t="s">
        <v>19</v>
      </c>
      <c r="B140" s="414">
        <v>7</v>
      </c>
      <c r="C140" s="415" t="s">
        <v>140</v>
      </c>
      <c r="D140" s="416"/>
      <c r="E140" s="417"/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8"/>
      <c r="X140" s="418"/>
      <c r="Y140" s="493"/>
      <c r="Z140" s="418"/>
      <c r="AA140" s="419"/>
      <c r="AB140" s="5"/>
      <c r="AC140" s="5"/>
      <c r="AD140" s="5"/>
      <c r="AE140" s="5"/>
      <c r="AF140" s="5"/>
      <c r="AG140" s="5"/>
    </row>
    <row r="141" spans="1:33" ht="30" customHeight="1">
      <c r="A141" s="50" t="s">
        <v>22</v>
      </c>
      <c r="B141" s="385" t="s">
        <v>141</v>
      </c>
      <c r="C141" s="505" t="s">
        <v>402</v>
      </c>
      <c r="D141" s="386" t="s">
        <v>83</v>
      </c>
      <c r="E141" s="387">
        <v>1</v>
      </c>
      <c r="F141" s="81">
        <v>15750</v>
      </c>
      <c r="G141" s="82">
        <f t="shared" ref="G141:G146" si="190">E141*F141</f>
        <v>15750</v>
      </c>
      <c r="H141" s="387">
        <v>1</v>
      </c>
      <c r="I141" s="81">
        <f>9539+6211</f>
        <v>15750</v>
      </c>
      <c r="J141" s="82">
        <f t="shared" ref="J141:J147" si="191">H141*I141</f>
        <v>15750</v>
      </c>
      <c r="K141" s="387"/>
      <c r="L141" s="81"/>
      <c r="M141" s="82">
        <f t="shared" ref="M141:M147" si="192">K141*L141</f>
        <v>0</v>
      </c>
      <c r="N141" s="387"/>
      <c r="O141" s="81"/>
      <c r="P141" s="82">
        <f t="shared" ref="P141:P147" si="193">N141*O141</f>
        <v>0</v>
      </c>
      <c r="Q141" s="387"/>
      <c r="R141" s="81"/>
      <c r="S141" s="82">
        <f t="shared" ref="S141:S147" si="194">Q141*R141</f>
        <v>0</v>
      </c>
      <c r="T141" s="387"/>
      <c r="U141" s="81"/>
      <c r="V141" s="275">
        <f t="shared" ref="V141:V147" si="195">T141*U141</f>
        <v>0</v>
      </c>
      <c r="W141" s="514">
        <f t="shared" ref="W141:W147" si="196">G141+M141+S141</f>
        <v>15750</v>
      </c>
      <c r="X141" s="265">
        <f t="shared" ref="X141:X147" si="197">J141+P141+V141</f>
        <v>15750</v>
      </c>
      <c r="Y141" s="265">
        <f t="shared" si="130"/>
        <v>0</v>
      </c>
      <c r="Z141" s="331">
        <f t="shared" ref="Z141:Z146" si="198">Y141/W141</f>
        <v>0</v>
      </c>
      <c r="AA141" s="515" t="s">
        <v>406</v>
      </c>
      <c r="AB141" s="59"/>
      <c r="AC141" s="59"/>
      <c r="AD141" s="59"/>
      <c r="AE141" s="59"/>
      <c r="AF141" s="59"/>
      <c r="AG141" s="59"/>
    </row>
    <row r="142" spans="1:33" ht="30" customHeight="1">
      <c r="A142" s="50" t="s">
        <v>22</v>
      </c>
      <c r="B142" s="369" t="s">
        <v>142</v>
      </c>
      <c r="C142" s="288" t="s">
        <v>403</v>
      </c>
      <c r="D142" s="53" t="s">
        <v>53</v>
      </c>
      <c r="E142" s="54">
        <v>100</v>
      </c>
      <c r="F142" s="55">
        <v>35</v>
      </c>
      <c r="G142" s="56">
        <f t="shared" si="190"/>
        <v>3500</v>
      </c>
      <c r="H142" s="54">
        <v>0</v>
      </c>
      <c r="I142" s="55">
        <v>0</v>
      </c>
      <c r="J142" s="56">
        <f t="shared" si="191"/>
        <v>0</v>
      </c>
      <c r="K142" s="54"/>
      <c r="L142" s="55"/>
      <c r="M142" s="56">
        <f t="shared" si="192"/>
        <v>0</v>
      </c>
      <c r="N142" s="54"/>
      <c r="O142" s="55"/>
      <c r="P142" s="56">
        <f t="shared" si="193"/>
        <v>0</v>
      </c>
      <c r="Q142" s="54"/>
      <c r="R142" s="55"/>
      <c r="S142" s="56">
        <f t="shared" si="194"/>
        <v>0</v>
      </c>
      <c r="T142" s="54"/>
      <c r="U142" s="55"/>
      <c r="V142" s="262">
        <f t="shared" si="195"/>
        <v>0</v>
      </c>
      <c r="W142" s="264">
        <f t="shared" si="196"/>
        <v>3500</v>
      </c>
      <c r="X142" s="265">
        <f t="shared" si="197"/>
        <v>0</v>
      </c>
      <c r="Y142" s="265">
        <f t="shared" si="130"/>
        <v>3500</v>
      </c>
      <c r="Z142" s="331">
        <f t="shared" si="198"/>
        <v>1</v>
      </c>
      <c r="AA142" s="370" t="s">
        <v>477</v>
      </c>
      <c r="AB142" s="59"/>
      <c r="AC142" s="59"/>
      <c r="AD142" s="59"/>
      <c r="AE142" s="59"/>
      <c r="AF142" s="59"/>
      <c r="AG142" s="59"/>
    </row>
    <row r="143" spans="1:33" ht="30" customHeight="1">
      <c r="A143" s="50" t="s">
        <v>22</v>
      </c>
      <c r="B143" s="369" t="s">
        <v>143</v>
      </c>
      <c r="C143" s="288" t="s">
        <v>404</v>
      </c>
      <c r="D143" s="53" t="s">
        <v>53</v>
      </c>
      <c r="E143" s="54">
        <v>11</v>
      </c>
      <c r="F143" s="55">
        <v>100</v>
      </c>
      <c r="G143" s="56">
        <f t="shared" si="190"/>
        <v>1100</v>
      </c>
      <c r="H143" s="54">
        <v>0</v>
      </c>
      <c r="I143" s="55">
        <v>0</v>
      </c>
      <c r="J143" s="56">
        <f t="shared" si="191"/>
        <v>0</v>
      </c>
      <c r="K143" s="54"/>
      <c r="L143" s="55"/>
      <c r="M143" s="56">
        <f t="shared" si="192"/>
        <v>0</v>
      </c>
      <c r="N143" s="54"/>
      <c r="O143" s="55"/>
      <c r="P143" s="56">
        <f t="shared" si="193"/>
        <v>0</v>
      </c>
      <c r="Q143" s="54"/>
      <c r="R143" s="55"/>
      <c r="S143" s="56">
        <f t="shared" si="194"/>
        <v>0</v>
      </c>
      <c r="T143" s="54"/>
      <c r="U143" s="55"/>
      <c r="V143" s="262">
        <f t="shared" si="195"/>
        <v>0</v>
      </c>
      <c r="W143" s="264">
        <f t="shared" si="196"/>
        <v>1100</v>
      </c>
      <c r="X143" s="265">
        <f t="shared" si="197"/>
        <v>0</v>
      </c>
      <c r="Y143" s="265">
        <f t="shared" si="130"/>
        <v>1100</v>
      </c>
      <c r="Z143" s="331">
        <f t="shared" si="198"/>
        <v>1</v>
      </c>
      <c r="AA143" s="370" t="s">
        <v>477</v>
      </c>
      <c r="AB143" s="59"/>
      <c r="AC143" s="59"/>
      <c r="AD143" s="59"/>
      <c r="AE143" s="59"/>
      <c r="AF143" s="59"/>
      <c r="AG143" s="59"/>
    </row>
    <row r="144" spans="1:33" ht="30" customHeight="1">
      <c r="A144" s="50" t="s">
        <v>22</v>
      </c>
      <c r="B144" s="369" t="s">
        <v>144</v>
      </c>
      <c r="C144" s="288" t="s">
        <v>405</v>
      </c>
      <c r="D144" s="53" t="s">
        <v>53</v>
      </c>
      <c r="E144" s="54">
        <v>20</v>
      </c>
      <c r="F144" s="55">
        <v>80</v>
      </c>
      <c r="G144" s="56">
        <f t="shared" si="190"/>
        <v>1600</v>
      </c>
      <c r="H144" s="54">
        <v>0</v>
      </c>
      <c r="I144" s="55">
        <v>0</v>
      </c>
      <c r="J144" s="56">
        <f t="shared" si="191"/>
        <v>0</v>
      </c>
      <c r="K144" s="54"/>
      <c r="L144" s="55"/>
      <c r="M144" s="56">
        <f t="shared" si="192"/>
        <v>0</v>
      </c>
      <c r="N144" s="54"/>
      <c r="O144" s="55"/>
      <c r="P144" s="56">
        <f t="shared" si="193"/>
        <v>0</v>
      </c>
      <c r="Q144" s="54"/>
      <c r="R144" s="55"/>
      <c r="S144" s="56">
        <f t="shared" si="194"/>
        <v>0</v>
      </c>
      <c r="T144" s="54"/>
      <c r="U144" s="55"/>
      <c r="V144" s="262">
        <f t="shared" si="195"/>
        <v>0</v>
      </c>
      <c r="W144" s="264">
        <f t="shared" si="196"/>
        <v>1600</v>
      </c>
      <c r="X144" s="265">
        <f t="shared" si="197"/>
        <v>0</v>
      </c>
      <c r="Y144" s="265">
        <f t="shared" si="130"/>
        <v>1600</v>
      </c>
      <c r="Z144" s="331">
        <f t="shared" si="198"/>
        <v>1</v>
      </c>
      <c r="AA144" s="370" t="s">
        <v>477</v>
      </c>
      <c r="AB144" s="59"/>
      <c r="AC144" s="59"/>
      <c r="AD144" s="59"/>
      <c r="AE144" s="59"/>
      <c r="AF144" s="59"/>
      <c r="AG144" s="59"/>
    </row>
    <row r="145" spans="1:33" ht="30" customHeight="1">
      <c r="A145" s="50" t="s">
        <v>22</v>
      </c>
      <c r="B145" s="369" t="s">
        <v>145</v>
      </c>
      <c r="C145" s="288" t="s">
        <v>147</v>
      </c>
      <c r="D145" s="53" t="s">
        <v>389</v>
      </c>
      <c r="E145" s="54">
        <f>24+16+12*4+10</f>
        <v>98</v>
      </c>
      <c r="F145" s="55">
        <v>75</v>
      </c>
      <c r="G145" s="56">
        <f t="shared" si="190"/>
        <v>7350</v>
      </c>
      <c r="H145" s="54">
        <v>0</v>
      </c>
      <c r="I145" s="55">
        <v>0</v>
      </c>
      <c r="J145" s="56">
        <f t="shared" si="191"/>
        <v>0</v>
      </c>
      <c r="K145" s="54"/>
      <c r="L145" s="55"/>
      <c r="M145" s="56">
        <f t="shared" si="192"/>
        <v>0</v>
      </c>
      <c r="N145" s="54"/>
      <c r="O145" s="55"/>
      <c r="P145" s="56">
        <f t="shared" si="193"/>
        <v>0</v>
      </c>
      <c r="Q145" s="54"/>
      <c r="R145" s="55"/>
      <c r="S145" s="56">
        <f t="shared" si="194"/>
        <v>0</v>
      </c>
      <c r="T145" s="54"/>
      <c r="U145" s="55"/>
      <c r="V145" s="262">
        <f t="shared" si="195"/>
        <v>0</v>
      </c>
      <c r="W145" s="264">
        <f t="shared" si="196"/>
        <v>7350</v>
      </c>
      <c r="X145" s="265">
        <f t="shared" si="197"/>
        <v>0</v>
      </c>
      <c r="Y145" s="265">
        <f t="shared" si="130"/>
        <v>7350</v>
      </c>
      <c r="Z145" s="331">
        <f t="shared" si="198"/>
        <v>1</v>
      </c>
      <c r="AA145" s="370" t="s">
        <v>478</v>
      </c>
      <c r="AB145" s="59"/>
      <c r="AC145" s="59"/>
      <c r="AD145" s="59"/>
      <c r="AE145" s="59"/>
      <c r="AF145" s="59"/>
      <c r="AG145" s="59"/>
    </row>
    <row r="146" spans="1:33" ht="30" customHeight="1">
      <c r="A146" s="50" t="s">
        <v>22</v>
      </c>
      <c r="B146" s="369" t="s">
        <v>146</v>
      </c>
      <c r="C146" s="308" t="s">
        <v>148</v>
      </c>
      <c r="D146" s="53" t="s">
        <v>83</v>
      </c>
      <c r="E146" s="63">
        <v>1</v>
      </c>
      <c r="F146" s="64">
        <v>6000</v>
      </c>
      <c r="G146" s="56">
        <f t="shared" si="190"/>
        <v>6000</v>
      </c>
      <c r="H146" s="54">
        <v>1</v>
      </c>
      <c r="I146" s="55">
        <v>6000</v>
      </c>
      <c r="J146" s="56">
        <f t="shared" si="191"/>
        <v>6000</v>
      </c>
      <c r="K146" s="54"/>
      <c r="L146" s="55"/>
      <c r="M146" s="56">
        <f t="shared" si="192"/>
        <v>0</v>
      </c>
      <c r="N146" s="54"/>
      <c r="O146" s="55"/>
      <c r="P146" s="56">
        <f t="shared" si="193"/>
        <v>0</v>
      </c>
      <c r="Q146" s="54"/>
      <c r="R146" s="55"/>
      <c r="S146" s="56">
        <f t="shared" si="194"/>
        <v>0</v>
      </c>
      <c r="T146" s="54"/>
      <c r="U146" s="55"/>
      <c r="V146" s="262">
        <f t="shared" si="195"/>
        <v>0</v>
      </c>
      <c r="W146" s="264">
        <f t="shared" si="196"/>
        <v>6000</v>
      </c>
      <c r="X146" s="265">
        <f t="shared" si="197"/>
        <v>6000</v>
      </c>
      <c r="Y146" s="265">
        <f t="shared" si="130"/>
        <v>0</v>
      </c>
      <c r="Z146" s="331">
        <f t="shared" si="198"/>
        <v>0</v>
      </c>
      <c r="AA146" s="370" t="s">
        <v>510</v>
      </c>
      <c r="AB146" s="59"/>
      <c r="AC146" s="59"/>
      <c r="AD146" s="59"/>
      <c r="AE146" s="59"/>
      <c r="AF146" s="59"/>
      <c r="AG146" s="59"/>
    </row>
    <row r="147" spans="1:33" ht="30" customHeight="1" thickBot="1">
      <c r="A147" s="60" t="s">
        <v>22</v>
      </c>
      <c r="B147" s="371" t="s">
        <v>149</v>
      </c>
      <c r="C147" s="516" t="s">
        <v>211</v>
      </c>
      <c r="D147" s="373"/>
      <c r="E147" s="374">
        <f>G141+G146</f>
        <v>21750</v>
      </c>
      <c r="F147" s="375">
        <v>0.22</v>
      </c>
      <c r="G147" s="376">
        <f t="shared" ref="G147" si="199">E147*F147</f>
        <v>4785</v>
      </c>
      <c r="H147" s="374">
        <f>J141+J146</f>
        <v>21750</v>
      </c>
      <c r="I147" s="375">
        <v>0.22</v>
      </c>
      <c r="J147" s="376">
        <f t="shared" si="191"/>
        <v>4785</v>
      </c>
      <c r="K147" s="374"/>
      <c r="L147" s="375">
        <v>0.22</v>
      </c>
      <c r="M147" s="376">
        <f t="shared" si="192"/>
        <v>0</v>
      </c>
      <c r="N147" s="374"/>
      <c r="O147" s="375">
        <v>0.22</v>
      </c>
      <c r="P147" s="376">
        <f t="shared" si="193"/>
        <v>0</v>
      </c>
      <c r="Q147" s="374"/>
      <c r="R147" s="375">
        <v>0.22</v>
      </c>
      <c r="S147" s="376">
        <f t="shared" si="194"/>
        <v>0</v>
      </c>
      <c r="T147" s="374"/>
      <c r="U147" s="375">
        <v>0.22</v>
      </c>
      <c r="V147" s="517">
        <f t="shared" si="195"/>
        <v>0</v>
      </c>
      <c r="W147" s="266">
        <f t="shared" si="196"/>
        <v>4785</v>
      </c>
      <c r="X147" s="267">
        <f t="shared" si="197"/>
        <v>4785</v>
      </c>
      <c r="Y147" s="267">
        <f t="shared" si="130"/>
        <v>0</v>
      </c>
      <c r="Z147" s="354">
        <v>0</v>
      </c>
      <c r="AA147" s="400"/>
      <c r="AB147" s="5"/>
      <c r="AC147" s="5"/>
      <c r="AD147" s="5"/>
      <c r="AE147" s="5"/>
      <c r="AF147" s="5"/>
      <c r="AG147" s="5"/>
    </row>
    <row r="148" spans="1:33" ht="30" customHeight="1" thickBot="1">
      <c r="A148" s="96" t="s">
        <v>150</v>
      </c>
      <c r="B148" s="472"/>
      <c r="C148" s="518"/>
      <c r="D148" s="510"/>
      <c r="E148" s="511">
        <f>SUM(E141:E146)</f>
        <v>231</v>
      </c>
      <c r="F148" s="500"/>
      <c r="G148" s="501">
        <f>SUM(G141:G147)</f>
        <v>40085</v>
      </c>
      <c r="H148" s="511">
        <f>SUM(H141:H146)</f>
        <v>2</v>
      </c>
      <c r="I148" s="500"/>
      <c r="J148" s="501">
        <f>SUM(J141:J147)</f>
        <v>26535</v>
      </c>
      <c r="K148" s="512">
        <f>SUM(K141:K146)</f>
        <v>0</v>
      </c>
      <c r="L148" s="500"/>
      <c r="M148" s="501">
        <f>SUM(M141:M147)</f>
        <v>0</v>
      </c>
      <c r="N148" s="512">
        <f>SUM(N141:N146)</f>
        <v>0</v>
      </c>
      <c r="O148" s="500"/>
      <c r="P148" s="501">
        <f>SUM(P141:P147)</f>
        <v>0</v>
      </c>
      <c r="Q148" s="512">
        <f>SUM(Q141:Q146)</f>
        <v>0</v>
      </c>
      <c r="R148" s="500"/>
      <c r="S148" s="501">
        <f>SUM(S141:S147)</f>
        <v>0</v>
      </c>
      <c r="T148" s="512">
        <f>SUM(T141:T146)</f>
        <v>0</v>
      </c>
      <c r="U148" s="500"/>
      <c r="V148" s="513">
        <f>SUM(V141:V147)</f>
        <v>0</v>
      </c>
      <c r="W148" s="269">
        <f>SUM(W141:W147)</f>
        <v>40085</v>
      </c>
      <c r="X148" s="270">
        <f>SUM(X141:X147)</f>
        <v>26535</v>
      </c>
      <c r="Y148" s="270">
        <f t="shared" si="130"/>
        <v>13550</v>
      </c>
      <c r="Z148" s="345">
        <f>Y148/W148</f>
        <v>0.3380316826743171</v>
      </c>
      <c r="AA148" s="403"/>
      <c r="AB148" s="5"/>
      <c r="AC148" s="5"/>
      <c r="AD148" s="5"/>
      <c r="AE148" s="5"/>
      <c r="AF148" s="5"/>
      <c r="AG148" s="5"/>
    </row>
    <row r="149" spans="1:33" ht="30" customHeight="1" thickBot="1">
      <c r="A149" s="101" t="s">
        <v>19</v>
      </c>
      <c r="B149" s="519">
        <v>8</v>
      </c>
      <c r="C149" s="521" t="s">
        <v>151</v>
      </c>
      <c r="D149" s="416"/>
      <c r="E149" s="417"/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8"/>
      <c r="X149" s="418"/>
      <c r="Y149" s="493"/>
      <c r="Z149" s="418"/>
      <c r="AA149" s="419"/>
      <c r="AB149" s="49"/>
      <c r="AC149" s="49"/>
      <c r="AD149" s="49"/>
      <c r="AE149" s="49"/>
      <c r="AF149" s="49"/>
      <c r="AG149" s="49"/>
    </row>
    <row r="150" spans="1:33" ht="30" customHeight="1">
      <c r="A150" s="99" t="s">
        <v>22</v>
      </c>
      <c r="B150" s="100" t="s">
        <v>152</v>
      </c>
      <c r="C150" s="520" t="s">
        <v>153</v>
      </c>
      <c r="D150" s="386" t="s">
        <v>154</v>
      </c>
      <c r="E150" s="387"/>
      <c r="F150" s="81"/>
      <c r="G150" s="82">
        <f t="shared" ref="G150:G155" si="200">E150*F150</f>
        <v>0</v>
      </c>
      <c r="H150" s="387"/>
      <c r="I150" s="81"/>
      <c r="J150" s="82">
        <f t="shared" ref="J150:J155" si="201">H150*I150</f>
        <v>0</v>
      </c>
      <c r="K150" s="387"/>
      <c r="L150" s="81"/>
      <c r="M150" s="82">
        <f t="shared" ref="M150:M155" si="202">K150*L150</f>
        <v>0</v>
      </c>
      <c r="N150" s="387"/>
      <c r="O150" s="81"/>
      <c r="P150" s="82">
        <f t="shared" ref="P150:P155" si="203">N150*O150</f>
        <v>0</v>
      </c>
      <c r="Q150" s="387"/>
      <c r="R150" s="81"/>
      <c r="S150" s="82">
        <f t="shared" ref="S150:S155" si="204">Q150*R150</f>
        <v>0</v>
      </c>
      <c r="T150" s="387"/>
      <c r="U150" s="81"/>
      <c r="V150" s="275">
        <f t="shared" ref="V150:V155" si="205">T150*U150</f>
        <v>0</v>
      </c>
      <c r="W150" s="514">
        <f t="shared" ref="W150:W155" si="206">G150+M150+S150</f>
        <v>0</v>
      </c>
      <c r="X150" s="265">
        <f t="shared" ref="X150:X155" si="207">J150+P150+V150</f>
        <v>0</v>
      </c>
      <c r="Y150" s="265">
        <f t="shared" si="130"/>
        <v>0</v>
      </c>
      <c r="Z150" s="354">
        <v>0</v>
      </c>
      <c r="AA150" s="421"/>
      <c r="AB150" s="59"/>
      <c r="AC150" s="59"/>
      <c r="AD150" s="59"/>
      <c r="AE150" s="59"/>
      <c r="AF150" s="59"/>
      <c r="AG150" s="59"/>
    </row>
    <row r="151" spans="1:33" ht="30" customHeight="1">
      <c r="A151" s="99" t="s">
        <v>22</v>
      </c>
      <c r="B151" s="100" t="s">
        <v>155</v>
      </c>
      <c r="C151" s="103" t="s">
        <v>156</v>
      </c>
      <c r="D151" s="53" t="s">
        <v>154</v>
      </c>
      <c r="E151" s="54"/>
      <c r="F151" s="55"/>
      <c r="G151" s="56">
        <f t="shared" si="200"/>
        <v>0</v>
      </c>
      <c r="H151" s="54"/>
      <c r="I151" s="55"/>
      <c r="J151" s="56">
        <f t="shared" si="201"/>
        <v>0</v>
      </c>
      <c r="K151" s="54"/>
      <c r="L151" s="55"/>
      <c r="M151" s="56">
        <f t="shared" si="202"/>
        <v>0</v>
      </c>
      <c r="N151" s="54"/>
      <c r="O151" s="55"/>
      <c r="P151" s="56">
        <f t="shared" si="203"/>
        <v>0</v>
      </c>
      <c r="Q151" s="54"/>
      <c r="R151" s="55"/>
      <c r="S151" s="56">
        <f t="shared" si="204"/>
        <v>0</v>
      </c>
      <c r="T151" s="54"/>
      <c r="U151" s="55"/>
      <c r="V151" s="262">
        <f t="shared" si="205"/>
        <v>0</v>
      </c>
      <c r="W151" s="264">
        <f t="shared" si="206"/>
        <v>0</v>
      </c>
      <c r="X151" s="265">
        <f t="shared" si="207"/>
        <v>0</v>
      </c>
      <c r="Y151" s="265">
        <f t="shared" si="130"/>
        <v>0</v>
      </c>
      <c r="Z151" s="354">
        <v>0</v>
      </c>
      <c r="AA151" s="327"/>
      <c r="AB151" s="59"/>
      <c r="AC151" s="59"/>
      <c r="AD151" s="59"/>
      <c r="AE151" s="59"/>
      <c r="AF151" s="59"/>
      <c r="AG151" s="59"/>
    </row>
    <row r="152" spans="1:33" ht="30" customHeight="1">
      <c r="A152" s="99" t="s">
        <v>22</v>
      </c>
      <c r="B152" s="100" t="s">
        <v>157</v>
      </c>
      <c r="C152" s="135" t="s">
        <v>158</v>
      </c>
      <c r="D152" s="53" t="s">
        <v>159</v>
      </c>
      <c r="E152" s="104"/>
      <c r="F152" s="105"/>
      <c r="G152" s="56">
        <f t="shared" si="200"/>
        <v>0</v>
      </c>
      <c r="H152" s="104"/>
      <c r="I152" s="105"/>
      <c r="J152" s="56">
        <f t="shared" si="201"/>
        <v>0</v>
      </c>
      <c r="K152" s="54"/>
      <c r="L152" s="55"/>
      <c r="M152" s="56">
        <f t="shared" si="202"/>
        <v>0</v>
      </c>
      <c r="N152" s="54"/>
      <c r="O152" s="55"/>
      <c r="P152" s="56">
        <f t="shared" si="203"/>
        <v>0</v>
      </c>
      <c r="Q152" s="54"/>
      <c r="R152" s="55"/>
      <c r="S152" s="56">
        <f t="shared" si="204"/>
        <v>0</v>
      </c>
      <c r="T152" s="54"/>
      <c r="U152" s="55"/>
      <c r="V152" s="262">
        <f t="shared" si="205"/>
        <v>0</v>
      </c>
      <c r="W152" s="274">
        <f t="shared" si="206"/>
        <v>0</v>
      </c>
      <c r="X152" s="265">
        <f t="shared" si="207"/>
        <v>0</v>
      </c>
      <c r="Y152" s="265">
        <f t="shared" si="130"/>
        <v>0</v>
      </c>
      <c r="Z152" s="354">
        <v>0</v>
      </c>
      <c r="AA152" s="327"/>
      <c r="AB152" s="59"/>
      <c r="AC152" s="59"/>
      <c r="AD152" s="59"/>
      <c r="AE152" s="59"/>
      <c r="AF152" s="59"/>
      <c r="AG152" s="59"/>
    </row>
    <row r="153" spans="1:33" ht="30" customHeight="1">
      <c r="A153" s="99" t="s">
        <v>22</v>
      </c>
      <c r="B153" s="100" t="s">
        <v>160</v>
      </c>
      <c r="C153" s="135" t="s">
        <v>217</v>
      </c>
      <c r="D153" s="53" t="s">
        <v>159</v>
      </c>
      <c r="E153" s="54"/>
      <c r="F153" s="55"/>
      <c r="G153" s="56">
        <f t="shared" si="200"/>
        <v>0</v>
      </c>
      <c r="H153" s="54"/>
      <c r="I153" s="55"/>
      <c r="J153" s="56">
        <f t="shared" si="201"/>
        <v>0</v>
      </c>
      <c r="K153" s="104"/>
      <c r="L153" s="105"/>
      <c r="M153" s="56">
        <f t="shared" si="202"/>
        <v>0</v>
      </c>
      <c r="N153" s="104"/>
      <c r="O153" s="105"/>
      <c r="P153" s="56">
        <f t="shared" si="203"/>
        <v>0</v>
      </c>
      <c r="Q153" s="104"/>
      <c r="R153" s="105"/>
      <c r="S153" s="56">
        <f t="shared" si="204"/>
        <v>0</v>
      </c>
      <c r="T153" s="104"/>
      <c r="U153" s="105"/>
      <c r="V153" s="262">
        <f t="shared" si="205"/>
        <v>0</v>
      </c>
      <c r="W153" s="274">
        <f t="shared" si="206"/>
        <v>0</v>
      </c>
      <c r="X153" s="265">
        <f t="shared" si="207"/>
        <v>0</v>
      </c>
      <c r="Y153" s="265">
        <f t="shared" si="130"/>
        <v>0</v>
      </c>
      <c r="Z153" s="354">
        <v>0</v>
      </c>
      <c r="AA153" s="327"/>
      <c r="AB153" s="59"/>
      <c r="AC153" s="59"/>
      <c r="AD153" s="59"/>
      <c r="AE153" s="59"/>
      <c r="AF153" s="59"/>
      <c r="AG153" s="59"/>
    </row>
    <row r="154" spans="1:33" ht="30" customHeight="1">
      <c r="A154" s="99" t="s">
        <v>22</v>
      </c>
      <c r="B154" s="100" t="s">
        <v>161</v>
      </c>
      <c r="C154" s="103" t="s">
        <v>162</v>
      </c>
      <c r="D154" s="53" t="s">
        <v>159</v>
      </c>
      <c r="E154" s="54"/>
      <c r="F154" s="55"/>
      <c r="G154" s="56">
        <f t="shared" si="200"/>
        <v>0</v>
      </c>
      <c r="H154" s="54"/>
      <c r="I154" s="55"/>
      <c r="J154" s="56">
        <f t="shared" si="201"/>
        <v>0</v>
      </c>
      <c r="K154" s="54"/>
      <c r="L154" s="55"/>
      <c r="M154" s="56">
        <f t="shared" si="202"/>
        <v>0</v>
      </c>
      <c r="N154" s="54"/>
      <c r="O154" s="55"/>
      <c r="P154" s="56">
        <f t="shared" si="203"/>
        <v>0</v>
      </c>
      <c r="Q154" s="54"/>
      <c r="R154" s="55"/>
      <c r="S154" s="56">
        <f t="shared" si="204"/>
        <v>0</v>
      </c>
      <c r="T154" s="54"/>
      <c r="U154" s="55"/>
      <c r="V154" s="262">
        <f t="shared" si="205"/>
        <v>0</v>
      </c>
      <c r="W154" s="264">
        <f t="shared" si="206"/>
        <v>0</v>
      </c>
      <c r="X154" s="265">
        <f t="shared" si="207"/>
        <v>0</v>
      </c>
      <c r="Y154" s="265">
        <f t="shared" si="130"/>
        <v>0</v>
      </c>
      <c r="Z154" s="354">
        <v>0</v>
      </c>
      <c r="AA154" s="327"/>
      <c r="AB154" s="59"/>
      <c r="AC154" s="59"/>
      <c r="AD154" s="59"/>
      <c r="AE154" s="59"/>
      <c r="AF154" s="59"/>
      <c r="AG154" s="59"/>
    </row>
    <row r="155" spans="1:33" ht="30" customHeight="1" thickBot="1">
      <c r="A155" s="112" t="s">
        <v>22</v>
      </c>
      <c r="B155" s="113" t="s">
        <v>163</v>
      </c>
      <c r="C155" s="172" t="s">
        <v>164</v>
      </c>
      <c r="D155" s="62"/>
      <c r="E155" s="63"/>
      <c r="F155" s="64">
        <v>0.22</v>
      </c>
      <c r="G155" s="65">
        <f t="shared" si="200"/>
        <v>0</v>
      </c>
      <c r="H155" s="63"/>
      <c r="I155" s="64">
        <v>0.22</v>
      </c>
      <c r="J155" s="65">
        <f t="shared" si="201"/>
        <v>0</v>
      </c>
      <c r="K155" s="63"/>
      <c r="L155" s="64">
        <v>0.22</v>
      </c>
      <c r="M155" s="65">
        <f t="shared" si="202"/>
        <v>0</v>
      </c>
      <c r="N155" s="63"/>
      <c r="O155" s="64">
        <v>0.22</v>
      </c>
      <c r="P155" s="65">
        <f t="shared" si="203"/>
        <v>0</v>
      </c>
      <c r="Q155" s="63"/>
      <c r="R155" s="64">
        <v>0.22</v>
      </c>
      <c r="S155" s="65">
        <f t="shared" si="204"/>
        <v>0</v>
      </c>
      <c r="T155" s="63"/>
      <c r="U155" s="64">
        <v>0.22</v>
      </c>
      <c r="V155" s="272">
        <f t="shared" si="205"/>
        <v>0</v>
      </c>
      <c r="W155" s="274">
        <f t="shared" si="206"/>
        <v>0</v>
      </c>
      <c r="X155" s="199">
        <f t="shared" si="207"/>
        <v>0</v>
      </c>
      <c r="Y155" s="199">
        <f t="shared" si="130"/>
        <v>0</v>
      </c>
      <c r="Z155" s="354">
        <v>0</v>
      </c>
      <c r="AA155" s="523"/>
      <c r="AB155" s="5"/>
      <c r="AC155" s="5"/>
      <c r="AD155" s="5"/>
      <c r="AE155" s="5"/>
      <c r="AF155" s="5"/>
      <c r="AG155" s="5"/>
    </row>
    <row r="156" spans="1:33" ht="30" customHeight="1" thickBot="1">
      <c r="A156" s="166" t="s">
        <v>165</v>
      </c>
      <c r="B156" s="167"/>
      <c r="C156" s="518"/>
      <c r="D156" s="169"/>
      <c r="E156" s="525">
        <f>SUM(E150:E154)</f>
        <v>0</v>
      </c>
      <c r="F156" s="526"/>
      <c r="G156" s="525">
        <f>SUM(G150:G155)</f>
        <v>0</v>
      </c>
      <c r="H156" s="525">
        <f>SUM(H150:H154)</f>
        <v>0</v>
      </c>
      <c r="I156" s="526"/>
      <c r="J156" s="525">
        <f>SUM(J150:J155)</f>
        <v>0</v>
      </c>
      <c r="K156" s="525">
        <f>SUM(K150:K154)</f>
        <v>0</v>
      </c>
      <c r="L156" s="526"/>
      <c r="M156" s="525">
        <f>SUM(M150:M155)</f>
        <v>0</v>
      </c>
      <c r="N156" s="525">
        <f>SUM(N150:N154)</f>
        <v>0</v>
      </c>
      <c r="O156" s="526"/>
      <c r="P156" s="525">
        <f>SUM(P150:P155)</f>
        <v>0</v>
      </c>
      <c r="Q156" s="525">
        <f>SUM(Q150:Q154)</f>
        <v>0</v>
      </c>
      <c r="R156" s="526"/>
      <c r="S156" s="525">
        <f>SUM(S150:S155)</f>
        <v>0</v>
      </c>
      <c r="T156" s="525">
        <f>SUM(T150:T154)</f>
        <v>0</v>
      </c>
      <c r="U156" s="526"/>
      <c r="V156" s="527">
        <f>SUM(V150:V155)</f>
        <v>0</v>
      </c>
      <c r="W156" s="269">
        <f>SUM(W150:W155)</f>
        <v>0</v>
      </c>
      <c r="X156" s="270">
        <f>SUM(X150:X155)</f>
        <v>0</v>
      </c>
      <c r="Y156" s="270">
        <f t="shared" si="130"/>
        <v>0</v>
      </c>
      <c r="Z156" s="345">
        <v>0</v>
      </c>
      <c r="AA156" s="533"/>
      <c r="AB156" s="5"/>
      <c r="AC156" s="5"/>
      <c r="AD156" s="5"/>
      <c r="AE156" s="5"/>
      <c r="AF156" s="5"/>
      <c r="AG156" s="5"/>
    </row>
    <row r="157" spans="1:33" ht="30" customHeight="1" thickBot="1">
      <c r="A157" s="162" t="s">
        <v>19</v>
      </c>
      <c r="B157" s="522">
        <v>9</v>
      </c>
      <c r="C157" s="528" t="s">
        <v>166</v>
      </c>
      <c r="D157" s="529"/>
      <c r="E157" s="530"/>
      <c r="F157" s="530"/>
      <c r="G157" s="530"/>
      <c r="H157" s="530"/>
      <c r="I157" s="530"/>
      <c r="J157" s="530"/>
      <c r="K157" s="530"/>
      <c r="L157" s="530"/>
      <c r="M157" s="530"/>
      <c r="N157" s="530"/>
      <c r="O157" s="530"/>
      <c r="P157" s="530"/>
      <c r="Q157" s="530"/>
      <c r="R157" s="530"/>
      <c r="S157" s="530"/>
      <c r="T157" s="530"/>
      <c r="U157" s="530"/>
      <c r="V157" s="530"/>
      <c r="W157" s="531"/>
      <c r="X157" s="531"/>
      <c r="Y157" s="532"/>
      <c r="Z157" s="531"/>
      <c r="AA157" s="534"/>
      <c r="AB157" s="5"/>
      <c r="AC157" s="5"/>
      <c r="AD157" s="5"/>
      <c r="AE157" s="5"/>
      <c r="AF157" s="5"/>
      <c r="AG157" s="5"/>
    </row>
    <row r="158" spans="1:33" ht="30" customHeight="1">
      <c r="A158" s="106" t="s">
        <v>22</v>
      </c>
      <c r="B158" s="107">
        <v>43839</v>
      </c>
      <c r="C158" s="505" t="s">
        <v>216</v>
      </c>
      <c r="D158" s="524" t="s">
        <v>83</v>
      </c>
      <c r="E158" s="111">
        <v>2</v>
      </c>
      <c r="F158" s="81">
        <v>6300</v>
      </c>
      <c r="G158" s="82">
        <f t="shared" ref="G158:G167" si="208">E158*F158</f>
        <v>12600</v>
      </c>
      <c r="H158" s="111">
        <v>2</v>
      </c>
      <c r="I158" s="81">
        <v>6300</v>
      </c>
      <c r="J158" s="82">
        <f t="shared" ref="J158:J161" si="209">H158*I158</f>
        <v>12600</v>
      </c>
      <c r="K158" s="387"/>
      <c r="L158" s="81"/>
      <c r="M158" s="82">
        <f t="shared" ref="M158:M161" si="210">K158*L158</f>
        <v>0</v>
      </c>
      <c r="N158" s="387"/>
      <c r="O158" s="81"/>
      <c r="P158" s="82">
        <f t="shared" ref="P158:P161" si="211">N158*O158</f>
        <v>0</v>
      </c>
      <c r="Q158" s="387"/>
      <c r="R158" s="81"/>
      <c r="S158" s="82">
        <f t="shared" ref="S158:S161" si="212">Q158*R158</f>
        <v>0</v>
      </c>
      <c r="T158" s="387"/>
      <c r="U158" s="81"/>
      <c r="V158" s="82">
        <f t="shared" ref="V158:V161" si="213">T158*U158</f>
        <v>0</v>
      </c>
      <c r="W158" s="83">
        <f t="shared" ref="W158:W161" si="214">G158+M158+S158</f>
        <v>12600</v>
      </c>
      <c r="X158" s="265">
        <f t="shared" ref="X158:X161" si="215">J158+P158+V158</f>
        <v>12600</v>
      </c>
      <c r="Y158" s="265">
        <f t="shared" si="130"/>
        <v>0</v>
      </c>
      <c r="Z158" s="331">
        <f t="shared" ref="Z158:Z161" si="216">Y158/W158</f>
        <v>0</v>
      </c>
      <c r="AA158" s="421" t="s">
        <v>416</v>
      </c>
      <c r="AB158" s="58"/>
      <c r="AC158" s="59"/>
      <c r="AD158" s="59"/>
      <c r="AE158" s="59"/>
      <c r="AF158" s="59"/>
      <c r="AG158" s="59"/>
    </row>
    <row r="159" spans="1:33" ht="30" customHeight="1" thickBot="1">
      <c r="A159" s="50" t="s">
        <v>22</v>
      </c>
      <c r="B159" s="108">
        <v>43870</v>
      </c>
      <c r="C159" s="288" t="s">
        <v>407</v>
      </c>
      <c r="D159" s="159" t="s">
        <v>83</v>
      </c>
      <c r="E159" s="109">
        <v>1</v>
      </c>
      <c r="F159" s="55">
        <v>8500</v>
      </c>
      <c r="G159" s="56">
        <f t="shared" si="208"/>
        <v>8500</v>
      </c>
      <c r="H159" s="109">
        <v>1</v>
      </c>
      <c r="I159" s="55">
        <v>8500</v>
      </c>
      <c r="J159" s="56">
        <f t="shared" si="209"/>
        <v>8500</v>
      </c>
      <c r="K159" s="54"/>
      <c r="L159" s="55"/>
      <c r="M159" s="56">
        <f t="shared" si="210"/>
        <v>0</v>
      </c>
      <c r="N159" s="54"/>
      <c r="O159" s="55"/>
      <c r="P159" s="56">
        <f t="shared" si="211"/>
        <v>0</v>
      </c>
      <c r="Q159" s="54"/>
      <c r="R159" s="55"/>
      <c r="S159" s="56">
        <f t="shared" si="212"/>
        <v>0</v>
      </c>
      <c r="T159" s="54"/>
      <c r="U159" s="55"/>
      <c r="V159" s="56">
        <f t="shared" si="213"/>
        <v>0</v>
      </c>
      <c r="W159" s="57">
        <f t="shared" si="214"/>
        <v>8500</v>
      </c>
      <c r="X159" s="195">
        <f t="shared" si="215"/>
        <v>8500</v>
      </c>
      <c r="Y159" s="195">
        <f t="shared" si="130"/>
        <v>0</v>
      </c>
      <c r="Z159" s="331">
        <f t="shared" si="216"/>
        <v>0</v>
      </c>
      <c r="AA159" s="327" t="s">
        <v>417</v>
      </c>
      <c r="AB159" s="324"/>
      <c r="AC159" s="59"/>
      <c r="AD159" s="59"/>
      <c r="AE159" s="59"/>
      <c r="AF159" s="59"/>
      <c r="AG159" s="59"/>
    </row>
    <row r="160" spans="1:33" ht="30" customHeight="1">
      <c r="A160" s="50" t="s">
        <v>22</v>
      </c>
      <c r="B160" s="107">
        <v>43899</v>
      </c>
      <c r="C160" s="288" t="s">
        <v>408</v>
      </c>
      <c r="D160" s="159" t="s">
        <v>83</v>
      </c>
      <c r="E160" s="109">
        <v>1</v>
      </c>
      <c r="F160" s="55">
        <v>37000</v>
      </c>
      <c r="G160" s="56">
        <f t="shared" si="208"/>
        <v>37000</v>
      </c>
      <c r="H160" s="109">
        <v>1</v>
      </c>
      <c r="I160" s="55">
        <v>37000</v>
      </c>
      <c r="J160" s="56">
        <f t="shared" si="209"/>
        <v>37000</v>
      </c>
      <c r="K160" s="54"/>
      <c r="L160" s="55"/>
      <c r="M160" s="56">
        <f t="shared" si="210"/>
        <v>0</v>
      </c>
      <c r="N160" s="54"/>
      <c r="O160" s="55"/>
      <c r="P160" s="56">
        <f t="shared" si="211"/>
        <v>0</v>
      </c>
      <c r="Q160" s="54"/>
      <c r="R160" s="55"/>
      <c r="S160" s="56">
        <f t="shared" si="212"/>
        <v>0</v>
      </c>
      <c r="T160" s="54"/>
      <c r="U160" s="55"/>
      <c r="V160" s="56">
        <f t="shared" si="213"/>
        <v>0</v>
      </c>
      <c r="W160" s="57">
        <f t="shared" si="214"/>
        <v>37000</v>
      </c>
      <c r="X160" s="195">
        <f t="shared" si="215"/>
        <v>37000</v>
      </c>
      <c r="Y160" s="195">
        <f t="shared" si="130"/>
        <v>0</v>
      </c>
      <c r="Z160" s="331">
        <f t="shared" si="216"/>
        <v>0</v>
      </c>
      <c r="AA160" s="327" t="s">
        <v>417</v>
      </c>
      <c r="AB160" s="59"/>
      <c r="AC160" s="59"/>
      <c r="AD160" s="59"/>
      <c r="AE160" s="59"/>
      <c r="AF160" s="59"/>
      <c r="AG160" s="59"/>
    </row>
    <row r="161" spans="1:33" ht="30" customHeight="1" thickBot="1">
      <c r="A161" s="50" t="s">
        <v>22</v>
      </c>
      <c r="B161" s="108">
        <v>43930</v>
      </c>
      <c r="C161" s="288" t="s">
        <v>409</v>
      </c>
      <c r="D161" s="159" t="s">
        <v>83</v>
      </c>
      <c r="E161" s="109">
        <v>1</v>
      </c>
      <c r="F161" s="55">
        <v>17000</v>
      </c>
      <c r="G161" s="56">
        <f t="shared" si="208"/>
        <v>17000</v>
      </c>
      <c r="H161" s="109">
        <v>1</v>
      </c>
      <c r="I161" s="55">
        <v>17000</v>
      </c>
      <c r="J161" s="56">
        <f t="shared" si="209"/>
        <v>17000</v>
      </c>
      <c r="K161" s="54"/>
      <c r="L161" s="55"/>
      <c r="M161" s="56">
        <f t="shared" si="210"/>
        <v>0</v>
      </c>
      <c r="N161" s="54"/>
      <c r="O161" s="55"/>
      <c r="P161" s="56">
        <f t="shared" si="211"/>
        <v>0</v>
      </c>
      <c r="Q161" s="54"/>
      <c r="R161" s="55"/>
      <c r="S161" s="56">
        <f t="shared" si="212"/>
        <v>0</v>
      </c>
      <c r="T161" s="54"/>
      <c r="U161" s="55"/>
      <c r="V161" s="56">
        <f t="shared" si="213"/>
        <v>0</v>
      </c>
      <c r="W161" s="57">
        <f t="shared" si="214"/>
        <v>17000</v>
      </c>
      <c r="X161" s="195">
        <f t="shared" si="215"/>
        <v>17000</v>
      </c>
      <c r="Y161" s="195">
        <f t="shared" si="130"/>
        <v>0</v>
      </c>
      <c r="Z161" s="331">
        <f t="shared" si="216"/>
        <v>0</v>
      </c>
      <c r="AA161" s="327" t="s">
        <v>418</v>
      </c>
      <c r="AB161" s="59"/>
      <c r="AC161" s="59"/>
      <c r="AD161" s="59"/>
      <c r="AE161" s="59"/>
      <c r="AF161" s="59"/>
      <c r="AG161" s="59"/>
    </row>
    <row r="162" spans="1:33" s="284" customFormat="1" ht="30" customHeight="1">
      <c r="A162" s="60"/>
      <c r="B162" s="107">
        <v>43960</v>
      </c>
      <c r="C162" s="90" t="s">
        <v>410</v>
      </c>
      <c r="D162" s="159" t="s">
        <v>83</v>
      </c>
      <c r="E162" s="109">
        <v>1</v>
      </c>
      <c r="F162" s="55">
        <v>9500</v>
      </c>
      <c r="G162" s="56">
        <f t="shared" si="208"/>
        <v>9500</v>
      </c>
      <c r="H162" s="109">
        <v>0</v>
      </c>
      <c r="I162" s="55">
        <v>0</v>
      </c>
      <c r="J162" s="56">
        <f t="shared" ref="J162:J168" si="217">H162*I162</f>
        <v>0</v>
      </c>
      <c r="K162" s="54"/>
      <c r="L162" s="55"/>
      <c r="M162" s="56">
        <f t="shared" ref="M162:M168" si="218">K162*L162</f>
        <v>0</v>
      </c>
      <c r="N162" s="54"/>
      <c r="O162" s="55"/>
      <c r="P162" s="56">
        <f t="shared" ref="P162:P168" si="219">N162*O162</f>
        <v>0</v>
      </c>
      <c r="Q162" s="54"/>
      <c r="R162" s="55"/>
      <c r="S162" s="56">
        <f t="shared" ref="S162:S168" si="220">Q162*R162</f>
        <v>0</v>
      </c>
      <c r="T162" s="54"/>
      <c r="U162" s="55"/>
      <c r="V162" s="56">
        <f t="shared" ref="V162:V168" si="221">T162*U162</f>
        <v>0</v>
      </c>
      <c r="W162" s="57">
        <f t="shared" ref="W162:W168" si="222">G162+M162+S162</f>
        <v>9500</v>
      </c>
      <c r="X162" s="195">
        <f t="shared" ref="X162:X168" si="223">J162+P162+V162</f>
        <v>0</v>
      </c>
      <c r="Y162" s="195">
        <f t="shared" ref="Y162:Y168" si="224">W162-X162</f>
        <v>9500</v>
      </c>
      <c r="Z162" s="331">
        <f t="shared" ref="Z162:Z168" si="225">Y162/W162</f>
        <v>1</v>
      </c>
      <c r="AA162" s="327" t="s">
        <v>419</v>
      </c>
      <c r="AB162" s="59"/>
      <c r="AC162" s="59"/>
      <c r="AD162" s="59"/>
      <c r="AE162" s="59"/>
      <c r="AF162" s="59"/>
      <c r="AG162" s="59"/>
    </row>
    <row r="163" spans="1:33" s="284" customFormat="1" ht="30" customHeight="1" thickBot="1">
      <c r="A163" s="60"/>
      <c r="B163" s="108">
        <v>43991</v>
      </c>
      <c r="C163" s="90" t="s">
        <v>411</v>
      </c>
      <c r="D163" s="159" t="s">
        <v>83</v>
      </c>
      <c r="E163" s="109">
        <v>1</v>
      </c>
      <c r="F163" s="55">
        <v>15000</v>
      </c>
      <c r="G163" s="56">
        <f t="shared" si="208"/>
        <v>15000</v>
      </c>
      <c r="H163" s="109">
        <v>1</v>
      </c>
      <c r="I163" s="55">
        <v>16400</v>
      </c>
      <c r="J163" s="56">
        <f t="shared" si="217"/>
        <v>16400</v>
      </c>
      <c r="K163" s="54"/>
      <c r="L163" s="55"/>
      <c r="M163" s="56">
        <f t="shared" si="218"/>
        <v>0</v>
      </c>
      <c r="N163" s="54"/>
      <c r="O163" s="55"/>
      <c r="P163" s="56">
        <f t="shared" si="219"/>
        <v>0</v>
      </c>
      <c r="Q163" s="54"/>
      <c r="R163" s="55"/>
      <c r="S163" s="56">
        <f t="shared" si="220"/>
        <v>0</v>
      </c>
      <c r="T163" s="54"/>
      <c r="U163" s="55"/>
      <c r="V163" s="56">
        <f t="shared" si="221"/>
        <v>0</v>
      </c>
      <c r="W163" s="57">
        <f t="shared" si="222"/>
        <v>15000</v>
      </c>
      <c r="X163" s="195">
        <f t="shared" si="223"/>
        <v>16400</v>
      </c>
      <c r="Y163" s="195">
        <f t="shared" si="224"/>
        <v>-1400</v>
      </c>
      <c r="Z163" s="331">
        <f t="shared" si="225"/>
        <v>-9.3333333333333338E-2</v>
      </c>
      <c r="AA163" s="327" t="s">
        <v>495</v>
      </c>
      <c r="AB163" s="59"/>
      <c r="AC163" s="59"/>
      <c r="AD163" s="59"/>
      <c r="AE163" s="59"/>
      <c r="AF163" s="59"/>
      <c r="AG163" s="59"/>
    </row>
    <row r="164" spans="1:33" s="284" customFormat="1" ht="30" customHeight="1">
      <c r="A164" s="60"/>
      <c r="B164" s="107">
        <v>44021</v>
      </c>
      <c r="C164" s="90" t="s">
        <v>412</v>
      </c>
      <c r="D164" s="159" t="s">
        <v>83</v>
      </c>
      <c r="E164" s="109">
        <v>1</v>
      </c>
      <c r="F164" s="55">
        <v>19000</v>
      </c>
      <c r="G164" s="56">
        <f t="shared" si="208"/>
        <v>19000</v>
      </c>
      <c r="H164" s="109">
        <v>1</v>
      </c>
      <c r="I164" s="55">
        <v>20900</v>
      </c>
      <c r="J164" s="56">
        <f t="shared" si="217"/>
        <v>20900</v>
      </c>
      <c r="K164" s="54"/>
      <c r="L164" s="55"/>
      <c r="M164" s="56">
        <f t="shared" si="218"/>
        <v>0</v>
      </c>
      <c r="N164" s="54"/>
      <c r="O164" s="55"/>
      <c r="P164" s="56">
        <f t="shared" si="219"/>
        <v>0</v>
      </c>
      <c r="Q164" s="54"/>
      <c r="R164" s="55"/>
      <c r="S164" s="56">
        <f t="shared" si="220"/>
        <v>0</v>
      </c>
      <c r="T164" s="54"/>
      <c r="U164" s="55"/>
      <c r="V164" s="56">
        <f t="shared" si="221"/>
        <v>0</v>
      </c>
      <c r="W164" s="57">
        <f t="shared" si="222"/>
        <v>19000</v>
      </c>
      <c r="X164" s="195">
        <f t="shared" si="223"/>
        <v>20900</v>
      </c>
      <c r="Y164" s="195">
        <f t="shared" si="224"/>
        <v>-1900</v>
      </c>
      <c r="Z164" s="331">
        <f t="shared" si="225"/>
        <v>-0.1</v>
      </c>
      <c r="AA164" s="327" t="s">
        <v>495</v>
      </c>
      <c r="AB164" s="59"/>
      <c r="AC164" s="59"/>
      <c r="AD164" s="59"/>
      <c r="AE164" s="59"/>
      <c r="AF164" s="59"/>
      <c r="AG164" s="59"/>
    </row>
    <row r="165" spans="1:33" s="284" customFormat="1" ht="30" customHeight="1" thickBot="1">
      <c r="A165" s="60"/>
      <c r="B165" s="108">
        <v>44052</v>
      </c>
      <c r="C165" s="84" t="s">
        <v>413</v>
      </c>
      <c r="D165" s="160" t="s">
        <v>83</v>
      </c>
      <c r="E165" s="110">
        <v>1</v>
      </c>
      <c r="F165" s="64">
        <v>9200</v>
      </c>
      <c r="G165" s="56">
        <f t="shared" si="208"/>
        <v>9200</v>
      </c>
      <c r="H165" s="109">
        <v>1</v>
      </c>
      <c r="I165" s="55">
        <v>9946</v>
      </c>
      <c r="J165" s="56">
        <f t="shared" si="217"/>
        <v>9946</v>
      </c>
      <c r="K165" s="54"/>
      <c r="L165" s="55"/>
      <c r="M165" s="56">
        <f t="shared" si="218"/>
        <v>0</v>
      </c>
      <c r="N165" s="54"/>
      <c r="O165" s="55"/>
      <c r="P165" s="56">
        <f t="shared" si="219"/>
        <v>0</v>
      </c>
      <c r="Q165" s="54"/>
      <c r="R165" s="55"/>
      <c r="S165" s="56">
        <f t="shared" si="220"/>
        <v>0</v>
      </c>
      <c r="T165" s="54"/>
      <c r="U165" s="55"/>
      <c r="V165" s="56">
        <f t="shared" si="221"/>
        <v>0</v>
      </c>
      <c r="W165" s="57">
        <f t="shared" si="222"/>
        <v>9200</v>
      </c>
      <c r="X165" s="195">
        <f t="shared" si="223"/>
        <v>9946</v>
      </c>
      <c r="Y165" s="195">
        <f t="shared" si="224"/>
        <v>-746</v>
      </c>
      <c r="Z165" s="331">
        <f t="shared" si="225"/>
        <v>-8.1086956521739126E-2</v>
      </c>
      <c r="AA165" s="325" t="s">
        <v>496</v>
      </c>
      <c r="AB165" s="59"/>
      <c r="AC165" s="59"/>
      <c r="AD165" s="59"/>
      <c r="AE165" s="59"/>
      <c r="AF165" s="59"/>
      <c r="AG165" s="59"/>
    </row>
    <row r="166" spans="1:33" s="284" customFormat="1" ht="30" customHeight="1">
      <c r="A166" s="60"/>
      <c r="B166" s="107">
        <v>44083</v>
      </c>
      <c r="C166" s="84" t="s">
        <v>414</v>
      </c>
      <c r="D166" s="160" t="s">
        <v>83</v>
      </c>
      <c r="E166" s="110">
        <v>1</v>
      </c>
      <c r="F166" s="64">
        <v>6000</v>
      </c>
      <c r="G166" s="56">
        <f t="shared" si="208"/>
        <v>6000</v>
      </c>
      <c r="H166" s="109">
        <v>0</v>
      </c>
      <c r="I166" s="55">
        <v>0</v>
      </c>
      <c r="J166" s="56">
        <f t="shared" si="217"/>
        <v>0</v>
      </c>
      <c r="K166" s="54"/>
      <c r="L166" s="55"/>
      <c r="M166" s="56">
        <f t="shared" si="218"/>
        <v>0</v>
      </c>
      <c r="N166" s="54"/>
      <c r="O166" s="55"/>
      <c r="P166" s="56">
        <f t="shared" si="219"/>
        <v>0</v>
      </c>
      <c r="Q166" s="54"/>
      <c r="R166" s="55"/>
      <c r="S166" s="56">
        <f t="shared" si="220"/>
        <v>0</v>
      </c>
      <c r="T166" s="54"/>
      <c r="U166" s="55"/>
      <c r="V166" s="56">
        <f t="shared" si="221"/>
        <v>0</v>
      </c>
      <c r="W166" s="57">
        <f t="shared" si="222"/>
        <v>6000</v>
      </c>
      <c r="X166" s="195">
        <f t="shared" si="223"/>
        <v>0</v>
      </c>
      <c r="Y166" s="195">
        <f t="shared" si="224"/>
        <v>6000</v>
      </c>
      <c r="Z166" s="331">
        <f t="shared" si="225"/>
        <v>1</v>
      </c>
      <c r="AA166" s="327" t="s">
        <v>487</v>
      </c>
      <c r="AB166" s="59"/>
      <c r="AC166" s="59"/>
      <c r="AD166" s="59"/>
      <c r="AE166" s="59"/>
      <c r="AF166" s="59"/>
      <c r="AG166" s="59"/>
    </row>
    <row r="167" spans="1:33" s="284" customFormat="1" ht="30" customHeight="1" thickBot="1">
      <c r="A167" s="60"/>
      <c r="B167" s="108">
        <v>44113</v>
      </c>
      <c r="C167" s="84" t="s">
        <v>415</v>
      </c>
      <c r="D167" s="160" t="s">
        <v>83</v>
      </c>
      <c r="E167" s="110">
        <v>1</v>
      </c>
      <c r="F167" s="64">
        <v>19800</v>
      </c>
      <c r="G167" s="56">
        <f t="shared" si="208"/>
        <v>19800</v>
      </c>
      <c r="H167" s="109">
        <v>1</v>
      </c>
      <c r="I167" s="55">
        <v>8400</v>
      </c>
      <c r="J167" s="56">
        <f t="shared" si="217"/>
        <v>8400</v>
      </c>
      <c r="K167" s="54"/>
      <c r="L167" s="55"/>
      <c r="M167" s="56">
        <f t="shared" si="218"/>
        <v>0</v>
      </c>
      <c r="N167" s="54"/>
      <c r="O167" s="55"/>
      <c r="P167" s="56">
        <f t="shared" si="219"/>
        <v>0</v>
      </c>
      <c r="Q167" s="54"/>
      <c r="R167" s="55"/>
      <c r="S167" s="56">
        <f t="shared" si="220"/>
        <v>0</v>
      </c>
      <c r="T167" s="54"/>
      <c r="U167" s="55"/>
      <c r="V167" s="56">
        <f t="shared" si="221"/>
        <v>0</v>
      </c>
      <c r="W167" s="57">
        <f t="shared" si="222"/>
        <v>19800</v>
      </c>
      <c r="X167" s="195">
        <f t="shared" si="223"/>
        <v>8400</v>
      </c>
      <c r="Y167" s="195">
        <f t="shared" si="224"/>
        <v>11400</v>
      </c>
      <c r="Z167" s="331">
        <f t="shared" si="225"/>
        <v>0.5757575757575758</v>
      </c>
      <c r="AA167" s="327" t="s">
        <v>420</v>
      </c>
      <c r="AB167" s="59"/>
      <c r="AC167" s="59"/>
      <c r="AD167" s="59"/>
      <c r="AE167" s="59"/>
      <c r="AF167" s="59"/>
      <c r="AG167" s="59"/>
    </row>
    <row r="168" spans="1:33" ht="30" customHeight="1" thickBot="1">
      <c r="A168" s="60" t="s">
        <v>22</v>
      </c>
      <c r="B168" s="535">
        <v>44144</v>
      </c>
      <c r="C168" s="172" t="s">
        <v>167</v>
      </c>
      <c r="D168" s="160"/>
      <c r="E168" s="110">
        <f>G166</f>
        <v>6000</v>
      </c>
      <c r="F168" s="64">
        <v>0.22</v>
      </c>
      <c r="G168" s="65">
        <f>E168*F168</f>
        <v>1320</v>
      </c>
      <c r="H168" s="110">
        <f>J166</f>
        <v>0</v>
      </c>
      <c r="I168" s="64">
        <v>0.22</v>
      </c>
      <c r="J168" s="65">
        <f t="shared" si="217"/>
        <v>0</v>
      </c>
      <c r="K168" s="63"/>
      <c r="L168" s="64"/>
      <c r="M168" s="65">
        <f t="shared" si="218"/>
        <v>0</v>
      </c>
      <c r="N168" s="63"/>
      <c r="O168" s="64"/>
      <c r="P168" s="65">
        <f t="shared" si="219"/>
        <v>0</v>
      </c>
      <c r="Q168" s="63"/>
      <c r="R168" s="64"/>
      <c r="S168" s="65">
        <f t="shared" si="220"/>
        <v>0</v>
      </c>
      <c r="T168" s="63"/>
      <c r="U168" s="64"/>
      <c r="V168" s="65">
        <f t="shared" si="221"/>
        <v>0</v>
      </c>
      <c r="W168" s="66">
        <f t="shared" si="222"/>
        <v>1320</v>
      </c>
      <c r="X168" s="199">
        <f t="shared" si="223"/>
        <v>0</v>
      </c>
      <c r="Y168" s="199">
        <f t="shared" si="224"/>
        <v>1320</v>
      </c>
      <c r="Z168" s="354">
        <f t="shared" si="225"/>
        <v>1</v>
      </c>
      <c r="AA168" s="355"/>
      <c r="AB168" s="59"/>
      <c r="AC168" s="59"/>
      <c r="AD168" s="59"/>
      <c r="AE168" s="59"/>
      <c r="AF168" s="59"/>
      <c r="AG168" s="59"/>
    </row>
    <row r="169" spans="1:33" ht="30" customHeight="1" thickBot="1">
      <c r="A169" s="166" t="s">
        <v>168</v>
      </c>
      <c r="B169" s="167"/>
      <c r="C169" s="168"/>
      <c r="D169" s="510"/>
      <c r="E169" s="511">
        <f>SUM(E158:E168)</f>
        <v>6011</v>
      </c>
      <c r="F169" s="500"/>
      <c r="G169" s="501">
        <f>SUM(G158:G168)</f>
        <v>154920</v>
      </c>
      <c r="H169" s="511">
        <f>SUM(H158:H168)</f>
        <v>9</v>
      </c>
      <c r="I169" s="500"/>
      <c r="J169" s="501">
        <f>SUM(J158:J168)</f>
        <v>130746</v>
      </c>
      <c r="K169" s="512">
        <f>SUM(K158:K168)</f>
        <v>0</v>
      </c>
      <c r="L169" s="500"/>
      <c r="M169" s="501">
        <f>SUM(M158:M168)</f>
        <v>0</v>
      </c>
      <c r="N169" s="512">
        <f>SUM(N158:N168)</f>
        <v>0</v>
      </c>
      <c r="O169" s="500"/>
      <c r="P169" s="501">
        <f>SUM(P158:P168)</f>
        <v>0</v>
      </c>
      <c r="Q169" s="512">
        <f>SUM(Q158:Q168)</f>
        <v>0</v>
      </c>
      <c r="R169" s="500"/>
      <c r="S169" s="501">
        <f>SUM(S158:S168)</f>
        <v>0</v>
      </c>
      <c r="T169" s="512">
        <f>SUM(T158:T168)</f>
        <v>0</v>
      </c>
      <c r="U169" s="500"/>
      <c r="V169" s="513">
        <f>SUM(V158:V168)</f>
        <v>0</v>
      </c>
      <c r="W169" s="269">
        <f>SUM(W158:W168)</f>
        <v>154920</v>
      </c>
      <c r="X169" s="270">
        <f>SUM(X158:X168)</f>
        <v>130746</v>
      </c>
      <c r="Y169" s="270">
        <f t="shared" si="130"/>
        <v>24174</v>
      </c>
      <c r="Z169" s="345">
        <f>Y169/W169</f>
        <v>0.15604182804027886</v>
      </c>
      <c r="AA169" s="403"/>
      <c r="AB169" s="5"/>
      <c r="AC169" s="5"/>
      <c r="AD169" s="5"/>
      <c r="AE169" s="5"/>
      <c r="AF169" s="5"/>
      <c r="AG169" s="5"/>
    </row>
    <row r="170" spans="1:33" ht="30" customHeight="1" thickBot="1">
      <c r="A170" s="528" t="s">
        <v>19</v>
      </c>
      <c r="B170" s="537">
        <v>10</v>
      </c>
      <c r="C170" s="536" t="s">
        <v>169</v>
      </c>
      <c r="D170" s="529"/>
      <c r="E170" s="538"/>
      <c r="F170" s="538"/>
      <c r="G170" s="538"/>
      <c r="H170" s="538"/>
      <c r="I170" s="538"/>
      <c r="J170" s="538"/>
      <c r="K170" s="538"/>
      <c r="L170" s="538"/>
      <c r="M170" s="538"/>
      <c r="N170" s="538"/>
      <c r="O170" s="538"/>
      <c r="P170" s="538"/>
      <c r="Q170" s="538"/>
      <c r="R170" s="538"/>
      <c r="S170" s="538"/>
      <c r="T170" s="538"/>
      <c r="U170" s="538"/>
      <c r="V170" s="538"/>
      <c r="W170" s="531"/>
      <c r="X170" s="531"/>
      <c r="Y170" s="532"/>
      <c r="Z170" s="531"/>
      <c r="AA170" s="539"/>
      <c r="AB170" s="5"/>
      <c r="AC170" s="5"/>
      <c r="AD170" s="5"/>
      <c r="AE170" s="5"/>
      <c r="AF170" s="5"/>
      <c r="AG170" s="5"/>
    </row>
    <row r="171" spans="1:33" ht="30" customHeight="1" thickBot="1">
      <c r="A171" s="540" t="s">
        <v>22</v>
      </c>
      <c r="B171" s="541">
        <v>43840</v>
      </c>
      <c r="C171" s="341" t="s">
        <v>421</v>
      </c>
      <c r="D171" s="542" t="s">
        <v>83</v>
      </c>
      <c r="E171" s="543">
        <v>1</v>
      </c>
      <c r="F171" s="467">
        <v>3500</v>
      </c>
      <c r="G171" s="468">
        <f t="shared" ref="G171" si="226">E171*F171</f>
        <v>3500</v>
      </c>
      <c r="H171" s="543">
        <v>1</v>
      </c>
      <c r="I171" s="467">
        <v>3500</v>
      </c>
      <c r="J171" s="468">
        <f t="shared" ref="J171" si="227">H171*I171</f>
        <v>3500</v>
      </c>
      <c r="K171" s="466"/>
      <c r="L171" s="467"/>
      <c r="M171" s="468">
        <f t="shared" ref="M171" si="228">K171*L171</f>
        <v>0</v>
      </c>
      <c r="N171" s="466"/>
      <c r="O171" s="467"/>
      <c r="P171" s="468">
        <f t="shared" ref="P171" si="229">N171*O171</f>
        <v>0</v>
      </c>
      <c r="Q171" s="466"/>
      <c r="R171" s="467"/>
      <c r="S171" s="468">
        <f t="shared" ref="S171" si="230">Q171*R171</f>
        <v>0</v>
      </c>
      <c r="T171" s="466"/>
      <c r="U171" s="467"/>
      <c r="V171" s="544">
        <f t="shared" ref="V171" si="231">T171*U171</f>
        <v>0</v>
      </c>
      <c r="W171" s="545">
        <f>G171+M171+S171</f>
        <v>3500</v>
      </c>
      <c r="X171" s="199">
        <f t="shared" ref="X171" si="232">J171+P171+V171</f>
        <v>3500</v>
      </c>
      <c r="Y171" s="199">
        <f t="shared" si="130"/>
        <v>0</v>
      </c>
      <c r="Z171" s="354">
        <f t="shared" ref="Z171" si="233">Y171/W171</f>
        <v>0</v>
      </c>
      <c r="AA171" s="469" t="s">
        <v>422</v>
      </c>
      <c r="AB171" s="59"/>
      <c r="AC171" s="59"/>
      <c r="AD171" s="59"/>
      <c r="AE171" s="59"/>
      <c r="AF171" s="59"/>
      <c r="AG171" s="59"/>
    </row>
    <row r="172" spans="1:33" ht="30" customHeight="1" thickBot="1">
      <c r="A172" s="166" t="s">
        <v>170</v>
      </c>
      <c r="B172" s="167"/>
      <c r="C172" s="168"/>
      <c r="D172" s="510"/>
      <c r="E172" s="511">
        <f>SUM(E171:E171)</f>
        <v>1</v>
      </c>
      <c r="F172" s="500"/>
      <c r="G172" s="501">
        <f>SUM(G171:G171)</f>
        <v>3500</v>
      </c>
      <c r="H172" s="511">
        <f>SUM(H171:H171)</f>
        <v>1</v>
      </c>
      <c r="I172" s="500"/>
      <c r="J172" s="501">
        <f>SUM(J171:J171)</f>
        <v>3500</v>
      </c>
      <c r="K172" s="512">
        <f>SUM(K171:K171)</f>
        <v>0</v>
      </c>
      <c r="L172" s="500"/>
      <c r="M172" s="501">
        <f>SUM(M171:M171)</f>
        <v>0</v>
      </c>
      <c r="N172" s="512">
        <f>SUM(N171:N171)</f>
        <v>0</v>
      </c>
      <c r="O172" s="500"/>
      <c r="P172" s="501">
        <f>SUM(P171:P171)</f>
        <v>0</v>
      </c>
      <c r="Q172" s="512">
        <f>SUM(Q171:Q171)</f>
        <v>0</v>
      </c>
      <c r="R172" s="500"/>
      <c r="S172" s="501">
        <f>SUM(S171:S171)</f>
        <v>0</v>
      </c>
      <c r="T172" s="512">
        <f>SUM(T171:T171)</f>
        <v>0</v>
      </c>
      <c r="U172" s="500"/>
      <c r="V172" s="513">
        <f>SUM(V171:V171)</f>
        <v>0</v>
      </c>
      <c r="W172" s="269">
        <f>SUM(W171:W171)</f>
        <v>3500</v>
      </c>
      <c r="X172" s="270">
        <f>SUM(X171:X171)</f>
        <v>3500</v>
      </c>
      <c r="Y172" s="270">
        <f t="shared" ref="Y172:Y214" si="234">W172-X172</f>
        <v>0</v>
      </c>
      <c r="Z172" s="345">
        <f>Y172/W172</f>
        <v>0</v>
      </c>
      <c r="AA172" s="403"/>
      <c r="AB172" s="5"/>
      <c r="AC172" s="5"/>
      <c r="AD172" s="5"/>
      <c r="AE172" s="5"/>
      <c r="AF172" s="5"/>
      <c r="AG172" s="5"/>
    </row>
    <row r="173" spans="1:33" ht="30" customHeight="1" thickBot="1">
      <c r="A173" s="546" t="s">
        <v>19</v>
      </c>
      <c r="B173" s="547">
        <v>11</v>
      </c>
      <c r="C173" s="415" t="s">
        <v>171</v>
      </c>
      <c r="D173" s="416"/>
      <c r="E173" s="417"/>
      <c r="F173" s="417"/>
      <c r="G173" s="417"/>
      <c r="H173" s="417"/>
      <c r="I173" s="417"/>
      <c r="J173" s="417"/>
      <c r="K173" s="417"/>
      <c r="L173" s="417"/>
      <c r="M173" s="417"/>
      <c r="N173" s="417"/>
      <c r="O173" s="417"/>
      <c r="P173" s="417"/>
      <c r="Q173" s="417"/>
      <c r="R173" s="417"/>
      <c r="S173" s="417"/>
      <c r="T173" s="417"/>
      <c r="U173" s="417"/>
      <c r="V173" s="417"/>
      <c r="W173" s="418"/>
      <c r="X173" s="418"/>
      <c r="Y173" s="493"/>
      <c r="Z173" s="418"/>
      <c r="AA173" s="419"/>
      <c r="AB173" s="5"/>
      <c r="AC173" s="5"/>
      <c r="AD173" s="5"/>
      <c r="AE173" s="5"/>
      <c r="AF173" s="5"/>
      <c r="AG173" s="5"/>
    </row>
    <row r="174" spans="1:33" ht="30" customHeight="1" thickBot="1">
      <c r="A174" s="548" t="s">
        <v>22</v>
      </c>
      <c r="B174" s="541">
        <v>43841</v>
      </c>
      <c r="C174" s="341" t="s">
        <v>172</v>
      </c>
      <c r="D174" s="508" t="s">
        <v>53</v>
      </c>
      <c r="E174" s="466"/>
      <c r="F174" s="467"/>
      <c r="G174" s="468">
        <f t="shared" ref="G174" si="235">E174*F174</f>
        <v>0</v>
      </c>
      <c r="H174" s="466"/>
      <c r="I174" s="467"/>
      <c r="J174" s="468">
        <f t="shared" ref="J174" si="236">H174*I174</f>
        <v>0</v>
      </c>
      <c r="K174" s="466"/>
      <c r="L174" s="467"/>
      <c r="M174" s="468">
        <f t="shared" ref="M174" si="237">K174*L174</f>
        <v>0</v>
      </c>
      <c r="N174" s="466"/>
      <c r="O174" s="467"/>
      <c r="P174" s="468">
        <f t="shared" ref="P174" si="238">N174*O174</f>
        <v>0</v>
      </c>
      <c r="Q174" s="466"/>
      <c r="R174" s="467"/>
      <c r="S174" s="468">
        <f t="shared" ref="S174" si="239">Q174*R174</f>
        <v>0</v>
      </c>
      <c r="T174" s="466"/>
      <c r="U174" s="467"/>
      <c r="V174" s="544">
        <f t="shared" ref="V174" si="240">T174*U174</f>
        <v>0</v>
      </c>
      <c r="W174" s="545">
        <f>G174+M174+S174</f>
        <v>0</v>
      </c>
      <c r="X174" s="199">
        <f t="shared" ref="X174" si="241">J174+P174+V174</f>
        <v>0</v>
      </c>
      <c r="Y174" s="199">
        <f t="shared" si="234"/>
        <v>0</v>
      </c>
      <c r="Z174" s="354">
        <v>0</v>
      </c>
      <c r="AA174" s="469"/>
      <c r="AB174" s="59"/>
      <c r="AC174" s="59"/>
      <c r="AD174" s="59"/>
      <c r="AE174" s="59"/>
      <c r="AF174" s="59"/>
      <c r="AG174" s="59"/>
    </row>
    <row r="175" spans="1:33" ht="30" customHeight="1" thickBot="1">
      <c r="A175" s="611" t="s">
        <v>173</v>
      </c>
      <c r="B175" s="594"/>
      <c r="C175" s="594"/>
      <c r="D175" s="612"/>
      <c r="E175" s="511">
        <f>SUM(E174:E174)</f>
        <v>0</v>
      </c>
      <c r="F175" s="500"/>
      <c r="G175" s="501">
        <f>SUM(G174:G174)</f>
        <v>0</v>
      </c>
      <c r="H175" s="511">
        <f>SUM(H174:H174)</f>
        <v>0</v>
      </c>
      <c r="I175" s="500"/>
      <c r="J175" s="501">
        <f>SUM(J174:J174)</f>
        <v>0</v>
      </c>
      <c r="K175" s="512">
        <f>SUM(K174:K174)</f>
        <v>0</v>
      </c>
      <c r="L175" s="500"/>
      <c r="M175" s="501">
        <f>SUM(M174:M174)</f>
        <v>0</v>
      </c>
      <c r="N175" s="512">
        <f>SUM(N174:N174)</f>
        <v>0</v>
      </c>
      <c r="O175" s="500"/>
      <c r="P175" s="501">
        <f>SUM(P174:P174)</f>
        <v>0</v>
      </c>
      <c r="Q175" s="512">
        <f>SUM(Q174:Q174)</f>
        <v>0</v>
      </c>
      <c r="R175" s="500"/>
      <c r="S175" s="501">
        <f>SUM(S174:S174)</f>
        <v>0</v>
      </c>
      <c r="T175" s="512">
        <f>SUM(T174:T174)</f>
        <v>0</v>
      </c>
      <c r="U175" s="500"/>
      <c r="V175" s="513">
        <f>SUM(V174:V174)</f>
        <v>0</v>
      </c>
      <c r="W175" s="269">
        <f>SUM(W174:W174)</f>
        <v>0</v>
      </c>
      <c r="X175" s="270">
        <f>SUM(X174:X174)</f>
        <v>0</v>
      </c>
      <c r="Y175" s="270">
        <f t="shared" si="234"/>
        <v>0</v>
      </c>
      <c r="Z175" s="345">
        <v>0</v>
      </c>
      <c r="AA175" s="403"/>
      <c r="AB175" s="5"/>
      <c r="AC175" s="5"/>
      <c r="AD175" s="5"/>
      <c r="AE175" s="5"/>
      <c r="AF175" s="5"/>
      <c r="AG175" s="5"/>
    </row>
    <row r="176" spans="1:33" ht="30" customHeight="1" thickBot="1">
      <c r="A176" s="546" t="s">
        <v>19</v>
      </c>
      <c r="B176" s="547">
        <v>12</v>
      </c>
      <c r="C176" s="415" t="s">
        <v>174</v>
      </c>
      <c r="D176" s="416"/>
      <c r="E176" s="417"/>
      <c r="F176" s="417"/>
      <c r="G176" s="417"/>
      <c r="H176" s="417"/>
      <c r="I176" s="417"/>
      <c r="J176" s="417"/>
      <c r="K176" s="417"/>
      <c r="L176" s="417"/>
      <c r="M176" s="417"/>
      <c r="N176" s="417"/>
      <c r="O176" s="417"/>
      <c r="P176" s="417"/>
      <c r="Q176" s="417"/>
      <c r="R176" s="417"/>
      <c r="S176" s="417"/>
      <c r="T176" s="417"/>
      <c r="U176" s="417"/>
      <c r="V176" s="417"/>
      <c r="W176" s="418"/>
      <c r="X176" s="418"/>
      <c r="Y176" s="493"/>
      <c r="Z176" s="418"/>
      <c r="AA176" s="419"/>
      <c r="AB176" s="5"/>
      <c r="AC176" s="5"/>
      <c r="AD176" s="5"/>
      <c r="AE176" s="5"/>
      <c r="AF176" s="5"/>
      <c r="AG176" s="5"/>
    </row>
    <row r="177" spans="1:33" ht="30" customHeight="1" thickBot="1">
      <c r="A177" s="540" t="s">
        <v>22</v>
      </c>
      <c r="B177" s="541">
        <v>43842</v>
      </c>
      <c r="C177" s="549" t="s">
        <v>175</v>
      </c>
      <c r="D177" s="550" t="s">
        <v>176</v>
      </c>
      <c r="E177" s="543"/>
      <c r="F177" s="467"/>
      <c r="G177" s="468">
        <f t="shared" ref="G177" si="242">E177*F177</f>
        <v>0</v>
      </c>
      <c r="H177" s="543"/>
      <c r="I177" s="467"/>
      <c r="J177" s="468">
        <f t="shared" ref="J177" si="243">H177*I177</f>
        <v>0</v>
      </c>
      <c r="K177" s="466"/>
      <c r="L177" s="467"/>
      <c r="M177" s="468">
        <f t="shared" ref="M177" si="244">K177*L177</f>
        <v>0</v>
      </c>
      <c r="N177" s="466"/>
      <c r="O177" s="467"/>
      <c r="P177" s="468">
        <f t="shared" ref="P177" si="245">N177*O177</f>
        <v>0</v>
      </c>
      <c r="Q177" s="466"/>
      <c r="R177" s="467"/>
      <c r="S177" s="468">
        <f t="shared" ref="S177" si="246">Q177*R177</f>
        <v>0</v>
      </c>
      <c r="T177" s="466"/>
      <c r="U177" s="467"/>
      <c r="V177" s="544">
        <f t="shared" ref="V177" si="247">T177*U177</f>
        <v>0</v>
      </c>
      <c r="W177" s="545">
        <f>G177+M177+S177</f>
        <v>0</v>
      </c>
      <c r="X177" s="199">
        <f t="shared" ref="X177" si="248">J177+P177+V177</f>
        <v>0</v>
      </c>
      <c r="Y177" s="199">
        <f t="shared" si="234"/>
        <v>0</v>
      </c>
      <c r="Z177" s="354">
        <v>0</v>
      </c>
      <c r="AA177" s="551"/>
      <c r="AB177" s="58"/>
      <c r="AC177" s="59"/>
      <c r="AD177" s="59"/>
      <c r="AE177" s="59"/>
      <c r="AF177" s="59"/>
      <c r="AG177" s="59"/>
    </row>
    <row r="178" spans="1:33" ht="30" customHeight="1" thickBot="1">
      <c r="A178" s="166" t="s">
        <v>177</v>
      </c>
      <c r="B178" s="167"/>
      <c r="C178" s="168"/>
      <c r="D178" s="510"/>
      <c r="E178" s="511">
        <f>SUM(E177:E177)</f>
        <v>0</v>
      </c>
      <c r="F178" s="500"/>
      <c r="G178" s="501">
        <f>SUM(G177:G177)</f>
        <v>0</v>
      </c>
      <c r="H178" s="511">
        <f>SUM(H177:H177)</f>
        <v>0</v>
      </c>
      <c r="I178" s="500"/>
      <c r="J178" s="501">
        <f>SUM(J177:J177)</f>
        <v>0</v>
      </c>
      <c r="K178" s="512">
        <f>SUM(K177:K177)</f>
        <v>0</v>
      </c>
      <c r="L178" s="500"/>
      <c r="M178" s="501">
        <f>SUM(M177:M177)</f>
        <v>0</v>
      </c>
      <c r="N178" s="512">
        <f>SUM(N177:N177)</f>
        <v>0</v>
      </c>
      <c r="O178" s="500"/>
      <c r="P178" s="501">
        <f>SUM(P177:P177)</f>
        <v>0</v>
      </c>
      <c r="Q178" s="512">
        <f>SUM(Q177:Q177)</f>
        <v>0</v>
      </c>
      <c r="R178" s="500"/>
      <c r="S178" s="501">
        <f>SUM(S177:S177)</f>
        <v>0</v>
      </c>
      <c r="T178" s="512">
        <f>SUM(T177:T177)</f>
        <v>0</v>
      </c>
      <c r="U178" s="500"/>
      <c r="V178" s="513">
        <f>SUM(V177:V177)</f>
        <v>0</v>
      </c>
      <c r="W178" s="269">
        <f>SUM(W177:W177)</f>
        <v>0</v>
      </c>
      <c r="X178" s="270">
        <f>SUM(X177:X177)</f>
        <v>0</v>
      </c>
      <c r="Y178" s="270">
        <f t="shared" si="234"/>
        <v>0</v>
      </c>
      <c r="Z178" s="345">
        <v>0</v>
      </c>
      <c r="AA178" s="403"/>
      <c r="AB178" s="5"/>
      <c r="AC178" s="5"/>
      <c r="AD178" s="5"/>
      <c r="AE178" s="5"/>
      <c r="AF178" s="5"/>
      <c r="AG178" s="5"/>
    </row>
    <row r="179" spans="1:33" ht="30" customHeight="1" thickBot="1">
      <c r="A179" s="546" t="s">
        <v>19</v>
      </c>
      <c r="B179" s="547">
        <v>13</v>
      </c>
      <c r="C179" s="415" t="s">
        <v>178</v>
      </c>
      <c r="D179" s="416"/>
      <c r="E179" s="417"/>
      <c r="F179" s="417"/>
      <c r="G179" s="417"/>
      <c r="H179" s="417"/>
      <c r="I179" s="417"/>
      <c r="J179" s="417"/>
      <c r="K179" s="417"/>
      <c r="L179" s="417"/>
      <c r="M179" s="417"/>
      <c r="N179" s="417"/>
      <c r="O179" s="417"/>
      <c r="P179" s="417"/>
      <c r="Q179" s="417"/>
      <c r="R179" s="417"/>
      <c r="S179" s="417"/>
      <c r="T179" s="417"/>
      <c r="U179" s="417"/>
      <c r="V179" s="417"/>
      <c r="W179" s="418"/>
      <c r="X179" s="418"/>
      <c r="Y179" s="493"/>
      <c r="Z179" s="418"/>
      <c r="AA179" s="419"/>
      <c r="AB179" s="4"/>
      <c r="AC179" s="5"/>
      <c r="AD179" s="5"/>
      <c r="AE179" s="5"/>
      <c r="AF179" s="5"/>
      <c r="AG179" s="5"/>
    </row>
    <row r="180" spans="1:33" ht="30" customHeight="1">
      <c r="A180" s="173" t="s">
        <v>20</v>
      </c>
      <c r="B180" s="177" t="s">
        <v>179</v>
      </c>
      <c r="C180" s="552" t="s">
        <v>180</v>
      </c>
      <c r="D180" s="356"/>
      <c r="E180" s="45">
        <f>SUM(E181:E182)</f>
        <v>9</v>
      </c>
      <c r="F180" s="357"/>
      <c r="G180" s="358">
        <f>SUM(G181:G182)</f>
        <v>34500</v>
      </c>
      <c r="H180" s="45">
        <f>SUM(H181:H182)</f>
        <v>9</v>
      </c>
      <c r="I180" s="357"/>
      <c r="J180" s="358">
        <f>SUM(J181:J182)</f>
        <v>34500</v>
      </c>
      <c r="K180" s="45">
        <f>SUM(K181:K182)</f>
        <v>0</v>
      </c>
      <c r="L180" s="357"/>
      <c r="M180" s="358">
        <f>SUM(M181:M182)</f>
        <v>0</v>
      </c>
      <c r="N180" s="45">
        <f>SUM(N181:N182)</f>
        <v>0</v>
      </c>
      <c r="O180" s="357"/>
      <c r="P180" s="358">
        <f>SUM(P181:P182)</f>
        <v>0</v>
      </c>
      <c r="Q180" s="45">
        <f>SUM(Q181:Q182)</f>
        <v>0</v>
      </c>
      <c r="R180" s="357"/>
      <c r="S180" s="358">
        <f>SUM(S181:S182)</f>
        <v>0</v>
      </c>
      <c r="T180" s="45">
        <f>SUM(T181:T182)</f>
        <v>0</v>
      </c>
      <c r="U180" s="357"/>
      <c r="V180" s="232">
        <f>SUM(V181:V182)</f>
        <v>0</v>
      </c>
      <c r="W180" s="553">
        <f>SUM(W181:W182)</f>
        <v>34500</v>
      </c>
      <c r="X180" s="358">
        <f>SUM(X181:X182)</f>
        <v>34500</v>
      </c>
      <c r="Y180" s="358">
        <f t="shared" si="234"/>
        <v>0</v>
      </c>
      <c r="Z180" s="232">
        <f>Y180/W180</f>
        <v>0</v>
      </c>
      <c r="AA180" s="360"/>
      <c r="AB180" s="49"/>
      <c r="AC180" s="49"/>
      <c r="AD180" s="49"/>
      <c r="AE180" s="49"/>
      <c r="AF180" s="49"/>
      <c r="AG180" s="49"/>
    </row>
    <row r="181" spans="1:33" ht="30" customHeight="1">
      <c r="A181" s="50" t="s">
        <v>22</v>
      </c>
      <c r="B181" s="154" t="s">
        <v>181</v>
      </c>
      <c r="C181" s="174" t="s">
        <v>182</v>
      </c>
      <c r="D181" s="189" t="s">
        <v>83</v>
      </c>
      <c r="E181" s="54">
        <v>5</v>
      </c>
      <c r="F181" s="55">
        <v>4500</v>
      </c>
      <c r="G181" s="56">
        <f t="shared" ref="G181:G182" si="249">E181*F181</f>
        <v>22500</v>
      </c>
      <c r="H181" s="54">
        <v>5</v>
      </c>
      <c r="I181" s="55">
        <v>4500</v>
      </c>
      <c r="J181" s="56">
        <f t="shared" ref="J181:J182" si="250">H181*I181</f>
        <v>22500</v>
      </c>
      <c r="K181" s="54"/>
      <c r="L181" s="55"/>
      <c r="M181" s="56">
        <f t="shared" ref="M181:M182" si="251">K181*L181</f>
        <v>0</v>
      </c>
      <c r="N181" s="54"/>
      <c r="O181" s="55"/>
      <c r="P181" s="56">
        <f t="shared" ref="P181:P182" si="252">N181*O181</f>
        <v>0</v>
      </c>
      <c r="Q181" s="54"/>
      <c r="R181" s="55"/>
      <c r="S181" s="56">
        <f t="shared" ref="S181:S182" si="253">Q181*R181</f>
        <v>0</v>
      </c>
      <c r="T181" s="54"/>
      <c r="U181" s="55"/>
      <c r="V181" s="262">
        <f t="shared" ref="V181:V182" si="254">T181*U181</f>
        <v>0</v>
      </c>
      <c r="W181" s="264">
        <f t="shared" ref="W181:W213" si="255">G181+M181+S181</f>
        <v>22500</v>
      </c>
      <c r="X181" s="265">
        <f t="shared" ref="X181:X213" si="256">J181+P181+V181</f>
        <v>22500</v>
      </c>
      <c r="Y181" s="265">
        <f t="shared" si="234"/>
        <v>0</v>
      </c>
      <c r="Z181" s="331">
        <f t="shared" ref="Z181:Z213" si="257">Y181/W181</f>
        <v>0</v>
      </c>
      <c r="AA181" s="327" t="s">
        <v>467</v>
      </c>
      <c r="AB181" s="59"/>
      <c r="AC181" s="59"/>
      <c r="AD181" s="59"/>
      <c r="AE181" s="59"/>
      <c r="AF181" s="59"/>
      <c r="AG181" s="59"/>
    </row>
    <row r="182" spans="1:33" ht="30" customHeight="1" thickBot="1">
      <c r="A182" s="50" t="s">
        <v>22</v>
      </c>
      <c r="B182" s="154" t="s">
        <v>183</v>
      </c>
      <c r="C182" s="175" t="s">
        <v>184</v>
      </c>
      <c r="D182" s="189" t="s">
        <v>83</v>
      </c>
      <c r="E182" s="54">
        <v>4</v>
      </c>
      <c r="F182" s="55">
        <v>3000</v>
      </c>
      <c r="G182" s="56">
        <f t="shared" si="249"/>
        <v>12000</v>
      </c>
      <c r="H182" s="54">
        <v>4</v>
      </c>
      <c r="I182" s="55">
        <v>3000</v>
      </c>
      <c r="J182" s="56">
        <f t="shared" si="250"/>
        <v>12000</v>
      </c>
      <c r="K182" s="54"/>
      <c r="L182" s="55"/>
      <c r="M182" s="56">
        <f t="shared" si="251"/>
        <v>0</v>
      </c>
      <c r="N182" s="54"/>
      <c r="O182" s="55"/>
      <c r="P182" s="56">
        <f t="shared" si="252"/>
        <v>0</v>
      </c>
      <c r="Q182" s="54"/>
      <c r="R182" s="55"/>
      <c r="S182" s="56">
        <f t="shared" si="253"/>
        <v>0</v>
      </c>
      <c r="T182" s="54"/>
      <c r="U182" s="55"/>
      <c r="V182" s="262">
        <f t="shared" si="254"/>
        <v>0</v>
      </c>
      <c r="W182" s="264">
        <f t="shared" si="255"/>
        <v>12000</v>
      </c>
      <c r="X182" s="265">
        <f t="shared" si="256"/>
        <v>12000</v>
      </c>
      <c r="Y182" s="265">
        <f t="shared" si="234"/>
        <v>0</v>
      </c>
      <c r="Z182" s="331">
        <f t="shared" si="257"/>
        <v>0</v>
      </c>
      <c r="AA182" s="327" t="s">
        <v>476</v>
      </c>
      <c r="AB182" s="59"/>
      <c r="AC182" s="59"/>
      <c r="AD182" s="59"/>
      <c r="AE182" s="59"/>
      <c r="AF182" s="59"/>
      <c r="AG182" s="59"/>
    </row>
    <row r="183" spans="1:33" ht="30" customHeight="1">
      <c r="A183" s="173" t="s">
        <v>20</v>
      </c>
      <c r="B183" s="177" t="s">
        <v>179</v>
      </c>
      <c r="C183" s="176" t="s">
        <v>185</v>
      </c>
      <c r="D183" s="44"/>
      <c r="E183" s="45">
        <f>SUM(E184:E190)</f>
        <v>47</v>
      </c>
      <c r="F183" s="46"/>
      <c r="G183" s="47">
        <f>SUM(G184:G190)</f>
        <v>225320</v>
      </c>
      <c r="H183" s="45">
        <f>SUM(H184:H190)</f>
        <v>47</v>
      </c>
      <c r="I183" s="46"/>
      <c r="J183" s="47">
        <f>SUM(J184:J190)</f>
        <v>232820</v>
      </c>
      <c r="K183" s="45">
        <f>SUM(K184:K190)</f>
        <v>0</v>
      </c>
      <c r="L183" s="46"/>
      <c r="M183" s="47">
        <f>SUM(M184:M190)</f>
        <v>0</v>
      </c>
      <c r="N183" s="45">
        <f>SUM(N184:N190)</f>
        <v>0</v>
      </c>
      <c r="O183" s="46"/>
      <c r="P183" s="47">
        <f>SUM(P184:P190)</f>
        <v>0</v>
      </c>
      <c r="Q183" s="45">
        <f>SUM(Q184:Q190)</f>
        <v>0</v>
      </c>
      <c r="R183" s="46"/>
      <c r="S183" s="47">
        <f>SUM(S184:S190)</f>
        <v>0</v>
      </c>
      <c r="T183" s="45">
        <f>SUM(T184:T190)</f>
        <v>0</v>
      </c>
      <c r="U183" s="46"/>
      <c r="V183" s="47">
        <f>SUM(V184:V190)</f>
        <v>0</v>
      </c>
      <c r="W183" s="47">
        <f>SUM(W184:W190)</f>
        <v>225320</v>
      </c>
      <c r="X183" s="47">
        <f>SUM(X184:X190)</f>
        <v>232820</v>
      </c>
      <c r="Y183" s="47">
        <f t="shared" si="234"/>
        <v>-7500</v>
      </c>
      <c r="Z183" s="232">
        <f>Y183/W183</f>
        <v>-3.32859932540387E-2</v>
      </c>
      <c r="AA183" s="351"/>
      <c r="AB183" s="49"/>
      <c r="AC183" s="49"/>
      <c r="AD183" s="49"/>
      <c r="AE183" s="49"/>
      <c r="AF183" s="49"/>
      <c r="AG183" s="49"/>
    </row>
    <row r="184" spans="1:33" ht="30" customHeight="1">
      <c r="A184" s="50" t="s">
        <v>22</v>
      </c>
      <c r="B184" s="154" t="s">
        <v>186</v>
      </c>
      <c r="C184" s="90" t="s">
        <v>426</v>
      </c>
      <c r="D184" s="53" t="s">
        <v>83</v>
      </c>
      <c r="E184" s="54">
        <v>1</v>
      </c>
      <c r="F184" s="55">
        <v>33000</v>
      </c>
      <c r="G184" s="56">
        <f t="shared" ref="G184:G190" si="258">E184*F184</f>
        <v>33000</v>
      </c>
      <c r="H184" s="54">
        <v>1</v>
      </c>
      <c r="I184" s="55">
        <v>35000</v>
      </c>
      <c r="J184" s="56">
        <f t="shared" ref="J184" si="259">H184*I184</f>
        <v>35000</v>
      </c>
      <c r="K184" s="54"/>
      <c r="L184" s="55"/>
      <c r="M184" s="56">
        <f t="shared" ref="M184" si="260">K184*L184</f>
        <v>0</v>
      </c>
      <c r="N184" s="54"/>
      <c r="O184" s="55"/>
      <c r="P184" s="56">
        <f t="shared" ref="P184" si="261">N184*O184</f>
        <v>0</v>
      </c>
      <c r="Q184" s="54"/>
      <c r="R184" s="55"/>
      <c r="S184" s="56">
        <f t="shared" ref="S184" si="262">Q184*R184</f>
        <v>0</v>
      </c>
      <c r="T184" s="54"/>
      <c r="U184" s="55"/>
      <c r="V184" s="56">
        <f t="shared" ref="V184" si="263">T184*U184</f>
        <v>0</v>
      </c>
      <c r="W184" s="57">
        <f t="shared" si="255"/>
        <v>33000</v>
      </c>
      <c r="X184" s="195">
        <f t="shared" si="256"/>
        <v>35000</v>
      </c>
      <c r="Y184" s="195">
        <f t="shared" si="234"/>
        <v>-2000</v>
      </c>
      <c r="Z184" s="331">
        <f t="shared" si="257"/>
        <v>-6.0606060606060608E-2</v>
      </c>
      <c r="AA184" s="327" t="s">
        <v>499</v>
      </c>
      <c r="AB184" s="59"/>
      <c r="AC184" s="59"/>
      <c r="AD184" s="59"/>
      <c r="AE184" s="59"/>
      <c r="AF184" s="59"/>
      <c r="AG184" s="59"/>
    </row>
    <row r="185" spans="1:33" s="284" customFormat="1" ht="30" customHeight="1">
      <c r="A185" s="50" t="s">
        <v>22</v>
      </c>
      <c r="B185" s="154" t="s">
        <v>187</v>
      </c>
      <c r="C185" s="90" t="s">
        <v>427</v>
      </c>
      <c r="D185" s="53" t="s">
        <v>83</v>
      </c>
      <c r="E185" s="54">
        <v>1</v>
      </c>
      <c r="F185" s="55">
        <v>47700</v>
      </c>
      <c r="G185" s="56">
        <f t="shared" si="258"/>
        <v>47700</v>
      </c>
      <c r="H185" s="54">
        <v>1</v>
      </c>
      <c r="I185" s="55">
        <v>49700</v>
      </c>
      <c r="J185" s="56">
        <f t="shared" ref="J185:J190" si="264">H185*I185</f>
        <v>49700</v>
      </c>
      <c r="K185" s="54"/>
      <c r="L185" s="55"/>
      <c r="M185" s="56">
        <f t="shared" ref="M185:M190" si="265">K185*L185</f>
        <v>0</v>
      </c>
      <c r="N185" s="54"/>
      <c r="O185" s="55"/>
      <c r="P185" s="56">
        <f t="shared" ref="P185:P190" si="266">N185*O185</f>
        <v>0</v>
      </c>
      <c r="Q185" s="54"/>
      <c r="R185" s="55"/>
      <c r="S185" s="56">
        <f t="shared" ref="S185:S190" si="267">Q185*R185</f>
        <v>0</v>
      </c>
      <c r="T185" s="54"/>
      <c r="U185" s="55"/>
      <c r="V185" s="56">
        <f t="shared" ref="V185:V190" si="268">T185*U185</f>
        <v>0</v>
      </c>
      <c r="W185" s="57">
        <f t="shared" ref="W185:W190" si="269">G185+M185+S185</f>
        <v>47700</v>
      </c>
      <c r="X185" s="195">
        <f t="shared" ref="X185:X190" si="270">J185+P185+V185</f>
        <v>49700</v>
      </c>
      <c r="Y185" s="195">
        <f t="shared" ref="Y185:Y190" si="271">W185-X185</f>
        <v>-2000</v>
      </c>
      <c r="Z185" s="331">
        <f t="shared" ref="Z185:Z190" si="272">Y185/W185</f>
        <v>-4.1928721174004195E-2</v>
      </c>
      <c r="AA185" s="327" t="s">
        <v>497</v>
      </c>
      <c r="AB185" s="59"/>
      <c r="AC185" s="59"/>
      <c r="AD185" s="59"/>
      <c r="AE185" s="59"/>
      <c r="AF185" s="59"/>
      <c r="AG185" s="59"/>
    </row>
    <row r="186" spans="1:33" s="284" customFormat="1" ht="30" customHeight="1">
      <c r="A186" s="50" t="s">
        <v>22</v>
      </c>
      <c r="B186" s="154" t="s">
        <v>188</v>
      </c>
      <c r="C186" s="90" t="s">
        <v>428</v>
      </c>
      <c r="D186" s="53" t="s">
        <v>83</v>
      </c>
      <c r="E186" s="54">
        <v>1</v>
      </c>
      <c r="F186" s="55">
        <v>36000</v>
      </c>
      <c r="G186" s="56">
        <f t="shared" si="258"/>
        <v>36000</v>
      </c>
      <c r="H186" s="54">
        <v>1</v>
      </c>
      <c r="I186" s="55">
        <v>39500</v>
      </c>
      <c r="J186" s="56">
        <f t="shared" si="264"/>
        <v>39500</v>
      </c>
      <c r="K186" s="54"/>
      <c r="L186" s="55"/>
      <c r="M186" s="56">
        <f t="shared" si="265"/>
        <v>0</v>
      </c>
      <c r="N186" s="54"/>
      <c r="O186" s="55"/>
      <c r="P186" s="56">
        <f t="shared" si="266"/>
        <v>0</v>
      </c>
      <c r="Q186" s="54"/>
      <c r="R186" s="55"/>
      <c r="S186" s="56">
        <f t="shared" si="267"/>
        <v>0</v>
      </c>
      <c r="T186" s="54"/>
      <c r="U186" s="55"/>
      <c r="V186" s="56">
        <f t="shared" si="268"/>
        <v>0</v>
      </c>
      <c r="W186" s="57">
        <f t="shared" si="269"/>
        <v>36000</v>
      </c>
      <c r="X186" s="195">
        <f t="shared" si="270"/>
        <v>39500</v>
      </c>
      <c r="Y186" s="195">
        <f t="shared" si="271"/>
        <v>-3500</v>
      </c>
      <c r="Z186" s="331">
        <f t="shared" si="272"/>
        <v>-9.7222222222222224E-2</v>
      </c>
      <c r="AA186" s="327" t="s">
        <v>498</v>
      </c>
      <c r="AB186" s="59"/>
      <c r="AC186" s="59"/>
      <c r="AD186" s="59"/>
      <c r="AE186" s="59"/>
      <c r="AF186" s="59"/>
      <c r="AG186" s="59"/>
    </row>
    <row r="187" spans="1:33" s="284" customFormat="1" ht="30" customHeight="1">
      <c r="A187" s="50" t="s">
        <v>22</v>
      </c>
      <c r="B187" s="154" t="s">
        <v>189</v>
      </c>
      <c r="C187" s="288" t="s">
        <v>429</v>
      </c>
      <c r="D187" s="53" t="s">
        <v>430</v>
      </c>
      <c r="E187" s="54">
        <v>18</v>
      </c>
      <c r="F187" s="55">
        <v>1150</v>
      </c>
      <c r="G187" s="56">
        <f t="shared" si="258"/>
        <v>20700</v>
      </c>
      <c r="H187" s="54">
        <v>18</v>
      </c>
      <c r="I187" s="55">
        <v>1150</v>
      </c>
      <c r="J187" s="56">
        <f t="shared" si="264"/>
        <v>20700</v>
      </c>
      <c r="K187" s="54"/>
      <c r="L187" s="55"/>
      <c r="M187" s="56">
        <f t="shared" si="265"/>
        <v>0</v>
      </c>
      <c r="N187" s="54"/>
      <c r="O187" s="55"/>
      <c r="P187" s="56">
        <f t="shared" si="266"/>
        <v>0</v>
      </c>
      <c r="Q187" s="54"/>
      <c r="R187" s="55"/>
      <c r="S187" s="56">
        <f t="shared" si="267"/>
        <v>0</v>
      </c>
      <c r="T187" s="54"/>
      <c r="U187" s="55"/>
      <c r="V187" s="56">
        <f t="shared" si="268"/>
        <v>0</v>
      </c>
      <c r="W187" s="57">
        <f t="shared" si="269"/>
        <v>20700</v>
      </c>
      <c r="X187" s="195">
        <f t="shared" si="270"/>
        <v>20700</v>
      </c>
      <c r="Y187" s="195">
        <f t="shared" si="271"/>
        <v>0</v>
      </c>
      <c r="Z187" s="331">
        <f t="shared" si="272"/>
        <v>0</v>
      </c>
      <c r="AA187" s="327" t="s">
        <v>466</v>
      </c>
      <c r="AB187" s="59"/>
      <c r="AC187" s="59"/>
      <c r="AD187" s="59"/>
      <c r="AE187" s="59"/>
      <c r="AF187" s="59"/>
      <c r="AG187" s="59"/>
    </row>
    <row r="188" spans="1:33" s="284" customFormat="1" ht="30" customHeight="1">
      <c r="A188" s="50" t="s">
        <v>22</v>
      </c>
      <c r="B188" s="154" t="s">
        <v>423</v>
      </c>
      <c r="C188" s="288" t="s">
        <v>431</v>
      </c>
      <c r="D188" s="53" t="s">
        <v>83</v>
      </c>
      <c r="E188" s="54">
        <v>1</v>
      </c>
      <c r="F188" s="55">
        <v>27000</v>
      </c>
      <c r="G188" s="56">
        <f t="shared" si="258"/>
        <v>27000</v>
      </c>
      <c r="H188" s="54">
        <v>1</v>
      </c>
      <c r="I188" s="55">
        <v>27000</v>
      </c>
      <c r="J188" s="56">
        <f t="shared" si="264"/>
        <v>27000</v>
      </c>
      <c r="K188" s="54"/>
      <c r="L188" s="55"/>
      <c r="M188" s="56">
        <f t="shared" si="265"/>
        <v>0</v>
      </c>
      <c r="N188" s="54"/>
      <c r="O188" s="55"/>
      <c r="P188" s="56">
        <f t="shared" si="266"/>
        <v>0</v>
      </c>
      <c r="Q188" s="54"/>
      <c r="R188" s="55"/>
      <c r="S188" s="56">
        <f t="shared" si="267"/>
        <v>0</v>
      </c>
      <c r="T188" s="54"/>
      <c r="U188" s="55"/>
      <c r="V188" s="56">
        <f t="shared" si="268"/>
        <v>0</v>
      </c>
      <c r="W188" s="57">
        <f t="shared" si="269"/>
        <v>27000</v>
      </c>
      <c r="X188" s="195">
        <f t="shared" si="270"/>
        <v>27000</v>
      </c>
      <c r="Y188" s="195">
        <f t="shared" si="271"/>
        <v>0</v>
      </c>
      <c r="Z188" s="331">
        <f t="shared" si="272"/>
        <v>0</v>
      </c>
      <c r="AA188" s="327" t="s">
        <v>466</v>
      </c>
      <c r="AB188" s="59"/>
      <c r="AC188" s="59"/>
      <c r="AD188" s="59"/>
      <c r="AE188" s="59"/>
      <c r="AF188" s="59"/>
      <c r="AG188" s="59"/>
    </row>
    <row r="189" spans="1:33" s="284" customFormat="1" ht="30" customHeight="1">
      <c r="A189" s="50" t="s">
        <v>22</v>
      </c>
      <c r="B189" s="154" t="s">
        <v>424</v>
      </c>
      <c r="C189" s="288" t="s">
        <v>432</v>
      </c>
      <c r="D189" s="53" t="s">
        <v>286</v>
      </c>
      <c r="E189" s="54">
        <v>24</v>
      </c>
      <c r="F189" s="64">
        <v>2080</v>
      </c>
      <c r="G189" s="65">
        <f t="shared" si="258"/>
        <v>49920</v>
      </c>
      <c r="H189" s="54">
        <v>24</v>
      </c>
      <c r="I189" s="55">
        <v>2080</v>
      </c>
      <c r="J189" s="56">
        <f t="shared" si="264"/>
        <v>49920</v>
      </c>
      <c r="K189" s="54"/>
      <c r="L189" s="55"/>
      <c r="M189" s="56">
        <f t="shared" si="265"/>
        <v>0</v>
      </c>
      <c r="N189" s="54"/>
      <c r="O189" s="55"/>
      <c r="P189" s="56">
        <f t="shared" si="266"/>
        <v>0</v>
      </c>
      <c r="Q189" s="54"/>
      <c r="R189" s="55"/>
      <c r="S189" s="56">
        <f t="shared" si="267"/>
        <v>0</v>
      </c>
      <c r="T189" s="54"/>
      <c r="U189" s="55"/>
      <c r="V189" s="56">
        <f t="shared" si="268"/>
        <v>0</v>
      </c>
      <c r="W189" s="57">
        <f t="shared" si="269"/>
        <v>49920</v>
      </c>
      <c r="X189" s="195">
        <f t="shared" si="270"/>
        <v>49920</v>
      </c>
      <c r="Y189" s="195">
        <f t="shared" si="271"/>
        <v>0</v>
      </c>
      <c r="Z189" s="331">
        <f t="shared" si="272"/>
        <v>0</v>
      </c>
      <c r="AA189" s="327" t="s">
        <v>434</v>
      </c>
      <c r="AB189" s="59"/>
      <c r="AC189" s="59"/>
      <c r="AD189" s="59"/>
      <c r="AE189" s="59"/>
      <c r="AF189" s="59"/>
      <c r="AG189" s="59"/>
    </row>
    <row r="190" spans="1:33" s="284" customFormat="1" ht="30" customHeight="1" thickBot="1">
      <c r="A190" s="60" t="s">
        <v>22</v>
      </c>
      <c r="B190" s="171" t="s">
        <v>425</v>
      </c>
      <c r="C190" s="84" t="s">
        <v>433</v>
      </c>
      <c r="D190" s="62" t="s">
        <v>83</v>
      </c>
      <c r="E190" s="63">
        <v>1</v>
      </c>
      <c r="F190" s="64">
        <v>11000</v>
      </c>
      <c r="G190" s="65">
        <f t="shared" si="258"/>
        <v>11000</v>
      </c>
      <c r="H190" s="63">
        <v>1</v>
      </c>
      <c r="I190" s="64">
        <v>11000</v>
      </c>
      <c r="J190" s="65">
        <f t="shared" si="264"/>
        <v>11000</v>
      </c>
      <c r="K190" s="63"/>
      <c r="L190" s="64"/>
      <c r="M190" s="65">
        <f t="shared" si="265"/>
        <v>0</v>
      </c>
      <c r="N190" s="63"/>
      <c r="O190" s="64"/>
      <c r="P190" s="65">
        <f t="shared" si="266"/>
        <v>0</v>
      </c>
      <c r="Q190" s="63"/>
      <c r="R190" s="64"/>
      <c r="S190" s="65">
        <f t="shared" si="267"/>
        <v>0</v>
      </c>
      <c r="T190" s="63"/>
      <c r="U190" s="64"/>
      <c r="V190" s="65">
        <f t="shared" si="268"/>
        <v>0</v>
      </c>
      <c r="W190" s="66">
        <f t="shared" si="269"/>
        <v>11000</v>
      </c>
      <c r="X190" s="199">
        <f t="shared" si="270"/>
        <v>11000</v>
      </c>
      <c r="Y190" s="199">
        <f t="shared" si="271"/>
        <v>0</v>
      </c>
      <c r="Z190" s="354">
        <f t="shared" si="272"/>
        <v>0</v>
      </c>
      <c r="AA190" s="355" t="s">
        <v>474</v>
      </c>
      <c r="AB190" s="59"/>
      <c r="AC190" s="59"/>
      <c r="AD190" s="59"/>
      <c r="AE190" s="59"/>
      <c r="AF190" s="59"/>
      <c r="AG190" s="59"/>
    </row>
    <row r="191" spans="1:33" ht="30" customHeight="1">
      <c r="A191" s="554" t="s">
        <v>20</v>
      </c>
      <c r="B191" s="153" t="s">
        <v>190</v>
      </c>
      <c r="C191" s="502" t="s">
        <v>191</v>
      </c>
      <c r="D191" s="363"/>
      <c r="E191" s="364">
        <f>SUM(E192:E192)</f>
        <v>0</v>
      </c>
      <c r="F191" s="365"/>
      <c r="G191" s="263">
        <f>SUM(G192:G192)</f>
        <v>0</v>
      </c>
      <c r="H191" s="364">
        <f>SUM(H192:H192)</f>
        <v>0</v>
      </c>
      <c r="I191" s="365"/>
      <c r="J191" s="263">
        <f>SUM(J192:J192)</f>
        <v>0</v>
      </c>
      <c r="K191" s="364">
        <f>SUM(K192:K192)</f>
        <v>0</v>
      </c>
      <c r="L191" s="365"/>
      <c r="M191" s="263">
        <f>SUM(M192:M192)</f>
        <v>0</v>
      </c>
      <c r="N191" s="364">
        <f>SUM(N192:N192)</f>
        <v>0</v>
      </c>
      <c r="O191" s="365"/>
      <c r="P191" s="263">
        <f>SUM(P192:P192)</f>
        <v>0</v>
      </c>
      <c r="Q191" s="364">
        <f>SUM(Q192:Q192)</f>
        <v>0</v>
      </c>
      <c r="R191" s="365"/>
      <c r="S191" s="263">
        <f>SUM(S192:S192)</f>
        <v>0</v>
      </c>
      <c r="T191" s="364">
        <f>SUM(T192:T192)</f>
        <v>0</v>
      </c>
      <c r="U191" s="365"/>
      <c r="V191" s="263">
        <f>SUM(V192:V192)</f>
        <v>0</v>
      </c>
      <c r="W191" s="263">
        <f>SUM(W192:W192)</f>
        <v>0</v>
      </c>
      <c r="X191" s="263">
        <f>SUM(X192:X192)</f>
        <v>0</v>
      </c>
      <c r="Y191" s="263">
        <f t="shared" si="234"/>
        <v>0</v>
      </c>
      <c r="Z191" s="348">
        <v>0</v>
      </c>
      <c r="AA191" s="368"/>
      <c r="AB191" s="49"/>
      <c r="AC191" s="49"/>
      <c r="AD191" s="49"/>
      <c r="AE191" s="49"/>
      <c r="AF191" s="49"/>
      <c r="AG191" s="49"/>
    </row>
    <row r="192" spans="1:33" ht="30" customHeight="1" thickBot="1">
      <c r="A192" s="555" t="s">
        <v>22</v>
      </c>
      <c r="B192" s="155" t="s">
        <v>192</v>
      </c>
      <c r="C192" s="411" t="s">
        <v>193</v>
      </c>
      <c r="D192" s="373"/>
      <c r="E192" s="374"/>
      <c r="F192" s="375"/>
      <c r="G192" s="376">
        <f t="shared" ref="G192" si="273">E192*F192</f>
        <v>0</v>
      </c>
      <c r="H192" s="374"/>
      <c r="I192" s="375"/>
      <c r="J192" s="376">
        <f t="shared" ref="J192" si="274">H192*I192</f>
        <v>0</v>
      </c>
      <c r="K192" s="374"/>
      <c r="L192" s="375"/>
      <c r="M192" s="376">
        <f t="shared" ref="M192" si="275">K192*L192</f>
        <v>0</v>
      </c>
      <c r="N192" s="374"/>
      <c r="O192" s="375"/>
      <c r="P192" s="376">
        <f t="shared" ref="P192" si="276">N192*O192</f>
        <v>0</v>
      </c>
      <c r="Q192" s="374"/>
      <c r="R192" s="375"/>
      <c r="S192" s="376">
        <f t="shared" ref="S192" si="277">Q192*R192</f>
        <v>0</v>
      </c>
      <c r="T192" s="374"/>
      <c r="U192" s="375"/>
      <c r="V192" s="376">
        <f t="shared" ref="V192" si="278">T192*U192</f>
        <v>0</v>
      </c>
      <c r="W192" s="378">
        <f t="shared" si="255"/>
        <v>0</v>
      </c>
      <c r="X192" s="267">
        <f t="shared" si="256"/>
        <v>0</v>
      </c>
      <c r="Y192" s="267">
        <f t="shared" si="234"/>
        <v>0</v>
      </c>
      <c r="Z192" s="331">
        <v>0</v>
      </c>
      <c r="AA192" s="400"/>
      <c r="AB192" s="59"/>
      <c r="AC192" s="59"/>
      <c r="AD192" s="59"/>
      <c r="AE192" s="59"/>
      <c r="AF192" s="59"/>
      <c r="AG192" s="59"/>
    </row>
    <row r="193" spans="1:33" ht="30" customHeight="1">
      <c r="A193" s="554" t="s">
        <v>20</v>
      </c>
      <c r="B193" s="153" t="s">
        <v>194</v>
      </c>
      <c r="C193" s="559" t="s">
        <v>178</v>
      </c>
      <c r="D193" s="363"/>
      <c r="E193" s="364">
        <f>SUM(E194:E212)</f>
        <v>2025</v>
      </c>
      <c r="F193" s="365"/>
      <c r="G193" s="263">
        <f>SUM(G194:G213)</f>
        <v>285044</v>
      </c>
      <c r="H193" s="364">
        <f>SUM(H194:H212)</f>
        <v>107</v>
      </c>
      <c r="I193" s="365"/>
      <c r="J193" s="263">
        <f>SUM(J194:J213)</f>
        <v>364842</v>
      </c>
      <c r="K193" s="364">
        <f>SUM(K194:K212)</f>
        <v>0</v>
      </c>
      <c r="L193" s="365"/>
      <c r="M193" s="263">
        <f>SUM(M194:M213)</f>
        <v>0</v>
      </c>
      <c r="N193" s="364">
        <f>SUM(N194:N212)</f>
        <v>0</v>
      </c>
      <c r="O193" s="365"/>
      <c r="P193" s="263">
        <f>SUM(P194:P213)</f>
        <v>0</v>
      </c>
      <c r="Q193" s="364">
        <f>SUM(Q194:Q212)</f>
        <v>0</v>
      </c>
      <c r="R193" s="365"/>
      <c r="S193" s="263">
        <f>SUM(S194:S213)</f>
        <v>0</v>
      </c>
      <c r="T193" s="364">
        <f>SUM(T194:T212)</f>
        <v>0</v>
      </c>
      <c r="U193" s="365"/>
      <c r="V193" s="263">
        <f>SUM(V194:V213)</f>
        <v>0</v>
      </c>
      <c r="W193" s="263">
        <f>SUM(W194:W213)</f>
        <v>285044</v>
      </c>
      <c r="X193" s="263">
        <f>SUM(X194:X213)</f>
        <v>364842</v>
      </c>
      <c r="Y193" s="263">
        <f t="shared" si="234"/>
        <v>-79798</v>
      </c>
      <c r="Z193" s="348">
        <f>Y193/W193</f>
        <v>-0.27994976214198508</v>
      </c>
      <c r="AA193" s="368"/>
      <c r="AB193" s="49"/>
      <c r="AC193" s="49"/>
      <c r="AD193" s="49"/>
      <c r="AE193" s="49"/>
      <c r="AF193" s="49"/>
      <c r="AG193" s="49"/>
    </row>
    <row r="194" spans="1:33" ht="30" customHeight="1">
      <c r="A194" s="560" t="s">
        <v>22</v>
      </c>
      <c r="B194" s="154" t="s">
        <v>195</v>
      </c>
      <c r="C194" s="90" t="s">
        <v>215</v>
      </c>
      <c r="D194" s="53"/>
      <c r="E194" s="54"/>
      <c r="F194" s="55"/>
      <c r="G194" s="56">
        <f t="shared" ref="G194:G196" si="279">E194*F194</f>
        <v>0</v>
      </c>
      <c r="H194" s="54"/>
      <c r="I194" s="55"/>
      <c r="J194" s="56">
        <f t="shared" ref="J194:J212" si="280">H194*I194</f>
        <v>0</v>
      </c>
      <c r="K194" s="54"/>
      <c r="L194" s="55"/>
      <c r="M194" s="56">
        <f t="shared" ref="M194:M211" si="281">K194*L194</f>
        <v>0</v>
      </c>
      <c r="N194" s="574">
        <f t="shared" ref="N194:N197" si="282">G194+J194+M194</f>
        <v>0</v>
      </c>
      <c r="O194" s="55"/>
      <c r="P194" s="56">
        <f t="shared" ref="P194:P197" si="283">N194*O194</f>
        <v>0</v>
      </c>
      <c r="Q194" s="54"/>
      <c r="R194" s="55"/>
      <c r="S194" s="56">
        <f t="shared" ref="S194:S213" si="284">Q194*R194</f>
        <v>0</v>
      </c>
      <c r="T194" s="54"/>
      <c r="U194" s="55"/>
      <c r="V194" s="56">
        <f t="shared" ref="V194:V213" si="285">T194*U194</f>
        <v>0</v>
      </c>
      <c r="W194" s="57">
        <f t="shared" si="255"/>
        <v>0</v>
      </c>
      <c r="X194" s="265">
        <f t="shared" si="256"/>
        <v>0</v>
      </c>
      <c r="Y194" s="265">
        <f t="shared" si="234"/>
        <v>0</v>
      </c>
      <c r="Z194" s="331">
        <v>0</v>
      </c>
      <c r="AA194" s="561"/>
      <c r="AB194" s="59"/>
      <c r="AC194" s="59"/>
      <c r="AD194" s="59"/>
      <c r="AE194" s="59"/>
      <c r="AF194" s="59"/>
      <c r="AG194" s="59"/>
    </row>
    <row r="195" spans="1:33" ht="30" customHeight="1">
      <c r="A195" s="562" t="s">
        <v>22</v>
      </c>
      <c r="B195" s="315" t="s">
        <v>196</v>
      </c>
      <c r="C195" s="336" t="s">
        <v>197</v>
      </c>
      <c r="D195" s="337"/>
      <c r="E195" s="338"/>
      <c r="F195" s="339"/>
      <c r="G195" s="340">
        <f t="shared" si="279"/>
        <v>0</v>
      </c>
      <c r="H195" s="338">
        <f>7+29+20</f>
        <v>56</v>
      </c>
      <c r="I195" s="339">
        <v>3</v>
      </c>
      <c r="J195" s="340">
        <f t="shared" si="280"/>
        <v>168</v>
      </c>
      <c r="K195" s="338"/>
      <c r="L195" s="339"/>
      <c r="M195" s="340">
        <f t="shared" si="281"/>
        <v>0</v>
      </c>
      <c r="N195" s="578">
        <v>0</v>
      </c>
      <c r="O195" s="339"/>
      <c r="P195" s="340">
        <f t="shared" si="283"/>
        <v>0</v>
      </c>
      <c r="Q195" s="338"/>
      <c r="R195" s="339"/>
      <c r="S195" s="340">
        <f t="shared" si="284"/>
        <v>0</v>
      </c>
      <c r="T195" s="338"/>
      <c r="U195" s="339"/>
      <c r="V195" s="340">
        <f t="shared" si="285"/>
        <v>0</v>
      </c>
      <c r="W195" s="314">
        <f t="shared" si="255"/>
        <v>0</v>
      </c>
      <c r="X195" s="563">
        <f t="shared" si="256"/>
        <v>168</v>
      </c>
      <c r="Y195" s="563">
        <f t="shared" si="234"/>
        <v>-168</v>
      </c>
      <c r="Z195" s="349">
        <v>-1</v>
      </c>
      <c r="AA195" s="561"/>
      <c r="AB195" s="59"/>
      <c r="AC195" s="59"/>
      <c r="AD195" s="59"/>
      <c r="AE195" s="59"/>
      <c r="AF195" s="59"/>
      <c r="AG195" s="59"/>
    </row>
    <row r="196" spans="1:33" ht="30" customHeight="1">
      <c r="A196" s="560" t="s">
        <v>22</v>
      </c>
      <c r="B196" s="154" t="s">
        <v>198</v>
      </c>
      <c r="C196" s="288" t="s">
        <v>199</v>
      </c>
      <c r="D196" s="53" t="s">
        <v>24</v>
      </c>
      <c r="E196" s="54">
        <v>5</v>
      </c>
      <c r="F196" s="55">
        <v>250</v>
      </c>
      <c r="G196" s="56">
        <f t="shared" si="279"/>
        <v>1250</v>
      </c>
      <c r="H196" s="322">
        <v>4</v>
      </c>
      <c r="I196" s="304">
        <v>150</v>
      </c>
      <c r="J196" s="323">
        <f t="shared" si="280"/>
        <v>600</v>
      </c>
      <c r="K196" s="54"/>
      <c r="L196" s="55"/>
      <c r="M196" s="56">
        <f t="shared" si="281"/>
        <v>0</v>
      </c>
      <c r="N196" s="576">
        <v>0</v>
      </c>
      <c r="O196" s="55"/>
      <c r="P196" s="56">
        <f t="shared" si="283"/>
        <v>0</v>
      </c>
      <c r="Q196" s="54"/>
      <c r="R196" s="55"/>
      <c r="S196" s="56">
        <f t="shared" si="284"/>
        <v>0</v>
      </c>
      <c r="T196" s="54"/>
      <c r="U196" s="55"/>
      <c r="V196" s="56">
        <f t="shared" si="285"/>
        <v>0</v>
      </c>
      <c r="W196" s="66">
        <f t="shared" si="255"/>
        <v>1250</v>
      </c>
      <c r="X196" s="265">
        <f t="shared" si="256"/>
        <v>600</v>
      </c>
      <c r="Y196" s="265">
        <f t="shared" si="234"/>
        <v>650</v>
      </c>
      <c r="Z196" s="331">
        <f t="shared" si="257"/>
        <v>0.52</v>
      </c>
      <c r="AA196" s="561"/>
      <c r="AB196" s="324"/>
      <c r="AC196" s="59"/>
      <c r="AD196" s="59"/>
      <c r="AE196" s="59"/>
      <c r="AF196" s="59"/>
      <c r="AG196" s="59"/>
    </row>
    <row r="197" spans="1:33" ht="30" customHeight="1">
      <c r="A197" s="560" t="s">
        <v>22</v>
      </c>
      <c r="B197" s="154" t="s">
        <v>200</v>
      </c>
      <c r="C197" s="288" t="s">
        <v>201</v>
      </c>
      <c r="D197" s="53"/>
      <c r="E197" s="54"/>
      <c r="F197" s="55"/>
      <c r="G197" s="307">
        <v>0</v>
      </c>
      <c r="H197" s="54"/>
      <c r="I197" s="55"/>
      <c r="J197" s="56">
        <f t="shared" si="280"/>
        <v>0</v>
      </c>
      <c r="K197" s="54"/>
      <c r="L197" s="55"/>
      <c r="M197" s="56">
        <f t="shared" si="281"/>
        <v>0</v>
      </c>
      <c r="N197" s="576">
        <f t="shared" si="282"/>
        <v>0</v>
      </c>
      <c r="O197" s="55"/>
      <c r="P197" s="56">
        <f t="shared" si="283"/>
        <v>0</v>
      </c>
      <c r="Q197" s="54"/>
      <c r="R197" s="55"/>
      <c r="S197" s="56">
        <f t="shared" si="284"/>
        <v>0</v>
      </c>
      <c r="T197" s="54"/>
      <c r="U197" s="55"/>
      <c r="V197" s="56">
        <f t="shared" si="285"/>
        <v>0</v>
      </c>
      <c r="W197" s="66">
        <f t="shared" si="255"/>
        <v>0</v>
      </c>
      <c r="X197" s="265">
        <f t="shared" si="256"/>
        <v>0</v>
      </c>
      <c r="Y197" s="265">
        <f t="shared" si="234"/>
        <v>0</v>
      </c>
      <c r="Z197" s="331">
        <v>0</v>
      </c>
      <c r="AA197" s="561"/>
      <c r="AB197" s="324"/>
      <c r="AC197" s="59"/>
      <c r="AD197" s="59"/>
      <c r="AE197" s="59"/>
      <c r="AF197" s="59"/>
      <c r="AG197" s="59"/>
    </row>
    <row r="198" spans="1:33" s="284" customFormat="1" ht="30" customHeight="1">
      <c r="A198" s="560" t="s">
        <v>22</v>
      </c>
      <c r="B198" s="154" t="s">
        <v>202</v>
      </c>
      <c r="C198" s="308" t="s">
        <v>447</v>
      </c>
      <c r="D198" s="53" t="s">
        <v>336</v>
      </c>
      <c r="E198" s="54">
        <v>5</v>
      </c>
      <c r="F198" s="55">
        <v>2200</v>
      </c>
      <c r="G198" s="56">
        <f t="shared" ref="G198:G211" si="286">E198*F198</f>
        <v>11000</v>
      </c>
      <c r="H198" s="54">
        <v>6</v>
      </c>
      <c r="I198" s="55">
        <v>3950</v>
      </c>
      <c r="J198" s="56">
        <f>I198*H198</f>
        <v>23700</v>
      </c>
      <c r="K198" s="54"/>
      <c r="L198" s="55"/>
      <c r="M198" s="56">
        <f t="shared" si="281"/>
        <v>0</v>
      </c>
      <c r="N198" s="576">
        <v>0</v>
      </c>
      <c r="O198" s="55"/>
      <c r="P198" s="56">
        <f t="shared" ref="P198:P212" si="287">N198*O198</f>
        <v>0</v>
      </c>
      <c r="Q198" s="54"/>
      <c r="R198" s="55"/>
      <c r="S198" s="56">
        <f t="shared" ref="S198:S212" si="288">Q198*R198</f>
        <v>0</v>
      </c>
      <c r="T198" s="54"/>
      <c r="U198" s="55"/>
      <c r="V198" s="56">
        <f t="shared" ref="V198:V212" si="289">T198*U198</f>
        <v>0</v>
      </c>
      <c r="W198" s="66">
        <f t="shared" ref="W198:W212" si="290">G198+M198+S198</f>
        <v>11000</v>
      </c>
      <c r="X198" s="265">
        <f t="shared" ref="X198:X212" si="291">J198+P198+V198</f>
        <v>23700</v>
      </c>
      <c r="Y198" s="265">
        <f t="shared" ref="Y198:Y212" si="292">W198-X198</f>
        <v>-12700</v>
      </c>
      <c r="Z198" s="331">
        <f t="shared" ref="Z198:Z210" si="293">Y198/W198</f>
        <v>-1.1545454545454545</v>
      </c>
      <c r="AA198" s="561" t="s">
        <v>491</v>
      </c>
      <c r="AB198" s="59"/>
      <c r="AC198" s="59"/>
      <c r="AD198" s="59"/>
      <c r="AE198" s="59"/>
      <c r="AF198" s="59"/>
      <c r="AG198" s="59"/>
    </row>
    <row r="199" spans="1:33" s="284" customFormat="1" ht="30" customHeight="1">
      <c r="A199" s="560" t="s">
        <v>22</v>
      </c>
      <c r="B199" s="154" t="s">
        <v>203</v>
      </c>
      <c r="C199" s="308" t="s">
        <v>448</v>
      </c>
      <c r="D199" s="53" t="s">
        <v>83</v>
      </c>
      <c r="E199" s="54">
        <v>1</v>
      </c>
      <c r="F199" s="55">
        <v>22000</v>
      </c>
      <c r="G199" s="56">
        <f t="shared" si="286"/>
        <v>22000</v>
      </c>
      <c r="H199" s="54">
        <v>1</v>
      </c>
      <c r="I199" s="55">
        <v>24000</v>
      </c>
      <c r="J199" s="56">
        <f t="shared" si="280"/>
        <v>24000</v>
      </c>
      <c r="K199" s="54"/>
      <c r="L199" s="55"/>
      <c r="M199" s="56">
        <f t="shared" si="281"/>
        <v>0</v>
      </c>
      <c r="N199" s="576">
        <v>0</v>
      </c>
      <c r="O199" s="55"/>
      <c r="P199" s="56">
        <f t="shared" si="287"/>
        <v>0</v>
      </c>
      <c r="Q199" s="54"/>
      <c r="R199" s="55"/>
      <c r="S199" s="56">
        <f t="shared" si="288"/>
        <v>0</v>
      </c>
      <c r="T199" s="54"/>
      <c r="U199" s="55"/>
      <c r="V199" s="56">
        <f t="shared" si="289"/>
        <v>0</v>
      </c>
      <c r="W199" s="66">
        <f t="shared" si="290"/>
        <v>22000</v>
      </c>
      <c r="X199" s="265">
        <f t="shared" si="291"/>
        <v>24000</v>
      </c>
      <c r="Y199" s="265">
        <f t="shared" si="292"/>
        <v>-2000</v>
      </c>
      <c r="Z199" s="331">
        <f t="shared" si="293"/>
        <v>-9.0909090909090912E-2</v>
      </c>
      <c r="AA199" s="561" t="s">
        <v>475</v>
      </c>
      <c r="AB199" s="59"/>
      <c r="AC199" s="59"/>
      <c r="AD199" s="59"/>
      <c r="AE199" s="59"/>
      <c r="AF199" s="59"/>
      <c r="AG199" s="59"/>
    </row>
    <row r="200" spans="1:33" s="284" customFormat="1" ht="30" customHeight="1">
      <c r="A200" s="560" t="s">
        <v>22</v>
      </c>
      <c r="B200" s="154" t="s">
        <v>204</v>
      </c>
      <c r="C200" s="286" t="s">
        <v>449</v>
      </c>
      <c r="D200" s="62" t="s">
        <v>83</v>
      </c>
      <c r="E200" s="63">
        <v>1</v>
      </c>
      <c r="F200" s="64">
        <v>12400</v>
      </c>
      <c r="G200" s="56">
        <f t="shared" si="286"/>
        <v>12400</v>
      </c>
      <c r="H200" s="63">
        <v>1</v>
      </c>
      <c r="I200" s="64">
        <v>11200</v>
      </c>
      <c r="J200" s="56">
        <f t="shared" si="280"/>
        <v>11200</v>
      </c>
      <c r="K200" s="63"/>
      <c r="L200" s="64"/>
      <c r="M200" s="56">
        <f t="shared" si="281"/>
        <v>0</v>
      </c>
      <c r="N200" s="577">
        <v>0</v>
      </c>
      <c r="O200" s="55"/>
      <c r="P200" s="56">
        <f t="shared" si="287"/>
        <v>0</v>
      </c>
      <c r="Q200" s="54"/>
      <c r="R200" s="55"/>
      <c r="S200" s="56">
        <f t="shared" si="288"/>
        <v>0</v>
      </c>
      <c r="T200" s="54"/>
      <c r="U200" s="55"/>
      <c r="V200" s="56">
        <f t="shared" si="289"/>
        <v>0</v>
      </c>
      <c r="W200" s="66">
        <f t="shared" si="290"/>
        <v>12400</v>
      </c>
      <c r="X200" s="265">
        <f t="shared" si="291"/>
        <v>11200</v>
      </c>
      <c r="Y200" s="265">
        <f t="shared" si="292"/>
        <v>1200</v>
      </c>
      <c r="Z200" s="331">
        <f t="shared" si="293"/>
        <v>9.6774193548387094E-2</v>
      </c>
      <c r="AA200" s="561" t="s">
        <v>500</v>
      </c>
      <c r="AB200" s="59"/>
      <c r="AC200" s="59"/>
      <c r="AD200" s="59"/>
      <c r="AE200" s="59"/>
      <c r="AF200" s="59"/>
      <c r="AG200" s="59"/>
    </row>
    <row r="201" spans="1:33" s="284" customFormat="1" ht="30" customHeight="1">
      <c r="A201" s="560" t="s">
        <v>22</v>
      </c>
      <c r="B201" s="154" t="s">
        <v>205</v>
      </c>
      <c r="C201" s="286" t="s">
        <v>450</v>
      </c>
      <c r="D201" s="62" t="s">
        <v>83</v>
      </c>
      <c r="E201" s="63">
        <v>1</v>
      </c>
      <c r="F201" s="64">
        <v>24000</v>
      </c>
      <c r="G201" s="56">
        <f t="shared" si="286"/>
        <v>24000</v>
      </c>
      <c r="H201" s="63">
        <v>1</v>
      </c>
      <c r="I201" s="64">
        <v>24000</v>
      </c>
      <c r="J201" s="56">
        <f t="shared" si="280"/>
        <v>24000</v>
      </c>
      <c r="K201" s="63"/>
      <c r="L201" s="64"/>
      <c r="M201" s="56">
        <f t="shared" si="281"/>
        <v>0</v>
      </c>
      <c r="N201" s="577">
        <v>0</v>
      </c>
      <c r="O201" s="55"/>
      <c r="P201" s="56">
        <f t="shared" si="287"/>
        <v>0</v>
      </c>
      <c r="Q201" s="54"/>
      <c r="R201" s="55"/>
      <c r="S201" s="56">
        <f t="shared" si="288"/>
        <v>0</v>
      </c>
      <c r="T201" s="54"/>
      <c r="U201" s="55"/>
      <c r="V201" s="56">
        <f t="shared" si="289"/>
        <v>0</v>
      </c>
      <c r="W201" s="66">
        <f t="shared" si="290"/>
        <v>24000</v>
      </c>
      <c r="X201" s="265">
        <f t="shared" si="291"/>
        <v>24000</v>
      </c>
      <c r="Y201" s="265">
        <f t="shared" si="292"/>
        <v>0</v>
      </c>
      <c r="Z201" s="331">
        <f t="shared" si="293"/>
        <v>0</v>
      </c>
      <c r="AA201" s="561" t="s">
        <v>461</v>
      </c>
      <c r="AB201" s="59"/>
      <c r="AC201" s="59"/>
      <c r="AD201" s="59"/>
      <c r="AE201" s="59"/>
      <c r="AF201" s="59"/>
      <c r="AG201" s="59"/>
    </row>
    <row r="202" spans="1:33" s="284" customFormat="1" ht="30" customHeight="1">
      <c r="A202" s="560" t="s">
        <v>22</v>
      </c>
      <c r="B202" s="154" t="s">
        <v>435</v>
      </c>
      <c r="C202" s="286" t="s">
        <v>451</v>
      </c>
      <c r="D202" s="62" t="s">
        <v>83</v>
      </c>
      <c r="E202" s="63">
        <v>1</v>
      </c>
      <c r="F202" s="64">
        <v>24000</v>
      </c>
      <c r="G202" s="56">
        <f t="shared" si="286"/>
        <v>24000</v>
      </c>
      <c r="H202" s="63">
        <v>1</v>
      </c>
      <c r="I202" s="64">
        <v>24000</v>
      </c>
      <c r="J202" s="56">
        <f t="shared" si="280"/>
        <v>24000</v>
      </c>
      <c r="K202" s="63"/>
      <c r="L202" s="64"/>
      <c r="M202" s="56">
        <f t="shared" si="281"/>
        <v>0</v>
      </c>
      <c r="N202" s="577">
        <v>0</v>
      </c>
      <c r="O202" s="55"/>
      <c r="P202" s="56">
        <f t="shared" si="287"/>
        <v>0</v>
      </c>
      <c r="Q202" s="54"/>
      <c r="R202" s="55"/>
      <c r="S202" s="56">
        <f t="shared" si="288"/>
        <v>0</v>
      </c>
      <c r="T202" s="54"/>
      <c r="U202" s="55"/>
      <c r="V202" s="56">
        <f t="shared" si="289"/>
        <v>0</v>
      </c>
      <c r="W202" s="66">
        <f t="shared" si="290"/>
        <v>24000</v>
      </c>
      <c r="X202" s="265">
        <f t="shared" si="291"/>
        <v>24000</v>
      </c>
      <c r="Y202" s="265">
        <f t="shared" si="292"/>
        <v>0</v>
      </c>
      <c r="Z202" s="331">
        <f t="shared" si="293"/>
        <v>0</v>
      </c>
      <c r="AA202" s="561" t="s">
        <v>511</v>
      </c>
      <c r="AB202" s="59"/>
      <c r="AC202" s="59"/>
      <c r="AD202" s="59"/>
      <c r="AE202" s="59"/>
      <c r="AF202" s="59"/>
      <c r="AG202" s="59"/>
    </row>
    <row r="203" spans="1:33" s="284" customFormat="1" ht="30" customHeight="1">
      <c r="A203" s="560" t="s">
        <v>22</v>
      </c>
      <c r="B203" s="154" t="s">
        <v>436</v>
      </c>
      <c r="C203" s="286" t="s">
        <v>452</v>
      </c>
      <c r="D203" s="62" t="s">
        <v>83</v>
      </c>
      <c r="E203" s="63">
        <v>2</v>
      </c>
      <c r="F203" s="64">
        <v>20000</v>
      </c>
      <c r="G203" s="56">
        <f t="shared" si="286"/>
        <v>40000</v>
      </c>
      <c r="H203" s="63">
        <v>2</v>
      </c>
      <c r="I203" s="64">
        <v>20000</v>
      </c>
      <c r="J203" s="56">
        <f t="shared" si="280"/>
        <v>40000</v>
      </c>
      <c r="K203" s="63"/>
      <c r="L203" s="64"/>
      <c r="M203" s="56">
        <f t="shared" si="281"/>
        <v>0</v>
      </c>
      <c r="N203" s="577">
        <v>0</v>
      </c>
      <c r="O203" s="55"/>
      <c r="P203" s="56">
        <f t="shared" si="287"/>
        <v>0</v>
      </c>
      <c r="Q203" s="54"/>
      <c r="R203" s="55"/>
      <c r="S203" s="56">
        <f t="shared" si="288"/>
        <v>0</v>
      </c>
      <c r="T203" s="54"/>
      <c r="U203" s="55"/>
      <c r="V203" s="56">
        <f t="shared" si="289"/>
        <v>0</v>
      </c>
      <c r="W203" s="66">
        <f t="shared" si="290"/>
        <v>40000</v>
      </c>
      <c r="X203" s="265">
        <f t="shared" si="291"/>
        <v>40000</v>
      </c>
      <c r="Y203" s="265">
        <f t="shared" si="292"/>
        <v>0</v>
      </c>
      <c r="Z203" s="331">
        <f t="shared" si="293"/>
        <v>0</v>
      </c>
      <c r="AA203" s="561" t="s">
        <v>468</v>
      </c>
      <c r="AB203" s="59"/>
      <c r="AC203" s="59"/>
      <c r="AD203" s="59"/>
      <c r="AE203" s="59"/>
      <c r="AF203" s="59"/>
      <c r="AG203" s="59"/>
    </row>
    <row r="204" spans="1:33" s="284" customFormat="1" ht="30" customHeight="1">
      <c r="A204" s="560" t="s">
        <v>22</v>
      </c>
      <c r="B204" s="154" t="s">
        <v>437</v>
      </c>
      <c r="C204" s="286" t="s">
        <v>453</v>
      </c>
      <c r="D204" s="62" t="s">
        <v>83</v>
      </c>
      <c r="E204" s="63">
        <v>1</v>
      </c>
      <c r="F204" s="64">
        <v>20000</v>
      </c>
      <c r="G204" s="56">
        <f t="shared" si="286"/>
        <v>20000</v>
      </c>
      <c r="H204" s="63">
        <v>1</v>
      </c>
      <c r="I204" s="64">
        <v>20000</v>
      </c>
      <c r="J204" s="56">
        <f t="shared" si="280"/>
        <v>20000</v>
      </c>
      <c r="K204" s="63"/>
      <c r="L204" s="64"/>
      <c r="M204" s="56">
        <f t="shared" si="281"/>
        <v>0</v>
      </c>
      <c r="N204" s="577">
        <v>0</v>
      </c>
      <c r="O204" s="55"/>
      <c r="P204" s="56">
        <f t="shared" si="287"/>
        <v>0</v>
      </c>
      <c r="Q204" s="54"/>
      <c r="R204" s="55"/>
      <c r="S204" s="56">
        <f t="shared" si="288"/>
        <v>0</v>
      </c>
      <c r="T204" s="54"/>
      <c r="U204" s="55"/>
      <c r="V204" s="56">
        <f t="shared" si="289"/>
        <v>0</v>
      </c>
      <c r="W204" s="66">
        <f t="shared" si="290"/>
        <v>20000</v>
      </c>
      <c r="X204" s="265">
        <f t="shared" si="291"/>
        <v>20000</v>
      </c>
      <c r="Y204" s="265">
        <f t="shared" si="292"/>
        <v>0</v>
      </c>
      <c r="Z204" s="331">
        <f t="shared" si="293"/>
        <v>0</v>
      </c>
      <c r="AA204" s="561" t="s">
        <v>469</v>
      </c>
      <c r="AB204" s="59"/>
      <c r="AC204" s="59"/>
      <c r="AD204" s="59"/>
      <c r="AE204" s="59"/>
      <c r="AF204" s="59"/>
      <c r="AG204" s="59"/>
    </row>
    <row r="205" spans="1:33" s="284" customFormat="1" ht="30" customHeight="1">
      <c r="A205" s="560" t="s">
        <v>22</v>
      </c>
      <c r="B205" s="154" t="s">
        <v>438</v>
      </c>
      <c r="C205" s="286" t="s">
        <v>454</v>
      </c>
      <c r="D205" s="62" t="s">
        <v>83</v>
      </c>
      <c r="E205" s="63">
        <v>1</v>
      </c>
      <c r="F205" s="64">
        <v>15000</v>
      </c>
      <c r="G205" s="56">
        <f t="shared" si="286"/>
        <v>15000</v>
      </c>
      <c r="H205" s="63">
        <v>1</v>
      </c>
      <c r="I205" s="64">
        <v>15000</v>
      </c>
      <c r="J205" s="56">
        <f t="shared" si="280"/>
        <v>15000</v>
      </c>
      <c r="K205" s="63"/>
      <c r="L205" s="64"/>
      <c r="M205" s="56">
        <f t="shared" si="281"/>
        <v>0</v>
      </c>
      <c r="N205" s="577">
        <v>0</v>
      </c>
      <c r="O205" s="55"/>
      <c r="P205" s="56">
        <f t="shared" si="287"/>
        <v>0</v>
      </c>
      <c r="Q205" s="54"/>
      <c r="R205" s="55"/>
      <c r="S205" s="56">
        <f t="shared" si="288"/>
        <v>0</v>
      </c>
      <c r="T205" s="54"/>
      <c r="U205" s="55"/>
      <c r="V205" s="56">
        <f t="shared" si="289"/>
        <v>0</v>
      </c>
      <c r="W205" s="66">
        <f t="shared" si="290"/>
        <v>15000</v>
      </c>
      <c r="X205" s="265">
        <f t="shared" si="291"/>
        <v>15000</v>
      </c>
      <c r="Y205" s="265">
        <f t="shared" si="292"/>
        <v>0</v>
      </c>
      <c r="Z205" s="331">
        <f t="shared" si="293"/>
        <v>0</v>
      </c>
      <c r="AA205" s="561" t="s">
        <v>470</v>
      </c>
      <c r="AB205" s="59"/>
      <c r="AC205" s="59"/>
      <c r="AD205" s="59"/>
      <c r="AE205" s="59"/>
      <c r="AF205" s="59"/>
      <c r="AG205" s="59"/>
    </row>
    <row r="206" spans="1:33" s="284" customFormat="1" ht="30" customHeight="1">
      <c r="A206" s="560" t="s">
        <v>22</v>
      </c>
      <c r="B206" s="154" t="s">
        <v>439</v>
      </c>
      <c r="C206" s="286" t="s">
        <v>455</v>
      </c>
      <c r="D206" s="62" t="s">
        <v>83</v>
      </c>
      <c r="E206" s="63">
        <v>1</v>
      </c>
      <c r="F206" s="64">
        <v>15000</v>
      </c>
      <c r="G206" s="56">
        <f t="shared" si="286"/>
        <v>15000</v>
      </c>
      <c r="H206" s="63">
        <v>1</v>
      </c>
      <c r="I206" s="64">
        <v>15000</v>
      </c>
      <c r="J206" s="56">
        <f t="shared" si="280"/>
        <v>15000</v>
      </c>
      <c r="K206" s="63"/>
      <c r="L206" s="64"/>
      <c r="M206" s="56">
        <f t="shared" si="281"/>
        <v>0</v>
      </c>
      <c r="N206" s="577">
        <v>0</v>
      </c>
      <c r="O206" s="55"/>
      <c r="P206" s="56">
        <f t="shared" si="287"/>
        <v>0</v>
      </c>
      <c r="Q206" s="54"/>
      <c r="R206" s="55"/>
      <c r="S206" s="56">
        <f t="shared" si="288"/>
        <v>0</v>
      </c>
      <c r="T206" s="54"/>
      <c r="U206" s="55"/>
      <c r="V206" s="56">
        <f t="shared" si="289"/>
        <v>0</v>
      </c>
      <c r="W206" s="66">
        <f t="shared" si="290"/>
        <v>15000</v>
      </c>
      <c r="X206" s="265">
        <f t="shared" si="291"/>
        <v>15000</v>
      </c>
      <c r="Y206" s="265">
        <f t="shared" si="292"/>
        <v>0</v>
      </c>
      <c r="Z206" s="331">
        <f t="shared" si="293"/>
        <v>0</v>
      </c>
      <c r="AA206" s="561" t="s">
        <v>471</v>
      </c>
      <c r="AB206" s="59"/>
      <c r="AC206" s="59"/>
      <c r="AD206" s="59"/>
      <c r="AE206" s="59"/>
      <c r="AF206" s="59"/>
      <c r="AG206" s="59"/>
    </row>
    <row r="207" spans="1:33" s="284" customFormat="1" ht="30" customHeight="1">
      <c r="A207" s="560" t="s">
        <v>22</v>
      </c>
      <c r="B207" s="334" t="s">
        <v>440</v>
      </c>
      <c r="C207" s="286" t="s">
        <v>456</v>
      </c>
      <c r="D207" s="53" t="s">
        <v>83</v>
      </c>
      <c r="E207" s="54">
        <v>1</v>
      </c>
      <c r="F207" s="55">
        <v>23500</v>
      </c>
      <c r="G207" s="56">
        <f t="shared" si="286"/>
        <v>23500</v>
      </c>
      <c r="H207" s="54">
        <v>1</v>
      </c>
      <c r="I207" s="55">
        <v>24600</v>
      </c>
      <c r="J207" s="56">
        <f t="shared" si="280"/>
        <v>24600</v>
      </c>
      <c r="K207" s="54"/>
      <c r="L207" s="55"/>
      <c r="M207" s="56">
        <f t="shared" si="281"/>
        <v>0</v>
      </c>
      <c r="N207" s="577">
        <v>0</v>
      </c>
      <c r="O207" s="55"/>
      <c r="P207" s="56">
        <f t="shared" si="287"/>
        <v>0</v>
      </c>
      <c r="Q207" s="54"/>
      <c r="R207" s="55"/>
      <c r="S207" s="56">
        <f t="shared" si="288"/>
        <v>0</v>
      </c>
      <c r="T207" s="54"/>
      <c r="U207" s="55"/>
      <c r="V207" s="56">
        <f t="shared" si="289"/>
        <v>0</v>
      </c>
      <c r="W207" s="66">
        <f t="shared" si="290"/>
        <v>23500</v>
      </c>
      <c r="X207" s="265">
        <f t="shared" si="291"/>
        <v>24600</v>
      </c>
      <c r="Y207" s="265">
        <f t="shared" si="292"/>
        <v>-1100</v>
      </c>
      <c r="Z207" s="331">
        <f t="shared" si="293"/>
        <v>-4.6808510638297871E-2</v>
      </c>
      <c r="AA207" s="561" t="s">
        <v>501</v>
      </c>
      <c r="AB207" s="59"/>
      <c r="AC207" s="59"/>
      <c r="AD207" s="59"/>
      <c r="AE207" s="59"/>
      <c r="AF207" s="59"/>
      <c r="AG207" s="59"/>
    </row>
    <row r="208" spans="1:33" s="284" customFormat="1" ht="30" customHeight="1">
      <c r="A208" s="560" t="s">
        <v>22</v>
      </c>
      <c r="B208" s="154" t="s">
        <v>441</v>
      </c>
      <c r="C208" s="309" t="s">
        <v>457</v>
      </c>
      <c r="D208" s="53" t="s">
        <v>83</v>
      </c>
      <c r="E208" s="54">
        <v>1</v>
      </c>
      <c r="F208" s="64">
        <v>12000</v>
      </c>
      <c r="G208" s="56">
        <f t="shared" si="286"/>
        <v>12000</v>
      </c>
      <c r="H208" s="63">
        <v>1</v>
      </c>
      <c r="I208" s="64">
        <v>12000</v>
      </c>
      <c r="J208" s="56">
        <f t="shared" si="280"/>
        <v>12000</v>
      </c>
      <c r="K208" s="63"/>
      <c r="L208" s="64"/>
      <c r="M208" s="56">
        <f t="shared" si="281"/>
        <v>0</v>
      </c>
      <c r="N208" s="577">
        <v>0</v>
      </c>
      <c r="O208" s="55"/>
      <c r="P208" s="56">
        <f t="shared" si="287"/>
        <v>0</v>
      </c>
      <c r="Q208" s="54"/>
      <c r="R208" s="55"/>
      <c r="S208" s="56">
        <f t="shared" si="288"/>
        <v>0</v>
      </c>
      <c r="T208" s="54"/>
      <c r="U208" s="55"/>
      <c r="V208" s="56">
        <f t="shared" si="289"/>
        <v>0</v>
      </c>
      <c r="W208" s="66">
        <f t="shared" si="290"/>
        <v>12000</v>
      </c>
      <c r="X208" s="265">
        <f t="shared" si="291"/>
        <v>12000</v>
      </c>
      <c r="Y208" s="265">
        <f t="shared" si="292"/>
        <v>0</v>
      </c>
      <c r="Z208" s="331">
        <f t="shared" si="293"/>
        <v>0</v>
      </c>
      <c r="AA208" s="561" t="s">
        <v>472</v>
      </c>
      <c r="AB208" s="324"/>
      <c r="AC208" s="59"/>
      <c r="AD208" s="59"/>
      <c r="AE208" s="59"/>
      <c r="AF208" s="59"/>
      <c r="AG208" s="59"/>
    </row>
    <row r="209" spans="1:33" s="284" customFormat="1" ht="30" customHeight="1">
      <c r="A209" s="560" t="s">
        <v>22</v>
      </c>
      <c r="B209" s="154" t="s">
        <v>442</v>
      </c>
      <c r="C209" s="309" t="s">
        <v>458</v>
      </c>
      <c r="D209" s="53" t="s">
        <v>83</v>
      </c>
      <c r="E209" s="63">
        <v>1</v>
      </c>
      <c r="F209" s="64">
        <v>5000</v>
      </c>
      <c r="G209" s="56">
        <f t="shared" si="286"/>
        <v>5000</v>
      </c>
      <c r="H209" s="63">
        <v>1</v>
      </c>
      <c r="I209" s="64">
        <v>5500</v>
      </c>
      <c r="J209" s="56">
        <f t="shared" si="280"/>
        <v>5500</v>
      </c>
      <c r="K209" s="63"/>
      <c r="L209" s="64"/>
      <c r="M209" s="56">
        <f t="shared" si="281"/>
        <v>0</v>
      </c>
      <c r="N209" s="577">
        <v>0</v>
      </c>
      <c r="O209" s="55"/>
      <c r="P209" s="56">
        <f t="shared" si="287"/>
        <v>0</v>
      </c>
      <c r="Q209" s="54"/>
      <c r="R209" s="55"/>
      <c r="S209" s="56">
        <f t="shared" si="288"/>
        <v>0</v>
      </c>
      <c r="T209" s="54"/>
      <c r="U209" s="55"/>
      <c r="V209" s="56">
        <f t="shared" si="289"/>
        <v>0</v>
      </c>
      <c r="W209" s="66">
        <f t="shared" si="290"/>
        <v>5000</v>
      </c>
      <c r="X209" s="265">
        <f t="shared" si="291"/>
        <v>5500</v>
      </c>
      <c r="Y209" s="265">
        <f t="shared" si="292"/>
        <v>-500</v>
      </c>
      <c r="Z209" s="331">
        <f>Y209/W209</f>
        <v>-0.1</v>
      </c>
      <c r="AA209" s="561" t="s">
        <v>502</v>
      </c>
      <c r="AB209" s="324"/>
      <c r="AC209" s="59"/>
      <c r="AD209" s="59"/>
      <c r="AE209" s="59"/>
      <c r="AF209" s="59"/>
      <c r="AG209" s="59"/>
    </row>
    <row r="210" spans="1:33" s="284" customFormat="1" ht="30" customHeight="1">
      <c r="A210" s="560" t="s">
        <v>22</v>
      </c>
      <c r="B210" s="154" t="s">
        <v>443</v>
      </c>
      <c r="C210" s="310" t="s">
        <v>459</v>
      </c>
      <c r="D210" s="311" t="s">
        <v>101</v>
      </c>
      <c r="E210" s="54">
        <v>1037</v>
      </c>
      <c r="F210" s="55">
        <v>17</v>
      </c>
      <c r="G210" s="56">
        <f t="shared" si="286"/>
        <v>17629</v>
      </c>
      <c r="H210" s="54">
        <v>0</v>
      </c>
      <c r="I210" s="55">
        <v>0</v>
      </c>
      <c r="J210" s="56">
        <f t="shared" si="280"/>
        <v>0</v>
      </c>
      <c r="K210" s="54"/>
      <c r="L210" s="55"/>
      <c r="M210" s="56">
        <f t="shared" si="281"/>
        <v>0</v>
      </c>
      <c r="N210" s="577">
        <v>0</v>
      </c>
      <c r="O210" s="55"/>
      <c r="P210" s="56">
        <f t="shared" si="287"/>
        <v>0</v>
      </c>
      <c r="Q210" s="54"/>
      <c r="R210" s="55"/>
      <c r="S210" s="56">
        <f t="shared" si="288"/>
        <v>0</v>
      </c>
      <c r="T210" s="54"/>
      <c r="U210" s="55"/>
      <c r="V210" s="56">
        <f t="shared" si="289"/>
        <v>0</v>
      </c>
      <c r="W210" s="66">
        <f t="shared" si="290"/>
        <v>17629</v>
      </c>
      <c r="X210" s="265">
        <f t="shared" si="291"/>
        <v>0</v>
      </c>
      <c r="Y210" s="265">
        <f t="shared" si="292"/>
        <v>17629</v>
      </c>
      <c r="Z210" s="331">
        <f t="shared" si="293"/>
        <v>1</v>
      </c>
      <c r="AA210" s="561" t="s">
        <v>486</v>
      </c>
      <c r="AB210" s="59"/>
      <c r="AC210" s="59"/>
      <c r="AD210" s="59"/>
      <c r="AE210" s="59"/>
      <c r="AF210" s="59"/>
      <c r="AG210" s="59"/>
    </row>
    <row r="211" spans="1:33" s="284" customFormat="1" ht="30" customHeight="1">
      <c r="A211" s="560" t="s">
        <v>22</v>
      </c>
      <c r="B211" s="154" t="s">
        <v>444</v>
      </c>
      <c r="C211" s="312" t="s">
        <v>460</v>
      </c>
      <c r="D211" s="313" t="s">
        <v>101</v>
      </c>
      <c r="E211" s="63">
        <v>966</v>
      </c>
      <c r="F211" s="64">
        <v>9.5</v>
      </c>
      <c r="G211" s="65">
        <f t="shared" si="286"/>
        <v>9177</v>
      </c>
      <c r="H211" s="63">
        <v>0</v>
      </c>
      <c r="I211" s="64">
        <v>0</v>
      </c>
      <c r="J211" s="65">
        <f t="shared" si="280"/>
        <v>0</v>
      </c>
      <c r="K211" s="63"/>
      <c r="L211" s="64"/>
      <c r="M211" s="65">
        <f t="shared" si="281"/>
        <v>0</v>
      </c>
      <c r="N211" s="576">
        <v>0</v>
      </c>
      <c r="O211" s="55"/>
      <c r="P211" s="56">
        <f t="shared" si="287"/>
        <v>0</v>
      </c>
      <c r="Q211" s="54"/>
      <c r="R211" s="55"/>
      <c r="S211" s="56">
        <f t="shared" si="288"/>
        <v>0</v>
      </c>
      <c r="T211" s="54"/>
      <c r="U211" s="55"/>
      <c r="V211" s="56">
        <f t="shared" si="289"/>
        <v>0</v>
      </c>
      <c r="W211" s="66">
        <f t="shared" si="290"/>
        <v>9177</v>
      </c>
      <c r="X211" s="265">
        <f t="shared" si="291"/>
        <v>0</v>
      </c>
      <c r="Y211" s="265">
        <f t="shared" si="292"/>
        <v>9177</v>
      </c>
      <c r="Z211" s="331">
        <f>Y211/W211</f>
        <v>1</v>
      </c>
      <c r="AA211" s="561" t="s">
        <v>486</v>
      </c>
      <c r="AB211" s="59"/>
      <c r="AC211" s="59"/>
      <c r="AD211" s="59"/>
      <c r="AE211" s="59"/>
      <c r="AF211" s="59"/>
      <c r="AG211" s="59"/>
    </row>
    <row r="212" spans="1:33" s="284" customFormat="1" ht="30" customHeight="1">
      <c r="A212" s="564"/>
      <c r="B212" s="315" t="s">
        <v>445</v>
      </c>
      <c r="C212" s="335" t="s">
        <v>462</v>
      </c>
      <c r="D212" s="316" t="s">
        <v>286</v>
      </c>
      <c r="E212" s="317">
        <v>0</v>
      </c>
      <c r="F212" s="318">
        <v>0</v>
      </c>
      <c r="G212" s="319">
        <f>F212*E212</f>
        <v>0</v>
      </c>
      <c r="H212" s="317">
        <v>29</v>
      </c>
      <c r="I212" s="318">
        <v>3090</v>
      </c>
      <c r="J212" s="319">
        <f t="shared" si="280"/>
        <v>89610</v>
      </c>
      <c r="K212" s="317"/>
      <c r="L212" s="318"/>
      <c r="M212" s="319"/>
      <c r="N212" s="578">
        <f>G212</f>
        <v>0</v>
      </c>
      <c r="O212" s="339"/>
      <c r="P212" s="340">
        <f t="shared" si="287"/>
        <v>0</v>
      </c>
      <c r="Q212" s="338"/>
      <c r="R212" s="339"/>
      <c r="S212" s="340">
        <f t="shared" si="288"/>
        <v>0</v>
      </c>
      <c r="T212" s="338"/>
      <c r="U212" s="339"/>
      <c r="V212" s="340">
        <f t="shared" si="289"/>
        <v>0</v>
      </c>
      <c r="W212" s="314">
        <f t="shared" si="290"/>
        <v>0</v>
      </c>
      <c r="X212" s="563">
        <f t="shared" si="291"/>
        <v>89610</v>
      </c>
      <c r="Y212" s="563">
        <f t="shared" si="292"/>
        <v>-89610</v>
      </c>
      <c r="Z212" s="349">
        <v>-1</v>
      </c>
      <c r="AA212" s="565" t="s">
        <v>463</v>
      </c>
      <c r="AB212" s="324"/>
      <c r="AC212" s="59"/>
      <c r="AD212" s="59"/>
      <c r="AE212" s="59"/>
      <c r="AF212" s="59"/>
      <c r="AG212" s="59"/>
    </row>
    <row r="213" spans="1:33" ht="30" customHeight="1" thickBot="1">
      <c r="A213" s="555" t="s">
        <v>22</v>
      </c>
      <c r="B213" s="155" t="s">
        <v>446</v>
      </c>
      <c r="C213" s="398" t="s">
        <v>206</v>
      </c>
      <c r="D213" s="373"/>
      <c r="E213" s="566">
        <f>G206+G205+G204+G203+G202+G201+G200</f>
        <v>150400</v>
      </c>
      <c r="F213" s="375">
        <v>0.22</v>
      </c>
      <c r="G213" s="376">
        <f>E213*F213</f>
        <v>33088</v>
      </c>
      <c r="H213" s="566">
        <f>J208+J206+J205+J204+J203+J202+J201+J200</f>
        <v>161200</v>
      </c>
      <c r="I213" s="375">
        <v>0.22</v>
      </c>
      <c r="J213" s="376">
        <f>H213*I213</f>
        <v>35464</v>
      </c>
      <c r="K213" s="566"/>
      <c r="L213" s="375">
        <v>0.22</v>
      </c>
      <c r="M213" s="376">
        <f>K213*L213</f>
        <v>0</v>
      </c>
      <c r="N213" s="566"/>
      <c r="O213" s="375">
        <v>0.22</v>
      </c>
      <c r="P213" s="376">
        <f>N213*O213</f>
        <v>0</v>
      </c>
      <c r="Q213" s="566"/>
      <c r="R213" s="375">
        <v>0.22</v>
      </c>
      <c r="S213" s="376">
        <f t="shared" si="284"/>
        <v>0</v>
      </c>
      <c r="T213" s="566"/>
      <c r="U213" s="375">
        <v>0.22</v>
      </c>
      <c r="V213" s="376">
        <f t="shared" si="285"/>
        <v>0</v>
      </c>
      <c r="W213" s="378">
        <f t="shared" si="255"/>
        <v>33088</v>
      </c>
      <c r="X213" s="267">
        <f t="shared" si="256"/>
        <v>35464</v>
      </c>
      <c r="Y213" s="267">
        <f t="shared" si="234"/>
        <v>-2376</v>
      </c>
      <c r="Z213" s="347">
        <f t="shared" si="257"/>
        <v>-7.1808510638297879E-2</v>
      </c>
      <c r="AA213" s="400" t="s">
        <v>512</v>
      </c>
      <c r="AB213" s="5"/>
      <c r="AC213" s="5"/>
      <c r="AD213" s="5"/>
      <c r="AE213" s="5"/>
      <c r="AF213" s="5"/>
      <c r="AG213" s="5"/>
    </row>
    <row r="214" spans="1:33" ht="30" customHeight="1" thickBot="1">
      <c r="A214" s="556" t="s">
        <v>207</v>
      </c>
      <c r="B214" s="165"/>
      <c r="C214" s="487"/>
      <c r="D214" s="488"/>
      <c r="E214" s="395">
        <f>E193+E191+E183+E180</f>
        <v>2081</v>
      </c>
      <c r="F214" s="431"/>
      <c r="G214" s="557">
        <f>G193+G191+G183+G180</f>
        <v>544864</v>
      </c>
      <c r="H214" s="395">
        <f>H193+H191+H183+H180</f>
        <v>163</v>
      </c>
      <c r="I214" s="431"/>
      <c r="J214" s="557">
        <f>J193+J191+J183+J180</f>
        <v>632162</v>
      </c>
      <c r="K214" s="395">
        <f>K193+K191+K183+K180</f>
        <v>0</v>
      </c>
      <c r="L214" s="431"/>
      <c r="M214" s="557">
        <f>M193+M191+M183+M180</f>
        <v>0</v>
      </c>
      <c r="N214" s="395">
        <f>N193+N191+N183+N180</f>
        <v>0</v>
      </c>
      <c r="O214" s="431"/>
      <c r="P214" s="557">
        <f>P193+P191+P183+P180</f>
        <v>0</v>
      </c>
      <c r="Q214" s="395">
        <f>Q193+Q191+Q183+Q180</f>
        <v>0</v>
      </c>
      <c r="R214" s="431"/>
      <c r="S214" s="557">
        <f>S193+S191+S183+S180</f>
        <v>0</v>
      </c>
      <c r="T214" s="395">
        <f>T193+T191+T183+T180</f>
        <v>0</v>
      </c>
      <c r="U214" s="431"/>
      <c r="V214" s="557">
        <f>V193+V191+V183+V180</f>
        <v>0</v>
      </c>
      <c r="W214" s="558">
        <f>W193+W180+W191+W183</f>
        <v>544864</v>
      </c>
      <c r="X214" s="558">
        <f>X193+X180+X191+X183</f>
        <v>632162</v>
      </c>
      <c r="Y214" s="558">
        <f t="shared" si="234"/>
        <v>-87298</v>
      </c>
      <c r="Z214" s="433">
        <f>Y214/W214</f>
        <v>-0.16021979796793329</v>
      </c>
      <c r="AA214" s="350"/>
      <c r="AB214" s="5"/>
      <c r="AC214" s="5"/>
      <c r="AD214" s="5"/>
      <c r="AE214" s="5"/>
      <c r="AF214" s="5"/>
      <c r="AG214" s="5"/>
    </row>
    <row r="215" spans="1:33" ht="30" customHeight="1" thickBot="1">
      <c r="A215" s="114" t="s">
        <v>208</v>
      </c>
      <c r="B215" s="115"/>
      <c r="C215" s="116"/>
      <c r="D215" s="117"/>
      <c r="E215" s="118"/>
      <c r="F215" s="119"/>
      <c r="G215" s="120">
        <f>G33+G47+G56+G105+G118+G139+G148+G156+G169+G172+G175+G178+G214</f>
        <v>1458287.15</v>
      </c>
      <c r="H215" s="118"/>
      <c r="I215" s="119"/>
      <c r="J215" s="120">
        <f>J33+J47+J56+J105+J118+J139+J148+J156+J169+J172+J175+J178+J214</f>
        <v>1292558.2748</v>
      </c>
      <c r="K215" s="118"/>
      <c r="L215" s="119"/>
      <c r="M215" s="120">
        <f>M33+M47+M56+M105+M118+M139+M148+M156+M169+M172+M175+M178+M214</f>
        <v>0</v>
      </c>
      <c r="N215" s="118"/>
      <c r="O215" s="119"/>
      <c r="P215" s="120">
        <f>P33+P47+P56+P105+P118+P139+P148+P156+P169+P172+P175+P178+P214</f>
        <v>0</v>
      </c>
      <c r="Q215" s="118"/>
      <c r="R215" s="119"/>
      <c r="S215" s="120">
        <f>S33+S47+S56+S105+S118+S139+S148+S156+S169+S172+S175+S178+S214</f>
        <v>0</v>
      </c>
      <c r="T215" s="118"/>
      <c r="U215" s="119"/>
      <c r="V215" s="120">
        <f>V33+V47+V56+V105+V118+V139+V148+V156+V169+V172+V175+V178+V214</f>
        <v>0</v>
      </c>
      <c r="W215" s="120">
        <f>W33+W47+W56+W105+W118+W139+W148+W156+W169+W172+W175+W178+W214</f>
        <v>1458287.15</v>
      </c>
      <c r="X215" s="120">
        <f>X33+X47+X56+X105+X118+X139+X148+X156+X169+X172+X175+X178+X214</f>
        <v>1292558.2748</v>
      </c>
      <c r="Y215" s="567">
        <f>Y33+Y47+Y56+Y105+Y118+Y139+Y148+Y156+Y169+Y172+Y175+Y178+Y214</f>
        <v>165728.87520000001</v>
      </c>
      <c r="Z215" s="569">
        <f>Y215/W215</f>
        <v>0.11364625629458507</v>
      </c>
      <c r="AA215" s="568"/>
      <c r="AB215" s="5"/>
      <c r="AC215" s="5"/>
      <c r="AD215" s="5"/>
      <c r="AE215" s="5"/>
      <c r="AF215" s="5"/>
      <c r="AG215" s="5"/>
    </row>
    <row r="216" spans="1:33" ht="15" customHeight="1" thickBot="1">
      <c r="A216" s="613"/>
      <c r="B216" s="583"/>
      <c r="C216" s="583"/>
      <c r="D216" s="19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1"/>
      <c r="X216" s="21"/>
      <c r="Y216" s="21"/>
      <c r="Z216" s="21"/>
      <c r="AA216" s="182"/>
      <c r="AB216" s="5"/>
      <c r="AC216" s="5"/>
      <c r="AD216" s="5"/>
      <c r="AE216" s="5"/>
      <c r="AF216" s="5"/>
      <c r="AG216" s="5"/>
    </row>
    <row r="217" spans="1:33" ht="30" customHeight="1" thickBot="1">
      <c r="A217" s="614" t="s">
        <v>209</v>
      </c>
      <c r="B217" s="615"/>
      <c r="C217" s="616"/>
      <c r="D217" s="121"/>
      <c r="E217" s="118"/>
      <c r="F217" s="119"/>
      <c r="G217" s="122">
        <f>Фінансування!C27-'Кошторис  витрат'!G215</f>
        <v>0</v>
      </c>
      <c r="H217" s="118"/>
      <c r="I217" s="119"/>
      <c r="J217" s="122">
        <f>Фінансування!C28-'Кошторис  витрат'!J215</f>
        <v>0</v>
      </c>
      <c r="K217" s="118"/>
      <c r="L217" s="119"/>
      <c r="M217" s="122">
        <f>'Кошторис  витрат'!J27-'Кошторис  витрат'!M215</f>
        <v>18519.05</v>
      </c>
      <c r="N217" s="118"/>
      <c r="O217" s="119"/>
      <c r="P217" s="122">
        <f>'Кошторис  витрат'!J28-'Кошторис  витрат'!P215</f>
        <v>5046.25</v>
      </c>
      <c r="Q217" s="118"/>
      <c r="R217" s="119"/>
      <c r="S217" s="122">
        <f>Фінансування!L27-'Кошторис  витрат'!S215</f>
        <v>0</v>
      </c>
      <c r="T217" s="118"/>
      <c r="U217" s="119"/>
      <c r="V217" s="122">
        <f>Фінансування!L28-'Кошторис  витрат'!V215</f>
        <v>0</v>
      </c>
      <c r="W217" s="123">
        <f>Фінансування!N27-'Кошторис  витрат'!W215</f>
        <v>0</v>
      </c>
      <c r="X217" s="123">
        <f>Фінансування!N28-'Кошторис  витрат'!X215</f>
        <v>0</v>
      </c>
      <c r="Y217" s="123"/>
      <c r="Z217" s="123"/>
      <c r="AA217" s="186"/>
      <c r="AB217" s="5"/>
      <c r="AC217" s="5"/>
      <c r="AD217" s="5"/>
      <c r="AE217" s="5"/>
      <c r="AF217" s="5"/>
      <c r="AG217" s="5"/>
    </row>
    <row r="218" spans="1:33" ht="15.75" customHeight="1">
      <c r="A218" s="1"/>
      <c r="B218" s="124"/>
      <c r="C218" s="2"/>
      <c r="D218" s="12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6"/>
      <c r="X218" s="16"/>
      <c r="Y218" s="16"/>
      <c r="Z218" s="16"/>
      <c r="AA218" s="179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124"/>
      <c r="C219" s="2"/>
      <c r="D219" s="12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6"/>
      <c r="X219" s="16"/>
      <c r="Y219" s="16"/>
      <c r="Z219" s="16"/>
      <c r="AA219" s="179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124"/>
      <c r="C220" s="2"/>
      <c r="D220" s="12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6"/>
      <c r="X220" s="16"/>
      <c r="Y220" s="16"/>
      <c r="Z220" s="16"/>
      <c r="AA220" s="179"/>
      <c r="AB220" s="1"/>
      <c r="AC220" s="1"/>
      <c r="AD220" s="1"/>
      <c r="AE220" s="1"/>
      <c r="AF220" s="1"/>
      <c r="AG220" s="1"/>
    </row>
    <row r="221" spans="1:33" ht="15.75" customHeight="1">
      <c r="A221" s="6" t="s">
        <v>514</v>
      </c>
      <c r="B221" s="7"/>
      <c r="C221" s="8"/>
      <c r="D221" s="125"/>
      <c r="E221" s="126"/>
      <c r="F221" s="126"/>
      <c r="G221" s="9"/>
      <c r="H221" s="570" t="s">
        <v>515</v>
      </c>
      <c r="I221" s="126"/>
      <c r="J221" s="9"/>
      <c r="K221" s="127"/>
      <c r="L221" s="6"/>
      <c r="M221" s="126"/>
      <c r="N221" s="127"/>
      <c r="O221" s="6"/>
      <c r="P221" s="126"/>
      <c r="Q221" s="9"/>
      <c r="R221" s="9"/>
      <c r="S221" s="9"/>
      <c r="T221" s="9"/>
      <c r="U221" s="9"/>
      <c r="V221" s="9"/>
      <c r="W221" s="16"/>
      <c r="X221" s="16"/>
      <c r="Y221" s="16"/>
      <c r="Z221" s="16"/>
      <c r="AA221" s="179"/>
      <c r="AB221" s="1"/>
      <c r="AC221" s="2"/>
      <c r="AD221" s="1"/>
      <c r="AE221" s="1"/>
      <c r="AF221" s="1"/>
      <c r="AG221" s="1"/>
    </row>
    <row r="222" spans="1:33" ht="15.75" customHeight="1">
      <c r="A222" s="10"/>
      <c r="B222" s="128"/>
      <c r="C222" s="11" t="s">
        <v>7</v>
      </c>
      <c r="D222" s="129"/>
      <c r="E222" s="14"/>
      <c r="F222" s="12" t="s">
        <v>8</v>
      </c>
      <c r="G222" s="14"/>
      <c r="H222" s="14"/>
      <c r="I222" s="12" t="s">
        <v>8</v>
      </c>
      <c r="J222" s="14"/>
      <c r="K222" s="15"/>
      <c r="L222" s="13" t="s">
        <v>9</v>
      </c>
      <c r="M222" s="14"/>
      <c r="N222" s="15"/>
      <c r="O222" s="13" t="s">
        <v>9</v>
      </c>
      <c r="P222" s="14"/>
      <c r="Q222" s="14"/>
      <c r="R222" s="14"/>
      <c r="S222" s="14"/>
      <c r="T222" s="14"/>
      <c r="U222" s="14"/>
      <c r="V222" s="14"/>
      <c r="W222" s="130"/>
      <c r="X222" s="130"/>
      <c r="Y222" s="130"/>
      <c r="Z222" s="130"/>
      <c r="AA222" s="187"/>
      <c r="AB222" s="132"/>
      <c r="AC222" s="131"/>
      <c r="AD222" s="132"/>
      <c r="AE222" s="132"/>
      <c r="AF222" s="132"/>
      <c r="AG222" s="132"/>
    </row>
    <row r="223" spans="1:33" ht="15.75" customHeight="1">
      <c r="A223" s="1"/>
      <c r="B223" s="124"/>
      <c r="C223" s="2"/>
      <c r="D223" s="12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6"/>
      <c r="X223" s="16"/>
      <c r="Y223" s="16"/>
      <c r="Z223" s="16"/>
      <c r="AA223" s="179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124"/>
      <c r="C224" s="2"/>
      <c r="D224" s="12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6"/>
      <c r="X224" s="16"/>
      <c r="Y224" s="16"/>
      <c r="Z224" s="16"/>
      <c r="AA224" s="179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124"/>
      <c r="C225" s="2"/>
      <c r="D225" s="12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6"/>
      <c r="X225" s="16"/>
      <c r="Y225" s="16"/>
      <c r="Z225" s="16"/>
      <c r="AA225" s="179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24"/>
      <c r="C226" s="2"/>
      <c r="D226" s="12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33"/>
      <c r="X226" s="133"/>
      <c r="Y226" s="133"/>
      <c r="Z226" s="133"/>
      <c r="AA226" s="179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24"/>
      <c r="C227" s="2"/>
      <c r="D227" s="12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33"/>
      <c r="X227" s="133"/>
      <c r="Y227" s="133"/>
      <c r="Z227" s="133"/>
      <c r="AA227" s="179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24"/>
      <c r="C228" s="2"/>
      <c r="D228" s="12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33"/>
      <c r="X228" s="133"/>
      <c r="Y228" s="133"/>
      <c r="Z228" s="133"/>
      <c r="AA228" s="179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24"/>
      <c r="C229" s="2"/>
      <c r="D229" s="12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33"/>
      <c r="X229" s="133"/>
      <c r="Y229" s="133"/>
      <c r="Z229" s="133"/>
      <c r="AA229" s="179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24"/>
      <c r="C230" s="2"/>
      <c r="D230" s="12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33"/>
      <c r="X230" s="133"/>
      <c r="Y230" s="133"/>
      <c r="Z230" s="133"/>
      <c r="AA230" s="179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24"/>
      <c r="C231" s="2"/>
      <c r="D231" s="12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33"/>
      <c r="X231" s="133"/>
      <c r="Y231" s="133"/>
      <c r="Z231" s="133"/>
      <c r="AA231" s="179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24"/>
      <c r="C232" s="2"/>
      <c r="D232" s="12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33"/>
      <c r="X232" s="133"/>
      <c r="Y232" s="133"/>
      <c r="Z232" s="133"/>
      <c r="AA232" s="179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24"/>
      <c r="C233" s="2"/>
      <c r="D233" s="12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33"/>
      <c r="X233" s="133"/>
      <c r="Y233" s="133"/>
      <c r="Z233" s="133"/>
      <c r="AA233" s="179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24"/>
      <c r="C234" s="2"/>
      <c r="D234" s="12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33"/>
      <c r="X234" s="133"/>
      <c r="Y234" s="133"/>
      <c r="Z234" s="133"/>
      <c r="AA234" s="179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24"/>
      <c r="C235" s="2"/>
      <c r="D235" s="12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33"/>
      <c r="X235" s="133"/>
      <c r="Y235" s="133"/>
      <c r="Z235" s="133"/>
      <c r="AA235" s="179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24"/>
      <c r="C236" s="2"/>
      <c r="D236" s="12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33"/>
      <c r="X236" s="133"/>
      <c r="Y236" s="133"/>
      <c r="Z236" s="133"/>
      <c r="AA236" s="179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24"/>
      <c r="C237" s="2"/>
      <c r="D237" s="12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33"/>
      <c r="X237" s="133"/>
      <c r="Y237" s="133"/>
      <c r="Z237" s="133"/>
      <c r="AA237" s="179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24"/>
      <c r="C238" s="2"/>
      <c r="D238" s="12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33"/>
      <c r="X238" s="133"/>
      <c r="Y238" s="133"/>
      <c r="Z238" s="133"/>
      <c r="AA238" s="179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24"/>
      <c r="C239" s="2"/>
      <c r="D239" s="12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33"/>
      <c r="X239" s="133"/>
      <c r="Y239" s="133"/>
      <c r="Z239" s="133"/>
      <c r="AA239" s="179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24"/>
      <c r="C240" s="2"/>
      <c r="D240" s="12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33"/>
      <c r="X240" s="133"/>
      <c r="Y240" s="133"/>
      <c r="Z240" s="133"/>
      <c r="AA240" s="179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24"/>
      <c r="C241" s="2"/>
      <c r="D241" s="12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33"/>
      <c r="X241" s="133"/>
      <c r="Y241" s="133"/>
      <c r="Z241" s="133"/>
      <c r="AA241" s="179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24"/>
      <c r="C242" s="2"/>
      <c r="D242" s="12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33"/>
      <c r="X242" s="133"/>
      <c r="Y242" s="133"/>
      <c r="Z242" s="133"/>
      <c r="AA242" s="179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24"/>
      <c r="C243" s="2"/>
      <c r="D243" s="12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33"/>
      <c r="X243" s="133"/>
      <c r="Y243" s="133"/>
      <c r="Z243" s="133"/>
      <c r="AA243" s="179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24"/>
      <c r="C244" s="2"/>
      <c r="D244" s="12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33"/>
      <c r="X244" s="133"/>
      <c r="Y244" s="133"/>
      <c r="Z244" s="133"/>
      <c r="AA244" s="179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24"/>
      <c r="C245" s="2"/>
      <c r="D245" s="12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33"/>
      <c r="X245" s="133"/>
      <c r="Y245" s="133"/>
      <c r="Z245" s="133"/>
      <c r="AA245" s="179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24"/>
      <c r="C246" s="2"/>
      <c r="D246" s="12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33"/>
      <c r="X246" s="133"/>
      <c r="Y246" s="133"/>
      <c r="Z246" s="133"/>
      <c r="AA246" s="179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24"/>
      <c r="C247" s="2"/>
      <c r="D247" s="12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33"/>
      <c r="X247" s="133"/>
      <c r="Y247" s="133"/>
      <c r="Z247" s="133"/>
      <c r="AA247" s="179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24"/>
      <c r="C248" s="2"/>
      <c r="D248" s="12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33"/>
      <c r="X248" s="133"/>
      <c r="Y248" s="133"/>
      <c r="Z248" s="133"/>
      <c r="AA248" s="179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24"/>
      <c r="C249" s="2"/>
      <c r="D249" s="12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33"/>
      <c r="X249" s="133"/>
      <c r="Y249" s="133"/>
      <c r="Z249" s="133"/>
      <c r="AA249" s="179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24"/>
      <c r="C250" s="2"/>
      <c r="D250" s="12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33"/>
      <c r="X250" s="133"/>
      <c r="Y250" s="133"/>
      <c r="Z250" s="133"/>
      <c r="AA250" s="179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24"/>
      <c r="C251" s="2"/>
      <c r="D251" s="12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33"/>
      <c r="X251" s="133"/>
      <c r="Y251" s="133"/>
      <c r="Z251" s="133"/>
      <c r="AA251" s="179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24"/>
      <c r="C252" s="2"/>
      <c r="D252" s="12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33"/>
      <c r="X252" s="133"/>
      <c r="Y252" s="133"/>
      <c r="Z252" s="133"/>
      <c r="AA252" s="179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24"/>
      <c r="C253" s="2"/>
      <c r="D253" s="12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33"/>
      <c r="X253" s="133"/>
      <c r="Y253" s="133"/>
      <c r="Z253" s="133"/>
      <c r="AA253" s="179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24"/>
      <c r="C254" s="2"/>
      <c r="D254" s="12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33"/>
      <c r="X254" s="133"/>
      <c r="Y254" s="133"/>
      <c r="Z254" s="133"/>
      <c r="AA254" s="179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24"/>
      <c r="C255" s="2"/>
      <c r="D255" s="12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33"/>
      <c r="X255" s="133"/>
      <c r="Y255" s="133"/>
      <c r="Z255" s="133"/>
      <c r="AA255" s="179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24"/>
      <c r="C256" s="2"/>
      <c r="D256" s="12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33"/>
      <c r="X256" s="133"/>
      <c r="Y256" s="133"/>
      <c r="Z256" s="133"/>
      <c r="AA256" s="179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24"/>
      <c r="C257" s="2"/>
      <c r="D257" s="12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33"/>
      <c r="X257" s="133"/>
      <c r="Y257" s="133"/>
      <c r="Z257" s="133"/>
      <c r="AA257" s="179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24"/>
      <c r="C258" s="2"/>
      <c r="D258" s="12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33"/>
      <c r="X258" s="133"/>
      <c r="Y258" s="133"/>
      <c r="Z258" s="133"/>
      <c r="AA258" s="179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24"/>
      <c r="C259" s="2"/>
      <c r="D259" s="12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33"/>
      <c r="X259" s="133"/>
      <c r="Y259" s="133"/>
      <c r="Z259" s="133"/>
      <c r="AA259" s="179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24"/>
      <c r="C260" s="2"/>
      <c r="D260" s="12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33"/>
      <c r="X260" s="133"/>
      <c r="Y260" s="133"/>
      <c r="Z260" s="133"/>
      <c r="AA260" s="179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24"/>
      <c r="C261" s="2"/>
      <c r="D261" s="12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33"/>
      <c r="X261" s="133"/>
      <c r="Y261" s="133"/>
      <c r="Z261" s="133"/>
      <c r="AA261" s="179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24"/>
      <c r="C262" s="2"/>
      <c r="D262" s="12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33"/>
      <c r="X262" s="133"/>
      <c r="Y262" s="133"/>
      <c r="Z262" s="133"/>
      <c r="AA262" s="179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24"/>
      <c r="C263" s="2"/>
      <c r="D263" s="12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33"/>
      <c r="X263" s="133"/>
      <c r="Y263" s="133"/>
      <c r="Z263" s="133"/>
      <c r="AA263" s="179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24"/>
      <c r="C264" s="2"/>
      <c r="D264" s="12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33"/>
      <c r="X264" s="133"/>
      <c r="Y264" s="133"/>
      <c r="Z264" s="133"/>
      <c r="AA264" s="179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24"/>
      <c r="C265" s="2"/>
      <c r="D265" s="12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33"/>
      <c r="X265" s="133"/>
      <c r="Y265" s="133"/>
      <c r="Z265" s="133"/>
      <c r="AA265" s="179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24"/>
      <c r="C266" s="2"/>
      <c r="D266" s="12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33"/>
      <c r="X266" s="133"/>
      <c r="Y266" s="133"/>
      <c r="Z266" s="133"/>
      <c r="AA266" s="179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24"/>
      <c r="C267" s="2"/>
      <c r="D267" s="12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33"/>
      <c r="X267" s="133"/>
      <c r="Y267" s="133"/>
      <c r="Z267" s="133"/>
      <c r="AA267" s="179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24"/>
      <c r="C268" s="2"/>
      <c r="D268" s="12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33"/>
      <c r="X268" s="133"/>
      <c r="Y268" s="133"/>
      <c r="Z268" s="133"/>
      <c r="AA268" s="179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24"/>
      <c r="C269" s="2"/>
      <c r="D269" s="12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33"/>
      <c r="X269" s="133"/>
      <c r="Y269" s="133"/>
      <c r="Z269" s="133"/>
      <c r="AA269" s="179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24"/>
      <c r="C270" s="2"/>
      <c r="D270" s="12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33"/>
      <c r="X270" s="133"/>
      <c r="Y270" s="133"/>
      <c r="Z270" s="133"/>
      <c r="AA270" s="179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24"/>
      <c r="C271" s="2"/>
      <c r="D271" s="12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33"/>
      <c r="X271" s="133"/>
      <c r="Y271" s="133"/>
      <c r="Z271" s="133"/>
      <c r="AA271" s="179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24"/>
      <c r="C272" s="2"/>
      <c r="D272" s="12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33"/>
      <c r="X272" s="133"/>
      <c r="Y272" s="133"/>
      <c r="Z272" s="133"/>
      <c r="AA272" s="179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24"/>
      <c r="C273" s="2"/>
      <c r="D273" s="12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33"/>
      <c r="X273" s="133"/>
      <c r="Y273" s="133"/>
      <c r="Z273" s="133"/>
      <c r="AA273" s="179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24"/>
      <c r="C274" s="2"/>
      <c r="D274" s="12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33"/>
      <c r="X274" s="133"/>
      <c r="Y274" s="133"/>
      <c r="Z274" s="133"/>
      <c r="AA274" s="179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24"/>
      <c r="C275" s="2"/>
      <c r="D275" s="12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33"/>
      <c r="X275" s="133"/>
      <c r="Y275" s="133"/>
      <c r="Z275" s="133"/>
      <c r="AA275" s="179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24"/>
      <c r="C276" s="2"/>
      <c r="D276" s="12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33"/>
      <c r="X276" s="133"/>
      <c r="Y276" s="133"/>
      <c r="Z276" s="133"/>
      <c r="AA276" s="179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24"/>
      <c r="C277" s="2"/>
      <c r="D277" s="12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33"/>
      <c r="X277" s="133"/>
      <c r="Y277" s="133"/>
      <c r="Z277" s="133"/>
      <c r="AA277" s="179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24"/>
      <c r="C278" s="2"/>
      <c r="D278" s="12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33"/>
      <c r="X278" s="133"/>
      <c r="Y278" s="133"/>
      <c r="Z278" s="133"/>
      <c r="AA278" s="179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24"/>
      <c r="C279" s="2"/>
      <c r="D279" s="12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33"/>
      <c r="X279" s="133"/>
      <c r="Y279" s="133"/>
      <c r="Z279" s="133"/>
      <c r="AA279" s="179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24"/>
      <c r="C280" s="2"/>
      <c r="D280" s="12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33"/>
      <c r="X280" s="133"/>
      <c r="Y280" s="133"/>
      <c r="Z280" s="133"/>
      <c r="AA280" s="179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24"/>
      <c r="C281" s="2"/>
      <c r="D281" s="12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33"/>
      <c r="X281" s="133"/>
      <c r="Y281" s="133"/>
      <c r="Z281" s="133"/>
      <c r="AA281" s="179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24"/>
      <c r="C282" s="2"/>
      <c r="D282" s="12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33"/>
      <c r="X282" s="133"/>
      <c r="Y282" s="133"/>
      <c r="Z282" s="133"/>
      <c r="AA282" s="179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24"/>
      <c r="C283" s="2"/>
      <c r="D283" s="12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33"/>
      <c r="X283" s="133"/>
      <c r="Y283" s="133"/>
      <c r="Z283" s="133"/>
      <c r="AA283" s="179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24"/>
      <c r="C284" s="2"/>
      <c r="D284" s="12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33"/>
      <c r="X284" s="133"/>
      <c r="Y284" s="133"/>
      <c r="Z284" s="133"/>
      <c r="AA284" s="179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24"/>
      <c r="C285" s="2"/>
      <c r="D285" s="12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33"/>
      <c r="X285" s="133"/>
      <c r="Y285" s="133"/>
      <c r="Z285" s="133"/>
      <c r="AA285" s="179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24"/>
      <c r="C286" s="2"/>
      <c r="D286" s="12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33"/>
      <c r="X286" s="133"/>
      <c r="Y286" s="133"/>
      <c r="Z286" s="133"/>
      <c r="AA286" s="179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24"/>
      <c r="C287" s="2"/>
      <c r="D287" s="12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33"/>
      <c r="X287" s="133"/>
      <c r="Y287" s="133"/>
      <c r="Z287" s="133"/>
      <c r="AA287" s="179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24"/>
      <c r="C288" s="2"/>
      <c r="D288" s="12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33"/>
      <c r="X288" s="133"/>
      <c r="Y288" s="133"/>
      <c r="Z288" s="133"/>
      <c r="AA288" s="179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24"/>
      <c r="C289" s="2"/>
      <c r="D289" s="12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33"/>
      <c r="X289" s="133"/>
      <c r="Y289" s="133"/>
      <c r="Z289" s="133"/>
      <c r="AA289" s="179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24"/>
      <c r="C290" s="2"/>
      <c r="D290" s="12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33"/>
      <c r="X290" s="133"/>
      <c r="Y290" s="133"/>
      <c r="Z290" s="133"/>
      <c r="AA290" s="179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24"/>
      <c r="C291" s="2"/>
      <c r="D291" s="12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33"/>
      <c r="X291" s="133"/>
      <c r="Y291" s="133"/>
      <c r="Z291" s="133"/>
      <c r="AA291" s="179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24"/>
      <c r="C292" s="2"/>
      <c r="D292" s="12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33"/>
      <c r="X292" s="133"/>
      <c r="Y292" s="133"/>
      <c r="Z292" s="133"/>
      <c r="AA292" s="179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24"/>
      <c r="C293" s="2"/>
      <c r="D293" s="12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33"/>
      <c r="X293" s="133"/>
      <c r="Y293" s="133"/>
      <c r="Z293" s="133"/>
      <c r="AA293" s="179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24"/>
      <c r="C294" s="2"/>
      <c r="D294" s="12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33"/>
      <c r="X294" s="133"/>
      <c r="Y294" s="133"/>
      <c r="Z294" s="133"/>
      <c r="AA294" s="179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24"/>
      <c r="C295" s="2"/>
      <c r="D295" s="12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33"/>
      <c r="X295" s="133"/>
      <c r="Y295" s="133"/>
      <c r="Z295" s="133"/>
      <c r="AA295" s="179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24"/>
      <c r="C296" s="2"/>
      <c r="D296" s="12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33"/>
      <c r="X296" s="133"/>
      <c r="Y296" s="133"/>
      <c r="Z296" s="133"/>
      <c r="AA296" s="179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24"/>
      <c r="C297" s="2"/>
      <c r="D297" s="12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33"/>
      <c r="X297" s="133"/>
      <c r="Y297" s="133"/>
      <c r="Z297" s="133"/>
      <c r="AA297" s="179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24"/>
      <c r="C298" s="2"/>
      <c r="D298" s="12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33"/>
      <c r="X298" s="133"/>
      <c r="Y298" s="133"/>
      <c r="Z298" s="133"/>
      <c r="AA298" s="179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24"/>
      <c r="C299" s="2"/>
      <c r="D299" s="12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33"/>
      <c r="X299" s="133"/>
      <c r="Y299" s="133"/>
      <c r="Z299" s="133"/>
      <c r="AA299" s="179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24"/>
      <c r="C300" s="2"/>
      <c r="D300" s="12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33"/>
      <c r="X300" s="133"/>
      <c r="Y300" s="133"/>
      <c r="Z300" s="133"/>
      <c r="AA300" s="179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24"/>
      <c r="C301" s="2"/>
      <c r="D301" s="12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33"/>
      <c r="X301" s="133"/>
      <c r="Y301" s="133"/>
      <c r="Z301" s="133"/>
      <c r="AA301" s="179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24"/>
      <c r="C302" s="2"/>
      <c r="D302" s="12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33"/>
      <c r="X302" s="133"/>
      <c r="Y302" s="133"/>
      <c r="Z302" s="133"/>
      <c r="AA302" s="179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24"/>
      <c r="C303" s="2"/>
      <c r="D303" s="12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33"/>
      <c r="X303" s="133"/>
      <c r="Y303" s="133"/>
      <c r="Z303" s="133"/>
      <c r="AA303" s="179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24"/>
      <c r="C304" s="2"/>
      <c r="D304" s="12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33"/>
      <c r="X304" s="133"/>
      <c r="Y304" s="133"/>
      <c r="Z304" s="133"/>
      <c r="AA304" s="179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24"/>
      <c r="C305" s="2"/>
      <c r="D305" s="12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33"/>
      <c r="X305" s="133"/>
      <c r="Y305" s="133"/>
      <c r="Z305" s="133"/>
      <c r="AA305" s="179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24"/>
      <c r="C306" s="2"/>
      <c r="D306" s="12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33"/>
      <c r="X306" s="133"/>
      <c r="Y306" s="133"/>
      <c r="Z306" s="133"/>
      <c r="AA306" s="179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24"/>
      <c r="C307" s="2"/>
      <c r="D307" s="12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33"/>
      <c r="X307" s="133"/>
      <c r="Y307" s="133"/>
      <c r="Z307" s="133"/>
      <c r="AA307" s="179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24"/>
      <c r="C308" s="2"/>
      <c r="D308" s="12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33"/>
      <c r="X308" s="133"/>
      <c r="Y308" s="133"/>
      <c r="Z308" s="133"/>
      <c r="AA308" s="179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24"/>
      <c r="C309" s="2"/>
      <c r="D309" s="12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33"/>
      <c r="X309" s="133"/>
      <c r="Y309" s="133"/>
      <c r="Z309" s="133"/>
      <c r="AA309" s="179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24"/>
      <c r="C310" s="2"/>
      <c r="D310" s="12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33"/>
      <c r="X310" s="133"/>
      <c r="Y310" s="133"/>
      <c r="Z310" s="133"/>
      <c r="AA310" s="179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24"/>
      <c r="C311" s="2"/>
      <c r="D311" s="12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33"/>
      <c r="X311" s="133"/>
      <c r="Y311" s="133"/>
      <c r="Z311" s="133"/>
      <c r="AA311" s="179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24"/>
      <c r="C312" s="2"/>
      <c r="D312" s="12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33"/>
      <c r="X312" s="133"/>
      <c r="Y312" s="133"/>
      <c r="Z312" s="133"/>
      <c r="AA312" s="179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24"/>
      <c r="C313" s="2"/>
      <c r="D313" s="12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33"/>
      <c r="X313" s="133"/>
      <c r="Y313" s="133"/>
      <c r="Z313" s="133"/>
      <c r="AA313" s="179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24"/>
      <c r="C314" s="2"/>
      <c r="D314" s="12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33"/>
      <c r="X314" s="133"/>
      <c r="Y314" s="133"/>
      <c r="Z314" s="133"/>
      <c r="AA314" s="179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24"/>
      <c r="C315" s="2"/>
      <c r="D315" s="12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33"/>
      <c r="X315" s="133"/>
      <c r="Y315" s="133"/>
      <c r="Z315" s="133"/>
      <c r="AA315" s="179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24"/>
      <c r="C316" s="2"/>
      <c r="D316" s="12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33"/>
      <c r="X316" s="133"/>
      <c r="Y316" s="133"/>
      <c r="Z316" s="133"/>
      <c r="AA316" s="179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24"/>
      <c r="C317" s="2"/>
      <c r="D317" s="12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33"/>
      <c r="X317" s="133"/>
      <c r="Y317" s="133"/>
      <c r="Z317" s="133"/>
      <c r="AA317" s="179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24"/>
      <c r="C318" s="2"/>
      <c r="D318" s="12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33"/>
      <c r="X318" s="133"/>
      <c r="Y318" s="133"/>
      <c r="Z318" s="133"/>
      <c r="AA318" s="179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24"/>
      <c r="C319" s="2"/>
      <c r="D319" s="12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33"/>
      <c r="X319" s="133"/>
      <c r="Y319" s="133"/>
      <c r="Z319" s="133"/>
      <c r="AA319" s="179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24"/>
      <c r="C320" s="2"/>
      <c r="D320" s="12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33"/>
      <c r="X320" s="133"/>
      <c r="Y320" s="133"/>
      <c r="Z320" s="133"/>
      <c r="AA320" s="179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24"/>
      <c r="C321" s="2"/>
      <c r="D321" s="12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33"/>
      <c r="X321" s="133"/>
      <c r="Y321" s="133"/>
      <c r="Z321" s="133"/>
      <c r="AA321" s="179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24"/>
      <c r="C322" s="2"/>
      <c r="D322" s="12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33"/>
      <c r="X322" s="133"/>
      <c r="Y322" s="133"/>
      <c r="Z322" s="133"/>
      <c r="AA322" s="179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24"/>
      <c r="C323" s="2"/>
      <c r="D323" s="12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33"/>
      <c r="X323" s="133"/>
      <c r="Y323" s="133"/>
      <c r="Z323" s="133"/>
      <c r="AA323" s="179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24"/>
      <c r="C324" s="2"/>
      <c r="D324" s="12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33"/>
      <c r="X324" s="133"/>
      <c r="Y324" s="133"/>
      <c r="Z324" s="133"/>
      <c r="AA324" s="179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24"/>
      <c r="C325" s="2"/>
      <c r="D325" s="12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33"/>
      <c r="X325" s="133"/>
      <c r="Y325" s="133"/>
      <c r="Z325" s="133"/>
      <c r="AA325" s="179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24"/>
      <c r="C326" s="2"/>
      <c r="D326" s="12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33"/>
      <c r="X326" s="133"/>
      <c r="Y326" s="133"/>
      <c r="Z326" s="133"/>
      <c r="AA326" s="179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24"/>
      <c r="C327" s="2"/>
      <c r="D327" s="12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33"/>
      <c r="X327" s="133"/>
      <c r="Y327" s="133"/>
      <c r="Z327" s="133"/>
      <c r="AA327" s="179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24"/>
      <c r="C328" s="2"/>
      <c r="D328" s="12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33"/>
      <c r="X328" s="133"/>
      <c r="Y328" s="133"/>
      <c r="Z328" s="133"/>
      <c r="AA328" s="179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24"/>
      <c r="C329" s="2"/>
      <c r="D329" s="12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33"/>
      <c r="X329" s="133"/>
      <c r="Y329" s="133"/>
      <c r="Z329" s="133"/>
      <c r="AA329" s="179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24"/>
      <c r="C330" s="2"/>
      <c r="D330" s="12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33"/>
      <c r="X330" s="133"/>
      <c r="Y330" s="133"/>
      <c r="Z330" s="133"/>
      <c r="AA330" s="179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24"/>
      <c r="C331" s="2"/>
      <c r="D331" s="12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33"/>
      <c r="X331" s="133"/>
      <c r="Y331" s="133"/>
      <c r="Z331" s="133"/>
      <c r="AA331" s="179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24"/>
      <c r="C332" s="2"/>
      <c r="D332" s="12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33"/>
      <c r="X332" s="133"/>
      <c r="Y332" s="133"/>
      <c r="Z332" s="133"/>
      <c r="AA332" s="179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24"/>
      <c r="C333" s="2"/>
      <c r="D333" s="12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33"/>
      <c r="X333" s="133"/>
      <c r="Y333" s="133"/>
      <c r="Z333" s="133"/>
      <c r="AA333" s="179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24"/>
      <c r="C334" s="2"/>
      <c r="D334" s="12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33"/>
      <c r="X334" s="133"/>
      <c r="Y334" s="133"/>
      <c r="Z334" s="133"/>
      <c r="AA334" s="179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24"/>
      <c r="C335" s="2"/>
      <c r="D335" s="12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33"/>
      <c r="X335" s="133"/>
      <c r="Y335" s="133"/>
      <c r="Z335" s="133"/>
      <c r="AA335" s="179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24"/>
      <c r="C336" s="2"/>
      <c r="D336" s="12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33"/>
      <c r="X336" s="133"/>
      <c r="Y336" s="133"/>
      <c r="Z336" s="133"/>
      <c r="AA336" s="179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24"/>
      <c r="C337" s="2"/>
      <c r="D337" s="12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33"/>
      <c r="X337" s="133"/>
      <c r="Y337" s="133"/>
      <c r="Z337" s="133"/>
      <c r="AA337" s="179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24"/>
      <c r="C338" s="2"/>
      <c r="D338" s="12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33"/>
      <c r="X338" s="133"/>
      <c r="Y338" s="133"/>
      <c r="Z338" s="133"/>
      <c r="AA338" s="179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24"/>
      <c r="C339" s="2"/>
      <c r="D339" s="12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33"/>
      <c r="X339" s="133"/>
      <c r="Y339" s="133"/>
      <c r="Z339" s="133"/>
      <c r="AA339" s="179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24"/>
      <c r="C340" s="2"/>
      <c r="D340" s="12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33"/>
      <c r="X340" s="133"/>
      <c r="Y340" s="133"/>
      <c r="Z340" s="133"/>
      <c r="AA340" s="179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24"/>
      <c r="C341" s="2"/>
      <c r="D341" s="12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33"/>
      <c r="X341" s="133"/>
      <c r="Y341" s="133"/>
      <c r="Z341" s="133"/>
      <c r="AA341" s="179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24"/>
      <c r="C342" s="2"/>
      <c r="D342" s="12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33"/>
      <c r="X342" s="133"/>
      <c r="Y342" s="133"/>
      <c r="Z342" s="133"/>
      <c r="AA342" s="179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24"/>
      <c r="C343" s="2"/>
      <c r="D343" s="12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33"/>
      <c r="X343" s="133"/>
      <c r="Y343" s="133"/>
      <c r="Z343" s="133"/>
      <c r="AA343" s="179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24"/>
      <c r="C344" s="2"/>
      <c r="D344" s="12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33"/>
      <c r="X344" s="133"/>
      <c r="Y344" s="133"/>
      <c r="Z344" s="133"/>
      <c r="AA344" s="179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24"/>
      <c r="C345" s="2"/>
      <c r="D345" s="12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33"/>
      <c r="X345" s="133"/>
      <c r="Y345" s="133"/>
      <c r="Z345" s="133"/>
      <c r="AA345" s="179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24"/>
      <c r="C346" s="2"/>
      <c r="D346" s="12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33"/>
      <c r="X346" s="133"/>
      <c r="Y346" s="133"/>
      <c r="Z346" s="133"/>
      <c r="AA346" s="179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24"/>
      <c r="C347" s="2"/>
      <c r="D347" s="12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33"/>
      <c r="X347" s="133"/>
      <c r="Y347" s="133"/>
      <c r="Z347" s="133"/>
      <c r="AA347" s="179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24"/>
      <c r="C348" s="2"/>
      <c r="D348" s="12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33"/>
      <c r="X348" s="133"/>
      <c r="Y348" s="133"/>
      <c r="Z348" s="133"/>
      <c r="AA348" s="179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24"/>
      <c r="C349" s="2"/>
      <c r="D349" s="12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33"/>
      <c r="X349" s="133"/>
      <c r="Y349" s="133"/>
      <c r="Z349" s="133"/>
      <c r="AA349" s="179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24"/>
      <c r="C350" s="2"/>
      <c r="D350" s="12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33"/>
      <c r="X350" s="133"/>
      <c r="Y350" s="133"/>
      <c r="Z350" s="133"/>
      <c r="AA350" s="179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24"/>
      <c r="C351" s="2"/>
      <c r="D351" s="12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33"/>
      <c r="X351" s="133"/>
      <c r="Y351" s="133"/>
      <c r="Z351" s="133"/>
      <c r="AA351" s="179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24"/>
      <c r="C352" s="2"/>
      <c r="D352" s="12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33"/>
      <c r="X352" s="133"/>
      <c r="Y352" s="133"/>
      <c r="Z352" s="133"/>
      <c r="AA352" s="179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24"/>
      <c r="C353" s="2"/>
      <c r="D353" s="12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33"/>
      <c r="X353" s="133"/>
      <c r="Y353" s="133"/>
      <c r="Z353" s="133"/>
      <c r="AA353" s="179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24"/>
      <c r="C354" s="2"/>
      <c r="D354" s="12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33"/>
      <c r="X354" s="133"/>
      <c r="Y354" s="133"/>
      <c r="Z354" s="133"/>
      <c r="AA354" s="179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24"/>
      <c r="C355" s="2"/>
      <c r="D355" s="12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33"/>
      <c r="X355" s="133"/>
      <c r="Y355" s="133"/>
      <c r="Z355" s="133"/>
      <c r="AA355" s="179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24"/>
      <c r="C356" s="2"/>
      <c r="D356" s="12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33"/>
      <c r="X356" s="133"/>
      <c r="Y356" s="133"/>
      <c r="Z356" s="133"/>
      <c r="AA356" s="179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24"/>
      <c r="C357" s="2"/>
      <c r="D357" s="12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33"/>
      <c r="X357" s="133"/>
      <c r="Y357" s="133"/>
      <c r="Z357" s="133"/>
      <c r="AA357" s="179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24"/>
      <c r="C358" s="2"/>
      <c r="D358" s="12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33"/>
      <c r="X358" s="133"/>
      <c r="Y358" s="133"/>
      <c r="Z358" s="133"/>
      <c r="AA358" s="179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24"/>
      <c r="C359" s="2"/>
      <c r="D359" s="12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33"/>
      <c r="X359" s="133"/>
      <c r="Y359" s="133"/>
      <c r="Z359" s="133"/>
      <c r="AA359" s="179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24"/>
      <c r="C360" s="2"/>
      <c r="D360" s="12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33"/>
      <c r="X360" s="133"/>
      <c r="Y360" s="133"/>
      <c r="Z360" s="133"/>
      <c r="AA360" s="179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24"/>
      <c r="C361" s="2"/>
      <c r="D361" s="12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33"/>
      <c r="X361" s="133"/>
      <c r="Y361" s="133"/>
      <c r="Z361" s="133"/>
      <c r="AA361" s="179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24"/>
      <c r="C362" s="2"/>
      <c r="D362" s="12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33"/>
      <c r="X362" s="133"/>
      <c r="Y362" s="133"/>
      <c r="Z362" s="133"/>
      <c r="AA362" s="179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24"/>
      <c r="C363" s="2"/>
      <c r="D363" s="12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33"/>
      <c r="X363" s="133"/>
      <c r="Y363" s="133"/>
      <c r="Z363" s="133"/>
      <c r="AA363" s="179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24"/>
      <c r="C364" s="2"/>
      <c r="D364" s="12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33"/>
      <c r="X364" s="133"/>
      <c r="Y364" s="133"/>
      <c r="Z364" s="133"/>
      <c r="AA364" s="179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24"/>
      <c r="C365" s="2"/>
      <c r="D365" s="12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33"/>
      <c r="X365" s="133"/>
      <c r="Y365" s="133"/>
      <c r="Z365" s="133"/>
      <c r="AA365" s="179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24"/>
      <c r="C366" s="2"/>
      <c r="D366" s="12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33"/>
      <c r="X366" s="133"/>
      <c r="Y366" s="133"/>
      <c r="Z366" s="133"/>
      <c r="AA366" s="179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24"/>
      <c r="C367" s="2"/>
      <c r="D367" s="12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33"/>
      <c r="X367" s="133"/>
      <c r="Y367" s="133"/>
      <c r="Z367" s="133"/>
      <c r="AA367" s="179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24"/>
      <c r="C368" s="2"/>
      <c r="D368" s="12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33"/>
      <c r="X368" s="133"/>
      <c r="Y368" s="133"/>
      <c r="Z368" s="133"/>
      <c r="AA368" s="179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24"/>
      <c r="C369" s="2"/>
      <c r="D369" s="12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33"/>
      <c r="X369" s="133"/>
      <c r="Y369" s="133"/>
      <c r="Z369" s="133"/>
      <c r="AA369" s="179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24"/>
      <c r="C370" s="2"/>
      <c r="D370" s="12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33"/>
      <c r="X370" s="133"/>
      <c r="Y370" s="133"/>
      <c r="Z370" s="133"/>
      <c r="AA370" s="179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24"/>
      <c r="C371" s="2"/>
      <c r="D371" s="12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33"/>
      <c r="X371" s="133"/>
      <c r="Y371" s="133"/>
      <c r="Z371" s="133"/>
      <c r="AA371" s="179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24"/>
      <c r="C372" s="2"/>
      <c r="D372" s="12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33"/>
      <c r="X372" s="133"/>
      <c r="Y372" s="133"/>
      <c r="Z372" s="133"/>
      <c r="AA372" s="179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24"/>
      <c r="C373" s="2"/>
      <c r="D373" s="12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33"/>
      <c r="X373" s="133"/>
      <c r="Y373" s="133"/>
      <c r="Z373" s="133"/>
      <c r="AA373" s="179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24"/>
      <c r="C374" s="2"/>
      <c r="D374" s="12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33"/>
      <c r="X374" s="133"/>
      <c r="Y374" s="133"/>
      <c r="Z374" s="133"/>
      <c r="AA374" s="179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24"/>
      <c r="C375" s="2"/>
      <c r="D375" s="12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33"/>
      <c r="X375" s="133"/>
      <c r="Y375" s="133"/>
      <c r="Z375" s="133"/>
      <c r="AA375" s="179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24"/>
      <c r="C376" s="2"/>
      <c r="D376" s="12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33"/>
      <c r="X376" s="133"/>
      <c r="Y376" s="133"/>
      <c r="Z376" s="133"/>
      <c r="AA376" s="179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24"/>
      <c r="C377" s="2"/>
      <c r="D377" s="12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33"/>
      <c r="X377" s="133"/>
      <c r="Y377" s="133"/>
      <c r="Z377" s="133"/>
      <c r="AA377" s="179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24"/>
      <c r="C378" s="2"/>
      <c r="D378" s="12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33"/>
      <c r="X378" s="133"/>
      <c r="Y378" s="133"/>
      <c r="Z378" s="133"/>
      <c r="AA378" s="179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24"/>
      <c r="C379" s="2"/>
      <c r="D379" s="12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33"/>
      <c r="X379" s="133"/>
      <c r="Y379" s="133"/>
      <c r="Z379" s="133"/>
      <c r="AA379" s="179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24"/>
      <c r="C380" s="2"/>
      <c r="D380" s="12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33"/>
      <c r="X380" s="133"/>
      <c r="Y380" s="133"/>
      <c r="Z380" s="133"/>
      <c r="AA380" s="179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24"/>
      <c r="C381" s="2"/>
      <c r="D381" s="12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33"/>
      <c r="X381" s="133"/>
      <c r="Y381" s="133"/>
      <c r="Z381" s="133"/>
      <c r="AA381" s="179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24"/>
      <c r="C382" s="2"/>
      <c r="D382" s="12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33"/>
      <c r="X382" s="133"/>
      <c r="Y382" s="133"/>
      <c r="Z382" s="133"/>
      <c r="AA382" s="179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24"/>
      <c r="C383" s="2"/>
      <c r="D383" s="12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33"/>
      <c r="X383" s="133"/>
      <c r="Y383" s="133"/>
      <c r="Z383" s="133"/>
      <c r="AA383" s="179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24"/>
      <c r="C384" s="2"/>
      <c r="D384" s="12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33"/>
      <c r="X384" s="133"/>
      <c r="Y384" s="133"/>
      <c r="Z384" s="133"/>
      <c r="AA384" s="179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24"/>
      <c r="C385" s="2"/>
      <c r="D385" s="12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33"/>
      <c r="X385" s="133"/>
      <c r="Y385" s="133"/>
      <c r="Z385" s="133"/>
      <c r="AA385" s="179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24"/>
      <c r="C386" s="2"/>
      <c r="D386" s="12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33"/>
      <c r="X386" s="133"/>
      <c r="Y386" s="133"/>
      <c r="Z386" s="133"/>
      <c r="AA386" s="179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24"/>
      <c r="C387" s="2"/>
      <c r="D387" s="12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33"/>
      <c r="X387" s="133"/>
      <c r="Y387" s="133"/>
      <c r="Z387" s="133"/>
      <c r="AA387" s="179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24"/>
      <c r="C388" s="2"/>
      <c r="D388" s="12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33"/>
      <c r="X388" s="133"/>
      <c r="Y388" s="133"/>
      <c r="Z388" s="133"/>
      <c r="AA388" s="179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24"/>
      <c r="C389" s="2"/>
      <c r="D389" s="12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33"/>
      <c r="X389" s="133"/>
      <c r="Y389" s="133"/>
      <c r="Z389" s="133"/>
      <c r="AA389" s="179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24"/>
      <c r="C390" s="2"/>
      <c r="D390" s="12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33"/>
      <c r="X390" s="133"/>
      <c r="Y390" s="133"/>
      <c r="Z390" s="133"/>
      <c r="AA390" s="179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24"/>
      <c r="C391" s="2"/>
      <c r="D391" s="12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33"/>
      <c r="X391" s="133"/>
      <c r="Y391" s="133"/>
      <c r="Z391" s="133"/>
      <c r="AA391" s="179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24"/>
      <c r="C392" s="2"/>
      <c r="D392" s="12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33"/>
      <c r="X392" s="133"/>
      <c r="Y392" s="133"/>
      <c r="Z392" s="133"/>
      <c r="AA392" s="179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24"/>
      <c r="C393" s="2"/>
      <c r="D393" s="12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33"/>
      <c r="X393" s="133"/>
      <c r="Y393" s="133"/>
      <c r="Z393" s="133"/>
      <c r="AA393" s="179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24"/>
      <c r="C394" s="2"/>
      <c r="D394" s="12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33"/>
      <c r="X394" s="133"/>
      <c r="Y394" s="133"/>
      <c r="Z394" s="133"/>
      <c r="AA394" s="179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24"/>
      <c r="C395" s="2"/>
      <c r="D395" s="12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33"/>
      <c r="X395" s="133"/>
      <c r="Y395" s="133"/>
      <c r="Z395" s="133"/>
      <c r="AA395" s="179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24"/>
      <c r="C396" s="2"/>
      <c r="D396" s="12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33"/>
      <c r="X396" s="133"/>
      <c r="Y396" s="133"/>
      <c r="Z396" s="133"/>
      <c r="AA396" s="179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24"/>
      <c r="C397" s="2"/>
      <c r="D397" s="12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33"/>
      <c r="X397" s="133"/>
      <c r="Y397" s="133"/>
      <c r="Z397" s="133"/>
      <c r="AA397" s="179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24"/>
      <c r="C398" s="2"/>
      <c r="D398" s="12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33"/>
      <c r="X398" s="133"/>
      <c r="Y398" s="133"/>
      <c r="Z398" s="133"/>
      <c r="AA398" s="179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24"/>
      <c r="C399" s="2"/>
      <c r="D399" s="12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33"/>
      <c r="X399" s="133"/>
      <c r="Y399" s="133"/>
      <c r="Z399" s="133"/>
      <c r="AA399" s="179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24"/>
      <c r="C400" s="2"/>
      <c r="D400" s="12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33"/>
      <c r="X400" s="133"/>
      <c r="Y400" s="133"/>
      <c r="Z400" s="133"/>
      <c r="AA400" s="179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24"/>
      <c r="C401" s="2"/>
      <c r="D401" s="12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33"/>
      <c r="X401" s="133"/>
      <c r="Y401" s="133"/>
      <c r="Z401" s="133"/>
      <c r="AA401" s="179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24"/>
      <c r="C402" s="2"/>
      <c r="D402" s="12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33"/>
      <c r="X402" s="133"/>
      <c r="Y402" s="133"/>
      <c r="Z402" s="133"/>
      <c r="AA402" s="179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24"/>
      <c r="C403" s="2"/>
      <c r="D403" s="12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33"/>
      <c r="X403" s="133"/>
      <c r="Y403" s="133"/>
      <c r="Z403" s="133"/>
      <c r="AA403" s="179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24"/>
      <c r="C404" s="2"/>
      <c r="D404" s="12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33"/>
      <c r="X404" s="133"/>
      <c r="Y404" s="133"/>
      <c r="Z404" s="133"/>
      <c r="AA404" s="179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24"/>
      <c r="C405" s="2"/>
      <c r="D405" s="12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33"/>
      <c r="X405" s="133"/>
      <c r="Y405" s="133"/>
      <c r="Z405" s="133"/>
      <c r="AA405" s="179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24"/>
      <c r="C406" s="2"/>
      <c r="D406" s="12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33"/>
      <c r="X406" s="133"/>
      <c r="Y406" s="133"/>
      <c r="Z406" s="133"/>
      <c r="AA406" s="179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24"/>
      <c r="C407" s="2"/>
      <c r="D407" s="12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33"/>
      <c r="X407" s="133"/>
      <c r="Y407" s="133"/>
      <c r="Z407" s="133"/>
      <c r="AA407" s="179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24"/>
      <c r="C408" s="2"/>
      <c r="D408" s="12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33"/>
      <c r="X408" s="133"/>
      <c r="Y408" s="133"/>
      <c r="Z408" s="133"/>
      <c r="AA408" s="179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24"/>
      <c r="C409" s="2"/>
      <c r="D409" s="12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33"/>
      <c r="X409" s="133"/>
      <c r="Y409" s="133"/>
      <c r="Z409" s="133"/>
      <c r="AA409" s="179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24"/>
      <c r="C410" s="2"/>
      <c r="D410" s="12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33"/>
      <c r="X410" s="133"/>
      <c r="Y410" s="133"/>
      <c r="Z410" s="133"/>
      <c r="AA410" s="179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24"/>
      <c r="C411" s="2"/>
      <c r="D411" s="12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33"/>
      <c r="X411" s="133"/>
      <c r="Y411" s="133"/>
      <c r="Z411" s="133"/>
      <c r="AA411" s="179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24"/>
      <c r="C412" s="2"/>
      <c r="D412" s="12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33"/>
      <c r="X412" s="133"/>
      <c r="Y412" s="133"/>
      <c r="Z412" s="133"/>
      <c r="AA412" s="179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24"/>
      <c r="C413" s="2"/>
      <c r="D413" s="12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33"/>
      <c r="X413" s="133"/>
      <c r="Y413" s="133"/>
      <c r="Z413" s="133"/>
      <c r="AA413" s="179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24"/>
      <c r="C414" s="2"/>
      <c r="D414" s="12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33"/>
      <c r="X414" s="133"/>
      <c r="Y414" s="133"/>
      <c r="Z414" s="133"/>
      <c r="AA414" s="179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24"/>
      <c r="C415" s="2"/>
      <c r="D415" s="12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33"/>
      <c r="X415" s="133"/>
      <c r="Y415" s="133"/>
      <c r="Z415" s="133"/>
      <c r="AA415" s="179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24"/>
      <c r="C416" s="2"/>
      <c r="D416" s="12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33"/>
      <c r="X416" s="133"/>
      <c r="Y416" s="133"/>
      <c r="Z416" s="133"/>
      <c r="AA416" s="179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24"/>
      <c r="C417" s="2"/>
      <c r="D417" s="12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33"/>
      <c r="X417" s="133"/>
      <c r="Y417" s="133"/>
      <c r="Z417" s="133"/>
      <c r="AA417" s="179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2"/>
      <c r="D418" s="12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33"/>
      <c r="X418" s="133"/>
      <c r="Y418" s="133"/>
      <c r="Z418" s="133"/>
      <c r="AA418" s="179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12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33"/>
      <c r="X419" s="133"/>
      <c r="Y419" s="133"/>
      <c r="Z419" s="133"/>
      <c r="AA419" s="179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12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33"/>
      <c r="X420" s="133"/>
      <c r="Y420" s="133"/>
      <c r="Z420" s="133"/>
      <c r="AA420" s="179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12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33"/>
      <c r="X421" s="133"/>
      <c r="Y421" s="133"/>
      <c r="Z421" s="133"/>
      <c r="AA421" s="179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12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33"/>
      <c r="X422" s="133"/>
      <c r="Y422" s="133"/>
      <c r="Z422" s="133"/>
      <c r="AA422" s="179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12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33"/>
      <c r="X423" s="133"/>
      <c r="Y423" s="133"/>
      <c r="Z423" s="133"/>
      <c r="AA423" s="179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2"/>
      <c r="D424" s="12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33"/>
      <c r="X424" s="133"/>
      <c r="Y424" s="133"/>
      <c r="Z424" s="133"/>
      <c r="AA424" s="179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2"/>
      <c r="D425" s="12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33"/>
      <c r="X425" s="133"/>
      <c r="Y425" s="133"/>
      <c r="Z425" s="133"/>
      <c r="AA425" s="179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12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33"/>
      <c r="X426" s="133"/>
      <c r="Y426" s="133"/>
      <c r="Z426" s="133"/>
      <c r="AA426" s="179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12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33"/>
      <c r="X427" s="133"/>
      <c r="Y427" s="133"/>
      <c r="Z427" s="133"/>
      <c r="AA427" s="179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12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33"/>
      <c r="X428" s="133"/>
      <c r="Y428" s="133"/>
      <c r="Z428" s="133"/>
      <c r="AA428" s="179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12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33"/>
      <c r="X429" s="133"/>
      <c r="Y429" s="133"/>
      <c r="Z429" s="133"/>
      <c r="AA429" s="179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12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33"/>
      <c r="X430" s="133"/>
      <c r="Y430" s="133"/>
      <c r="Z430" s="133"/>
      <c r="AA430" s="179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12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33"/>
      <c r="X431" s="133"/>
      <c r="Y431" s="133"/>
      <c r="Z431" s="133"/>
      <c r="AA431" s="179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12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33"/>
      <c r="X432" s="133"/>
      <c r="Y432" s="133"/>
      <c r="Z432" s="133"/>
      <c r="AA432" s="179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12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33"/>
      <c r="X433" s="133"/>
      <c r="Y433" s="133"/>
      <c r="Z433" s="133"/>
      <c r="AA433" s="179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12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33"/>
      <c r="X434" s="133"/>
      <c r="Y434" s="133"/>
      <c r="Z434" s="133"/>
      <c r="AA434" s="179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12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33"/>
      <c r="X435" s="133"/>
      <c r="Y435" s="133"/>
      <c r="Z435" s="133"/>
      <c r="AA435" s="179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12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33"/>
      <c r="X436" s="133"/>
      <c r="Y436" s="133"/>
      <c r="Z436" s="133"/>
      <c r="AA436" s="179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12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33"/>
      <c r="X437" s="133"/>
      <c r="Y437" s="133"/>
      <c r="Z437" s="133"/>
      <c r="AA437" s="179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12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33"/>
      <c r="X438" s="133"/>
      <c r="Y438" s="133"/>
      <c r="Z438" s="133"/>
      <c r="AA438" s="179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12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33"/>
      <c r="X439" s="133"/>
      <c r="Y439" s="133"/>
      <c r="Z439" s="133"/>
      <c r="AA439" s="179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12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33"/>
      <c r="X440" s="133"/>
      <c r="Y440" s="133"/>
      <c r="Z440" s="133"/>
      <c r="AA440" s="179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12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33"/>
      <c r="X441" s="133"/>
      <c r="Y441" s="133"/>
      <c r="Z441" s="133"/>
      <c r="AA441" s="179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12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33"/>
      <c r="X442" s="133"/>
      <c r="Y442" s="133"/>
      <c r="Z442" s="133"/>
      <c r="AA442" s="179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12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33"/>
      <c r="X443" s="133"/>
      <c r="Y443" s="133"/>
      <c r="Z443" s="133"/>
      <c r="AA443" s="179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12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33"/>
      <c r="X444" s="133"/>
      <c r="Y444" s="133"/>
      <c r="Z444" s="133"/>
      <c r="AA444" s="179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12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33"/>
      <c r="X445" s="133"/>
      <c r="Y445" s="133"/>
      <c r="Z445" s="133"/>
      <c r="AA445" s="179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12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33"/>
      <c r="X446" s="133"/>
      <c r="Y446" s="133"/>
      <c r="Z446" s="133"/>
      <c r="AA446" s="179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12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33"/>
      <c r="X447" s="133"/>
      <c r="Y447" s="133"/>
      <c r="Z447" s="133"/>
      <c r="AA447" s="179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12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33"/>
      <c r="X448" s="133"/>
      <c r="Y448" s="133"/>
      <c r="Z448" s="133"/>
      <c r="AA448" s="179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12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33"/>
      <c r="X449" s="133"/>
      <c r="Y449" s="133"/>
      <c r="Z449" s="133"/>
      <c r="AA449" s="179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12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33"/>
      <c r="X450" s="133"/>
      <c r="Y450" s="133"/>
      <c r="Z450" s="133"/>
      <c r="AA450" s="179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12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33"/>
      <c r="X451" s="133"/>
      <c r="Y451" s="133"/>
      <c r="Z451" s="133"/>
      <c r="AA451" s="179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12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33"/>
      <c r="X452" s="133"/>
      <c r="Y452" s="133"/>
      <c r="Z452" s="133"/>
      <c r="AA452" s="179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12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33"/>
      <c r="X453" s="133"/>
      <c r="Y453" s="133"/>
      <c r="Z453" s="133"/>
      <c r="AA453" s="179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12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33"/>
      <c r="X454" s="133"/>
      <c r="Y454" s="133"/>
      <c r="Z454" s="133"/>
      <c r="AA454" s="179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12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33"/>
      <c r="X455" s="133"/>
      <c r="Y455" s="133"/>
      <c r="Z455" s="133"/>
      <c r="AA455" s="179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12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33"/>
      <c r="X456" s="133"/>
      <c r="Y456" s="133"/>
      <c r="Z456" s="133"/>
      <c r="AA456" s="179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12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33"/>
      <c r="X457" s="133"/>
      <c r="Y457" s="133"/>
      <c r="Z457" s="133"/>
      <c r="AA457" s="179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12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33"/>
      <c r="X458" s="133"/>
      <c r="Y458" s="133"/>
      <c r="Z458" s="133"/>
      <c r="AA458" s="179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12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33"/>
      <c r="X459" s="133"/>
      <c r="Y459" s="133"/>
      <c r="Z459" s="133"/>
      <c r="AA459" s="179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12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33"/>
      <c r="X460" s="133"/>
      <c r="Y460" s="133"/>
      <c r="Z460" s="133"/>
      <c r="AA460" s="179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12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33"/>
      <c r="X461" s="133"/>
      <c r="Y461" s="133"/>
      <c r="Z461" s="133"/>
      <c r="AA461" s="179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12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33"/>
      <c r="X462" s="133"/>
      <c r="Y462" s="133"/>
      <c r="Z462" s="133"/>
      <c r="AA462" s="179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12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33"/>
      <c r="X463" s="133"/>
      <c r="Y463" s="133"/>
      <c r="Z463" s="133"/>
      <c r="AA463" s="179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12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33"/>
      <c r="X464" s="133"/>
      <c r="Y464" s="133"/>
      <c r="Z464" s="133"/>
      <c r="AA464" s="179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12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33"/>
      <c r="X465" s="133"/>
      <c r="Y465" s="133"/>
      <c r="Z465" s="133"/>
      <c r="AA465" s="179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12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33"/>
      <c r="X466" s="133"/>
      <c r="Y466" s="133"/>
      <c r="Z466" s="133"/>
      <c r="AA466" s="179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12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33"/>
      <c r="X467" s="133"/>
      <c r="Y467" s="133"/>
      <c r="Z467" s="133"/>
      <c r="AA467" s="179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2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33"/>
      <c r="X468" s="133"/>
      <c r="Y468" s="133"/>
      <c r="Z468" s="133"/>
      <c r="AA468" s="179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2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33"/>
      <c r="X469" s="133"/>
      <c r="Y469" s="133"/>
      <c r="Z469" s="133"/>
      <c r="AA469" s="179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2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33"/>
      <c r="X470" s="133"/>
      <c r="Y470" s="133"/>
      <c r="Z470" s="133"/>
      <c r="AA470" s="179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2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33"/>
      <c r="X471" s="133"/>
      <c r="Y471" s="133"/>
      <c r="Z471" s="133"/>
      <c r="AA471" s="179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2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33"/>
      <c r="X472" s="133"/>
      <c r="Y472" s="133"/>
      <c r="Z472" s="133"/>
      <c r="AA472" s="179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2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33"/>
      <c r="X473" s="133"/>
      <c r="Y473" s="133"/>
      <c r="Z473" s="133"/>
      <c r="AA473" s="179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2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33"/>
      <c r="X474" s="133"/>
      <c r="Y474" s="133"/>
      <c r="Z474" s="133"/>
      <c r="AA474" s="179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2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33"/>
      <c r="X475" s="133"/>
      <c r="Y475" s="133"/>
      <c r="Z475" s="133"/>
      <c r="AA475" s="179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2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33"/>
      <c r="X476" s="133"/>
      <c r="Y476" s="133"/>
      <c r="Z476" s="133"/>
      <c r="AA476" s="179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2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33"/>
      <c r="X477" s="133"/>
      <c r="Y477" s="133"/>
      <c r="Z477" s="133"/>
      <c r="AA477" s="179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2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33"/>
      <c r="X478" s="133"/>
      <c r="Y478" s="133"/>
      <c r="Z478" s="133"/>
      <c r="AA478" s="179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2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33"/>
      <c r="X479" s="133"/>
      <c r="Y479" s="133"/>
      <c r="Z479" s="133"/>
      <c r="AA479" s="179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2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33"/>
      <c r="X480" s="133"/>
      <c r="Y480" s="133"/>
      <c r="Z480" s="133"/>
      <c r="AA480" s="179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2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33"/>
      <c r="X481" s="133"/>
      <c r="Y481" s="133"/>
      <c r="Z481" s="133"/>
      <c r="AA481" s="179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2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33"/>
      <c r="X482" s="133"/>
      <c r="Y482" s="133"/>
      <c r="Z482" s="133"/>
      <c r="AA482" s="179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2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33"/>
      <c r="X483" s="133"/>
      <c r="Y483" s="133"/>
      <c r="Z483" s="133"/>
      <c r="AA483" s="179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2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33"/>
      <c r="X484" s="133"/>
      <c r="Y484" s="133"/>
      <c r="Z484" s="133"/>
      <c r="AA484" s="179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2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33"/>
      <c r="X485" s="133"/>
      <c r="Y485" s="133"/>
      <c r="Z485" s="133"/>
      <c r="AA485" s="179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2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33"/>
      <c r="X486" s="133"/>
      <c r="Y486" s="133"/>
      <c r="Z486" s="133"/>
      <c r="AA486" s="179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2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33"/>
      <c r="X487" s="133"/>
      <c r="Y487" s="133"/>
      <c r="Z487" s="133"/>
      <c r="AA487" s="179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2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33"/>
      <c r="X488" s="133"/>
      <c r="Y488" s="133"/>
      <c r="Z488" s="133"/>
      <c r="AA488" s="179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2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33"/>
      <c r="X489" s="133"/>
      <c r="Y489" s="133"/>
      <c r="Z489" s="133"/>
      <c r="AA489" s="179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2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33"/>
      <c r="X490" s="133"/>
      <c r="Y490" s="133"/>
      <c r="Z490" s="133"/>
      <c r="AA490" s="179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2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33"/>
      <c r="X491" s="133"/>
      <c r="Y491" s="133"/>
      <c r="Z491" s="133"/>
      <c r="AA491" s="179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2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33"/>
      <c r="X492" s="133"/>
      <c r="Y492" s="133"/>
      <c r="Z492" s="133"/>
      <c r="AA492" s="179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2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33"/>
      <c r="X493" s="133"/>
      <c r="Y493" s="133"/>
      <c r="Z493" s="133"/>
      <c r="AA493" s="179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2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33"/>
      <c r="X494" s="133"/>
      <c r="Y494" s="133"/>
      <c r="Z494" s="133"/>
      <c r="AA494" s="179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2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33"/>
      <c r="X495" s="133"/>
      <c r="Y495" s="133"/>
      <c r="Z495" s="133"/>
      <c r="AA495" s="179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2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33"/>
      <c r="X496" s="133"/>
      <c r="Y496" s="133"/>
      <c r="Z496" s="133"/>
      <c r="AA496" s="179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2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33"/>
      <c r="X497" s="133"/>
      <c r="Y497" s="133"/>
      <c r="Z497" s="133"/>
      <c r="AA497" s="179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2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33"/>
      <c r="X498" s="133"/>
      <c r="Y498" s="133"/>
      <c r="Z498" s="133"/>
      <c r="AA498" s="179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2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33"/>
      <c r="X499" s="133"/>
      <c r="Y499" s="133"/>
      <c r="Z499" s="133"/>
      <c r="AA499" s="179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2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33"/>
      <c r="X500" s="133"/>
      <c r="Y500" s="133"/>
      <c r="Z500" s="133"/>
      <c r="AA500" s="179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2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33"/>
      <c r="X501" s="133"/>
      <c r="Y501" s="133"/>
      <c r="Z501" s="133"/>
      <c r="AA501" s="179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2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33"/>
      <c r="X502" s="133"/>
      <c r="Y502" s="133"/>
      <c r="Z502" s="133"/>
      <c r="AA502" s="179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2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33"/>
      <c r="X503" s="133"/>
      <c r="Y503" s="133"/>
      <c r="Z503" s="133"/>
      <c r="AA503" s="179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2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33"/>
      <c r="X504" s="133"/>
      <c r="Y504" s="133"/>
      <c r="Z504" s="133"/>
      <c r="AA504" s="179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2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33"/>
      <c r="X505" s="133"/>
      <c r="Y505" s="133"/>
      <c r="Z505" s="133"/>
      <c r="AA505" s="179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2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33"/>
      <c r="X506" s="133"/>
      <c r="Y506" s="133"/>
      <c r="Z506" s="133"/>
      <c r="AA506" s="179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2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33"/>
      <c r="X507" s="133"/>
      <c r="Y507" s="133"/>
      <c r="Z507" s="133"/>
      <c r="AA507" s="179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2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33"/>
      <c r="X508" s="133"/>
      <c r="Y508" s="133"/>
      <c r="Z508" s="133"/>
      <c r="AA508" s="179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2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33"/>
      <c r="X509" s="133"/>
      <c r="Y509" s="133"/>
      <c r="Z509" s="133"/>
      <c r="AA509" s="179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2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33"/>
      <c r="X510" s="133"/>
      <c r="Y510" s="133"/>
      <c r="Z510" s="133"/>
      <c r="AA510" s="179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2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33"/>
      <c r="X511" s="133"/>
      <c r="Y511" s="133"/>
      <c r="Z511" s="133"/>
      <c r="AA511" s="179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2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33"/>
      <c r="X512" s="133"/>
      <c r="Y512" s="133"/>
      <c r="Z512" s="133"/>
      <c r="AA512" s="179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2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33"/>
      <c r="X513" s="133"/>
      <c r="Y513" s="133"/>
      <c r="Z513" s="133"/>
      <c r="AA513" s="179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2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33"/>
      <c r="X514" s="133"/>
      <c r="Y514" s="133"/>
      <c r="Z514" s="133"/>
      <c r="AA514" s="179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2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33"/>
      <c r="X515" s="133"/>
      <c r="Y515" s="133"/>
      <c r="Z515" s="133"/>
      <c r="AA515" s="179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2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33"/>
      <c r="X516" s="133"/>
      <c r="Y516" s="133"/>
      <c r="Z516" s="133"/>
      <c r="AA516" s="179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2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33"/>
      <c r="X517" s="133"/>
      <c r="Y517" s="133"/>
      <c r="Z517" s="133"/>
      <c r="AA517" s="179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2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33"/>
      <c r="X518" s="133"/>
      <c r="Y518" s="133"/>
      <c r="Z518" s="133"/>
      <c r="AA518" s="179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2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33"/>
      <c r="X519" s="133"/>
      <c r="Y519" s="133"/>
      <c r="Z519" s="133"/>
      <c r="AA519" s="179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2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33"/>
      <c r="X520" s="133"/>
      <c r="Y520" s="133"/>
      <c r="Z520" s="133"/>
      <c r="AA520" s="179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2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33"/>
      <c r="X521" s="133"/>
      <c r="Y521" s="133"/>
      <c r="Z521" s="133"/>
      <c r="AA521" s="179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2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33"/>
      <c r="X522" s="133"/>
      <c r="Y522" s="133"/>
      <c r="Z522" s="133"/>
      <c r="AA522" s="179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2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33"/>
      <c r="X523" s="133"/>
      <c r="Y523" s="133"/>
      <c r="Z523" s="133"/>
      <c r="AA523" s="179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2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33"/>
      <c r="X524" s="133"/>
      <c r="Y524" s="133"/>
      <c r="Z524" s="133"/>
      <c r="AA524" s="179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2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33"/>
      <c r="X525" s="133"/>
      <c r="Y525" s="133"/>
      <c r="Z525" s="133"/>
      <c r="AA525" s="179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2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33"/>
      <c r="X526" s="133"/>
      <c r="Y526" s="133"/>
      <c r="Z526" s="133"/>
      <c r="AA526" s="179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2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33"/>
      <c r="X527" s="133"/>
      <c r="Y527" s="133"/>
      <c r="Z527" s="133"/>
      <c r="AA527" s="179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2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33"/>
      <c r="X528" s="133"/>
      <c r="Y528" s="133"/>
      <c r="Z528" s="133"/>
      <c r="AA528" s="179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2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33"/>
      <c r="X529" s="133"/>
      <c r="Y529" s="133"/>
      <c r="Z529" s="133"/>
      <c r="AA529" s="179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2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33"/>
      <c r="X530" s="133"/>
      <c r="Y530" s="133"/>
      <c r="Z530" s="133"/>
      <c r="AA530" s="179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2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33"/>
      <c r="X531" s="133"/>
      <c r="Y531" s="133"/>
      <c r="Z531" s="133"/>
      <c r="AA531" s="179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2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33"/>
      <c r="X532" s="133"/>
      <c r="Y532" s="133"/>
      <c r="Z532" s="133"/>
      <c r="AA532" s="179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2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33"/>
      <c r="X533" s="133"/>
      <c r="Y533" s="133"/>
      <c r="Z533" s="133"/>
      <c r="AA533" s="179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2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33"/>
      <c r="X534" s="133"/>
      <c r="Y534" s="133"/>
      <c r="Z534" s="133"/>
      <c r="AA534" s="179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2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33"/>
      <c r="X535" s="133"/>
      <c r="Y535" s="133"/>
      <c r="Z535" s="133"/>
      <c r="AA535" s="179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2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33"/>
      <c r="X536" s="133"/>
      <c r="Y536" s="133"/>
      <c r="Z536" s="133"/>
      <c r="AA536" s="179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2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33"/>
      <c r="X537" s="133"/>
      <c r="Y537" s="133"/>
      <c r="Z537" s="133"/>
      <c r="AA537" s="179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2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33"/>
      <c r="X538" s="133"/>
      <c r="Y538" s="133"/>
      <c r="Z538" s="133"/>
      <c r="AA538" s="179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2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33"/>
      <c r="X539" s="133"/>
      <c r="Y539" s="133"/>
      <c r="Z539" s="133"/>
      <c r="AA539" s="179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2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33"/>
      <c r="X540" s="133"/>
      <c r="Y540" s="133"/>
      <c r="Z540" s="133"/>
      <c r="AA540" s="179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2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33"/>
      <c r="X541" s="133"/>
      <c r="Y541" s="133"/>
      <c r="Z541" s="133"/>
      <c r="AA541" s="179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2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33"/>
      <c r="X542" s="133"/>
      <c r="Y542" s="133"/>
      <c r="Z542" s="133"/>
      <c r="AA542" s="179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2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33"/>
      <c r="X543" s="133"/>
      <c r="Y543" s="133"/>
      <c r="Z543" s="133"/>
      <c r="AA543" s="179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2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33"/>
      <c r="X544" s="133"/>
      <c r="Y544" s="133"/>
      <c r="Z544" s="133"/>
      <c r="AA544" s="179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2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33"/>
      <c r="X545" s="133"/>
      <c r="Y545" s="133"/>
      <c r="Z545" s="133"/>
      <c r="AA545" s="179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2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33"/>
      <c r="X546" s="133"/>
      <c r="Y546" s="133"/>
      <c r="Z546" s="133"/>
      <c r="AA546" s="179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2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33"/>
      <c r="X547" s="133"/>
      <c r="Y547" s="133"/>
      <c r="Z547" s="133"/>
      <c r="AA547" s="179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2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33"/>
      <c r="X548" s="133"/>
      <c r="Y548" s="133"/>
      <c r="Z548" s="133"/>
      <c r="AA548" s="179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2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33"/>
      <c r="X549" s="133"/>
      <c r="Y549" s="133"/>
      <c r="Z549" s="133"/>
      <c r="AA549" s="179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2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33"/>
      <c r="X550" s="133"/>
      <c r="Y550" s="133"/>
      <c r="Z550" s="133"/>
      <c r="AA550" s="179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2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33"/>
      <c r="X551" s="133"/>
      <c r="Y551" s="133"/>
      <c r="Z551" s="133"/>
      <c r="AA551" s="179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2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33"/>
      <c r="X552" s="133"/>
      <c r="Y552" s="133"/>
      <c r="Z552" s="133"/>
      <c r="AA552" s="179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2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33"/>
      <c r="X553" s="133"/>
      <c r="Y553" s="133"/>
      <c r="Z553" s="133"/>
      <c r="AA553" s="179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2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33"/>
      <c r="X554" s="133"/>
      <c r="Y554" s="133"/>
      <c r="Z554" s="133"/>
      <c r="AA554" s="179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2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33"/>
      <c r="X555" s="133"/>
      <c r="Y555" s="133"/>
      <c r="Z555" s="133"/>
      <c r="AA555" s="179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2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33"/>
      <c r="X556" s="133"/>
      <c r="Y556" s="133"/>
      <c r="Z556" s="133"/>
      <c r="AA556" s="179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2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33"/>
      <c r="X557" s="133"/>
      <c r="Y557" s="133"/>
      <c r="Z557" s="133"/>
      <c r="AA557" s="179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2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33"/>
      <c r="X558" s="133"/>
      <c r="Y558" s="133"/>
      <c r="Z558" s="133"/>
      <c r="AA558" s="179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2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33"/>
      <c r="X559" s="133"/>
      <c r="Y559" s="133"/>
      <c r="Z559" s="133"/>
      <c r="AA559" s="179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2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33"/>
      <c r="X560" s="133"/>
      <c r="Y560" s="133"/>
      <c r="Z560" s="133"/>
      <c r="AA560" s="179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2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33"/>
      <c r="X561" s="133"/>
      <c r="Y561" s="133"/>
      <c r="Z561" s="133"/>
      <c r="AA561" s="179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2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33"/>
      <c r="X562" s="133"/>
      <c r="Y562" s="133"/>
      <c r="Z562" s="133"/>
      <c r="AA562" s="179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2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33"/>
      <c r="X563" s="133"/>
      <c r="Y563" s="133"/>
      <c r="Z563" s="133"/>
      <c r="AA563" s="179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2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33"/>
      <c r="X564" s="133"/>
      <c r="Y564" s="133"/>
      <c r="Z564" s="133"/>
      <c r="AA564" s="179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2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33"/>
      <c r="X565" s="133"/>
      <c r="Y565" s="133"/>
      <c r="Z565" s="133"/>
      <c r="AA565" s="179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2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33"/>
      <c r="X566" s="133"/>
      <c r="Y566" s="133"/>
      <c r="Z566" s="133"/>
      <c r="AA566" s="179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2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33"/>
      <c r="X567" s="133"/>
      <c r="Y567" s="133"/>
      <c r="Z567" s="133"/>
      <c r="AA567" s="179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2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33"/>
      <c r="X568" s="133"/>
      <c r="Y568" s="133"/>
      <c r="Z568" s="133"/>
      <c r="AA568" s="179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2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33"/>
      <c r="X569" s="133"/>
      <c r="Y569" s="133"/>
      <c r="Z569" s="133"/>
      <c r="AA569" s="179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2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33"/>
      <c r="X570" s="133"/>
      <c r="Y570" s="133"/>
      <c r="Z570" s="133"/>
      <c r="AA570" s="179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2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33"/>
      <c r="X571" s="133"/>
      <c r="Y571" s="133"/>
      <c r="Z571" s="133"/>
      <c r="AA571" s="179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2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33"/>
      <c r="X572" s="133"/>
      <c r="Y572" s="133"/>
      <c r="Z572" s="133"/>
      <c r="AA572" s="179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2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33"/>
      <c r="X573" s="133"/>
      <c r="Y573" s="133"/>
      <c r="Z573" s="133"/>
      <c r="AA573" s="179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2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33"/>
      <c r="X574" s="133"/>
      <c r="Y574" s="133"/>
      <c r="Z574" s="133"/>
      <c r="AA574" s="179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2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33"/>
      <c r="X575" s="133"/>
      <c r="Y575" s="133"/>
      <c r="Z575" s="133"/>
      <c r="AA575" s="179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2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33"/>
      <c r="X576" s="133"/>
      <c r="Y576" s="133"/>
      <c r="Z576" s="133"/>
      <c r="AA576" s="179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2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33"/>
      <c r="X577" s="133"/>
      <c r="Y577" s="133"/>
      <c r="Z577" s="133"/>
      <c r="AA577" s="179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2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33"/>
      <c r="X578" s="133"/>
      <c r="Y578" s="133"/>
      <c r="Z578" s="133"/>
      <c r="AA578" s="179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2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33"/>
      <c r="X579" s="133"/>
      <c r="Y579" s="133"/>
      <c r="Z579" s="133"/>
      <c r="AA579" s="179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2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33"/>
      <c r="X580" s="133"/>
      <c r="Y580" s="133"/>
      <c r="Z580" s="133"/>
      <c r="AA580" s="179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2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33"/>
      <c r="X581" s="133"/>
      <c r="Y581" s="133"/>
      <c r="Z581" s="133"/>
      <c r="AA581" s="179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2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33"/>
      <c r="X582" s="133"/>
      <c r="Y582" s="133"/>
      <c r="Z582" s="133"/>
      <c r="AA582" s="179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2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33"/>
      <c r="X583" s="133"/>
      <c r="Y583" s="133"/>
      <c r="Z583" s="133"/>
      <c r="AA583" s="179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2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33"/>
      <c r="X584" s="133"/>
      <c r="Y584" s="133"/>
      <c r="Z584" s="133"/>
      <c r="AA584" s="179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2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33"/>
      <c r="X585" s="133"/>
      <c r="Y585" s="133"/>
      <c r="Z585" s="133"/>
      <c r="AA585" s="179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2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33"/>
      <c r="X586" s="133"/>
      <c r="Y586" s="133"/>
      <c r="Z586" s="133"/>
      <c r="AA586" s="179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2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33"/>
      <c r="X587" s="133"/>
      <c r="Y587" s="133"/>
      <c r="Z587" s="133"/>
      <c r="AA587" s="179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2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33"/>
      <c r="X588" s="133"/>
      <c r="Y588" s="133"/>
      <c r="Z588" s="133"/>
      <c r="AA588" s="179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2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33"/>
      <c r="X589" s="133"/>
      <c r="Y589" s="133"/>
      <c r="Z589" s="133"/>
      <c r="AA589" s="179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2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33"/>
      <c r="X590" s="133"/>
      <c r="Y590" s="133"/>
      <c r="Z590" s="133"/>
      <c r="AA590" s="179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2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33"/>
      <c r="X591" s="133"/>
      <c r="Y591" s="133"/>
      <c r="Z591" s="133"/>
      <c r="AA591" s="179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2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33"/>
      <c r="X592" s="133"/>
      <c r="Y592" s="133"/>
      <c r="Z592" s="133"/>
      <c r="AA592" s="179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2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33"/>
      <c r="X593" s="133"/>
      <c r="Y593" s="133"/>
      <c r="Z593" s="133"/>
      <c r="AA593" s="179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2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33"/>
      <c r="X594" s="133"/>
      <c r="Y594" s="133"/>
      <c r="Z594" s="133"/>
      <c r="AA594" s="179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2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33"/>
      <c r="X595" s="133"/>
      <c r="Y595" s="133"/>
      <c r="Z595" s="133"/>
      <c r="AA595" s="179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2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33"/>
      <c r="X596" s="133"/>
      <c r="Y596" s="133"/>
      <c r="Z596" s="133"/>
      <c r="AA596" s="179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2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33"/>
      <c r="X597" s="133"/>
      <c r="Y597" s="133"/>
      <c r="Z597" s="133"/>
      <c r="AA597" s="179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2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33"/>
      <c r="X598" s="133"/>
      <c r="Y598" s="133"/>
      <c r="Z598" s="133"/>
      <c r="AA598" s="179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2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33"/>
      <c r="X599" s="133"/>
      <c r="Y599" s="133"/>
      <c r="Z599" s="133"/>
      <c r="AA599" s="179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2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33"/>
      <c r="X600" s="133"/>
      <c r="Y600" s="133"/>
      <c r="Z600" s="133"/>
      <c r="AA600" s="179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2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33"/>
      <c r="X601" s="133"/>
      <c r="Y601" s="133"/>
      <c r="Z601" s="133"/>
      <c r="AA601" s="179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2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33"/>
      <c r="X602" s="133"/>
      <c r="Y602" s="133"/>
      <c r="Z602" s="133"/>
      <c r="AA602" s="179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2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33"/>
      <c r="X603" s="133"/>
      <c r="Y603" s="133"/>
      <c r="Z603" s="133"/>
      <c r="AA603" s="179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2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33"/>
      <c r="X604" s="133"/>
      <c r="Y604" s="133"/>
      <c r="Z604" s="133"/>
      <c r="AA604" s="179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2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33"/>
      <c r="X605" s="133"/>
      <c r="Y605" s="133"/>
      <c r="Z605" s="133"/>
      <c r="AA605" s="179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2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33"/>
      <c r="X606" s="133"/>
      <c r="Y606" s="133"/>
      <c r="Z606" s="133"/>
      <c r="AA606" s="179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2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33"/>
      <c r="X607" s="133"/>
      <c r="Y607" s="133"/>
      <c r="Z607" s="133"/>
      <c r="AA607" s="179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2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33"/>
      <c r="X608" s="133"/>
      <c r="Y608" s="133"/>
      <c r="Z608" s="133"/>
      <c r="AA608" s="179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2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33"/>
      <c r="X609" s="133"/>
      <c r="Y609" s="133"/>
      <c r="Z609" s="133"/>
      <c r="AA609" s="179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2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33"/>
      <c r="X610" s="133"/>
      <c r="Y610" s="133"/>
      <c r="Z610" s="133"/>
      <c r="AA610" s="179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2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33"/>
      <c r="X611" s="133"/>
      <c r="Y611" s="133"/>
      <c r="Z611" s="133"/>
      <c r="AA611" s="179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2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33"/>
      <c r="X612" s="133"/>
      <c r="Y612" s="133"/>
      <c r="Z612" s="133"/>
      <c r="AA612" s="179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2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33"/>
      <c r="X613" s="133"/>
      <c r="Y613" s="133"/>
      <c r="Z613" s="133"/>
      <c r="AA613" s="179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2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33"/>
      <c r="X614" s="133"/>
      <c r="Y614" s="133"/>
      <c r="Z614" s="133"/>
      <c r="AA614" s="179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2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33"/>
      <c r="X615" s="133"/>
      <c r="Y615" s="133"/>
      <c r="Z615" s="133"/>
      <c r="AA615" s="179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2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33"/>
      <c r="X616" s="133"/>
      <c r="Y616" s="133"/>
      <c r="Z616" s="133"/>
      <c r="AA616" s="179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2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33"/>
      <c r="X617" s="133"/>
      <c r="Y617" s="133"/>
      <c r="Z617" s="133"/>
      <c r="AA617" s="179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2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33"/>
      <c r="X618" s="133"/>
      <c r="Y618" s="133"/>
      <c r="Z618" s="133"/>
      <c r="AA618" s="179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2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33"/>
      <c r="X619" s="133"/>
      <c r="Y619" s="133"/>
      <c r="Z619" s="133"/>
      <c r="AA619" s="179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2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33"/>
      <c r="X620" s="133"/>
      <c r="Y620" s="133"/>
      <c r="Z620" s="133"/>
      <c r="AA620" s="179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2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33"/>
      <c r="X621" s="133"/>
      <c r="Y621" s="133"/>
      <c r="Z621" s="133"/>
      <c r="AA621" s="179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2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33"/>
      <c r="X622" s="133"/>
      <c r="Y622" s="133"/>
      <c r="Z622" s="133"/>
      <c r="AA622" s="179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2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33"/>
      <c r="X623" s="133"/>
      <c r="Y623" s="133"/>
      <c r="Z623" s="133"/>
      <c r="AA623" s="179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2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33"/>
      <c r="X624" s="133"/>
      <c r="Y624" s="133"/>
      <c r="Z624" s="133"/>
      <c r="AA624" s="179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2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33"/>
      <c r="X625" s="133"/>
      <c r="Y625" s="133"/>
      <c r="Z625" s="133"/>
      <c r="AA625" s="179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2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33"/>
      <c r="X626" s="133"/>
      <c r="Y626" s="133"/>
      <c r="Z626" s="133"/>
      <c r="AA626" s="179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2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33"/>
      <c r="X627" s="133"/>
      <c r="Y627" s="133"/>
      <c r="Z627" s="133"/>
      <c r="AA627" s="179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2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33"/>
      <c r="X628" s="133"/>
      <c r="Y628" s="133"/>
      <c r="Z628" s="133"/>
      <c r="AA628" s="179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2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33"/>
      <c r="X629" s="133"/>
      <c r="Y629" s="133"/>
      <c r="Z629" s="133"/>
      <c r="AA629" s="179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2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33"/>
      <c r="X630" s="133"/>
      <c r="Y630" s="133"/>
      <c r="Z630" s="133"/>
      <c r="AA630" s="179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2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33"/>
      <c r="X631" s="133"/>
      <c r="Y631" s="133"/>
      <c r="Z631" s="133"/>
      <c r="AA631" s="179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2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33"/>
      <c r="X632" s="133"/>
      <c r="Y632" s="133"/>
      <c r="Z632" s="133"/>
      <c r="AA632" s="179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2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33"/>
      <c r="X633" s="133"/>
      <c r="Y633" s="133"/>
      <c r="Z633" s="133"/>
      <c r="AA633" s="179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2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33"/>
      <c r="X634" s="133"/>
      <c r="Y634" s="133"/>
      <c r="Z634" s="133"/>
      <c r="AA634" s="179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2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33"/>
      <c r="X635" s="133"/>
      <c r="Y635" s="133"/>
      <c r="Z635" s="133"/>
      <c r="AA635" s="179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2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33"/>
      <c r="X636" s="133"/>
      <c r="Y636" s="133"/>
      <c r="Z636" s="133"/>
      <c r="AA636" s="179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2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33"/>
      <c r="X637" s="133"/>
      <c r="Y637" s="133"/>
      <c r="Z637" s="133"/>
      <c r="AA637" s="179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2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33"/>
      <c r="X638" s="133"/>
      <c r="Y638" s="133"/>
      <c r="Z638" s="133"/>
      <c r="AA638" s="179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2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33"/>
      <c r="X639" s="133"/>
      <c r="Y639" s="133"/>
      <c r="Z639" s="133"/>
      <c r="AA639" s="179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2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33"/>
      <c r="X640" s="133"/>
      <c r="Y640" s="133"/>
      <c r="Z640" s="133"/>
      <c r="AA640" s="179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2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33"/>
      <c r="X641" s="133"/>
      <c r="Y641" s="133"/>
      <c r="Z641" s="133"/>
      <c r="AA641" s="179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2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33"/>
      <c r="X642" s="133"/>
      <c r="Y642" s="133"/>
      <c r="Z642" s="133"/>
      <c r="AA642" s="179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2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33"/>
      <c r="X643" s="133"/>
      <c r="Y643" s="133"/>
      <c r="Z643" s="133"/>
      <c r="AA643" s="179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2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33"/>
      <c r="X644" s="133"/>
      <c r="Y644" s="133"/>
      <c r="Z644" s="133"/>
      <c r="AA644" s="179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2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33"/>
      <c r="X645" s="133"/>
      <c r="Y645" s="133"/>
      <c r="Z645" s="133"/>
      <c r="AA645" s="179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2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33"/>
      <c r="X646" s="133"/>
      <c r="Y646" s="133"/>
      <c r="Z646" s="133"/>
      <c r="AA646" s="179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2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33"/>
      <c r="X647" s="133"/>
      <c r="Y647" s="133"/>
      <c r="Z647" s="133"/>
      <c r="AA647" s="179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2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33"/>
      <c r="X648" s="133"/>
      <c r="Y648" s="133"/>
      <c r="Z648" s="133"/>
      <c r="AA648" s="179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2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33"/>
      <c r="X649" s="133"/>
      <c r="Y649" s="133"/>
      <c r="Z649" s="133"/>
      <c r="AA649" s="179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2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33"/>
      <c r="X650" s="133"/>
      <c r="Y650" s="133"/>
      <c r="Z650" s="133"/>
      <c r="AA650" s="179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2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33"/>
      <c r="X651" s="133"/>
      <c r="Y651" s="133"/>
      <c r="Z651" s="133"/>
      <c r="AA651" s="179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2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33"/>
      <c r="X652" s="133"/>
      <c r="Y652" s="133"/>
      <c r="Z652" s="133"/>
      <c r="AA652" s="179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2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33"/>
      <c r="X653" s="133"/>
      <c r="Y653" s="133"/>
      <c r="Z653" s="133"/>
      <c r="AA653" s="179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2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33"/>
      <c r="X654" s="133"/>
      <c r="Y654" s="133"/>
      <c r="Z654" s="133"/>
      <c r="AA654" s="179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2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33"/>
      <c r="X655" s="133"/>
      <c r="Y655" s="133"/>
      <c r="Z655" s="133"/>
      <c r="AA655" s="179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2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33"/>
      <c r="X656" s="133"/>
      <c r="Y656" s="133"/>
      <c r="Z656" s="133"/>
      <c r="AA656" s="179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2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33"/>
      <c r="X657" s="133"/>
      <c r="Y657" s="133"/>
      <c r="Z657" s="133"/>
      <c r="AA657" s="179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2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33"/>
      <c r="X658" s="133"/>
      <c r="Y658" s="133"/>
      <c r="Z658" s="133"/>
      <c r="AA658" s="179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2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33"/>
      <c r="X659" s="133"/>
      <c r="Y659" s="133"/>
      <c r="Z659" s="133"/>
      <c r="AA659" s="179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2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33"/>
      <c r="X660" s="133"/>
      <c r="Y660" s="133"/>
      <c r="Z660" s="133"/>
      <c r="AA660" s="179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2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33"/>
      <c r="X661" s="133"/>
      <c r="Y661" s="133"/>
      <c r="Z661" s="133"/>
      <c r="AA661" s="179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2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33"/>
      <c r="X662" s="133"/>
      <c r="Y662" s="133"/>
      <c r="Z662" s="133"/>
      <c r="AA662" s="179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2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33"/>
      <c r="X663" s="133"/>
      <c r="Y663" s="133"/>
      <c r="Z663" s="133"/>
      <c r="AA663" s="179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2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33"/>
      <c r="X664" s="133"/>
      <c r="Y664" s="133"/>
      <c r="Z664" s="133"/>
      <c r="AA664" s="179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2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33"/>
      <c r="X665" s="133"/>
      <c r="Y665" s="133"/>
      <c r="Z665" s="133"/>
      <c r="AA665" s="179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2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33"/>
      <c r="X666" s="133"/>
      <c r="Y666" s="133"/>
      <c r="Z666" s="133"/>
      <c r="AA666" s="179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2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33"/>
      <c r="X667" s="133"/>
      <c r="Y667" s="133"/>
      <c r="Z667" s="133"/>
      <c r="AA667" s="179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2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33"/>
      <c r="X668" s="133"/>
      <c r="Y668" s="133"/>
      <c r="Z668" s="133"/>
      <c r="AA668" s="179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2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33"/>
      <c r="X669" s="133"/>
      <c r="Y669" s="133"/>
      <c r="Z669" s="133"/>
      <c r="AA669" s="179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2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33"/>
      <c r="X670" s="133"/>
      <c r="Y670" s="133"/>
      <c r="Z670" s="133"/>
      <c r="AA670" s="179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2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33"/>
      <c r="X671" s="133"/>
      <c r="Y671" s="133"/>
      <c r="Z671" s="133"/>
      <c r="AA671" s="179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2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33"/>
      <c r="X672" s="133"/>
      <c r="Y672" s="133"/>
      <c r="Z672" s="133"/>
      <c r="AA672" s="179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2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33"/>
      <c r="X673" s="133"/>
      <c r="Y673" s="133"/>
      <c r="Z673" s="133"/>
      <c r="AA673" s="179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2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33"/>
      <c r="X674" s="133"/>
      <c r="Y674" s="133"/>
      <c r="Z674" s="133"/>
      <c r="AA674" s="179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2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33"/>
      <c r="X675" s="133"/>
      <c r="Y675" s="133"/>
      <c r="Z675" s="133"/>
      <c r="AA675" s="179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2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33"/>
      <c r="X676" s="133"/>
      <c r="Y676" s="133"/>
      <c r="Z676" s="133"/>
      <c r="AA676" s="179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2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33"/>
      <c r="X677" s="133"/>
      <c r="Y677" s="133"/>
      <c r="Z677" s="133"/>
      <c r="AA677" s="179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2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33"/>
      <c r="X678" s="133"/>
      <c r="Y678" s="133"/>
      <c r="Z678" s="133"/>
      <c r="AA678" s="179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2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33"/>
      <c r="X679" s="133"/>
      <c r="Y679" s="133"/>
      <c r="Z679" s="133"/>
      <c r="AA679" s="179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2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33"/>
      <c r="X680" s="133"/>
      <c r="Y680" s="133"/>
      <c r="Z680" s="133"/>
      <c r="AA680" s="179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2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33"/>
      <c r="X681" s="133"/>
      <c r="Y681" s="133"/>
      <c r="Z681" s="133"/>
      <c r="AA681" s="179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2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33"/>
      <c r="X682" s="133"/>
      <c r="Y682" s="133"/>
      <c r="Z682" s="133"/>
      <c r="AA682" s="179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2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33"/>
      <c r="X683" s="133"/>
      <c r="Y683" s="133"/>
      <c r="Z683" s="133"/>
      <c r="AA683" s="179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2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33"/>
      <c r="X684" s="133"/>
      <c r="Y684" s="133"/>
      <c r="Z684" s="133"/>
      <c r="AA684" s="179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2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33"/>
      <c r="X685" s="133"/>
      <c r="Y685" s="133"/>
      <c r="Z685" s="133"/>
      <c r="AA685" s="179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2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33"/>
      <c r="X686" s="133"/>
      <c r="Y686" s="133"/>
      <c r="Z686" s="133"/>
      <c r="AA686" s="179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2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33"/>
      <c r="X687" s="133"/>
      <c r="Y687" s="133"/>
      <c r="Z687" s="133"/>
      <c r="AA687" s="179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2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33"/>
      <c r="X688" s="133"/>
      <c r="Y688" s="133"/>
      <c r="Z688" s="133"/>
      <c r="AA688" s="179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2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33"/>
      <c r="X689" s="133"/>
      <c r="Y689" s="133"/>
      <c r="Z689" s="133"/>
      <c r="AA689" s="179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2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33"/>
      <c r="X690" s="133"/>
      <c r="Y690" s="133"/>
      <c r="Z690" s="133"/>
      <c r="AA690" s="179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2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33"/>
      <c r="X691" s="133"/>
      <c r="Y691" s="133"/>
      <c r="Z691" s="133"/>
      <c r="AA691" s="179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2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33"/>
      <c r="X692" s="133"/>
      <c r="Y692" s="133"/>
      <c r="Z692" s="133"/>
      <c r="AA692" s="179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2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33"/>
      <c r="X693" s="133"/>
      <c r="Y693" s="133"/>
      <c r="Z693" s="133"/>
      <c r="AA693" s="179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2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33"/>
      <c r="X694" s="133"/>
      <c r="Y694" s="133"/>
      <c r="Z694" s="133"/>
      <c r="AA694" s="179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2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33"/>
      <c r="X695" s="133"/>
      <c r="Y695" s="133"/>
      <c r="Z695" s="133"/>
      <c r="AA695" s="179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2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33"/>
      <c r="X696" s="133"/>
      <c r="Y696" s="133"/>
      <c r="Z696" s="133"/>
      <c r="AA696" s="179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2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33"/>
      <c r="X697" s="133"/>
      <c r="Y697" s="133"/>
      <c r="Z697" s="133"/>
      <c r="AA697" s="179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2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33"/>
      <c r="X698" s="133"/>
      <c r="Y698" s="133"/>
      <c r="Z698" s="133"/>
      <c r="AA698" s="179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2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33"/>
      <c r="X699" s="133"/>
      <c r="Y699" s="133"/>
      <c r="Z699" s="133"/>
      <c r="AA699" s="179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2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33"/>
      <c r="X700" s="133"/>
      <c r="Y700" s="133"/>
      <c r="Z700" s="133"/>
      <c r="AA700" s="179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2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33"/>
      <c r="X701" s="133"/>
      <c r="Y701" s="133"/>
      <c r="Z701" s="133"/>
      <c r="AA701" s="179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2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33"/>
      <c r="X702" s="133"/>
      <c r="Y702" s="133"/>
      <c r="Z702" s="133"/>
      <c r="AA702" s="179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2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33"/>
      <c r="X703" s="133"/>
      <c r="Y703" s="133"/>
      <c r="Z703" s="133"/>
      <c r="AA703" s="179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2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33"/>
      <c r="X704" s="133"/>
      <c r="Y704" s="133"/>
      <c r="Z704" s="133"/>
      <c r="AA704" s="179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2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33"/>
      <c r="X705" s="133"/>
      <c r="Y705" s="133"/>
      <c r="Z705" s="133"/>
      <c r="AA705" s="179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2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33"/>
      <c r="X706" s="133"/>
      <c r="Y706" s="133"/>
      <c r="Z706" s="133"/>
      <c r="AA706" s="179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2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33"/>
      <c r="X707" s="133"/>
      <c r="Y707" s="133"/>
      <c r="Z707" s="133"/>
      <c r="AA707" s="179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2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33"/>
      <c r="X708" s="133"/>
      <c r="Y708" s="133"/>
      <c r="Z708" s="133"/>
      <c r="AA708" s="179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2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33"/>
      <c r="X709" s="133"/>
      <c r="Y709" s="133"/>
      <c r="Z709" s="133"/>
      <c r="AA709" s="179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2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33"/>
      <c r="X710" s="133"/>
      <c r="Y710" s="133"/>
      <c r="Z710" s="133"/>
      <c r="AA710" s="179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2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33"/>
      <c r="X711" s="133"/>
      <c r="Y711" s="133"/>
      <c r="Z711" s="133"/>
      <c r="AA711" s="179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2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33"/>
      <c r="X712" s="133"/>
      <c r="Y712" s="133"/>
      <c r="Z712" s="133"/>
      <c r="AA712" s="179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2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33"/>
      <c r="X713" s="133"/>
      <c r="Y713" s="133"/>
      <c r="Z713" s="133"/>
      <c r="AA713" s="179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2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33"/>
      <c r="X714" s="133"/>
      <c r="Y714" s="133"/>
      <c r="Z714" s="133"/>
      <c r="AA714" s="179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2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33"/>
      <c r="X715" s="133"/>
      <c r="Y715" s="133"/>
      <c r="Z715" s="133"/>
      <c r="AA715" s="179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2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33"/>
      <c r="X716" s="133"/>
      <c r="Y716" s="133"/>
      <c r="Z716" s="133"/>
      <c r="AA716" s="179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2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33"/>
      <c r="X717" s="133"/>
      <c r="Y717" s="133"/>
      <c r="Z717" s="133"/>
      <c r="AA717" s="179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2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33"/>
      <c r="X718" s="133"/>
      <c r="Y718" s="133"/>
      <c r="Z718" s="133"/>
      <c r="AA718" s="179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2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33"/>
      <c r="X719" s="133"/>
      <c r="Y719" s="133"/>
      <c r="Z719" s="133"/>
      <c r="AA719" s="179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2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33"/>
      <c r="X720" s="133"/>
      <c r="Y720" s="133"/>
      <c r="Z720" s="133"/>
      <c r="AA720" s="179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2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33"/>
      <c r="X721" s="133"/>
      <c r="Y721" s="133"/>
      <c r="Z721" s="133"/>
      <c r="AA721" s="179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2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33"/>
      <c r="X722" s="133"/>
      <c r="Y722" s="133"/>
      <c r="Z722" s="133"/>
      <c r="AA722" s="179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2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33"/>
      <c r="X723" s="133"/>
      <c r="Y723" s="133"/>
      <c r="Z723" s="133"/>
      <c r="AA723" s="179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2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33"/>
      <c r="X724" s="133"/>
      <c r="Y724" s="133"/>
      <c r="Z724" s="133"/>
      <c r="AA724" s="179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2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33"/>
      <c r="X725" s="133"/>
      <c r="Y725" s="133"/>
      <c r="Z725" s="133"/>
      <c r="AA725" s="179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2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33"/>
      <c r="X726" s="133"/>
      <c r="Y726" s="133"/>
      <c r="Z726" s="133"/>
      <c r="AA726" s="179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2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33"/>
      <c r="X727" s="133"/>
      <c r="Y727" s="133"/>
      <c r="Z727" s="133"/>
      <c r="AA727" s="179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2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33"/>
      <c r="X728" s="133"/>
      <c r="Y728" s="133"/>
      <c r="Z728" s="133"/>
      <c r="AA728" s="179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2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33"/>
      <c r="X729" s="133"/>
      <c r="Y729" s="133"/>
      <c r="Z729" s="133"/>
      <c r="AA729" s="179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2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33"/>
      <c r="X730" s="133"/>
      <c r="Y730" s="133"/>
      <c r="Z730" s="133"/>
      <c r="AA730" s="179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2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33"/>
      <c r="X731" s="133"/>
      <c r="Y731" s="133"/>
      <c r="Z731" s="133"/>
      <c r="AA731" s="179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2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33"/>
      <c r="X732" s="133"/>
      <c r="Y732" s="133"/>
      <c r="Z732" s="133"/>
      <c r="AA732" s="179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2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33"/>
      <c r="X733" s="133"/>
      <c r="Y733" s="133"/>
      <c r="Z733" s="133"/>
      <c r="AA733" s="179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2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33"/>
      <c r="X734" s="133"/>
      <c r="Y734" s="133"/>
      <c r="Z734" s="133"/>
      <c r="AA734" s="179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2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33"/>
      <c r="X735" s="133"/>
      <c r="Y735" s="133"/>
      <c r="Z735" s="133"/>
      <c r="AA735" s="179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2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33"/>
      <c r="X736" s="133"/>
      <c r="Y736" s="133"/>
      <c r="Z736" s="133"/>
      <c r="AA736" s="179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2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33"/>
      <c r="X737" s="133"/>
      <c r="Y737" s="133"/>
      <c r="Z737" s="133"/>
      <c r="AA737" s="179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2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33"/>
      <c r="X738" s="133"/>
      <c r="Y738" s="133"/>
      <c r="Z738" s="133"/>
      <c r="AA738" s="179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2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33"/>
      <c r="X739" s="133"/>
      <c r="Y739" s="133"/>
      <c r="Z739" s="133"/>
      <c r="AA739" s="179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2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33"/>
      <c r="X740" s="133"/>
      <c r="Y740" s="133"/>
      <c r="Z740" s="133"/>
      <c r="AA740" s="179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2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33"/>
      <c r="X741" s="133"/>
      <c r="Y741" s="133"/>
      <c r="Z741" s="133"/>
      <c r="AA741" s="179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2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33"/>
      <c r="X742" s="133"/>
      <c r="Y742" s="133"/>
      <c r="Z742" s="133"/>
      <c r="AA742" s="179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2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33"/>
      <c r="X743" s="133"/>
      <c r="Y743" s="133"/>
      <c r="Z743" s="133"/>
      <c r="AA743" s="179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2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33"/>
      <c r="X744" s="133"/>
      <c r="Y744" s="133"/>
      <c r="Z744" s="133"/>
      <c r="AA744" s="179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2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33"/>
      <c r="X745" s="133"/>
      <c r="Y745" s="133"/>
      <c r="Z745" s="133"/>
      <c r="AA745" s="179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2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33"/>
      <c r="X746" s="133"/>
      <c r="Y746" s="133"/>
      <c r="Z746" s="133"/>
      <c r="AA746" s="179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2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33"/>
      <c r="X747" s="133"/>
      <c r="Y747" s="133"/>
      <c r="Z747" s="133"/>
      <c r="AA747" s="179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2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33"/>
      <c r="X748" s="133"/>
      <c r="Y748" s="133"/>
      <c r="Z748" s="133"/>
      <c r="AA748" s="179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2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33"/>
      <c r="X749" s="133"/>
      <c r="Y749" s="133"/>
      <c r="Z749" s="133"/>
      <c r="AA749" s="179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2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33"/>
      <c r="X750" s="133"/>
      <c r="Y750" s="133"/>
      <c r="Z750" s="133"/>
      <c r="AA750" s="179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2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33"/>
      <c r="X751" s="133"/>
      <c r="Y751" s="133"/>
      <c r="Z751" s="133"/>
      <c r="AA751" s="179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2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33"/>
      <c r="X752" s="133"/>
      <c r="Y752" s="133"/>
      <c r="Z752" s="133"/>
      <c r="AA752" s="179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2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33"/>
      <c r="X753" s="133"/>
      <c r="Y753" s="133"/>
      <c r="Z753" s="133"/>
      <c r="AA753" s="179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2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33"/>
      <c r="X754" s="133"/>
      <c r="Y754" s="133"/>
      <c r="Z754" s="133"/>
      <c r="AA754" s="179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2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33"/>
      <c r="X755" s="133"/>
      <c r="Y755" s="133"/>
      <c r="Z755" s="133"/>
      <c r="AA755" s="179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2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33"/>
      <c r="X756" s="133"/>
      <c r="Y756" s="133"/>
      <c r="Z756" s="133"/>
      <c r="AA756" s="179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2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33"/>
      <c r="X757" s="133"/>
      <c r="Y757" s="133"/>
      <c r="Z757" s="133"/>
      <c r="AA757" s="179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2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33"/>
      <c r="X758" s="133"/>
      <c r="Y758" s="133"/>
      <c r="Z758" s="133"/>
      <c r="AA758" s="179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2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33"/>
      <c r="X759" s="133"/>
      <c r="Y759" s="133"/>
      <c r="Z759" s="133"/>
      <c r="AA759" s="179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2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33"/>
      <c r="X760" s="133"/>
      <c r="Y760" s="133"/>
      <c r="Z760" s="133"/>
      <c r="AA760" s="179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2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33"/>
      <c r="X761" s="133"/>
      <c r="Y761" s="133"/>
      <c r="Z761" s="133"/>
      <c r="AA761" s="179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2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33"/>
      <c r="X762" s="133"/>
      <c r="Y762" s="133"/>
      <c r="Z762" s="133"/>
      <c r="AA762" s="179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2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33"/>
      <c r="X763" s="133"/>
      <c r="Y763" s="133"/>
      <c r="Z763" s="133"/>
      <c r="AA763" s="179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2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33"/>
      <c r="X764" s="133"/>
      <c r="Y764" s="133"/>
      <c r="Z764" s="133"/>
      <c r="AA764" s="179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2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33"/>
      <c r="X765" s="133"/>
      <c r="Y765" s="133"/>
      <c r="Z765" s="133"/>
      <c r="AA765" s="179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2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33"/>
      <c r="X766" s="133"/>
      <c r="Y766" s="133"/>
      <c r="Z766" s="133"/>
      <c r="AA766" s="179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2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33"/>
      <c r="X767" s="133"/>
      <c r="Y767" s="133"/>
      <c r="Z767" s="133"/>
      <c r="AA767" s="179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2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33"/>
      <c r="X768" s="133"/>
      <c r="Y768" s="133"/>
      <c r="Z768" s="133"/>
      <c r="AA768" s="179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2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33"/>
      <c r="X769" s="133"/>
      <c r="Y769" s="133"/>
      <c r="Z769" s="133"/>
      <c r="AA769" s="179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2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33"/>
      <c r="X770" s="133"/>
      <c r="Y770" s="133"/>
      <c r="Z770" s="133"/>
      <c r="AA770" s="179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2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33"/>
      <c r="X771" s="133"/>
      <c r="Y771" s="133"/>
      <c r="Z771" s="133"/>
      <c r="AA771" s="179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2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33"/>
      <c r="X772" s="133"/>
      <c r="Y772" s="133"/>
      <c r="Z772" s="133"/>
      <c r="AA772" s="179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2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33"/>
      <c r="X773" s="133"/>
      <c r="Y773" s="133"/>
      <c r="Z773" s="133"/>
      <c r="AA773" s="179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2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33"/>
      <c r="X774" s="133"/>
      <c r="Y774" s="133"/>
      <c r="Z774" s="133"/>
      <c r="AA774" s="179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2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33"/>
      <c r="X775" s="133"/>
      <c r="Y775" s="133"/>
      <c r="Z775" s="133"/>
      <c r="AA775" s="179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2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33"/>
      <c r="X776" s="133"/>
      <c r="Y776" s="133"/>
      <c r="Z776" s="133"/>
      <c r="AA776" s="179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2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33"/>
      <c r="X777" s="133"/>
      <c r="Y777" s="133"/>
      <c r="Z777" s="133"/>
      <c r="AA777" s="179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2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33"/>
      <c r="X778" s="133"/>
      <c r="Y778" s="133"/>
      <c r="Z778" s="133"/>
      <c r="AA778" s="179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2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33"/>
      <c r="X779" s="133"/>
      <c r="Y779" s="133"/>
      <c r="Z779" s="133"/>
      <c r="AA779" s="179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2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33"/>
      <c r="X780" s="133"/>
      <c r="Y780" s="133"/>
      <c r="Z780" s="133"/>
      <c r="AA780" s="179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2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33"/>
      <c r="X781" s="133"/>
      <c r="Y781" s="133"/>
      <c r="Z781" s="133"/>
      <c r="AA781" s="179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2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33"/>
      <c r="X782" s="133"/>
      <c r="Y782" s="133"/>
      <c r="Z782" s="133"/>
      <c r="AA782" s="179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2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33"/>
      <c r="X783" s="133"/>
      <c r="Y783" s="133"/>
      <c r="Z783" s="133"/>
      <c r="AA783" s="179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2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33"/>
      <c r="X784" s="133"/>
      <c r="Y784" s="133"/>
      <c r="Z784" s="133"/>
      <c r="AA784" s="179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2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33"/>
      <c r="X785" s="133"/>
      <c r="Y785" s="133"/>
      <c r="Z785" s="133"/>
      <c r="AA785" s="179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2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33"/>
      <c r="X786" s="133"/>
      <c r="Y786" s="133"/>
      <c r="Z786" s="133"/>
      <c r="AA786" s="179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2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33"/>
      <c r="X787" s="133"/>
      <c r="Y787" s="133"/>
      <c r="Z787" s="133"/>
      <c r="AA787" s="179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2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33"/>
      <c r="X788" s="133"/>
      <c r="Y788" s="133"/>
      <c r="Z788" s="133"/>
      <c r="AA788" s="179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2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33"/>
      <c r="X789" s="133"/>
      <c r="Y789" s="133"/>
      <c r="Z789" s="133"/>
      <c r="AA789" s="179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2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33"/>
      <c r="X790" s="133"/>
      <c r="Y790" s="133"/>
      <c r="Z790" s="133"/>
      <c r="AA790" s="179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2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33"/>
      <c r="X791" s="133"/>
      <c r="Y791" s="133"/>
      <c r="Z791" s="133"/>
      <c r="AA791" s="179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2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33"/>
      <c r="X792" s="133"/>
      <c r="Y792" s="133"/>
      <c r="Z792" s="133"/>
      <c r="AA792" s="179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2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33"/>
      <c r="X793" s="133"/>
      <c r="Y793" s="133"/>
      <c r="Z793" s="133"/>
      <c r="AA793" s="179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2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33"/>
      <c r="X794" s="133"/>
      <c r="Y794" s="133"/>
      <c r="Z794" s="133"/>
      <c r="AA794" s="179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2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33"/>
      <c r="X795" s="133"/>
      <c r="Y795" s="133"/>
      <c r="Z795" s="133"/>
      <c r="AA795" s="179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2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33"/>
      <c r="X796" s="133"/>
      <c r="Y796" s="133"/>
      <c r="Z796" s="133"/>
      <c r="AA796" s="179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2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33"/>
      <c r="X797" s="133"/>
      <c r="Y797" s="133"/>
      <c r="Z797" s="133"/>
      <c r="AA797" s="179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2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33"/>
      <c r="X798" s="133"/>
      <c r="Y798" s="133"/>
      <c r="Z798" s="133"/>
      <c r="AA798" s="179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2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33"/>
      <c r="X799" s="133"/>
      <c r="Y799" s="133"/>
      <c r="Z799" s="133"/>
      <c r="AA799" s="179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2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33"/>
      <c r="X800" s="133"/>
      <c r="Y800" s="133"/>
      <c r="Z800" s="133"/>
      <c r="AA800" s="179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2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33"/>
      <c r="X801" s="133"/>
      <c r="Y801" s="133"/>
      <c r="Z801" s="133"/>
      <c r="AA801" s="179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2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33"/>
      <c r="X802" s="133"/>
      <c r="Y802" s="133"/>
      <c r="Z802" s="133"/>
      <c r="AA802" s="179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2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33"/>
      <c r="X803" s="133"/>
      <c r="Y803" s="133"/>
      <c r="Z803" s="133"/>
      <c r="AA803" s="179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2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33"/>
      <c r="X804" s="133"/>
      <c r="Y804" s="133"/>
      <c r="Z804" s="133"/>
      <c r="AA804" s="179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2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33"/>
      <c r="X805" s="133"/>
      <c r="Y805" s="133"/>
      <c r="Z805" s="133"/>
      <c r="AA805" s="179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2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33"/>
      <c r="X806" s="133"/>
      <c r="Y806" s="133"/>
      <c r="Z806" s="133"/>
      <c r="AA806" s="179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2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33"/>
      <c r="X807" s="133"/>
      <c r="Y807" s="133"/>
      <c r="Z807" s="133"/>
      <c r="AA807" s="179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2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33"/>
      <c r="X808" s="133"/>
      <c r="Y808" s="133"/>
      <c r="Z808" s="133"/>
      <c r="AA808" s="179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2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33"/>
      <c r="X809" s="133"/>
      <c r="Y809" s="133"/>
      <c r="Z809" s="133"/>
      <c r="AA809" s="179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2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33"/>
      <c r="X810" s="133"/>
      <c r="Y810" s="133"/>
      <c r="Z810" s="133"/>
      <c r="AA810" s="179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2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33"/>
      <c r="X811" s="133"/>
      <c r="Y811" s="133"/>
      <c r="Z811" s="133"/>
      <c r="AA811" s="179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2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33"/>
      <c r="X812" s="133"/>
      <c r="Y812" s="133"/>
      <c r="Z812" s="133"/>
      <c r="AA812" s="179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2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33"/>
      <c r="X813" s="133"/>
      <c r="Y813" s="133"/>
      <c r="Z813" s="133"/>
      <c r="AA813" s="179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2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33"/>
      <c r="X814" s="133"/>
      <c r="Y814" s="133"/>
      <c r="Z814" s="133"/>
      <c r="AA814" s="179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2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33"/>
      <c r="X815" s="133"/>
      <c r="Y815" s="133"/>
      <c r="Z815" s="133"/>
      <c r="AA815" s="179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2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33"/>
      <c r="X816" s="133"/>
      <c r="Y816" s="133"/>
      <c r="Z816" s="133"/>
      <c r="AA816" s="179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2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33"/>
      <c r="X817" s="133"/>
      <c r="Y817" s="133"/>
      <c r="Z817" s="133"/>
      <c r="AA817" s="179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2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33"/>
      <c r="X818" s="133"/>
      <c r="Y818" s="133"/>
      <c r="Z818" s="133"/>
      <c r="AA818" s="179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2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33"/>
      <c r="X819" s="133"/>
      <c r="Y819" s="133"/>
      <c r="Z819" s="133"/>
      <c r="AA819" s="179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2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33"/>
      <c r="X820" s="133"/>
      <c r="Y820" s="133"/>
      <c r="Z820" s="133"/>
      <c r="AA820" s="179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2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33"/>
      <c r="X821" s="133"/>
      <c r="Y821" s="133"/>
      <c r="Z821" s="133"/>
      <c r="AA821" s="179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2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33"/>
      <c r="X822" s="133"/>
      <c r="Y822" s="133"/>
      <c r="Z822" s="133"/>
      <c r="AA822" s="179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2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33"/>
      <c r="X823" s="133"/>
      <c r="Y823" s="133"/>
      <c r="Z823" s="133"/>
      <c r="AA823" s="179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2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33"/>
      <c r="X824" s="133"/>
      <c r="Y824" s="133"/>
      <c r="Z824" s="133"/>
      <c r="AA824" s="179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2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33"/>
      <c r="X825" s="133"/>
      <c r="Y825" s="133"/>
      <c r="Z825" s="133"/>
      <c r="AA825" s="179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2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33"/>
      <c r="X826" s="133"/>
      <c r="Y826" s="133"/>
      <c r="Z826" s="133"/>
      <c r="AA826" s="179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2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33"/>
      <c r="X827" s="133"/>
      <c r="Y827" s="133"/>
      <c r="Z827" s="133"/>
      <c r="AA827" s="179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2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33"/>
      <c r="X828" s="133"/>
      <c r="Y828" s="133"/>
      <c r="Z828" s="133"/>
      <c r="AA828" s="179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2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33"/>
      <c r="X829" s="133"/>
      <c r="Y829" s="133"/>
      <c r="Z829" s="133"/>
      <c r="AA829" s="179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2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33"/>
      <c r="X830" s="133"/>
      <c r="Y830" s="133"/>
      <c r="Z830" s="133"/>
      <c r="AA830" s="179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2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33"/>
      <c r="X831" s="133"/>
      <c r="Y831" s="133"/>
      <c r="Z831" s="133"/>
      <c r="AA831" s="179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2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33"/>
      <c r="X832" s="133"/>
      <c r="Y832" s="133"/>
      <c r="Z832" s="133"/>
      <c r="AA832" s="179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2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33"/>
      <c r="X833" s="133"/>
      <c r="Y833" s="133"/>
      <c r="Z833" s="133"/>
      <c r="AA833" s="179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2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33"/>
      <c r="X834" s="133"/>
      <c r="Y834" s="133"/>
      <c r="Z834" s="133"/>
      <c r="AA834" s="179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2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33"/>
      <c r="X835" s="133"/>
      <c r="Y835" s="133"/>
      <c r="Z835" s="133"/>
      <c r="AA835" s="179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2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33"/>
      <c r="X836" s="133"/>
      <c r="Y836" s="133"/>
      <c r="Z836" s="133"/>
      <c r="AA836" s="179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2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33"/>
      <c r="X837" s="133"/>
      <c r="Y837" s="133"/>
      <c r="Z837" s="133"/>
      <c r="AA837" s="179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2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33"/>
      <c r="X838" s="133"/>
      <c r="Y838" s="133"/>
      <c r="Z838" s="133"/>
      <c r="AA838" s="179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2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33"/>
      <c r="X839" s="133"/>
      <c r="Y839" s="133"/>
      <c r="Z839" s="133"/>
      <c r="AA839" s="179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2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33"/>
      <c r="X840" s="133"/>
      <c r="Y840" s="133"/>
      <c r="Z840" s="133"/>
      <c r="AA840" s="179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2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33"/>
      <c r="X841" s="133"/>
      <c r="Y841" s="133"/>
      <c r="Z841" s="133"/>
      <c r="AA841" s="179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2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33"/>
      <c r="X842" s="133"/>
      <c r="Y842" s="133"/>
      <c r="Z842" s="133"/>
      <c r="AA842" s="179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2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33"/>
      <c r="X843" s="133"/>
      <c r="Y843" s="133"/>
      <c r="Z843" s="133"/>
      <c r="AA843" s="179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2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33"/>
      <c r="X844" s="133"/>
      <c r="Y844" s="133"/>
      <c r="Z844" s="133"/>
      <c r="AA844" s="179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2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33"/>
      <c r="X845" s="133"/>
      <c r="Y845" s="133"/>
      <c r="Z845" s="133"/>
      <c r="AA845" s="179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2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33"/>
      <c r="X846" s="133"/>
      <c r="Y846" s="133"/>
      <c r="Z846" s="133"/>
      <c r="AA846" s="179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2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33"/>
      <c r="X847" s="133"/>
      <c r="Y847" s="133"/>
      <c r="Z847" s="133"/>
      <c r="AA847" s="179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2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33"/>
      <c r="X848" s="133"/>
      <c r="Y848" s="133"/>
      <c r="Z848" s="133"/>
      <c r="AA848" s="179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2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33"/>
      <c r="X849" s="133"/>
      <c r="Y849" s="133"/>
      <c r="Z849" s="133"/>
      <c r="AA849" s="179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2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33"/>
      <c r="X850" s="133"/>
      <c r="Y850" s="133"/>
      <c r="Z850" s="133"/>
      <c r="AA850" s="179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2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33"/>
      <c r="X851" s="133"/>
      <c r="Y851" s="133"/>
      <c r="Z851" s="133"/>
      <c r="AA851" s="179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2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33"/>
      <c r="X852" s="133"/>
      <c r="Y852" s="133"/>
      <c r="Z852" s="133"/>
      <c r="AA852" s="179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2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33"/>
      <c r="X853" s="133"/>
      <c r="Y853" s="133"/>
      <c r="Z853" s="133"/>
      <c r="AA853" s="179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2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33"/>
      <c r="X854" s="133"/>
      <c r="Y854" s="133"/>
      <c r="Z854" s="133"/>
      <c r="AA854" s="179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2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33"/>
      <c r="X855" s="133"/>
      <c r="Y855" s="133"/>
      <c r="Z855" s="133"/>
      <c r="AA855" s="179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2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33"/>
      <c r="X856" s="133"/>
      <c r="Y856" s="133"/>
      <c r="Z856" s="133"/>
      <c r="AA856" s="179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2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33"/>
      <c r="X857" s="133"/>
      <c r="Y857" s="133"/>
      <c r="Z857" s="133"/>
      <c r="AA857" s="179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2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33"/>
      <c r="X858" s="133"/>
      <c r="Y858" s="133"/>
      <c r="Z858" s="133"/>
      <c r="AA858" s="179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2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33"/>
      <c r="X859" s="133"/>
      <c r="Y859" s="133"/>
      <c r="Z859" s="133"/>
      <c r="AA859" s="179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2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33"/>
      <c r="X860" s="133"/>
      <c r="Y860" s="133"/>
      <c r="Z860" s="133"/>
      <c r="AA860" s="179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2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33"/>
      <c r="X861" s="133"/>
      <c r="Y861" s="133"/>
      <c r="Z861" s="133"/>
      <c r="AA861" s="179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2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33"/>
      <c r="X862" s="133"/>
      <c r="Y862" s="133"/>
      <c r="Z862" s="133"/>
      <c r="AA862" s="179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2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33"/>
      <c r="X863" s="133"/>
      <c r="Y863" s="133"/>
      <c r="Z863" s="133"/>
      <c r="AA863" s="179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2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33"/>
      <c r="X864" s="133"/>
      <c r="Y864" s="133"/>
      <c r="Z864" s="133"/>
      <c r="AA864" s="179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2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33"/>
      <c r="X865" s="133"/>
      <c r="Y865" s="133"/>
      <c r="Z865" s="133"/>
      <c r="AA865" s="179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2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33"/>
      <c r="X866" s="133"/>
      <c r="Y866" s="133"/>
      <c r="Z866" s="133"/>
      <c r="AA866" s="179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2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33"/>
      <c r="X867" s="133"/>
      <c r="Y867" s="133"/>
      <c r="Z867" s="133"/>
      <c r="AA867" s="179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2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33"/>
      <c r="X868" s="133"/>
      <c r="Y868" s="133"/>
      <c r="Z868" s="133"/>
      <c r="AA868" s="179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2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33"/>
      <c r="X869" s="133"/>
      <c r="Y869" s="133"/>
      <c r="Z869" s="133"/>
      <c r="AA869" s="179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2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33"/>
      <c r="X870" s="133"/>
      <c r="Y870" s="133"/>
      <c r="Z870" s="133"/>
      <c r="AA870" s="179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2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33"/>
      <c r="X871" s="133"/>
      <c r="Y871" s="133"/>
      <c r="Z871" s="133"/>
      <c r="AA871" s="179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2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33"/>
      <c r="X872" s="133"/>
      <c r="Y872" s="133"/>
      <c r="Z872" s="133"/>
      <c r="AA872" s="179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2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33"/>
      <c r="X873" s="133"/>
      <c r="Y873" s="133"/>
      <c r="Z873" s="133"/>
      <c r="AA873" s="179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2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33"/>
      <c r="X874" s="133"/>
      <c r="Y874" s="133"/>
      <c r="Z874" s="133"/>
      <c r="AA874" s="179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2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33"/>
      <c r="X875" s="133"/>
      <c r="Y875" s="133"/>
      <c r="Z875" s="133"/>
      <c r="AA875" s="179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2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33"/>
      <c r="X876" s="133"/>
      <c r="Y876" s="133"/>
      <c r="Z876" s="133"/>
      <c r="AA876" s="179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2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33"/>
      <c r="X877" s="133"/>
      <c r="Y877" s="133"/>
      <c r="Z877" s="133"/>
      <c r="AA877" s="179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2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33"/>
      <c r="X878" s="133"/>
      <c r="Y878" s="133"/>
      <c r="Z878" s="133"/>
      <c r="AA878" s="179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2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33"/>
      <c r="X879" s="133"/>
      <c r="Y879" s="133"/>
      <c r="Z879" s="133"/>
      <c r="AA879" s="179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2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33"/>
      <c r="X880" s="133"/>
      <c r="Y880" s="133"/>
      <c r="Z880" s="133"/>
      <c r="AA880" s="179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2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33"/>
      <c r="X881" s="133"/>
      <c r="Y881" s="133"/>
      <c r="Z881" s="133"/>
      <c r="AA881" s="179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2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33"/>
      <c r="X882" s="133"/>
      <c r="Y882" s="133"/>
      <c r="Z882" s="133"/>
      <c r="AA882" s="179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2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33"/>
      <c r="X883" s="133"/>
      <c r="Y883" s="133"/>
      <c r="Z883" s="133"/>
      <c r="AA883" s="179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2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33"/>
      <c r="X884" s="133"/>
      <c r="Y884" s="133"/>
      <c r="Z884" s="133"/>
      <c r="AA884" s="179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2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33"/>
      <c r="X885" s="133"/>
      <c r="Y885" s="133"/>
      <c r="Z885" s="133"/>
      <c r="AA885" s="179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2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33"/>
      <c r="X886" s="133"/>
      <c r="Y886" s="133"/>
      <c r="Z886" s="133"/>
      <c r="AA886" s="179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2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33"/>
      <c r="X887" s="133"/>
      <c r="Y887" s="133"/>
      <c r="Z887" s="133"/>
      <c r="AA887" s="179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2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33"/>
      <c r="X888" s="133"/>
      <c r="Y888" s="133"/>
      <c r="Z888" s="133"/>
      <c r="AA888" s="179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2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33"/>
      <c r="X889" s="133"/>
      <c r="Y889" s="133"/>
      <c r="Z889" s="133"/>
      <c r="AA889" s="179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2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33"/>
      <c r="X890" s="133"/>
      <c r="Y890" s="133"/>
      <c r="Z890" s="133"/>
      <c r="AA890" s="179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2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33"/>
      <c r="X891" s="133"/>
      <c r="Y891" s="133"/>
      <c r="Z891" s="133"/>
      <c r="AA891" s="179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2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33"/>
      <c r="X892" s="133"/>
      <c r="Y892" s="133"/>
      <c r="Z892" s="133"/>
      <c r="AA892" s="179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2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33"/>
      <c r="X893" s="133"/>
      <c r="Y893" s="133"/>
      <c r="Z893" s="133"/>
      <c r="AA893" s="179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2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33"/>
      <c r="X894" s="133"/>
      <c r="Y894" s="133"/>
      <c r="Z894" s="133"/>
      <c r="AA894" s="179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2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33"/>
      <c r="X895" s="133"/>
      <c r="Y895" s="133"/>
      <c r="Z895" s="133"/>
      <c r="AA895" s="179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2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33"/>
      <c r="X896" s="133"/>
      <c r="Y896" s="133"/>
      <c r="Z896" s="133"/>
      <c r="AA896" s="179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2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33"/>
      <c r="X897" s="133"/>
      <c r="Y897" s="133"/>
      <c r="Z897" s="133"/>
      <c r="AA897" s="179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2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33"/>
      <c r="X898" s="133"/>
      <c r="Y898" s="133"/>
      <c r="Z898" s="133"/>
      <c r="AA898" s="179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2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33"/>
      <c r="X899" s="133"/>
      <c r="Y899" s="133"/>
      <c r="Z899" s="133"/>
      <c r="AA899" s="179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2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33"/>
      <c r="X900" s="133"/>
      <c r="Y900" s="133"/>
      <c r="Z900" s="133"/>
      <c r="AA900" s="179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2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33"/>
      <c r="X901" s="133"/>
      <c r="Y901" s="133"/>
      <c r="Z901" s="133"/>
      <c r="AA901" s="179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2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33"/>
      <c r="X902" s="133"/>
      <c r="Y902" s="133"/>
      <c r="Z902" s="133"/>
      <c r="AA902" s="179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2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33"/>
      <c r="X903" s="133"/>
      <c r="Y903" s="133"/>
      <c r="Z903" s="133"/>
      <c r="AA903" s="179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2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33"/>
      <c r="X904" s="133"/>
      <c r="Y904" s="133"/>
      <c r="Z904" s="133"/>
      <c r="AA904" s="179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2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33"/>
      <c r="X905" s="133"/>
      <c r="Y905" s="133"/>
      <c r="Z905" s="133"/>
      <c r="AA905" s="179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2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33"/>
      <c r="X906" s="133"/>
      <c r="Y906" s="133"/>
      <c r="Z906" s="133"/>
      <c r="AA906" s="179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2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33"/>
      <c r="X907" s="133"/>
      <c r="Y907" s="133"/>
      <c r="Z907" s="133"/>
      <c r="AA907" s="179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2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33"/>
      <c r="X908" s="133"/>
      <c r="Y908" s="133"/>
      <c r="Z908" s="133"/>
      <c r="AA908" s="179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2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33"/>
      <c r="X909" s="133"/>
      <c r="Y909" s="133"/>
      <c r="Z909" s="133"/>
      <c r="AA909" s="179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2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33"/>
      <c r="X910" s="133"/>
      <c r="Y910" s="133"/>
      <c r="Z910" s="133"/>
      <c r="AA910" s="179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2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33"/>
      <c r="X911" s="133"/>
      <c r="Y911" s="133"/>
      <c r="Z911" s="133"/>
      <c r="AA911" s="179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2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33"/>
      <c r="X912" s="133"/>
      <c r="Y912" s="133"/>
      <c r="Z912" s="133"/>
      <c r="AA912" s="179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2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33"/>
      <c r="X913" s="133"/>
      <c r="Y913" s="133"/>
      <c r="Z913" s="133"/>
      <c r="AA913" s="179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2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33"/>
      <c r="X914" s="133"/>
      <c r="Y914" s="133"/>
      <c r="Z914" s="133"/>
      <c r="AA914" s="179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2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33"/>
      <c r="X915" s="133"/>
      <c r="Y915" s="133"/>
      <c r="Z915" s="133"/>
      <c r="AA915" s="179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2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33"/>
      <c r="X916" s="133"/>
      <c r="Y916" s="133"/>
      <c r="Z916" s="133"/>
      <c r="AA916" s="179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2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33"/>
      <c r="X917" s="133"/>
      <c r="Y917" s="133"/>
      <c r="Z917" s="133"/>
      <c r="AA917" s="179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2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33"/>
      <c r="X918" s="133"/>
      <c r="Y918" s="133"/>
      <c r="Z918" s="133"/>
      <c r="AA918" s="179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2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33"/>
      <c r="X919" s="133"/>
      <c r="Y919" s="133"/>
      <c r="Z919" s="133"/>
      <c r="AA919" s="179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2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33"/>
      <c r="X920" s="133"/>
      <c r="Y920" s="133"/>
      <c r="Z920" s="133"/>
      <c r="AA920" s="179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2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33"/>
      <c r="X921" s="133"/>
      <c r="Y921" s="133"/>
      <c r="Z921" s="133"/>
      <c r="AA921" s="179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2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33"/>
      <c r="X922" s="133"/>
      <c r="Y922" s="133"/>
      <c r="Z922" s="133"/>
      <c r="AA922" s="179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2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33"/>
      <c r="X923" s="133"/>
      <c r="Y923" s="133"/>
      <c r="Z923" s="133"/>
      <c r="AA923" s="179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2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33"/>
      <c r="X924" s="133"/>
      <c r="Y924" s="133"/>
      <c r="Z924" s="133"/>
      <c r="AA924" s="179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2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33"/>
      <c r="X925" s="133"/>
      <c r="Y925" s="133"/>
      <c r="Z925" s="133"/>
      <c r="AA925" s="179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2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33"/>
      <c r="X926" s="133"/>
      <c r="Y926" s="133"/>
      <c r="Z926" s="133"/>
      <c r="AA926" s="179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2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33"/>
      <c r="X927" s="133"/>
      <c r="Y927" s="133"/>
      <c r="Z927" s="133"/>
      <c r="AA927" s="179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2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33"/>
      <c r="X928" s="133"/>
      <c r="Y928" s="133"/>
      <c r="Z928" s="133"/>
      <c r="AA928" s="179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2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33"/>
      <c r="X929" s="133"/>
      <c r="Y929" s="133"/>
      <c r="Z929" s="133"/>
      <c r="AA929" s="179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2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33"/>
      <c r="X930" s="133"/>
      <c r="Y930" s="133"/>
      <c r="Z930" s="133"/>
      <c r="AA930" s="179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2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33"/>
      <c r="X931" s="133"/>
      <c r="Y931" s="133"/>
      <c r="Z931" s="133"/>
      <c r="AA931" s="179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2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33"/>
      <c r="X932" s="133"/>
      <c r="Y932" s="133"/>
      <c r="Z932" s="133"/>
      <c r="AA932" s="179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2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33"/>
      <c r="X933" s="133"/>
      <c r="Y933" s="133"/>
      <c r="Z933" s="133"/>
      <c r="AA933" s="179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2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33"/>
      <c r="X934" s="133"/>
      <c r="Y934" s="133"/>
      <c r="Z934" s="133"/>
      <c r="AA934" s="179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2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33"/>
      <c r="X935" s="133"/>
      <c r="Y935" s="133"/>
      <c r="Z935" s="133"/>
      <c r="AA935" s="179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2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33"/>
      <c r="X936" s="133"/>
      <c r="Y936" s="133"/>
      <c r="Z936" s="133"/>
      <c r="AA936" s="179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2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33"/>
      <c r="X937" s="133"/>
      <c r="Y937" s="133"/>
      <c r="Z937" s="133"/>
      <c r="AA937" s="179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2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33"/>
      <c r="X938" s="133"/>
      <c r="Y938" s="133"/>
      <c r="Z938" s="133"/>
      <c r="AA938" s="179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2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33"/>
      <c r="X939" s="133"/>
      <c r="Y939" s="133"/>
      <c r="Z939" s="133"/>
      <c r="AA939" s="179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2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33"/>
      <c r="X940" s="133"/>
      <c r="Y940" s="133"/>
      <c r="Z940" s="133"/>
      <c r="AA940" s="179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2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33"/>
      <c r="X941" s="133"/>
      <c r="Y941" s="133"/>
      <c r="Z941" s="133"/>
      <c r="AA941" s="179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2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33"/>
      <c r="X942" s="133"/>
      <c r="Y942" s="133"/>
      <c r="Z942" s="133"/>
      <c r="AA942" s="179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2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33"/>
      <c r="X943" s="133"/>
      <c r="Y943" s="133"/>
      <c r="Z943" s="133"/>
      <c r="AA943" s="179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2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33"/>
      <c r="X944" s="133"/>
      <c r="Y944" s="133"/>
      <c r="Z944" s="133"/>
      <c r="AA944" s="179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2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33"/>
      <c r="X945" s="133"/>
      <c r="Y945" s="133"/>
      <c r="Z945" s="133"/>
      <c r="AA945" s="179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2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33"/>
      <c r="X946" s="133"/>
      <c r="Y946" s="133"/>
      <c r="Z946" s="133"/>
      <c r="AA946" s="179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2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33"/>
      <c r="X947" s="133"/>
      <c r="Y947" s="133"/>
      <c r="Z947" s="133"/>
      <c r="AA947" s="179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2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33"/>
      <c r="X948" s="133"/>
      <c r="Y948" s="133"/>
      <c r="Z948" s="133"/>
      <c r="AA948" s="179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2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33"/>
      <c r="X949" s="133"/>
      <c r="Y949" s="133"/>
      <c r="Z949" s="133"/>
      <c r="AA949" s="179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2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33"/>
      <c r="X950" s="133"/>
      <c r="Y950" s="133"/>
      <c r="Z950" s="133"/>
      <c r="AA950" s="179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2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33"/>
      <c r="X951" s="133"/>
      <c r="Y951" s="133"/>
      <c r="Z951" s="133"/>
      <c r="AA951" s="179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2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33"/>
      <c r="X952" s="133"/>
      <c r="Y952" s="133"/>
      <c r="Z952" s="133"/>
      <c r="AA952" s="179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2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33"/>
      <c r="X953" s="133"/>
      <c r="Y953" s="133"/>
      <c r="Z953" s="133"/>
      <c r="AA953" s="179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2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33"/>
      <c r="X954" s="133"/>
      <c r="Y954" s="133"/>
      <c r="Z954" s="133"/>
      <c r="AA954" s="179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2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33"/>
      <c r="X955" s="133"/>
      <c r="Y955" s="133"/>
      <c r="Z955" s="133"/>
      <c r="AA955" s="179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2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33"/>
      <c r="X956" s="133"/>
      <c r="Y956" s="133"/>
      <c r="Z956" s="133"/>
      <c r="AA956" s="179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2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33"/>
      <c r="X957" s="133"/>
      <c r="Y957" s="133"/>
      <c r="Z957" s="133"/>
      <c r="AA957" s="179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2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33"/>
      <c r="X958" s="133"/>
      <c r="Y958" s="133"/>
      <c r="Z958" s="133"/>
      <c r="AA958" s="179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2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33"/>
      <c r="X959" s="133"/>
      <c r="Y959" s="133"/>
      <c r="Z959" s="133"/>
      <c r="AA959" s="179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2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33"/>
      <c r="X960" s="133"/>
      <c r="Y960" s="133"/>
      <c r="Z960" s="133"/>
      <c r="AA960" s="179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2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33"/>
      <c r="X961" s="133"/>
      <c r="Y961" s="133"/>
      <c r="Z961" s="133"/>
      <c r="AA961" s="179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2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33"/>
      <c r="X962" s="133"/>
      <c r="Y962" s="133"/>
      <c r="Z962" s="133"/>
      <c r="AA962" s="179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2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33"/>
      <c r="X963" s="133"/>
      <c r="Y963" s="133"/>
      <c r="Z963" s="133"/>
      <c r="AA963" s="179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2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33"/>
      <c r="X964" s="133"/>
      <c r="Y964" s="133"/>
      <c r="Z964" s="133"/>
      <c r="AA964" s="179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2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33"/>
      <c r="X965" s="133"/>
      <c r="Y965" s="133"/>
      <c r="Z965" s="133"/>
      <c r="AA965" s="179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2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33"/>
      <c r="X966" s="133"/>
      <c r="Y966" s="133"/>
      <c r="Z966" s="133"/>
      <c r="AA966" s="179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2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33"/>
      <c r="X967" s="133"/>
      <c r="Y967" s="133"/>
      <c r="Z967" s="133"/>
      <c r="AA967" s="179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2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33"/>
      <c r="X968" s="133"/>
      <c r="Y968" s="133"/>
      <c r="Z968" s="133"/>
      <c r="AA968" s="179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2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33"/>
      <c r="X969" s="133"/>
      <c r="Y969" s="133"/>
      <c r="Z969" s="133"/>
      <c r="AA969" s="179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2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33"/>
      <c r="X970" s="133"/>
      <c r="Y970" s="133"/>
      <c r="Z970" s="133"/>
      <c r="AA970" s="179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2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33"/>
      <c r="X971" s="133"/>
      <c r="Y971" s="133"/>
      <c r="Z971" s="133"/>
      <c r="AA971" s="179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2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33"/>
      <c r="X972" s="133"/>
      <c r="Y972" s="133"/>
      <c r="Z972" s="133"/>
      <c r="AA972" s="179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2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33"/>
      <c r="X973" s="133"/>
      <c r="Y973" s="133"/>
      <c r="Z973" s="133"/>
      <c r="AA973" s="179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2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33"/>
      <c r="X974" s="133"/>
      <c r="Y974" s="133"/>
      <c r="Z974" s="133"/>
      <c r="AA974" s="179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2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33"/>
      <c r="X975" s="133"/>
      <c r="Y975" s="133"/>
      <c r="Z975" s="133"/>
      <c r="AA975" s="179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2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33"/>
      <c r="X976" s="133"/>
      <c r="Y976" s="133"/>
      <c r="Z976" s="133"/>
      <c r="AA976" s="179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2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33"/>
      <c r="X977" s="133"/>
      <c r="Y977" s="133"/>
      <c r="Z977" s="133"/>
      <c r="AA977" s="179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2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33"/>
      <c r="X978" s="133"/>
      <c r="Y978" s="133"/>
      <c r="Z978" s="133"/>
      <c r="AA978" s="179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2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33"/>
      <c r="X979" s="133"/>
      <c r="Y979" s="133"/>
      <c r="Z979" s="133"/>
      <c r="AA979" s="179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2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33"/>
      <c r="X980" s="133"/>
      <c r="Y980" s="133"/>
      <c r="Z980" s="133"/>
      <c r="AA980" s="179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2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33"/>
      <c r="X981" s="133"/>
      <c r="Y981" s="133"/>
      <c r="Z981" s="133"/>
      <c r="AA981" s="179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2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33"/>
      <c r="X982" s="133"/>
      <c r="Y982" s="133"/>
      <c r="Z982" s="133"/>
      <c r="AA982" s="179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2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33"/>
      <c r="X983" s="133"/>
      <c r="Y983" s="133"/>
      <c r="Z983" s="133"/>
      <c r="AA983" s="179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2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33"/>
      <c r="X984" s="133"/>
      <c r="Y984" s="133"/>
      <c r="Z984" s="133"/>
      <c r="AA984" s="179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2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33"/>
      <c r="X985" s="133"/>
      <c r="Y985" s="133"/>
      <c r="Z985" s="133"/>
      <c r="AA985" s="179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2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33"/>
      <c r="X986" s="133"/>
      <c r="Y986" s="133"/>
      <c r="Z986" s="133"/>
      <c r="AA986" s="179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2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33"/>
      <c r="X987" s="133"/>
      <c r="Y987" s="133"/>
      <c r="Z987" s="133"/>
      <c r="AA987" s="179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2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33"/>
      <c r="X988" s="133"/>
      <c r="Y988" s="133"/>
      <c r="Z988" s="133"/>
      <c r="AA988" s="179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2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33"/>
      <c r="X989" s="133"/>
      <c r="Y989" s="133"/>
      <c r="Z989" s="133"/>
      <c r="AA989" s="179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2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33"/>
      <c r="X990" s="133"/>
      <c r="Y990" s="133"/>
      <c r="Z990" s="133"/>
      <c r="AA990" s="179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2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33"/>
      <c r="X991" s="133"/>
      <c r="Y991" s="133"/>
      <c r="Z991" s="133"/>
      <c r="AA991" s="179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2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33"/>
      <c r="X992" s="133"/>
      <c r="Y992" s="133"/>
      <c r="Z992" s="133"/>
      <c r="AA992" s="179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2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33"/>
      <c r="X993" s="133"/>
      <c r="Y993" s="133"/>
      <c r="Z993" s="133"/>
      <c r="AA993" s="179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2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33"/>
      <c r="X994" s="133"/>
      <c r="Y994" s="133"/>
      <c r="Z994" s="133"/>
      <c r="AA994" s="179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2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33"/>
      <c r="X995" s="133"/>
      <c r="Y995" s="133"/>
      <c r="Z995" s="133"/>
      <c r="AA995" s="179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2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33"/>
      <c r="X996" s="133"/>
      <c r="Y996" s="133"/>
      <c r="Z996" s="133"/>
      <c r="AA996" s="179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2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33"/>
      <c r="X997" s="133"/>
      <c r="Y997" s="133"/>
      <c r="Z997" s="133"/>
      <c r="AA997" s="179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2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33"/>
      <c r="X998" s="133"/>
      <c r="Y998" s="133"/>
      <c r="Z998" s="133"/>
      <c r="AA998" s="179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2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33"/>
      <c r="X999" s="133"/>
      <c r="Y999" s="133"/>
      <c r="Z999" s="133"/>
      <c r="AA999" s="179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2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33"/>
      <c r="X1000" s="133"/>
      <c r="Y1000" s="133"/>
      <c r="Z1000" s="133"/>
      <c r="AA1000" s="179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2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33"/>
      <c r="X1001" s="133"/>
      <c r="Y1001" s="133"/>
      <c r="Z1001" s="133"/>
      <c r="AA1001" s="179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2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33"/>
      <c r="X1002" s="133"/>
      <c r="Y1002" s="133"/>
      <c r="Z1002" s="133"/>
      <c r="AA1002" s="179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2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33"/>
      <c r="X1003" s="133"/>
      <c r="Y1003" s="133"/>
      <c r="Z1003" s="133"/>
      <c r="AA1003" s="179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2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33"/>
      <c r="X1004" s="133"/>
      <c r="Y1004" s="133"/>
      <c r="Z1004" s="133"/>
      <c r="AA1004" s="179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2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33"/>
      <c r="X1005" s="133"/>
      <c r="Y1005" s="133"/>
      <c r="Z1005" s="133"/>
      <c r="AA1005" s="179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2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33"/>
      <c r="X1006" s="133"/>
      <c r="Y1006" s="133"/>
      <c r="Z1006" s="133"/>
      <c r="AA1006" s="179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2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33"/>
      <c r="X1007" s="133"/>
      <c r="Y1007" s="133"/>
      <c r="Z1007" s="133"/>
      <c r="AA1007" s="179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2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33"/>
      <c r="X1008" s="133"/>
      <c r="Y1008" s="133"/>
      <c r="Z1008" s="133"/>
      <c r="AA1008" s="179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2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33"/>
      <c r="X1009" s="133"/>
      <c r="Y1009" s="133"/>
      <c r="Z1009" s="133"/>
      <c r="AA1009" s="179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2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33"/>
      <c r="X1010" s="133"/>
      <c r="Y1010" s="133"/>
      <c r="Z1010" s="133"/>
      <c r="AA1010" s="179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2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33"/>
      <c r="X1011" s="133"/>
      <c r="Y1011" s="133"/>
      <c r="Z1011" s="133"/>
      <c r="AA1011" s="179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2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33"/>
      <c r="X1012" s="133"/>
      <c r="Y1012" s="133"/>
      <c r="Z1012" s="133"/>
      <c r="AA1012" s="179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2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33"/>
      <c r="X1013" s="133"/>
      <c r="Y1013" s="133"/>
      <c r="Z1013" s="133"/>
      <c r="AA1013" s="179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2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33"/>
      <c r="X1014" s="133"/>
      <c r="Y1014" s="133"/>
      <c r="Z1014" s="133"/>
      <c r="AA1014" s="179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2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33"/>
      <c r="X1015" s="133"/>
      <c r="Y1015" s="133"/>
      <c r="Z1015" s="133"/>
      <c r="AA1015" s="179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25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33"/>
      <c r="X1016" s="133"/>
      <c r="Y1016" s="133"/>
      <c r="Z1016" s="133"/>
      <c r="AA1016" s="179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25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33"/>
      <c r="X1017" s="133"/>
      <c r="Y1017" s="133"/>
      <c r="Z1017" s="133"/>
      <c r="AA1017" s="179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25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33"/>
      <c r="X1018" s="133"/>
      <c r="Y1018" s="133"/>
      <c r="Z1018" s="133"/>
      <c r="AA1018" s="179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25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33"/>
      <c r="X1019" s="133"/>
      <c r="Y1019" s="133"/>
      <c r="Z1019" s="133"/>
      <c r="AA1019" s="179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125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33"/>
      <c r="X1020" s="133"/>
      <c r="Y1020" s="133"/>
      <c r="Z1020" s="133"/>
      <c r="AA1020" s="179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125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33"/>
      <c r="X1021" s="133"/>
      <c r="Y1021" s="133"/>
      <c r="Z1021" s="133"/>
      <c r="AA1021" s="179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125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33"/>
      <c r="X1022" s="133"/>
      <c r="Y1022" s="133"/>
      <c r="Z1022" s="133"/>
      <c r="AA1022" s="179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125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33"/>
      <c r="X1023" s="133"/>
      <c r="Y1023" s="133"/>
      <c r="Z1023" s="133"/>
      <c r="AA1023" s="179"/>
      <c r="AB1023" s="1"/>
      <c r="AC1023" s="1"/>
      <c r="AD1023" s="1"/>
      <c r="AE1023" s="1"/>
      <c r="AF1023" s="1"/>
      <c r="AG1023" s="1"/>
    </row>
    <row r="1024" spans="1:33" ht="15.75" customHeight="1">
      <c r="A1024" s="1"/>
      <c r="B1024" s="1"/>
      <c r="C1024" s="2"/>
      <c r="D1024" s="125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33"/>
      <c r="X1024" s="133"/>
      <c r="Y1024" s="133"/>
      <c r="Z1024" s="133"/>
      <c r="AA1024" s="179"/>
      <c r="AB1024" s="1"/>
      <c r="AC1024" s="1"/>
      <c r="AD1024" s="1"/>
      <c r="AE1024" s="1"/>
      <c r="AF1024" s="1"/>
      <c r="AG1024" s="1"/>
    </row>
    <row r="1025" spans="1:33" ht="15.75" customHeight="1">
      <c r="A1025" s="1"/>
      <c r="B1025" s="1"/>
      <c r="C1025" s="2"/>
      <c r="D1025" s="125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33"/>
      <c r="X1025" s="133"/>
      <c r="Y1025" s="133"/>
      <c r="Z1025" s="133"/>
      <c r="AA1025" s="179"/>
      <c r="AB1025" s="1"/>
      <c r="AC1025" s="1"/>
      <c r="AD1025" s="1"/>
      <c r="AE1025" s="1"/>
      <c r="AF1025" s="1"/>
      <c r="AG1025" s="1"/>
    </row>
    <row r="1026" spans="1:33" ht="15.75" customHeight="1">
      <c r="A1026" s="1"/>
      <c r="B1026" s="1"/>
      <c r="C1026" s="2"/>
      <c r="D1026" s="125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33"/>
      <c r="X1026" s="133"/>
      <c r="Y1026" s="133"/>
      <c r="Z1026" s="133"/>
      <c r="AA1026" s="179"/>
      <c r="AB1026" s="1"/>
      <c r="AC1026" s="1"/>
      <c r="AD1026" s="1"/>
      <c r="AE1026" s="1"/>
      <c r="AF1026" s="1"/>
      <c r="AG1026" s="1"/>
    </row>
    <row r="1027" spans="1:33" ht="15.75" customHeight="1">
      <c r="A1027" s="1"/>
      <c r="B1027" s="1"/>
      <c r="C1027" s="2"/>
      <c r="D1027" s="125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33"/>
      <c r="X1027" s="133"/>
      <c r="Y1027" s="133"/>
      <c r="Z1027" s="133"/>
      <c r="AA1027" s="179"/>
      <c r="AB1027" s="1"/>
      <c r="AC1027" s="1"/>
      <c r="AD1027" s="1"/>
      <c r="AE1027" s="1"/>
      <c r="AF1027" s="1"/>
      <c r="AG1027" s="1"/>
    </row>
    <row r="1028" spans="1:33" ht="15.75" customHeight="1">
      <c r="A1028" s="1"/>
      <c r="B1028" s="1"/>
      <c r="C1028" s="2"/>
      <c r="D1028" s="125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33"/>
      <c r="X1028" s="133"/>
      <c r="Y1028" s="133"/>
      <c r="Z1028" s="133"/>
      <c r="AA1028" s="179"/>
      <c r="AB1028" s="1"/>
      <c r="AC1028" s="1"/>
      <c r="AD1028" s="1"/>
      <c r="AE1028" s="1"/>
      <c r="AF1028" s="1"/>
      <c r="AG1028" s="1"/>
    </row>
    <row r="1029" spans="1:33" ht="15.75" customHeight="1">
      <c r="A1029" s="1"/>
      <c r="B1029" s="1"/>
      <c r="C1029" s="2"/>
      <c r="D1029" s="125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33"/>
      <c r="X1029" s="133"/>
      <c r="Y1029" s="133"/>
      <c r="Z1029" s="133"/>
      <c r="AA1029" s="179"/>
      <c r="AB1029" s="1"/>
      <c r="AC1029" s="1"/>
      <c r="AD1029" s="1"/>
      <c r="AE1029" s="1"/>
      <c r="AF1029" s="1"/>
      <c r="AG1029" s="1"/>
    </row>
    <row r="1030" spans="1:33" ht="15.75" customHeight="1">
      <c r="A1030" s="1"/>
      <c r="B1030" s="1"/>
      <c r="C1030" s="2"/>
      <c r="D1030" s="125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33"/>
      <c r="X1030" s="133"/>
      <c r="Y1030" s="133"/>
      <c r="Z1030" s="133"/>
      <c r="AA1030" s="179"/>
      <c r="AB1030" s="1"/>
      <c r="AC1030" s="1"/>
      <c r="AD1030" s="1"/>
      <c r="AE1030" s="1"/>
      <c r="AF1030" s="1"/>
      <c r="AG1030" s="1"/>
    </row>
    <row r="1031" spans="1:33" ht="15.75" customHeight="1">
      <c r="A1031" s="1"/>
      <c r="B1031" s="1"/>
      <c r="C1031" s="2"/>
      <c r="D1031" s="125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33"/>
      <c r="X1031" s="133"/>
      <c r="Y1031" s="133"/>
      <c r="Z1031" s="133"/>
      <c r="AA1031" s="179"/>
      <c r="AB1031" s="1"/>
      <c r="AC1031" s="1"/>
      <c r="AD1031" s="1"/>
      <c r="AE1031" s="1"/>
      <c r="AF1031" s="1"/>
      <c r="AG1031" s="1"/>
    </row>
    <row r="1032" spans="1:33" ht="15.75" customHeight="1">
      <c r="A1032" s="1"/>
      <c r="B1032" s="1"/>
      <c r="C1032" s="2"/>
      <c r="D1032" s="125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33"/>
      <c r="X1032" s="133"/>
      <c r="Y1032" s="133"/>
      <c r="Z1032" s="133"/>
      <c r="AA1032" s="179"/>
      <c r="AB1032" s="1"/>
      <c r="AC1032" s="1"/>
      <c r="AD1032" s="1"/>
      <c r="AE1032" s="1"/>
      <c r="AF1032" s="1"/>
      <c r="AG1032" s="1"/>
    </row>
    <row r="1033" spans="1:33" ht="15.75" customHeight="1">
      <c r="A1033" s="1"/>
      <c r="B1033" s="1"/>
      <c r="C1033" s="2"/>
      <c r="D1033" s="125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33"/>
      <c r="X1033" s="133"/>
      <c r="Y1033" s="133"/>
      <c r="Z1033" s="133"/>
      <c r="AA1033" s="179"/>
      <c r="AB1033" s="1"/>
      <c r="AC1033" s="1"/>
      <c r="AD1033" s="1"/>
      <c r="AE1033" s="1"/>
      <c r="AF1033" s="1"/>
      <c r="AG1033" s="1"/>
    </row>
    <row r="1034" spans="1:33" ht="15.75" customHeight="1">
      <c r="A1034" s="1"/>
      <c r="B1034" s="1"/>
      <c r="C1034" s="2"/>
      <c r="D1034" s="125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33"/>
      <c r="X1034" s="133"/>
      <c r="Y1034" s="133"/>
      <c r="Z1034" s="133"/>
      <c r="AA1034" s="179"/>
      <c r="AB1034" s="1"/>
      <c r="AC1034" s="1"/>
      <c r="AD1034" s="1"/>
      <c r="AE1034" s="1"/>
      <c r="AF1034" s="1"/>
      <c r="AG1034" s="1"/>
    </row>
    <row r="1035" spans="1:33" ht="15.75" customHeight="1">
      <c r="A1035" s="1"/>
      <c r="B1035" s="1"/>
      <c r="C1035" s="2"/>
      <c r="D1035" s="125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33"/>
      <c r="X1035" s="133"/>
      <c r="Y1035" s="133"/>
      <c r="Z1035" s="133"/>
      <c r="AA1035" s="179"/>
      <c r="AB1035" s="1"/>
      <c r="AC1035" s="1"/>
      <c r="AD1035" s="1"/>
      <c r="AE1035" s="1"/>
      <c r="AF1035" s="1"/>
      <c r="AG1035" s="1"/>
    </row>
    <row r="1036" spans="1:33" ht="15.75" customHeight="1">
      <c r="A1036" s="1"/>
      <c r="B1036" s="1"/>
      <c r="C1036" s="2"/>
      <c r="D1036" s="125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33"/>
      <c r="X1036" s="133"/>
      <c r="Y1036" s="133"/>
      <c r="Z1036" s="133"/>
      <c r="AA1036" s="179"/>
      <c r="AB1036" s="1"/>
      <c r="AC1036" s="1"/>
      <c r="AD1036" s="1"/>
      <c r="AE1036" s="1"/>
      <c r="AF1036" s="1"/>
      <c r="AG1036" s="1"/>
    </row>
    <row r="1037" spans="1:33" ht="15.75" customHeight="1">
      <c r="A1037" s="1"/>
      <c r="B1037" s="1"/>
      <c r="C1037" s="2"/>
      <c r="D1037" s="125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33"/>
      <c r="X1037" s="133"/>
      <c r="Y1037" s="133"/>
      <c r="Z1037" s="133"/>
      <c r="AA1037" s="179"/>
      <c r="AB1037" s="1"/>
      <c r="AC1037" s="1"/>
      <c r="AD1037" s="1"/>
      <c r="AE1037" s="1"/>
      <c r="AF1037" s="1"/>
      <c r="AG1037" s="1"/>
    </row>
    <row r="1038" spans="1:33" ht="15.75" customHeight="1">
      <c r="A1038" s="1"/>
      <c r="B1038" s="1"/>
      <c r="C1038" s="2"/>
      <c r="D1038" s="125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33"/>
      <c r="X1038" s="133"/>
      <c r="Y1038" s="133"/>
      <c r="Z1038" s="133"/>
      <c r="AA1038" s="179"/>
      <c r="AB1038" s="1"/>
      <c r="AC1038" s="1"/>
      <c r="AD1038" s="1"/>
      <c r="AE1038" s="1"/>
      <c r="AF1038" s="1"/>
      <c r="AG1038" s="1"/>
    </row>
    <row r="1039" spans="1:33" ht="15.75" customHeight="1">
      <c r="A1039" s="1"/>
      <c r="B1039" s="1"/>
      <c r="C1039" s="2"/>
      <c r="D1039" s="125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33"/>
      <c r="X1039" s="133"/>
      <c r="Y1039" s="133"/>
      <c r="Z1039" s="133"/>
      <c r="AA1039" s="179"/>
      <c r="AB1039" s="1"/>
      <c r="AC1039" s="1"/>
      <c r="AD1039" s="1"/>
      <c r="AE1039" s="1"/>
      <c r="AF1039" s="1"/>
      <c r="AG1039" s="1"/>
    </row>
    <row r="1040" spans="1:33" ht="15.75" customHeight="1">
      <c r="A1040" s="1"/>
      <c r="B1040" s="1"/>
      <c r="C1040" s="2"/>
      <c r="D1040" s="125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33"/>
      <c r="X1040" s="133"/>
      <c r="Y1040" s="133"/>
      <c r="Z1040" s="133"/>
      <c r="AA1040" s="179"/>
      <c r="AB1040" s="1"/>
      <c r="AC1040" s="1"/>
      <c r="AD1040" s="1"/>
      <c r="AE1040" s="1"/>
      <c r="AF1040" s="1"/>
      <c r="AG1040" s="1"/>
    </row>
    <row r="1041" spans="1:33" ht="15.75" customHeight="1">
      <c r="A1041" s="1"/>
      <c r="B1041" s="1"/>
      <c r="C1041" s="2"/>
      <c r="D1041" s="125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33"/>
      <c r="X1041" s="133"/>
      <c r="Y1041" s="133"/>
      <c r="Z1041" s="133"/>
      <c r="AA1041" s="179"/>
      <c r="AB1041" s="1"/>
      <c r="AC1041" s="1"/>
      <c r="AD1041" s="1"/>
      <c r="AE1041" s="1"/>
      <c r="AF1041" s="1"/>
      <c r="AG1041" s="1"/>
    </row>
    <row r="1042" spans="1:33" ht="15.75" customHeight="1">
      <c r="A1042" s="1"/>
      <c r="B1042" s="1"/>
      <c r="C1042" s="2"/>
      <c r="D1042" s="125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33"/>
      <c r="X1042" s="133"/>
      <c r="Y1042" s="133"/>
      <c r="Z1042" s="133"/>
      <c r="AA1042" s="179"/>
      <c r="AB1042" s="1"/>
      <c r="AC1042" s="1"/>
      <c r="AD1042" s="1"/>
      <c r="AE1042" s="1"/>
      <c r="AF1042" s="1"/>
      <c r="AG1042" s="1"/>
    </row>
    <row r="1043" spans="1:33" ht="15.75" customHeight="1">
      <c r="A1043" s="1"/>
      <c r="B1043" s="1"/>
      <c r="C1043" s="2"/>
      <c r="D1043" s="125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33"/>
      <c r="X1043" s="133"/>
      <c r="Y1043" s="133"/>
      <c r="Z1043" s="133"/>
      <c r="AA1043" s="179"/>
      <c r="AB1043" s="1"/>
      <c r="AC1043" s="1"/>
      <c r="AD1043" s="1"/>
      <c r="AE1043" s="1"/>
      <c r="AF1043" s="1"/>
      <c r="AG1043" s="1"/>
    </row>
    <row r="1044" spans="1:33" ht="15.75" customHeight="1">
      <c r="A1044" s="1"/>
      <c r="B1044" s="1"/>
      <c r="C1044" s="2"/>
      <c r="D1044" s="125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33"/>
      <c r="X1044" s="133"/>
      <c r="Y1044" s="133"/>
      <c r="Z1044" s="133"/>
      <c r="AA1044" s="179"/>
      <c r="AB1044" s="1"/>
      <c r="AC1044" s="1"/>
      <c r="AD1044" s="1"/>
      <c r="AE1044" s="1"/>
      <c r="AF1044" s="1"/>
      <c r="AG1044" s="1"/>
    </row>
    <row r="1045" spans="1:33" ht="15.75" customHeight="1">
      <c r="A1045" s="1"/>
      <c r="B1045" s="1"/>
      <c r="C1045" s="2"/>
      <c r="D1045" s="125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33"/>
      <c r="X1045" s="133"/>
      <c r="Y1045" s="133"/>
      <c r="Z1045" s="133"/>
      <c r="AA1045" s="179"/>
      <c r="AB1045" s="1"/>
      <c r="AC1045" s="1"/>
      <c r="AD1045" s="1"/>
      <c r="AE1045" s="1"/>
      <c r="AF1045" s="1"/>
      <c r="AG1045" s="1"/>
    </row>
    <row r="1046" spans="1:33" ht="15.75" customHeight="1">
      <c r="A1046" s="1"/>
      <c r="B1046" s="1"/>
      <c r="C1046" s="2"/>
      <c r="D1046" s="125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33"/>
      <c r="X1046" s="133"/>
      <c r="Y1046" s="133"/>
      <c r="Z1046" s="133"/>
      <c r="AA1046" s="179"/>
      <c r="AB1046" s="1"/>
      <c r="AC1046" s="1"/>
      <c r="AD1046" s="1"/>
      <c r="AE1046" s="1"/>
      <c r="AF1046" s="1"/>
      <c r="AG1046" s="1"/>
    </row>
    <row r="1047" spans="1:33" ht="15.75" customHeight="1">
      <c r="A1047" s="1"/>
      <c r="B1047" s="1"/>
      <c r="C1047" s="2"/>
      <c r="D1047" s="125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33"/>
      <c r="X1047" s="133"/>
      <c r="Y1047" s="133"/>
      <c r="Z1047" s="133"/>
      <c r="AA1047" s="179"/>
      <c r="AB1047" s="1"/>
      <c r="AC1047" s="1"/>
      <c r="AD1047" s="1"/>
      <c r="AE1047" s="1"/>
      <c r="AF1047" s="1"/>
      <c r="AG1047" s="1"/>
    </row>
    <row r="1048" spans="1:33" ht="15.75" customHeight="1">
      <c r="A1048" s="1"/>
      <c r="B1048" s="1"/>
      <c r="C1048" s="2"/>
      <c r="D1048" s="125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33"/>
      <c r="X1048" s="133"/>
      <c r="Y1048" s="133"/>
      <c r="Z1048" s="133"/>
      <c r="AA1048" s="179"/>
      <c r="AB1048" s="1"/>
      <c r="AC1048" s="1"/>
      <c r="AD1048" s="1"/>
      <c r="AE1048" s="1"/>
      <c r="AF1048" s="1"/>
      <c r="AG1048" s="1"/>
    </row>
    <row r="1049" spans="1:33" ht="15.75" customHeight="1">
      <c r="A1049" s="1"/>
      <c r="B1049" s="1"/>
      <c r="C1049" s="2"/>
      <c r="D1049" s="125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33"/>
      <c r="X1049" s="133"/>
      <c r="Y1049" s="133"/>
      <c r="Z1049" s="133"/>
      <c r="AA1049" s="179"/>
      <c r="AB1049" s="1"/>
      <c r="AC1049" s="1"/>
      <c r="AD1049" s="1"/>
      <c r="AE1049" s="1"/>
      <c r="AF1049" s="1"/>
      <c r="AG1049" s="1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75:D175"/>
    <mergeCell ref="A216:C216"/>
    <mergeCell ref="A217:C217"/>
    <mergeCell ref="E54:G55"/>
    <mergeCell ref="A118:D118"/>
    <mergeCell ref="A1:E1"/>
    <mergeCell ref="A7:A9"/>
    <mergeCell ref="B7:B9"/>
    <mergeCell ref="C7:C9"/>
    <mergeCell ref="D7:D9"/>
  </mergeCells>
  <pageMargins left="0" right="0" top="0.59055118110236227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Фінансування</vt:lpstr>
      <vt:lpstr>Кошторис  витрат</vt:lpstr>
      <vt:lpstr>'Кошторис  витрат'!Область_печати</vt:lpstr>
      <vt:lpstr>Фінансування!Область_печати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Tatiana</cp:lastModifiedBy>
  <cp:lastPrinted>2021-12-04T23:46:55Z</cp:lastPrinted>
  <dcterms:created xsi:type="dcterms:W3CDTF">2020-11-14T13:09:40Z</dcterms:created>
  <dcterms:modified xsi:type="dcterms:W3CDTF">2022-01-09T13:19:03Z</dcterms:modified>
</cp:coreProperties>
</file>