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БУХГАЛТЕРIЯ\СПIЛЬНА\Альба Фільм\УКФ\Звіт\"/>
    </mc:Choice>
  </mc:AlternateContent>
  <bookViews>
    <workbookView xWindow="0" yWindow="0" windowWidth="20490" windowHeight="766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177" i="2" l="1"/>
  <c r="I176" i="2"/>
  <c r="H177" i="2"/>
  <c r="H176" i="2"/>
  <c r="V180" i="2"/>
  <c r="S180" i="2"/>
  <c r="P180" i="2"/>
  <c r="M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G177" i="2"/>
  <c r="V176" i="2"/>
  <c r="S176" i="2"/>
  <c r="P176" i="2"/>
  <c r="X176" i="2" s="1"/>
  <c r="M176" i="2"/>
  <c r="G176" i="2"/>
  <c r="I156" i="2"/>
  <c r="I149" i="2"/>
  <c r="W179" i="2" l="1"/>
  <c r="X177" i="2"/>
  <c r="X179" i="2"/>
  <c r="X178" i="2"/>
  <c r="W176" i="2"/>
  <c r="Y176" i="2" s="1"/>
  <c r="Z176" i="2" s="1"/>
  <c r="W177" i="2"/>
  <c r="Y177" i="2" s="1"/>
  <c r="Z177" i="2" s="1"/>
  <c r="W178" i="2"/>
  <c r="G23" i="2"/>
  <c r="G24" i="2"/>
  <c r="I28" i="3"/>
  <c r="F28" i="3"/>
  <c r="D28" i="3"/>
  <c r="Y178" i="2" l="1"/>
  <c r="Z178" i="2" s="1"/>
  <c r="Y179" i="2"/>
  <c r="Z179" i="2" s="1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S164" i="2" s="1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S53" i="2" s="1"/>
  <c r="P54" i="2"/>
  <c r="M54" i="2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G22" i="2"/>
  <c r="G21" i="2" s="1"/>
  <c r="G28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S35" i="2" l="1"/>
  <c r="H180" i="2"/>
  <c r="J180" i="2" s="1"/>
  <c r="X180" i="2" s="1"/>
  <c r="V102" i="2"/>
  <c r="X138" i="2"/>
  <c r="Y138" i="2" s="1"/>
  <c r="Z138" i="2" s="1"/>
  <c r="X156" i="2"/>
  <c r="X162" i="2"/>
  <c r="M164" i="2"/>
  <c r="G164" i="2"/>
  <c r="W174" i="2"/>
  <c r="W175" i="2"/>
  <c r="G102" i="2"/>
  <c r="W160" i="2"/>
  <c r="S159" i="2"/>
  <c r="W162" i="2"/>
  <c r="W163" i="2"/>
  <c r="X167" i="2"/>
  <c r="X169" i="2"/>
  <c r="X173" i="2"/>
  <c r="E180" i="2"/>
  <c r="G180" i="2" s="1"/>
  <c r="W180" i="2" s="1"/>
  <c r="X139" i="2"/>
  <c r="M80" i="2"/>
  <c r="M94" i="2"/>
  <c r="M17" i="2"/>
  <c r="K27" i="2" s="1"/>
  <c r="M27" i="2" s="1"/>
  <c r="J39" i="2"/>
  <c r="P84" i="2"/>
  <c r="X87" i="2"/>
  <c r="X96" i="2"/>
  <c r="X99" i="2"/>
  <c r="W125" i="2"/>
  <c r="W134" i="2"/>
  <c r="G142" i="2"/>
  <c r="S142" i="2"/>
  <c r="W141" i="2"/>
  <c r="W144" i="2"/>
  <c r="S146" i="2"/>
  <c r="W145" i="2"/>
  <c r="W146" i="2" s="1"/>
  <c r="M53" i="2"/>
  <c r="S154" i="2"/>
  <c r="G17" i="2"/>
  <c r="E27" i="2" s="1"/>
  <c r="G27" i="2" s="1"/>
  <c r="S17" i="2"/>
  <c r="Q27" i="2" s="1"/>
  <c r="S27" i="2" s="1"/>
  <c r="V39" i="2"/>
  <c r="X86" i="2"/>
  <c r="P94" i="2"/>
  <c r="V13" i="2"/>
  <c r="T26" i="2" s="1"/>
  <c r="M35" i="2"/>
  <c r="W46" i="2"/>
  <c r="V62" i="2"/>
  <c r="V70" i="2"/>
  <c r="W81" i="2"/>
  <c r="W82" i="2"/>
  <c r="H106" i="2"/>
  <c r="M154" i="2"/>
  <c r="G154" i="2"/>
  <c r="S29" i="2"/>
  <c r="W32" i="2"/>
  <c r="X45" i="2"/>
  <c r="M74" i="2"/>
  <c r="W76" i="2"/>
  <c r="S74" i="2"/>
  <c r="W77" i="2"/>
  <c r="W96" i="2"/>
  <c r="W97" i="2"/>
  <c r="X110" i="2"/>
  <c r="X114" i="2"/>
  <c r="X118" i="2"/>
  <c r="X125" i="2"/>
  <c r="X130" i="2"/>
  <c r="V135" i="2"/>
  <c r="X131" i="2"/>
  <c r="X132" i="2"/>
  <c r="X133" i="2"/>
  <c r="X141" i="2"/>
  <c r="V146" i="2"/>
  <c r="X145" i="2"/>
  <c r="W150" i="2"/>
  <c r="W151" i="2"/>
  <c r="Q47" i="2"/>
  <c r="X14" i="2"/>
  <c r="X16" i="2"/>
  <c r="W23" i="2"/>
  <c r="V29" i="2"/>
  <c r="P29" i="2"/>
  <c r="X32" i="2"/>
  <c r="W52" i="2"/>
  <c r="X55" i="2"/>
  <c r="X65" i="2"/>
  <c r="S152" i="2"/>
  <c r="H47" i="2"/>
  <c r="Q78" i="2"/>
  <c r="X83" i="2"/>
  <c r="X134" i="2"/>
  <c r="M152" i="2"/>
  <c r="V21" i="2"/>
  <c r="T28" i="2" s="1"/>
  <c r="V28" i="2" s="1"/>
  <c r="W24" i="2"/>
  <c r="S39" i="2"/>
  <c r="G43" i="2"/>
  <c r="S43" i="2"/>
  <c r="G62" i="2"/>
  <c r="S62" i="2"/>
  <c r="W67" i="2"/>
  <c r="W69" i="2"/>
  <c r="X71" i="2"/>
  <c r="X73" i="2"/>
  <c r="X76" i="2"/>
  <c r="X77" i="2"/>
  <c r="M88" i="2"/>
  <c r="W103" i="2"/>
  <c r="S102" i="2"/>
  <c r="W105" i="2"/>
  <c r="W109" i="2"/>
  <c r="W110" i="2"/>
  <c r="Y110" i="2" s="1"/>
  <c r="Z110" i="2" s="1"/>
  <c r="W112" i="2"/>
  <c r="W113" i="2"/>
  <c r="W114" i="2"/>
  <c r="W115" i="2"/>
  <c r="W116" i="2"/>
  <c r="W117" i="2"/>
  <c r="W118" i="2"/>
  <c r="G135" i="2"/>
  <c r="S135" i="2"/>
  <c r="W148" i="2"/>
  <c r="X149" i="2"/>
  <c r="X151" i="2"/>
  <c r="X158" i="2"/>
  <c r="G159" i="2"/>
  <c r="X166" i="2"/>
  <c r="X170" i="2"/>
  <c r="X174" i="2"/>
  <c r="X175" i="2"/>
  <c r="Y175" i="2" s="1"/>
  <c r="Z175" i="2" s="1"/>
  <c r="Q56" i="2"/>
  <c r="V66" i="2"/>
  <c r="P66" i="2"/>
  <c r="V88" i="2"/>
  <c r="P127" i="2"/>
  <c r="X122" i="2"/>
  <c r="X126" i="2"/>
  <c r="X140" i="2"/>
  <c r="G152" i="2"/>
  <c r="T47" i="2"/>
  <c r="G66" i="2"/>
  <c r="P13" i="2"/>
  <c r="N26" i="2" s="1"/>
  <c r="P26" i="2" s="1"/>
  <c r="M58" i="2"/>
  <c r="P62" i="2"/>
  <c r="P70" i="2"/>
  <c r="W95" i="2"/>
  <c r="G94" i="2"/>
  <c r="S94" i="2"/>
  <c r="T106" i="2"/>
  <c r="V127" i="2"/>
  <c r="M142" i="2"/>
  <c r="V168" i="2"/>
  <c r="S80" i="2"/>
  <c r="M146" i="2"/>
  <c r="X150" i="2"/>
  <c r="Y150" i="2" s="1"/>
  <c r="Z150" i="2" s="1"/>
  <c r="X15" i="2"/>
  <c r="J13" i="2"/>
  <c r="H26" i="2" s="1"/>
  <c r="X72" i="2"/>
  <c r="J70" i="2"/>
  <c r="G146" i="2"/>
  <c r="M43" i="2"/>
  <c r="P21" i="2"/>
  <c r="N28" i="2" s="1"/>
  <c r="P28" i="2" s="1"/>
  <c r="S66" i="2"/>
  <c r="W68" i="2"/>
  <c r="M66" i="2"/>
  <c r="X68" i="2"/>
  <c r="W104" i="2"/>
  <c r="M102" i="2"/>
  <c r="W161" i="2"/>
  <c r="M159" i="2"/>
  <c r="Y162" i="2"/>
  <c r="Z162" i="2" s="1"/>
  <c r="K181" i="2"/>
  <c r="X18" i="2"/>
  <c r="V17" i="2"/>
  <c r="T27" i="2" s="1"/>
  <c r="V27" i="2" s="1"/>
  <c r="P17" i="2"/>
  <c r="N27" i="2" s="1"/>
  <c r="P27" i="2" s="1"/>
  <c r="X20" i="2"/>
  <c r="X22" i="2"/>
  <c r="X23" i="2"/>
  <c r="M29" i="2"/>
  <c r="W31" i="2"/>
  <c r="G35" i="2"/>
  <c r="W37" i="2"/>
  <c r="W38" i="2"/>
  <c r="W41" i="2"/>
  <c r="W42" i="2"/>
  <c r="V43" i="2"/>
  <c r="P43" i="2"/>
  <c r="M49" i="2"/>
  <c r="W51" i="2"/>
  <c r="G58" i="2"/>
  <c r="S58" i="2"/>
  <c r="W60" i="2"/>
  <c r="W64" i="2"/>
  <c r="X69" i="2"/>
  <c r="W75" i="2"/>
  <c r="V84" i="2"/>
  <c r="W89" i="2"/>
  <c r="W90" i="2"/>
  <c r="S88" i="2"/>
  <c r="J94" i="2"/>
  <c r="V94" i="2"/>
  <c r="X97" i="2"/>
  <c r="N106" i="2"/>
  <c r="X100" i="2"/>
  <c r="X101" i="2"/>
  <c r="V98" i="2"/>
  <c r="K106" i="2"/>
  <c r="X112" i="2"/>
  <c r="X113" i="2"/>
  <c r="X115" i="2"/>
  <c r="Y115" i="2" s="1"/>
  <c r="Z115" i="2" s="1"/>
  <c r="X116" i="2"/>
  <c r="X117" i="2"/>
  <c r="W123" i="2"/>
  <c r="W124" i="2"/>
  <c r="W133" i="2"/>
  <c r="Y133" i="2" s="1"/>
  <c r="Z133" i="2" s="1"/>
  <c r="X137" i="2"/>
  <c r="V142" i="2"/>
  <c r="V152" i="2"/>
  <c r="W155" i="2"/>
  <c r="W157" i="2"/>
  <c r="X163" i="2"/>
  <c r="Y163" i="2" s="1"/>
  <c r="Z163" i="2" s="1"/>
  <c r="W165" i="2"/>
  <c r="W166" i="2"/>
  <c r="Y166" i="2" s="1"/>
  <c r="Z166" i="2" s="1"/>
  <c r="Q181" i="2"/>
  <c r="W169" i="2"/>
  <c r="N181" i="2"/>
  <c r="M13" i="2"/>
  <c r="K26" i="2" s="1"/>
  <c r="G13" i="2"/>
  <c r="E26" i="2" s="1"/>
  <c r="S13" i="2"/>
  <c r="Q26" i="2" s="1"/>
  <c r="W16" i="2"/>
  <c r="Y16" i="2" s="1"/>
  <c r="Z16" i="2" s="1"/>
  <c r="W20" i="2"/>
  <c r="Y20" i="2" s="1"/>
  <c r="Z20" i="2" s="1"/>
  <c r="S21" i="2"/>
  <c r="Q28" i="2" s="1"/>
  <c r="S28" i="2" s="1"/>
  <c r="P35" i="2"/>
  <c r="X38" i="2"/>
  <c r="K47" i="2"/>
  <c r="X40" i="2"/>
  <c r="X41" i="2"/>
  <c r="X42" i="2"/>
  <c r="W44" i="2"/>
  <c r="W45" i="2"/>
  <c r="X46" i="2"/>
  <c r="T56" i="2"/>
  <c r="X50" i="2"/>
  <c r="X51" i="2"/>
  <c r="V49" i="2"/>
  <c r="V56" i="2" s="1"/>
  <c r="X52" i="2"/>
  <c r="N56" i="2"/>
  <c r="W55" i="2"/>
  <c r="P58" i="2"/>
  <c r="X61" i="2"/>
  <c r="X63" i="2"/>
  <c r="X64" i="2"/>
  <c r="W65" i="2"/>
  <c r="M70" i="2"/>
  <c r="W72" i="2"/>
  <c r="W73" i="2"/>
  <c r="V74" i="2"/>
  <c r="P74" i="2"/>
  <c r="V80" i="2"/>
  <c r="W85" i="2"/>
  <c r="S84" i="2"/>
  <c r="M84" i="2"/>
  <c r="X91" i="2"/>
  <c r="W99" i="2"/>
  <c r="W100" i="2"/>
  <c r="S98" i="2"/>
  <c r="M98" i="2"/>
  <c r="E106" i="2"/>
  <c r="X104" i="2"/>
  <c r="S127" i="2"/>
  <c r="W122" i="2"/>
  <c r="X124" i="2"/>
  <c r="W126" i="2"/>
  <c r="W129" i="2"/>
  <c r="W130" i="2"/>
  <c r="Y130" i="2" s="1"/>
  <c r="Z130" i="2" s="1"/>
  <c r="W131" i="2"/>
  <c r="W132" i="2"/>
  <c r="W138" i="2"/>
  <c r="W139" i="2"/>
  <c r="W140" i="2"/>
  <c r="W149" i="2"/>
  <c r="V154" i="2"/>
  <c r="X157" i="2"/>
  <c r="W158" i="2"/>
  <c r="V164" i="2"/>
  <c r="P164" i="2"/>
  <c r="W167" i="2"/>
  <c r="T181" i="2"/>
  <c r="G168" i="2"/>
  <c r="S168" i="2"/>
  <c r="W171" i="2"/>
  <c r="W172" i="2"/>
  <c r="W173" i="2"/>
  <c r="H181" i="2"/>
  <c r="W156" i="2"/>
  <c r="E181" i="2"/>
  <c r="J142" i="2"/>
  <c r="W137" i="2"/>
  <c r="Y32" i="2"/>
  <c r="Z32" i="2" s="1"/>
  <c r="G29" i="2"/>
  <c r="X24" i="2"/>
  <c r="J21" i="2"/>
  <c r="H28" i="2" s="1"/>
  <c r="J28" i="2" s="1"/>
  <c r="W19" i="2"/>
  <c r="G39" i="2"/>
  <c r="W40" i="2"/>
  <c r="K56" i="2"/>
  <c r="X67" i="2"/>
  <c r="J66" i="2"/>
  <c r="W71" i="2"/>
  <c r="J127" i="2"/>
  <c r="X121" i="2"/>
  <c r="W30" i="2"/>
  <c r="W61" i="2"/>
  <c r="W87" i="2"/>
  <c r="P98" i="2"/>
  <c r="P135" i="2"/>
  <c r="X129" i="2"/>
  <c r="K29" i="1"/>
  <c r="W15" i="2"/>
  <c r="Y15" i="2" s="1"/>
  <c r="Z15" i="2" s="1"/>
  <c r="W18" i="2"/>
  <c r="M21" i="2"/>
  <c r="K28" i="2" s="1"/>
  <c r="M28" i="2" s="1"/>
  <c r="W22" i="2"/>
  <c r="X31" i="2"/>
  <c r="W36" i="2"/>
  <c r="P39" i="2"/>
  <c r="N47" i="2"/>
  <c r="P49" i="2"/>
  <c r="W50" i="2"/>
  <c r="W59" i="2"/>
  <c r="X60" i="2"/>
  <c r="M62" i="2"/>
  <c r="W63" i="2"/>
  <c r="G70" i="2"/>
  <c r="S70" i="2"/>
  <c r="X82" i="2"/>
  <c r="J80" i="2"/>
  <c r="P119" i="2"/>
  <c r="J119" i="2"/>
  <c r="X109" i="2"/>
  <c r="V119" i="2"/>
  <c r="I29" i="1"/>
  <c r="W14" i="2"/>
  <c r="X30" i="2"/>
  <c r="X29" i="2" s="1"/>
  <c r="J29" i="2"/>
  <c r="X37" i="2"/>
  <c r="X44" i="2"/>
  <c r="J43" i="2"/>
  <c r="X75" i="2"/>
  <c r="J74" i="2"/>
  <c r="W86" i="2"/>
  <c r="G84" i="2"/>
  <c r="X19" i="2"/>
  <c r="E47" i="2"/>
  <c r="P80" i="2"/>
  <c r="X81" i="2"/>
  <c r="P88" i="2"/>
  <c r="X89" i="2"/>
  <c r="B29" i="1"/>
  <c r="J17" i="2"/>
  <c r="H27" i="2" s="1"/>
  <c r="J27" i="2" s="1"/>
  <c r="J49" i="2"/>
  <c r="J56" i="2" s="1"/>
  <c r="W54" i="2"/>
  <c r="E78" i="2"/>
  <c r="W83" i="2"/>
  <c r="G80" i="2"/>
  <c r="X85" i="2"/>
  <c r="J84" i="2"/>
  <c r="W91" i="2"/>
  <c r="G88" i="2"/>
  <c r="J102" i="2"/>
  <c r="X103" i="2"/>
  <c r="X171" i="2"/>
  <c r="P168" i="2"/>
  <c r="X172" i="2"/>
  <c r="J168" i="2"/>
  <c r="X36" i="2"/>
  <c r="J35" i="2"/>
  <c r="V35" i="2"/>
  <c r="M39" i="2"/>
  <c r="G49" i="2"/>
  <c r="G56" i="2" s="1"/>
  <c r="S49" i="2"/>
  <c r="S56" i="2" s="1"/>
  <c r="X59" i="2"/>
  <c r="J58" i="2"/>
  <c r="V58" i="2"/>
  <c r="J62" i="2"/>
  <c r="G74" i="2"/>
  <c r="J98" i="2"/>
  <c r="M119" i="2"/>
  <c r="W108" i="2"/>
  <c r="W111" i="2"/>
  <c r="G119" i="2"/>
  <c r="S119" i="2"/>
  <c r="J146" i="2"/>
  <c r="X144" i="2"/>
  <c r="X90" i="2"/>
  <c r="J88" i="2"/>
  <c r="Q106" i="2"/>
  <c r="P102" i="2"/>
  <c r="X105" i="2"/>
  <c r="X108" i="2"/>
  <c r="X111" i="2"/>
  <c r="P53" i="2"/>
  <c r="X54" i="2"/>
  <c r="K78" i="2"/>
  <c r="X95" i="2"/>
  <c r="W101" i="2"/>
  <c r="G127" i="2"/>
  <c r="W121" i="2"/>
  <c r="X155" i="2"/>
  <c r="J154" i="2"/>
  <c r="H78" i="2"/>
  <c r="N78" i="2"/>
  <c r="T78" i="2"/>
  <c r="P154" i="2"/>
  <c r="X165" i="2"/>
  <c r="J164" i="2"/>
  <c r="G98" i="2"/>
  <c r="X123" i="2"/>
  <c r="P142" i="2"/>
  <c r="J152" i="2"/>
  <c r="X148" i="2"/>
  <c r="P159" i="2"/>
  <c r="X161" i="2"/>
  <c r="M127" i="2"/>
  <c r="J135" i="2"/>
  <c r="P146" i="2"/>
  <c r="P152" i="2"/>
  <c r="X160" i="2"/>
  <c r="J159" i="2"/>
  <c r="V159" i="2"/>
  <c r="W170" i="2"/>
  <c r="M135" i="2"/>
  <c r="M168" i="2"/>
  <c r="Y91" i="2" l="1"/>
  <c r="Z91" i="2" s="1"/>
  <c r="Y180" i="2"/>
  <c r="Z180" i="2" s="1"/>
  <c r="Y169" i="2"/>
  <c r="Z169" i="2" s="1"/>
  <c r="Y113" i="2"/>
  <c r="Z113" i="2" s="1"/>
  <c r="Y174" i="2"/>
  <c r="Z174" i="2" s="1"/>
  <c r="Y140" i="2"/>
  <c r="Z140" i="2" s="1"/>
  <c r="Y99" i="2"/>
  <c r="Z99" i="2" s="1"/>
  <c r="X142" i="2"/>
  <c r="M56" i="2"/>
  <c r="W27" i="2"/>
  <c r="Y90" i="2"/>
  <c r="Z90" i="2" s="1"/>
  <c r="Y141" i="2"/>
  <c r="Z141" i="2" s="1"/>
  <c r="M181" i="2"/>
  <c r="Y156" i="2"/>
  <c r="Z156" i="2" s="1"/>
  <c r="Y167" i="2"/>
  <c r="Z167" i="2" s="1"/>
  <c r="Y139" i="2"/>
  <c r="Z139" i="2" s="1"/>
  <c r="Y149" i="2"/>
  <c r="Z149" i="2" s="1"/>
  <c r="Y145" i="2"/>
  <c r="Z145" i="2" s="1"/>
  <c r="Y125" i="2"/>
  <c r="Z125" i="2" s="1"/>
  <c r="Y97" i="2"/>
  <c r="Z97" i="2" s="1"/>
  <c r="Y109" i="2"/>
  <c r="Z109" i="2" s="1"/>
  <c r="Y24" i="2"/>
  <c r="Z24" i="2" s="1"/>
  <c r="M92" i="2"/>
  <c r="X146" i="2"/>
  <c r="Y146" i="2" s="1"/>
  <c r="Z146" i="2" s="1"/>
  <c r="Y173" i="2"/>
  <c r="Z173" i="2" s="1"/>
  <c r="W159" i="2"/>
  <c r="Y132" i="2"/>
  <c r="Z132" i="2" s="1"/>
  <c r="Y65" i="2"/>
  <c r="Z65" i="2" s="1"/>
  <c r="Y118" i="2"/>
  <c r="Z118" i="2" s="1"/>
  <c r="Y144" i="2"/>
  <c r="Z144" i="2" s="1"/>
  <c r="Y134" i="2"/>
  <c r="Z134" i="2" s="1"/>
  <c r="X164" i="2"/>
  <c r="V78" i="2"/>
  <c r="V106" i="2"/>
  <c r="Y76" i="2"/>
  <c r="Z76" i="2" s="1"/>
  <c r="Y23" i="2"/>
  <c r="Z23" i="2" s="1"/>
  <c r="Y151" i="2"/>
  <c r="Z151" i="2" s="1"/>
  <c r="Y114" i="2"/>
  <c r="Z114" i="2" s="1"/>
  <c r="X152" i="2"/>
  <c r="Y83" i="2"/>
  <c r="Z83" i="2" s="1"/>
  <c r="X13" i="2"/>
  <c r="Y82" i="2"/>
  <c r="Z82" i="2" s="1"/>
  <c r="Y86" i="2"/>
  <c r="Z86" i="2" s="1"/>
  <c r="X43" i="2"/>
  <c r="Y87" i="2"/>
  <c r="Z87" i="2" s="1"/>
  <c r="S181" i="2"/>
  <c r="S106" i="2"/>
  <c r="Y52" i="2"/>
  <c r="Z52" i="2" s="1"/>
  <c r="S92" i="2"/>
  <c r="Y75" i="2"/>
  <c r="Z75" i="2" s="1"/>
  <c r="P25" i="2"/>
  <c r="P33" i="2" s="1"/>
  <c r="S47" i="2"/>
  <c r="W94" i="2"/>
  <c r="V92" i="2"/>
  <c r="Y117" i="2"/>
  <c r="Z117" i="2" s="1"/>
  <c r="Y77" i="2"/>
  <c r="Z77" i="2" s="1"/>
  <c r="X53" i="2"/>
  <c r="Y105" i="2"/>
  <c r="Z105" i="2" s="1"/>
  <c r="X84" i="2"/>
  <c r="W28" i="2"/>
  <c r="G181" i="2"/>
  <c r="W152" i="2"/>
  <c r="Y46" i="2"/>
  <c r="Z46" i="2" s="1"/>
  <c r="Y69" i="2"/>
  <c r="Z69" i="2" s="1"/>
  <c r="Y116" i="2"/>
  <c r="Z116" i="2" s="1"/>
  <c r="W66" i="2"/>
  <c r="P56" i="2"/>
  <c r="S78" i="2"/>
  <c r="Y170" i="2"/>
  <c r="Z170" i="2" s="1"/>
  <c r="G78" i="2"/>
  <c r="V47" i="2"/>
  <c r="Y37" i="2"/>
  <c r="Z37" i="2" s="1"/>
  <c r="X135" i="2"/>
  <c r="Y131" i="2"/>
  <c r="Z131" i="2" s="1"/>
  <c r="Y73" i="2"/>
  <c r="Z73" i="2" s="1"/>
  <c r="Y55" i="2"/>
  <c r="Z55" i="2" s="1"/>
  <c r="Y45" i="2"/>
  <c r="Z45" i="2" s="1"/>
  <c r="X70" i="2"/>
  <c r="X154" i="2"/>
  <c r="P106" i="2"/>
  <c r="Y96" i="2"/>
  <c r="Z96" i="2" s="1"/>
  <c r="Y122" i="2"/>
  <c r="Z122" i="2" s="1"/>
  <c r="W74" i="2"/>
  <c r="P47" i="2"/>
  <c r="Y126" i="2"/>
  <c r="Z126" i="2" s="1"/>
  <c r="M78" i="2"/>
  <c r="V181" i="2"/>
  <c r="X74" i="2"/>
  <c r="Y61" i="2"/>
  <c r="Z61" i="2" s="1"/>
  <c r="W164" i="2"/>
  <c r="Y172" i="2"/>
  <c r="Z172" i="2" s="1"/>
  <c r="Y158" i="2"/>
  <c r="Z158" i="2" s="1"/>
  <c r="Y85" i="2"/>
  <c r="Z85" i="2" s="1"/>
  <c r="X39" i="2"/>
  <c r="Y123" i="2"/>
  <c r="Z123" i="2" s="1"/>
  <c r="W88" i="2"/>
  <c r="Y42" i="2"/>
  <c r="Z42" i="2" s="1"/>
  <c r="M106" i="2"/>
  <c r="Y68" i="2"/>
  <c r="Z68" i="2" s="1"/>
  <c r="W80" i="2"/>
  <c r="X58" i="2"/>
  <c r="X27" i="2"/>
  <c r="Y27" i="2" s="1"/>
  <c r="Z27" i="2" s="1"/>
  <c r="X28" i="2"/>
  <c r="Y171" i="2"/>
  <c r="Z171" i="2" s="1"/>
  <c r="X62" i="2"/>
  <c r="W43" i="2"/>
  <c r="Y112" i="2"/>
  <c r="Z112" i="2" s="1"/>
  <c r="Y100" i="2"/>
  <c r="Z100" i="2" s="1"/>
  <c r="Y41" i="2"/>
  <c r="Z41" i="2" s="1"/>
  <c r="Y104" i="2"/>
  <c r="Z104" i="2" s="1"/>
  <c r="G92" i="2"/>
  <c r="W142" i="2"/>
  <c r="Y142" i="2" s="1"/>
  <c r="Z142" i="2" s="1"/>
  <c r="Y72" i="2"/>
  <c r="Z72" i="2" s="1"/>
  <c r="X49" i="2"/>
  <c r="Y129" i="2"/>
  <c r="Z129" i="2" s="1"/>
  <c r="Y101" i="2"/>
  <c r="Z101" i="2" s="1"/>
  <c r="W84" i="2"/>
  <c r="X35" i="2"/>
  <c r="X168" i="2"/>
  <c r="J106" i="2"/>
  <c r="X17" i="2"/>
  <c r="W102" i="2"/>
  <c r="Y31" i="2"/>
  <c r="Z31" i="2" s="1"/>
  <c r="N25" i="2"/>
  <c r="P78" i="2"/>
  <c r="Y38" i="2"/>
  <c r="Z38" i="2" s="1"/>
  <c r="X98" i="2"/>
  <c r="Y64" i="2"/>
  <c r="Z64" i="2" s="1"/>
  <c r="Y51" i="2"/>
  <c r="Z51" i="2" s="1"/>
  <c r="X159" i="2"/>
  <c r="Y159" i="2" s="1"/>
  <c r="Z159" i="2" s="1"/>
  <c r="Y161" i="2"/>
  <c r="Z161" i="2" s="1"/>
  <c r="G106" i="2"/>
  <c r="Y157" i="2"/>
  <c r="Z157" i="2" s="1"/>
  <c r="W135" i="2"/>
  <c r="M47" i="2"/>
  <c r="Y60" i="2"/>
  <c r="Z60" i="2" s="1"/>
  <c r="G47" i="2"/>
  <c r="Y124" i="2"/>
  <c r="Z124" i="2" s="1"/>
  <c r="W154" i="2"/>
  <c r="Y137" i="2"/>
  <c r="Z137" i="2" s="1"/>
  <c r="X21" i="2"/>
  <c r="W98" i="2"/>
  <c r="Y155" i="2"/>
  <c r="Z155" i="2" s="1"/>
  <c r="Y111" i="2"/>
  <c r="Z111" i="2" s="1"/>
  <c r="J181" i="2"/>
  <c r="V26" i="2"/>
  <c r="V25" i="2" s="1"/>
  <c r="V33" i="2" s="1"/>
  <c r="T25" i="2"/>
  <c r="P92" i="2"/>
  <c r="J47" i="2"/>
  <c r="Y50" i="2"/>
  <c r="Z50" i="2" s="1"/>
  <c r="W49" i="2"/>
  <c r="W35" i="2"/>
  <c r="Y36" i="2"/>
  <c r="Z36" i="2" s="1"/>
  <c r="Y18" i="2"/>
  <c r="Z18" i="2" s="1"/>
  <c r="W17" i="2"/>
  <c r="J26" i="2"/>
  <c r="H25" i="2"/>
  <c r="X127" i="2"/>
  <c r="Y148" i="2"/>
  <c r="Z148" i="2" s="1"/>
  <c r="W127" i="2"/>
  <c r="Y121" i="2"/>
  <c r="Z121" i="2" s="1"/>
  <c r="W168" i="2"/>
  <c r="Y108" i="2"/>
  <c r="Z108" i="2" s="1"/>
  <c r="W119" i="2"/>
  <c r="W53" i="2"/>
  <c r="Y54" i="2"/>
  <c r="Z54" i="2" s="1"/>
  <c r="X88" i="2"/>
  <c r="Y89" i="2"/>
  <c r="Z89" i="2" s="1"/>
  <c r="Y14" i="2"/>
  <c r="Z14" i="2" s="1"/>
  <c r="W13" i="2"/>
  <c r="Y19" i="2"/>
  <c r="Z19" i="2" s="1"/>
  <c r="S26" i="2"/>
  <c r="S25" i="2" s="1"/>
  <c r="S33" i="2" s="1"/>
  <c r="Q25" i="2"/>
  <c r="M26" i="2"/>
  <c r="M25" i="2" s="1"/>
  <c r="M33" i="2" s="1"/>
  <c r="K25" i="2"/>
  <c r="Y95" i="2"/>
  <c r="Z95" i="2" s="1"/>
  <c r="X94" i="2"/>
  <c r="Y160" i="2"/>
  <c r="Z160" i="2" s="1"/>
  <c r="X119" i="2"/>
  <c r="P181" i="2"/>
  <c r="Y103" i="2"/>
  <c r="Z103" i="2" s="1"/>
  <c r="X102" i="2"/>
  <c r="J78" i="2"/>
  <c r="J92" i="2"/>
  <c r="W21" i="2"/>
  <c r="Y22" i="2"/>
  <c r="Z22" i="2" s="1"/>
  <c r="Y40" i="2"/>
  <c r="Z40" i="2" s="1"/>
  <c r="W39" i="2"/>
  <c r="X80" i="2"/>
  <c r="Y81" i="2"/>
  <c r="Z81" i="2" s="1"/>
  <c r="Y63" i="2"/>
  <c r="Z63" i="2" s="1"/>
  <c r="W62" i="2"/>
  <c r="Y59" i="2"/>
  <c r="Z59" i="2" s="1"/>
  <c r="W58" i="2"/>
  <c r="Y30" i="2"/>
  <c r="Z30" i="2" s="1"/>
  <c r="W29" i="2"/>
  <c r="Y29" i="2" s="1"/>
  <c r="Z29" i="2" s="1"/>
  <c r="Y165" i="2"/>
  <c r="Z165" i="2" s="1"/>
  <c r="Y71" i="2"/>
  <c r="Z71" i="2" s="1"/>
  <c r="W70" i="2"/>
  <c r="Y67" i="2"/>
  <c r="Z67" i="2" s="1"/>
  <c r="X66" i="2"/>
  <c r="Y44" i="2"/>
  <c r="Z44" i="2" s="1"/>
  <c r="E25" i="2"/>
  <c r="G26" i="2"/>
  <c r="Y152" i="2" l="1"/>
  <c r="Z152" i="2" s="1"/>
  <c r="Y39" i="2"/>
  <c r="Z39" i="2" s="1"/>
  <c r="X56" i="2"/>
  <c r="Y70" i="2"/>
  <c r="Z70" i="2" s="1"/>
  <c r="Y58" i="2"/>
  <c r="Z58" i="2" s="1"/>
  <c r="Y164" i="2"/>
  <c r="Z164" i="2" s="1"/>
  <c r="Y94" i="2"/>
  <c r="Z94" i="2" s="1"/>
  <c r="Y135" i="2"/>
  <c r="Z135" i="2" s="1"/>
  <c r="X181" i="2"/>
  <c r="Y62" i="2"/>
  <c r="Z62" i="2" s="1"/>
  <c r="X92" i="2"/>
  <c r="Y35" i="2"/>
  <c r="Z35" i="2" s="1"/>
  <c r="Y84" i="2"/>
  <c r="Z84" i="2" s="1"/>
  <c r="Y43" i="2"/>
  <c r="Z43" i="2" s="1"/>
  <c r="Y28" i="2"/>
  <c r="Z28" i="2" s="1"/>
  <c r="Y74" i="2"/>
  <c r="Z74" i="2" s="1"/>
  <c r="S182" i="2"/>
  <c r="L27" i="1" s="1"/>
  <c r="S184" i="2" s="1"/>
  <c r="V182" i="2"/>
  <c r="L28" i="1" s="1"/>
  <c r="V184" i="2" s="1"/>
  <c r="Y98" i="2"/>
  <c r="Z98" i="2" s="1"/>
  <c r="Y154" i="2"/>
  <c r="Z154" i="2" s="1"/>
  <c r="X47" i="2"/>
  <c r="X78" i="2"/>
  <c r="Y21" i="2"/>
  <c r="Z21" i="2" s="1"/>
  <c r="Y88" i="2"/>
  <c r="Z88" i="2" s="1"/>
  <c r="M182" i="2"/>
  <c r="M184" i="2" s="1"/>
  <c r="Y127" i="2"/>
  <c r="Z127" i="2" s="1"/>
  <c r="P182" i="2"/>
  <c r="P184" i="2" s="1"/>
  <c r="Y119" i="2"/>
  <c r="Z119" i="2" s="1"/>
  <c r="Y66" i="2"/>
  <c r="Z66" i="2" s="1"/>
  <c r="Y17" i="2"/>
  <c r="Z17" i="2" s="1"/>
  <c r="Y49" i="2"/>
  <c r="Z49" i="2" s="1"/>
  <c r="W92" i="2"/>
  <c r="W78" i="2"/>
  <c r="W26" i="2"/>
  <c r="G25" i="2"/>
  <c r="G33" i="2" s="1"/>
  <c r="G182" i="2" s="1"/>
  <c r="C27" i="1" s="1"/>
  <c r="Y13" i="2"/>
  <c r="Z13" i="2" s="1"/>
  <c r="X106" i="2"/>
  <c r="W56" i="2"/>
  <c r="Y56" i="2" s="1"/>
  <c r="Z56" i="2" s="1"/>
  <c r="Y53" i="2"/>
  <c r="Z53" i="2" s="1"/>
  <c r="Y168" i="2"/>
  <c r="Z168" i="2" s="1"/>
  <c r="W181" i="2"/>
  <c r="Y102" i="2"/>
  <c r="Z102" i="2" s="1"/>
  <c r="Y80" i="2"/>
  <c r="Z80" i="2" s="1"/>
  <c r="W47" i="2"/>
  <c r="J25" i="2"/>
  <c r="J33" i="2" s="1"/>
  <c r="J182" i="2" s="1"/>
  <c r="C28" i="1" s="1"/>
  <c r="X26" i="2"/>
  <c r="X25" i="2" s="1"/>
  <c r="X33" i="2" s="1"/>
  <c r="W106" i="2"/>
  <c r="Y92" i="2" l="1"/>
  <c r="Z92" i="2" s="1"/>
  <c r="Y47" i="2"/>
  <c r="Z47" i="2" s="1"/>
  <c r="Y181" i="2"/>
  <c r="Z181" i="2" s="1"/>
  <c r="L30" i="1"/>
  <c r="Y78" i="2"/>
  <c r="Z78" i="2" s="1"/>
  <c r="X182" i="2"/>
  <c r="Y106" i="2"/>
  <c r="Z106" i="2" s="1"/>
  <c r="J184" i="2"/>
  <c r="C30" i="1"/>
  <c r="N28" i="1"/>
  <c r="W25" i="2"/>
  <c r="Y26" i="2"/>
  <c r="Z26" i="2" s="1"/>
  <c r="G184" i="2"/>
  <c r="N27" i="1"/>
  <c r="B27" i="1" s="1"/>
  <c r="Y25" i="2" l="1"/>
  <c r="Z25" i="2" s="1"/>
  <c r="W33" i="2"/>
  <c r="I27" i="1"/>
  <c r="K27" i="1"/>
  <c r="X184" i="2"/>
  <c r="N30" i="1"/>
  <c r="M29" i="1"/>
  <c r="M30" i="1" s="1"/>
  <c r="I28" i="1"/>
  <c r="I30" i="1" s="1"/>
  <c r="K28" i="1"/>
  <c r="K30" i="1" s="1"/>
  <c r="B28" i="1"/>
  <c r="B30" i="1" s="1"/>
  <c r="W182" i="2" l="1"/>
  <c r="W184" i="2" s="1"/>
  <c r="Y33" i="2"/>
  <c r="Y182" i="2" l="1"/>
  <c r="Z182" i="2" s="1"/>
  <c r="Z33" i="2"/>
</calcChain>
</file>

<file path=xl/sharedStrings.xml><?xml version="1.0" encoding="utf-8"?>
<sst xmlns="http://schemas.openxmlformats.org/spreadsheetml/2006/main" count="781" uniqueCount="458">
  <si>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</si>
  <si>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</si>
  <si>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</si>
  <si>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</si>
  <si>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</si>
  <si>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</si>
  <si>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</si>
  <si>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</si>
  <si>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</si>
  <si>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</si>
  <si>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</si>
  <si>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</si>
  <si>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</si>
  <si>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</si>
  <si>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</si>
  <si>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</si>
  <si>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</si>
  <si>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</si>
  <si>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</si>
  <si>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</si>
  <si>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</si>
  <si>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</si>
  <si>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</si>
  <si>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</si>
  <si>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</si>
  <si>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</si>
  <si>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</si>
  <si>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</si>
  <si>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</si>
  <si>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</si>
  <si>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</si>
  <si>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</si>
  <si>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</si>
  <si>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</si>
  <si>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</si>
  <si>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</si>
  <si>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</si>
  <si>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</si>
  <si>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</si>
  <si>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</si>
  <si>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</si>
  <si>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</si>
  <si>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</si>
  <si>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</si>
  <si>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</si>
  <si>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</si>
  <si>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</si>
  <si>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</si>
  <si>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</si>
  <si>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</si>
  <si>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</si>
  <si>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</si>
  <si>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</si>
  <si>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</si>
  <si>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</si>
  <si>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</si>
  <si>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</si>
  <si>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</si>
  <si>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</si>
  <si>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</si>
  <si>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</si>
  <si>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</si>
  <si>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</si>
  <si>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</si>
  <si>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</si>
  <si>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</si>
  <si>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</si>
  <si>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</si>
  <si>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</si>
  <si>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</si>
  <si>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</si>
  <si>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</si>
  <si>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</si>
  <si>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</si>
  <si>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</si>
  <si>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</si>
  <si>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</si>
  <si>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</si>
  <si>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</si>
  <si>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</si>
  <si>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</si>
  <si>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</si>
  <si>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</si>
  <si>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</si>
  <si>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</si>
  <si>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</si>
  <si>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</si>
  <si>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</si>
  <si>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</si>
  <si>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</si>
  <si>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</si>
  <si>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</si>
  <si>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</si>
  <si>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</si>
  <si>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</si>
  <si>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</si>
  <si>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</si>
  <si>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</si>
  <si>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</si>
  <si>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</si>
  <si>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</si>
  <si>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</si>
  <si>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</si>
  <si>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</si>
  <si>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</si>
  <si>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</si>
  <si>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</si>
  <si>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</si>
  <si>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</si>
  <si>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</si>
  <si>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</si>
  <si>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</si>
  <si>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</si>
  <si>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</si>
  <si>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</si>
  <si>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</si>
  <si>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</si>
  <si>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</si>
  <si>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</si>
  <si>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</si>
  <si>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</si>
  <si>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</si>
  <si>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</si>
  <si>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</si>
  <si>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</si>
  <si>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</si>
  <si>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</si>
  <si>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</si>
  <si>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</si>
  <si>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</si>
  <si>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</si>
  <si>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</si>
  <si>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</si>
  <si>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</si>
  <si>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</si>
  <si>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</si>
  <si>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</si>
  <si>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</si>
  <si>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</si>
  <si>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</si>
  <si>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</si>
  <si>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</si>
  <si>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</si>
  <si>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</si>
  <si>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</si>
  <si>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</si>
  <si>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</si>
  <si>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</si>
  <si>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</si>
  <si>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</si>
  <si>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</si>
  <si>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</si>
  <si>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</si>
  <si>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</si>
  <si>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</si>
  <si>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</si>
  <si>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</si>
  <si>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</si>
  <si>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</si>
  <si>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</si>
  <si>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</si>
  <si>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</si>
  <si>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</si>
  <si>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</si>
  <si>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</si>
  <si>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</si>
  <si>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</si>
  <si>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</si>
  <si>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</si>
  <si>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</si>
  <si>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</si>
  <si>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</si>
  <si>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</si>
  <si>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</si>
  <si>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</si>
  <si>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</si>
  <si>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</si>
  <si>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</si>
  <si>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</si>
  <si>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</si>
  <si>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</si>
  <si>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</si>
  <si>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</si>
  <si>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</si>
  <si>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</si>
  <si>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</si>
  <si>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</si>
  <si>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</si>
  <si>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</si>
  <si>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</si>
  <si>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</si>
  <si>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</si>
  <si>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</si>
  <si>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</si>
  <si>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</si>
  <si>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</si>
  <si>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</si>
  <si>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</si>
  <si>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</si>
  <si>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</si>
  <si>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</si>
  <si>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</si>
  <si>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</si>
  <si>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</si>
  <si>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</si>
  <si>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</si>
  <si>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</si>
  <si>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</si>
  <si>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</si>
  <si>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</si>
  <si>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</si>
  <si>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</si>
  <si>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</si>
  <si>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</si>
  <si>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</si>
  <si>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</si>
  <si>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</si>
  <si>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</si>
  <si>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</si>
  <si>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</si>
  <si>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</si>
  <si>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</si>
  <si>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</si>
  <si>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</si>
  <si>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</si>
  <si>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</si>
  <si>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</si>
  <si>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</si>
  <si>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</si>
  <si>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</si>
  <si>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</si>
  <si>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</si>
  <si>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</si>
  <si>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</si>
  <si>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</si>
  <si>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</si>
  <si>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</si>
  <si>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</si>
  <si>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</si>
  <si>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</si>
  <si>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</si>
  <si>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</si>
  <si>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</si>
  <si>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</si>
  <si>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</si>
  <si>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</si>
  <si>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</si>
  <si>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</si>
  <si>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</si>
  <si>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</si>
  <si>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</si>
  <si>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</si>
  <si>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</si>
  <si>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</si>
  <si>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</si>
  <si>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</si>
  <si>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</si>
  <si>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</si>
  <si>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</si>
  <si>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</si>
  <si>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</si>
  <si>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</si>
  <si>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</si>
  <si>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</si>
  <si>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</si>
  <si>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</si>
  <si>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</si>
  <si>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</si>
  <si>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</si>
  <si>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</si>
  <si>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</si>
  <si>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</si>
  <si>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</si>
  <si>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</si>
  <si>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</si>
  <si>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</si>
  <si>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</si>
  <si>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</si>
  <si>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</si>
  <si>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</si>
  <si>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</si>
  <si>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</si>
  <si>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</si>
  <si>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</si>
  <si>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</si>
  <si>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</si>
  <si>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</si>
  <si>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</si>
  <si>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</si>
  <si>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</si>
  <si>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</si>
  <si>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</si>
  <si>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</si>
  <si>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</si>
  <si>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</si>
  <si>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</si>
  <si>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</si>
  <si>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</si>
  <si>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</si>
  <si>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</si>
  <si>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</si>
  <si>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</si>
  <si>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</si>
  <si>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</si>
  <si>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</si>
  <si>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</si>
  <si>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</si>
  <si>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</si>
  <si>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</si>
  <si>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</si>
  <si>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</si>
  <si>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</si>
  <si>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</si>
  <si>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</si>
  <si>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</si>
  <si>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</si>
  <si>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</si>
  <si>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</si>
  <si>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</si>
  <si>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</si>
  <si>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</si>
  <si>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</si>
  <si>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</si>
  <si>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</si>
  <si>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</si>
  <si>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</si>
  <si>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</si>
  <si>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</si>
  <si>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</si>
  <si>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</si>
  <si>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</si>
  <si>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</si>
  <si>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</si>
  <si>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</si>
  <si>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</si>
  <si>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</si>
  <si>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</si>
  <si>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</si>
  <si>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</si>
  <si>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</si>
  <si>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</si>
  <si>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</si>
  <si>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</si>
  <si>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</si>
  <si>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ТОВ  Альба Фільм</t>
  </si>
  <si>
    <t>МЕЦЕНАТ</t>
  </si>
  <si>
    <t>вересень 2021</t>
  </si>
  <si>
    <t>до Договору про надання гранту  №4FILM1-27842</t>
  </si>
  <si>
    <t>від "14" вересня 2021 року</t>
  </si>
  <si>
    <t>за період з 14 вересня 2021 по 15 листопада 2021 року</t>
  </si>
  <si>
    <t>за проектом "МЕЦЕНАТ"</t>
  </si>
  <si>
    <t>пункт 1.5.3</t>
  </si>
  <si>
    <t>ФОП Дронь Тарас Степанович, співсценарист, редактор</t>
  </si>
  <si>
    <t>пункт 1.3.2</t>
  </si>
  <si>
    <t>ЦПХ Городинська Вікторія Ігорівна, адміністратор</t>
  </si>
  <si>
    <t>пункт 1.3.3</t>
  </si>
  <si>
    <t>ЦПХ Романщак Владислав Вадимович, координатор</t>
  </si>
  <si>
    <t>пункт 1.4.3</t>
  </si>
  <si>
    <t>ЄСВ за договорами ЦПХ</t>
  </si>
  <si>
    <t>пункт 1.5.1</t>
  </si>
  <si>
    <t>ФОП Трофіменко Вікторія Миколаївна, сценарист і шоуранер</t>
  </si>
  <si>
    <t>пункт 1.5.2</t>
  </si>
  <si>
    <t>ФОП Левицька Вікторія Вікторівна, фінансовий менеджер</t>
  </si>
  <si>
    <t>Пункт 10.1</t>
  </si>
  <si>
    <t>Витрати за створення сторінки на вже існуючому сайті albafilm.com.ua</t>
  </si>
  <si>
    <t>Пункт 10.4</t>
  </si>
  <si>
    <t>Витрати з обслуговування сайту</t>
  </si>
  <si>
    <t>Пункт 12.2</t>
  </si>
  <si>
    <t>Послуга з організації письмового перекладу (з української на англійську)</t>
  </si>
  <si>
    <t>Пункт 13.1.1</t>
  </si>
  <si>
    <t>Пункт 13.1.2</t>
  </si>
  <si>
    <t>Пункт 13.4.5</t>
  </si>
  <si>
    <t>Послуги архіваріуса</t>
  </si>
  <si>
    <t>Пункт 13.4.6</t>
  </si>
  <si>
    <t>Послуги консультанта з дослідження кримінального Донбасу</t>
  </si>
  <si>
    <t>Пункт 13.4.7</t>
  </si>
  <si>
    <t>Послуги консультанта з питань боксу</t>
  </si>
  <si>
    <t>Пункт 13.4.8</t>
  </si>
  <si>
    <t>Перегляд кінодокументів на звукомонтажному столі та у кінопроекції архіву</t>
  </si>
  <si>
    <t>Пункт 13.4.9</t>
  </si>
  <si>
    <t>Виготовлення відеокопій із кінодокументів</t>
  </si>
  <si>
    <t>Скан друкованих архівів</t>
  </si>
  <si>
    <t>Ксерокс друкованих архівів</t>
  </si>
  <si>
    <t>Пункт 13.4.12</t>
  </si>
  <si>
    <t>Фонди</t>
  </si>
  <si>
    <t>АДВОКАТСЬКЕ ОБ'ЄДНАННЯ "КИДАЛОВ І ПАРТНЕРИ", ЄДРПОУ 43305531</t>
  </si>
  <si>
    <t>Договір №12.2 від 20.09.2021</t>
  </si>
  <si>
    <t>Договір №13.4.5 від 14.09.21, акт від 31.10.21</t>
  </si>
  <si>
    <t>акт від 31.10.21</t>
  </si>
  <si>
    <t>Договір №1.3.1 від 14.09.21</t>
  </si>
  <si>
    <t xml:space="preserve"> акт від 12.11.21</t>
  </si>
  <si>
    <t>Договір №1.3.2 від 14.09.21</t>
  </si>
  <si>
    <t>акт від 12.11.21</t>
  </si>
  <si>
    <t>Договір №1.3.3 від 14.09.21</t>
  </si>
  <si>
    <t>Договір №1.5.1 від 14.09.21</t>
  </si>
  <si>
    <t>Договір №1.5.2 від 14.09.21</t>
  </si>
  <si>
    <t>акт від "31" жовтня 2021 р.</t>
  </si>
  <si>
    <t>Договір №10.1 від 14.09.21</t>
  </si>
  <si>
    <t>Договір №10.4 від 14.09.21</t>
  </si>
  <si>
    <t>акт від 12.11.2021</t>
  </si>
  <si>
    <t>акт від 15.11.21</t>
  </si>
  <si>
    <t>Договір №13.1.1 від 14.09.21</t>
  </si>
  <si>
    <t xml:space="preserve"> акт від 15.11.21</t>
  </si>
  <si>
    <t>Договір про надання послуг №13.1.2 від 14.09.21</t>
  </si>
  <si>
    <t xml:space="preserve"> акт від 31.10.21</t>
  </si>
  <si>
    <t>Договір №13.4.6 від 01.10.21</t>
  </si>
  <si>
    <t>акт прийому-передачі наданих послуг від 22.10.21</t>
  </si>
  <si>
    <t>Договір про надання послуг  №13.4.7 від 22.09.21</t>
  </si>
  <si>
    <t>рахунок №464/21 від 28.09.21, акт надання послуг від 29.09.21, акт надання послуг від 05.10.21,  рахунок №480/21 від 04.10.21, акт надання послуг від 05.10.21, рахунок №479/21 від 04.10.21, рахунок №469/21 від 29.09.21, акт надання послуг від 25.10.21</t>
  </si>
  <si>
    <t>Договір№108/21 від 23 вересня 2021 року</t>
  </si>
  <si>
    <t>Відомість нарахування податків №1 від 31.10.21</t>
  </si>
  <si>
    <t>Відомість нарахування податків №2 від 12.11.21</t>
  </si>
  <si>
    <t>Городинська Вікторія Ігорівна, адміністратор</t>
  </si>
  <si>
    <t>Романщак Влад Вадимович, координатор</t>
  </si>
  <si>
    <t>Дронь Тарас Степанович, співсценарист, редактор</t>
  </si>
  <si>
    <t>Перенесено з ЦПХ за узгодженням з УКФ</t>
  </si>
  <si>
    <t>Трофіменко Вікторія Миколаївна, сценарист і шоуранер</t>
  </si>
  <si>
    <t>Левицька Вікторія Вікторівна, фінансовий менеджер</t>
  </si>
  <si>
    <t>Суму зменшено у зв'язку з перенесенням виплати Дронь Т.С. із ЦПХ у ФОП</t>
  </si>
  <si>
    <t>Витрати менші залежно від фактичного обсягу матеріалів; при перекладі 3 серії та біблії персонажів за терміновість застосовували підвищений тариф 350 грн; решта матеріалів - за тарифом 220 грн</t>
  </si>
  <si>
    <t>Вартість послуг збільшено у зв'язку з більшим, ніж запланований, фактичним обсягом навантаження (планували 9 договорів, зробили 13 договорів)</t>
  </si>
  <si>
    <t>місяць</t>
  </si>
  <si>
    <t>озд.зд</t>
  </si>
  <si>
    <t>13.4.9</t>
  </si>
  <si>
    <t>сек.</t>
  </si>
  <si>
    <t>13.4.10</t>
  </si>
  <si>
    <t>лист А4</t>
  </si>
  <si>
    <t>13.4.11</t>
  </si>
  <si>
    <t>лист А3</t>
  </si>
  <si>
    <t>13.4.12</t>
  </si>
  <si>
    <t>Вартість послуг залежно від фактичного обсягу, за актуальними розцінками архіву</t>
  </si>
  <si>
    <t>Витрати скоротилися за рахунок дозволу проводити фотокопіювання матеріалів без оплати</t>
  </si>
  <si>
    <t>Директор</t>
  </si>
  <si>
    <t>Трофіменко В.М.</t>
  </si>
  <si>
    <t>Трофіменко В.М. ФОП, РНОКПП 2892812468</t>
  </si>
  <si>
    <t>Левицька В.В. ФОП, РНОКПП 3037803186</t>
  </si>
  <si>
    <t>ХАЙМАНОТ ВАЛЕРІ ЙОЗЕФІВНА ФОП, РНОКПП 3786811026</t>
  </si>
  <si>
    <t>ФОП Головачова Г.А., РНОКПП 2799318304</t>
  </si>
  <si>
    <t>ПЕРШКО ОЛЕКСІЙ ВОЛОДИМИРОВИЧ, РНОКПП 2435205097</t>
  </si>
  <si>
    <t>ЦЕНТРАЛЬНИЙ ДЕРЖАВНИЙ КІНОФОТОФОНОАРХІВ УКРАЇНИ
ІМЕНІ Г. С. ПШЕНИЧНОГО, код ЄДРПОУ 03494304</t>
  </si>
  <si>
    <t>Дронь Т.С., РНОКПП 2928508576</t>
  </si>
  <si>
    <t>Романщак В.В., РНОКПП 3710204590</t>
  </si>
  <si>
    <t>Городинська В.І., РНОКПП 3705301409</t>
  </si>
  <si>
    <t>Шапочка Я.А., РНОКПП 2721703992</t>
  </si>
  <si>
    <t>Фурманюк А.С., РНОКПП 2961607357</t>
  </si>
  <si>
    <t>Зав'ялов М.М., РНОКПП 1404118779</t>
  </si>
  <si>
    <t>№16 від 29.09.21, №2 від 05.10.21, №1 від 05.10.21, №3 від 25.10.21</t>
  </si>
  <si>
    <t>№13 від 12.11.21</t>
  </si>
  <si>
    <t>№15 від 12.11.21</t>
  </si>
  <si>
    <t>№14 від 12.11.21</t>
  </si>
  <si>
    <t>№12 від 12.11.21</t>
  </si>
  <si>
    <t>№11 від 12.11.21</t>
  </si>
  <si>
    <t>№9 від 12.11.21</t>
  </si>
  <si>
    <t>№10 від 12.11.21</t>
  </si>
  <si>
    <t>№22 від 12.11.21</t>
  </si>
  <si>
    <t>№6 від 12.11.21</t>
  </si>
  <si>
    <t>№18 від 12.11.21
№16 від 12.11.21
№17 від 12.11.21
№24 від 12.11.21
№23 від 12.11.21</t>
  </si>
  <si>
    <t xml:space="preserve">№3 від 12.11.21
№4 від 12.11.21
№19 від 12.11.21
№20 від 12.11.21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</si>
</sst>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37" fillId="0" borderId="0" xfId="0" applyFont="1"/>
    <xf numFmtId="49" fontId="37" fillId="0" borderId="0" xfId="0" applyNumberFormat="1" applyFont="1" applyAlignment="1">
      <alignment horizontal="right"/>
    </xf>
    <xf numFmtId="14" fontId="37" fillId="0" borderId="0" xfId="0" applyNumberFormat="1" applyFont="1"/>
    <xf numFmtId="0" fontId="7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wrapText="1"/>
    </xf>
    <xf numFmtId="0" fontId="7" fillId="0" borderId="26" xfId="0" applyFont="1" applyBorder="1" applyAlignment="1">
      <alignment horizontal="left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0" borderId="26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49" fontId="38" fillId="0" borderId="23" xfId="0" applyNumberFormat="1" applyFont="1" applyBorder="1" applyAlignment="1">
      <alignment horizontal="center" vertical="top"/>
    </xf>
    <xf numFmtId="0" fontId="39" fillId="0" borderId="61" xfId="0" applyFont="1" applyBorder="1" applyAlignment="1">
      <alignment vertical="top" wrapText="1"/>
    </xf>
    <xf numFmtId="0" fontId="37" fillId="0" borderId="60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9" fontId="38" fillId="0" borderId="74" xfId="0" applyNumberFormat="1" applyFont="1" applyBorder="1" applyAlignment="1">
      <alignment horizontal="center" vertical="top"/>
    </xf>
    <xf numFmtId="0" fontId="37" fillId="0" borderId="64" xfId="0" applyFont="1" applyBorder="1" applyAlignment="1">
      <alignment horizontal="center" vertical="top"/>
    </xf>
    <xf numFmtId="4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9" fontId="38" fillId="0" borderId="113" xfId="0" applyNumberFormat="1" applyFont="1" applyBorder="1" applyAlignment="1">
      <alignment horizontal="center" vertical="top"/>
    </xf>
    <xf numFmtId="0" fontId="39" fillId="0" borderId="76" xfId="0" applyFont="1" applyBorder="1" applyAlignment="1">
      <alignment vertical="top" wrapText="1"/>
    </xf>
    <xf numFmtId="166" fontId="38" fillId="0" borderId="23" xfId="0" applyNumberFormat="1" applyFont="1" applyBorder="1" applyAlignment="1">
      <alignment horizontal="center" vertical="top"/>
    </xf>
    <xf numFmtId="0" fontId="37" fillId="0" borderId="54" xfId="0" applyFont="1" applyBorder="1" applyAlignment="1">
      <alignment vertical="top" wrapText="1"/>
    </xf>
    <xf numFmtId="0" fontId="37" fillId="0" borderId="27" xfId="0" applyFont="1" applyBorder="1" applyAlignment="1">
      <alignment horizontal="center" vertical="top"/>
    </xf>
    <xf numFmtId="4" fontId="37" fillId="0" borderId="63" xfId="0" applyNumberFormat="1" applyFont="1" applyBorder="1" applyAlignment="1">
      <alignment horizontal="right" vertical="top"/>
    </xf>
    <xf numFmtId="4" fontId="37" fillId="0" borderId="57" xfId="0" applyNumberFormat="1" applyFont="1" applyBorder="1" applyAlignment="1">
      <alignment horizontal="right" vertical="top"/>
    </xf>
    <xf numFmtId="0" fontId="37" fillId="0" borderId="63" xfId="0" applyFont="1" applyBorder="1" applyAlignment="1">
      <alignment vertical="top" wrapText="1"/>
    </xf>
    <xf numFmtId="0" fontId="37" fillId="0" borderId="62" xfId="0" applyFont="1" applyBorder="1" applyAlignment="1">
      <alignment vertical="top" wrapText="1"/>
    </xf>
    <xf numFmtId="0" fontId="37" fillId="0" borderId="61" xfId="0" applyFont="1" applyBorder="1" applyAlignment="1">
      <alignment vertical="top" wrapText="1"/>
    </xf>
    <xf numFmtId="49" fontId="38" fillId="0" borderId="27" xfId="0" applyNumberFormat="1" applyFont="1" applyBorder="1" applyAlignment="1">
      <alignment horizontal="center" vertical="top"/>
    </xf>
    <xf numFmtId="49" fontId="38" fillId="0" borderId="115" xfId="0" applyNumberFormat="1" applyFont="1" applyBorder="1" applyAlignment="1">
      <alignment horizontal="center" vertical="top"/>
    </xf>
    <xf numFmtId="49" fontId="38" fillId="0" borderId="116" xfId="0" applyNumberFormat="1" applyFont="1" applyBorder="1" applyAlignment="1">
      <alignment horizontal="center" vertical="top"/>
    </xf>
    <xf numFmtId="49" fontId="38" fillId="0" borderId="82" xfId="0" applyNumberFormat="1" applyFont="1" applyBorder="1" applyAlignment="1">
      <alignment horizontal="center" vertical="top"/>
    </xf>
    <xf numFmtId="0" fontId="39" fillId="0" borderId="87" xfId="0" applyFont="1" applyBorder="1" applyAlignment="1">
      <alignment vertical="top" wrapText="1"/>
    </xf>
    <xf numFmtId="0" fontId="37" fillId="0" borderId="7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7" fillId="0" borderId="6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4" fontId="7" fillId="0" borderId="66" xfId="0" applyNumberFormat="1" applyFont="1" applyBorder="1" applyAlignment="1">
      <alignment horizontal="center" vertical="center" wrapText="1"/>
    </xf>
    <xf numFmtId="4" fontId="7" fillId="0" borderId="57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vertical="center" wrapText="1"/>
    </xf>
    <xf numFmtId="4" fontId="7" fillId="0" borderId="93" xfId="0" applyNumberFormat="1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zoomScale="80" zoomScaleNormal="80" workbookViewId="0">
      <selection activeCell="C36" sqref="C34:C36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95" t="s">
        <v>0</v>
      </c>
      <c r="B1" s="39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95" t="s">
        <v>347</v>
      </c>
      <c r="I2" s="390"/>
      <c r="J2" s="3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95" t="s">
        <v>348</v>
      </c>
      <c r="I3" s="390"/>
      <c r="J3" s="3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/>
      <c r="D12" s="354" t="s">
        <v>344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1"/>
      <c r="D13" s="354" t="s">
        <v>345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1"/>
      <c r="D14" s="355" t="s">
        <v>346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1"/>
      <c r="D15" s="356">
        <v>44515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6" t="s">
        <v>8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6" t="s">
        <v>9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7" t="s">
        <v>349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98"/>
      <c r="B23" s="391" t="s">
        <v>10</v>
      </c>
      <c r="C23" s="392"/>
      <c r="D23" s="401" t="s">
        <v>11</v>
      </c>
      <c r="E23" s="402"/>
      <c r="F23" s="402"/>
      <c r="G23" s="402"/>
      <c r="H23" s="402"/>
      <c r="I23" s="402"/>
      <c r="J23" s="403"/>
      <c r="K23" s="391" t="s">
        <v>12</v>
      </c>
      <c r="L23" s="392"/>
      <c r="M23" s="391" t="s">
        <v>13</v>
      </c>
      <c r="N23" s="39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9"/>
      <c r="B24" s="393"/>
      <c r="C24" s="394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04" t="s">
        <v>19</v>
      </c>
      <c r="J24" s="394"/>
      <c r="K24" s="393"/>
      <c r="L24" s="394"/>
      <c r="M24" s="393"/>
      <c r="N24" s="39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0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витрат'!G182</f>
        <v>389794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389794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витрат'!J182</f>
        <v>378787.95999999996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378787.95999999996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1</v>
      </c>
      <c r="C29" s="50">
        <v>292345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0.77179063452808805</v>
      </c>
      <c r="N29" s="55">
        <f t="shared" si="4"/>
        <v>292345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86442.959999999963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0.22820936547191195</v>
      </c>
      <c r="N30" s="64">
        <f t="shared" si="5"/>
        <v>86442.959999999963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05" t="s">
        <v>432</v>
      </c>
      <c r="D32" s="406"/>
      <c r="E32" s="406"/>
      <c r="F32" s="65"/>
      <c r="G32" s="66"/>
      <c r="H32" s="66"/>
      <c r="I32" s="67"/>
      <c r="J32" s="405" t="s">
        <v>433</v>
      </c>
      <c r="K32" s="406"/>
      <c r="L32" s="406"/>
      <c r="M32" s="406"/>
      <c r="N32" s="40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89" t="s">
        <v>43</v>
      </c>
      <c r="H33" s="390"/>
      <c r="I33" s="13"/>
      <c r="J33" s="389" t="s">
        <v>44</v>
      </c>
      <c r="K33" s="390"/>
      <c r="L33" s="390"/>
      <c r="M33" s="390"/>
      <c r="N33" s="39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AG1004"/>
  <sheetViews>
    <sheetView topLeftCell="A152" zoomScaleNormal="100" workbookViewId="0">
      <selection activeCell="E178" sqref="E178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1.125" customWidth="1"/>
    <col min="27" max="27" width="18.375" customWidth="1"/>
    <col min="28" max="28" width="12.25" customWidth="1"/>
    <col min="29" max="33" width="4.5" customWidth="1"/>
  </cols>
  <sheetData>
    <row r="1" spans="1:33" ht="18" customHeight="1" x14ac:dyDescent="0.25">
      <c r="A1" s="422" t="s">
        <v>45</v>
      </c>
      <c r="B1" s="390"/>
      <c r="C1" s="390"/>
      <c r="D1" s="390"/>
      <c r="E1" s="39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354" t="s">
        <v>344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354" t="s">
        <v>345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55" t="s">
        <v>346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56">
        <v>44515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23" t="s">
        <v>46</v>
      </c>
      <c r="B7" s="425" t="s">
        <v>47</v>
      </c>
      <c r="C7" s="428" t="s">
        <v>48</v>
      </c>
      <c r="D7" s="431" t="s">
        <v>49</v>
      </c>
      <c r="E7" s="407" t="s">
        <v>50</v>
      </c>
      <c r="F7" s="402"/>
      <c r="G7" s="402"/>
      <c r="H7" s="402"/>
      <c r="I7" s="402"/>
      <c r="J7" s="403"/>
      <c r="K7" s="407" t="s">
        <v>51</v>
      </c>
      <c r="L7" s="402"/>
      <c r="M7" s="402"/>
      <c r="N7" s="402"/>
      <c r="O7" s="402"/>
      <c r="P7" s="403"/>
      <c r="Q7" s="407" t="s">
        <v>52</v>
      </c>
      <c r="R7" s="402"/>
      <c r="S7" s="402"/>
      <c r="T7" s="402"/>
      <c r="U7" s="402"/>
      <c r="V7" s="403"/>
      <c r="W7" s="408" t="s">
        <v>53</v>
      </c>
      <c r="X7" s="402"/>
      <c r="Y7" s="402"/>
      <c r="Z7" s="403"/>
      <c r="AA7" s="409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99"/>
      <c r="B8" s="426"/>
      <c r="C8" s="429"/>
      <c r="D8" s="432"/>
      <c r="E8" s="410" t="s">
        <v>55</v>
      </c>
      <c r="F8" s="402"/>
      <c r="G8" s="403"/>
      <c r="H8" s="410" t="s">
        <v>56</v>
      </c>
      <c r="I8" s="402"/>
      <c r="J8" s="403"/>
      <c r="K8" s="410" t="s">
        <v>55</v>
      </c>
      <c r="L8" s="402"/>
      <c r="M8" s="403"/>
      <c r="N8" s="410" t="s">
        <v>56</v>
      </c>
      <c r="O8" s="402"/>
      <c r="P8" s="403"/>
      <c r="Q8" s="410" t="s">
        <v>55</v>
      </c>
      <c r="R8" s="402"/>
      <c r="S8" s="403"/>
      <c r="T8" s="410" t="s">
        <v>56</v>
      </c>
      <c r="U8" s="402"/>
      <c r="V8" s="403"/>
      <c r="W8" s="409" t="s">
        <v>57</v>
      </c>
      <c r="X8" s="409" t="s">
        <v>58</v>
      </c>
      <c r="Y8" s="408" t="s">
        <v>59</v>
      </c>
      <c r="Z8" s="403"/>
      <c r="AA8" s="399"/>
      <c r="AB8" s="1"/>
      <c r="AC8" s="1"/>
      <c r="AD8" s="1"/>
      <c r="AE8" s="1"/>
      <c r="AF8" s="1"/>
      <c r="AG8" s="1"/>
    </row>
    <row r="9" spans="1:33" ht="30" customHeight="1" thickBot="1" x14ac:dyDescent="0.25">
      <c r="A9" s="424"/>
      <c r="B9" s="427"/>
      <c r="C9" s="430"/>
      <c r="D9" s="43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00"/>
      <c r="X9" s="400"/>
      <c r="Y9" s="87" t="s">
        <v>69</v>
      </c>
      <c r="Z9" s="88" t="s">
        <v>20</v>
      </c>
      <c r="AA9" s="40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5</v>
      </c>
      <c r="F21" s="143"/>
      <c r="G21" s="144">
        <f t="shared" ref="G21:H21" si="30">SUM(G22:G24)</f>
        <v>40000</v>
      </c>
      <c r="H21" s="142">
        <f t="shared" si="30"/>
        <v>5</v>
      </c>
      <c r="I21" s="143"/>
      <c r="J21" s="144">
        <f t="shared" ref="J21:K21" si="31">SUM(J22:J24)</f>
        <v>40000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40000</v>
      </c>
      <c r="X21" s="144">
        <f t="shared" si="35"/>
        <v>40000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364" t="s">
        <v>92</v>
      </c>
      <c r="C23" s="365" t="s">
        <v>412</v>
      </c>
      <c r="D23" s="366" t="s">
        <v>80</v>
      </c>
      <c r="E23" s="367">
        <v>2.5</v>
      </c>
      <c r="F23" s="368">
        <v>8000</v>
      </c>
      <c r="G23" s="125">
        <f t="shared" si="36"/>
        <v>20000</v>
      </c>
      <c r="H23" s="123">
        <v>2.5</v>
      </c>
      <c r="I23" s="124">
        <v>8000</v>
      </c>
      <c r="J23" s="125">
        <f t="shared" si="37"/>
        <v>20000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20000</v>
      </c>
      <c r="X23" s="127">
        <f t="shared" si="43"/>
        <v>20000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25">
      <c r="A24" s="132" t="s">
        <v>77</v>
      </c>
      <c r="B24" s="369" t="s">
        <v>93</v>
      </c>
      <c r="C24" s="365" t="s">
        <v>413</v>
      </c>
      <c r="D24" s="370" t="s">
        <v>80</v>
      </c>
      <c r="E24" s="371">
        <v>2.5</v>
      </c>
      <c r="F24" s="372">
        <v>8000</v>
      </c>
      <c r="G24" s="137">
        <f t="shared" si="36"/>
        <v>20000</v>
      </c>
      <c r="H24" s="135">
        <v>2.5</v>
      </c>
      <c r="I24" s="136">
        <v>8000</v>
      </c>
      <c r="J24" s="137">
        <f t="shared" si="37"/>
        <v>20000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20000</v>
      </c>
      <c r="X24" s="127">
        <f t="shared" si="43"/>
        <v>20000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90000</v>
      </c>
      <c r="F25" s="143"/>
      <c r="G25" s="144">
        <f t="shared" ref="G25:H25" si="44">SUM(G26:G28)</f>
        <v>19800</v>
      </c>
      <c r="H25" s="142">
        <f t="shared" si="44"/>
        <v>40000</v>
      </c>
      <c r="I25" s="143"/>
      <c r="J25" s="144">
        <f t="shared" ref="J25:K25" si="45">SUM(J26:J28)</f>
        <v>8800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19800</v>
      </c>
      <c r="X25" s="144">
        <f t="shared" si="49"/>
        <v>8800</v>
      </c>
      <c r="Y25" s="115">
        <f t="shared" si="6"/>
        <v>11000</v>
      </c>
      <c r="Z25" s="116">
        <f t="shared" si="7"/>
        <v>0.55555555555555558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77.25" customHeight="1" thickBot="1" x14ac:dyDescent="0.25">
      <c r="A28" s="132" t="s">
        <v>77</v>
      </c>
      <c r="B28" s="154" t="s">
        <v>100</v>
      </c>
      <c r="C28" s="164" t="s">
        <v>89</v>
      </c>
      <c r="D28" s="134"/>
      <c r="E28" s="135">
        <v>90000</v>
      </c>
      <c r="F28" s="136">
        <v>0.22</v>
      </c>
      <c r="G28" s="137">
        <f t="shared" si="50"/>
        <v>19800</v>
      </c>
      <c r="H28" s="135">
        <f>J21</f>
        <v>40000</v>
      </c>
      <c r="I28" s="136">
        <v>0.22</v>
      </c>
      <c r="J28" s="137">
        <f t="shared" si="51"/>
        <v>8800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19800</v>
      </c>
      <c r="X28" s="127">
        <f t="shared" si="57"/>
        <v>8800</v>
      </c>
      <c r="Y28" s="127">
        <f t="shared" si="6"/>
        <v>11000</v>
      </c>
      <c r="Z28" s="128">
        <f t="shared" si="7"/>
        <v>0.55555555555555558</v>
      </c>
      <c r="AA28" s="139" t="s">
        <v>418</v>
      </c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7</v>
      </c>
      <c r="F29" s="143"/>
      <c r="G29" s="144">
        <f t="shared" ref="G29:H29" si="58">SUM(G30:G32)</f>
        <v>187500</v>
      </c>
      <c r="H29" s="142">
        <f t="shared" si="58"/>
        <v>7</v>
      </c>
      <c r="I29" s="143"/>
      <c r="J29" s="144">
        <f t="shared" ref="J29:K29" si="59">SUM(J30:J32)</f>
        <v>187500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187500</v>
      </c>
      <c r="X29" s="144">
        <f t="shared" si="63"/>
        <v>187500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373" t="s">
        <v>103</v>
      </c>
      <c r="C30" s="365" t="s">
        <v>416</v>
      </c>
      <c r="D30" s="370" t="s">
        <v>80</v>
      </c>
      <c r="E30" s="371">
        <v>2.5</v>
      </c>
      <c r="F30" s="372">
        <v>50000</v>
      </c>
      <c r="G30" s="125">
        <f t="shared" ref="G30:G32" si="64">E30*F30</f>
        <v>125000</v>
      </c>
      <c r="H30" s="123">
        <v>2.5</v>
      </c>
      <c r="I30" s="372">
        <v>50000</v>
      </c>
      <c r="J30" s="125">
        <f t="shared" ref="J30:J32" si="65">H30*I30</f>
        <v>125000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125000</v>
      </c>
      <c r="X30" s="127">
        <f t="shared" ref="X30:X32" si="71">J30+P30+V30</f>
        <v>125000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364" t="s">
        <v>104</v>
      </c>
      <c r="C31" s="374" t="s">
        <v>417</v>
      </c>
      <c r="D31" s="370" t="s">
        <v>80</v>
      </c>
      <c r="E31" s="371">
        <v>2.5</v>
      </c>
      <c r="F31" s="372">
        <v>5000</v>
      </c>
      <c r="G31" s="125">
        <f t="shared" si="64"/>
        <v>12500</v>
      </c>
      <c r="H31" s="123">
        <v>2.5</v>
      </c>
      <c r="I31" s="372">
        <v>5000</v>
      </c>
      <c r="J31" s="125">
        <f t="shared" si="65"/>
        <v>12500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12500</v>
      </c>
      <c r="X31" s="127">
        <f t="shared" si="71"/>
        <v>12500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43.5" customHeight="1" thickBot="1" x14ac:dyDescent="0.25">
      <c r="A32" s="132" t="s">
        <v>77</v>
      </c>
      <c r="B32" s="364" t="s">
        <v>90</v>
      </c>
      <c r="C32" s="365" t="s">
        <v>414</v>
      </c>
      <c r="D32" s="366" t="s">
        <v>80</v>
      </c>
      <c r="E32" s="367">
        <v>2</v>
      </c>
      <c r="F32" s="368">
        <v>25000</v>
      </c>
      <c r="G32" s="137">
        <f t="shared" si="64"/>
        <v>50000</v>
      </c>
      <c r="H32" s="123">
        <v>2</v>
      </c>
      <c r="I32" s="136">
        <v>25000</v>
      </c>
      <c r="J32" s="137">
        <f t="shared" si="65"/>
        <v>50000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50000</v>
      </c>
      <c r="X32" s="127">
        <f t="shared" si="71"/>
        <v>50000</v>
      </c>
      <c r="Y32" s="166">
        <f t="shared" si="6"/>
        <v>0</v>
      </c>
      <c r="Z32" s="128">
        <f t="shared" si="7"/>
        <v>0</v>
      </c>
      <c r="AA32" s="152" t="s">
        <v>415</v>
      </c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67" t="s">
        <v>105</v>
      </c>
      <c r="B33" s="168"/>
      <c r="C33" s="169"/>
      <c r="D33" s="170"/>
      <c r="E33" s="171"/>
      <c r="F33" s="172"/>
      <c r="G33" s="173">
        <f>G13+G17+G21+G25+G29</f>
        <v>247300</v>
      </c>
      <c r="H33" s="123"/>
      <c r="I33" s="172"/>
      <c r="J33" s="173">
        <f>J13+J17+J21+J25+J29</f>
        <v>236300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247300</v>
      </c>
      <c r="X33" s="175">
        <f t="shared" si="72"/>
        <v>236300</v>
      </c>
      <c r="Y33" s="176">
        <f t="shared" si="6"/>
        <v>11000</v>
      </c>
      <c r="Z33" s="177">
        <f t="shared" si="7"/>
        <v>4.4480388192478772E-2</v>
      </c>
      <c r="AA33" s="178"/>
      <c r="AB33" s="6"/>
      <c r="AC33" s="7"/>
      <c r="AD33" s="7"/>
      <c r="AE33" s="7"/>
      <c r="AF33" s="7"/>
      <c r="AG33" s="7"/>
    </row>
    <row r="34" spans="1:33" ht="30" customHeight="1" thickBot="1" x14ac:dyDescent="0.25">
      <c r="A34" s="179" t="s">
        <v>72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x14ac:dyDescent="0.2">
      <c r="A35" s="108" t="s">
        <v>74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x14ac:dyDescent="0.2">
      <c r="A36" s="119" t="s">
        <v>77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">
      <c r="A37" s="119" t="s">
        <v>77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47" t="s">
        <v>77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x14ac:dyDescent="0.2">
      <c r="A39" s="108" t="s">
        <v>74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">
      <c r="A40" s="119" t="s">
        <v>77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">
      <c r="A41" s="119" t="s">
        <v>77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47" t="s">
        <v>77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x14ac:dyDescent="0.2">
      <c r="A43" s="108" t="s">
        <v>74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">
      <c r="A44" s="119" t="s">
        <v>77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">
      <c r="A45" s="119" t="s">
        <v>77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32" t="s">
        <v>77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x14ac:dyDescent="0.2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thickBot="1" x14ac:dyDescent="0.25">
      <c r="A48" s="179" t="s">
        <v>72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x14ac:dyDescent="0.2">
      <c r="A49" s="108" t="s">
        <v>74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2">
      <c r="A50" s="119" t="s">
        <v>77</v>
      </c>
      <c r="B50" s="120" t="s">
        <v>132</v>
      </c>
      <c r="C50" s="188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">
      <c r="A51" s="119" t="s">
        <v>77</v>
      </c>
      <c r="B51" s="120" t="s">
        <v>134</v>
      </c>
      <c r="C51" s="188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32" t="s">
        <v>77</v>
      </c>
      <c r="B52" s="133" t="s">
        <v>136</v>
      </c>
      <c r="C52" s="164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140</v>
      </c>
      <c r="C54" s="188" t="s">
        <v>141</v>
      </c>
      <c r="D54" s="122" t="s">
        <v>142</v>
      </c>
      <c r="E54" s="417" t="s">
        <v>143</v>
      </c>
      <c r="F54" s="418"/>
      <c r="G54" s="419"/>
      <c r="H54" s="417" t="s">
        <v>143</v>
      </c>
      <c r="I54" s="418"/>
      <c r="J54" s="41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thickBot="1" x14ac:dyDescent="0.25">
      <c r="A55" s="132" t="s">
        <v>77</v>
      </c>
      <c r="B55" s="133" t="s">
        <v>144</v>
      </c>
      <c r="C55" s="164" t="s">
        <v>145</v>
      </c>
      <c r="D55" s="134" t="s">
        <v>142</v>
      </c>
      <c r="E55" s="393"/>
      <c r="F55" s="420"/>
      <c r="G55" s="394"/>
      <c r="H55" s="393"/>
      <c r="I55" s="420"/>
      <c r="J55" s="39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thickBot="1" x14ac:dyDescent="0.25">
      <c r="A56" s="167" t="s">
        <v>146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thickBot="1" x14ac:dyDescent="0.25">
      <c r="A57" s="179" t="s">
        <v>72</v>
      </c>
      <c r="B57" s="180">
        <v>4</v>
      </c>
      <c r="C57" s="181" t="s">
        <v>147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x14ac:dyDescent="0.2">
      <c r="A58" s="108" t="s">
        <v>74</v>
      </c>
      <c r="B58" s="155" t="s">
        <v>148</v>
      </c>
      <c r="C58" s="193" t="s">
        <v>149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77</v>
      </c>
      <c r="B59" s="120" t="s">
        <v>150</v>
      </c>
      <c r="C59" s="188" t="s">
        <v>151</v>
      </c>
      <c r="D59" s="195" t="s">
        <v>152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">
      <c r="A60" s="119" t="s">
        <v>77</v>
      </c>
      <c r="B60" s="120" t="s">
        <v>153</v>
      </c>
      <c r="C60" s="188" t="s">
        <v>151</v>
      </c>
      <c r="D60" s="195" t="s">
        <v>152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47" t="s">
        <v>77</v>
      </c>
      <c r="B61" s="133" t="s">
        <v>154</v>
      </c>
      <c r="C61" s="164" t="s">
        <v>151</v>
      </c>
      <c r="D61" s="195" t="s">
        <v>152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x14ac:dyDescent="0.2">
      <c r="A62" s="108" t="s">
        <v>74</v>
      </c>
      <c r="B62" s="155" t="s">
        <v>155</v>
      </c>
      <c r="C62" s="153" t="s">
        <v>156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">
      <c r="A63" s="119" t="s">
        <v>77</v>
      </c>
      <c r="B63" s="120" t="s">
        <v>157</v>
      </c>
      <c r="C63" s="202" t="s">
        <v>158</v>
      </c>
      <c r="D63" s="203" t="s">
        <v>159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">
      <c r="A64" s="119" t="s">
        <v>77</v>
      </c>
      <c r="B64" s="120" t="s">
        <v>160</v>
      </c>
      <c r="C64" s="202" t="s">
        <v>133</v>
      </c>
      <c r="D64" s="203" t="s">
        <v>159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32" t="s">
        <v>77</v>
      </c>
      <c r="B65" s="154" t="s">
        <v>161</v>
      </c>
      <c r="C65" s="204" t="s">
        <v>135</v>
      </c>
      <c r="D65" s="203" t="s">
        <v>159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x14ac:dyDescent="0.2">
      <c r="A66" s="108" t="s">
        <v>74</v>
      </c>
      <c r="B66" s="155" t="s">
        <v>162</v>
      </c>
      <c r="C66" s="153" t="s">
        <v>163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">
      <c r="A67" s="119" t="s">
        <v>77</v>
      </c>
      <c r="B67" s="120" t="s">
        <v>164</v>
      </c>
      <c r="C67" s="202" t="s">
        <v>165</v>
      </c>
      <c r="D67" s="203" t="s">
        <v>166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">
      <c r="A68" s="119" t="s">
        <v>77</v>
      </c>
      <c r="B68" s="120" t="s">
        <v>167</v>
      </c>
      <c r="C68" s="202" t="s">
        <v>168</v>
      </c>
      <c r="D68" s="203" t="s">
        <v>166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32" t="s">
        <v>77</v>
      </c>
      <c r="B69" s="154" t="s">
        <v>169</v>
      </c>
      <c r="C69" s="204" t="s">
        <v>170</v>
      </c>
      <c r="D69" s="205" t="s">
        <v>166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x14ac:dyDescent="0.2">
      <c r="A70" s="108" t="s">
        <v>74</v>
      </c>
      <c r="B70" s="155" t="s">
        <v>171</v>
      </c>
      <c r="C70" s="153" t="s">
        <v>172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">
      <c r="A71" s="119" t="s">
        <v>77</v>
      </c>
      <c r="B71" s="120" t="s">
        <v>173</v>
      </c>
      <c r="C71" s="188" t="s">
        <v>174</v>
      </c>
      <c r="D71" s="203" t="s">
        <v>111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">
      <c r="A72" s="119" t="s">
        <v>77</v>
      </c>
      <c r="B72" s="206" t="s">
        <v>175</v>
      </c>
      <c r="C72" s="188" t="s">
        <v>174</v>
      </c>
      <c r="D72" s="203" t="s">
        <v>111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32" t="s">
        <v>77</v>
      </c>
      <c r="B73" s="207" t="s">
        <v>176</v>
      </c>
      <c r="C73" s="164" t="s">
        <v>174</v>
      </c>
      <c r="D73" s="205" t="s">
        <v>111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x14ac:dyDescent="0.2">
      <c r="A74" s="108" t="s">
        <v>74</v>
      </c>
      <c r="B74" s="155" t="s">
        <v>177</v>
      </c>
      <c r="C74" s="153" t="s">
        <v>178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">
      <c r="A75" s="119" t="s">
        <v>77</v>
      </c>
      <c r="B75" s="120" t="s">
        <v>179</v>
      </c>
      <c r="C75" s="188" t="s">
        <v>174</v>
      </c>
      <c r="D75" s="203" t="s">
        <v>111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">
      <c r="A76" s="119" t="s">
        <v>77</v>
      </c>
      <c r="B76" s="120" t="s">
        <v>180</v>
      </c>
      <c r="C76" s="188" t="s">
        <v>174</v>
      </c>
      <c r="D76" s="203" t="s">
        <v>111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32" t="s">
        <v>77</v>
      </c>
      <c r="B77" s="154" t="s">
        <v>181</v>
      </c>
      <c r="C77" s="164" t="s">
        <v>174</v>
      </c>
      <c r="D77" s="205" t="s">
        <v>111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x14ac:dyDescent="0.2">
      <c r="A78" s="167" t="s">
        <v>182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thickBot="1" x14ac:dyDescent="0.25">
      <c r="A79" s="210" t="s">
        <v>72</v>
      </c>
      <c r="B79" s="211">
        <v>5</v>
      </c>
      <c r="C79" s="212" t="s">
        <v>183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x14ac:dyDescent="0.2">
      <c r="A80" s="108" t="s">
        <v>74</v>
      </c>
      <c r="B80" s="155" t="s">
        <v>184</v>
      </c>
      <c r="C80" s="140" t="s">
        <v>185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2">
      <c r="A81" s="119" t="s">
        <v>77</v>
      </c>
      <c r="B81" s="120" t="s">
        <v>186</v>
      </c>
      <c r="C81" s="215" t="s">
        <v>187</v>
      </c>
      <c r="D81" s="203" t="s">
        <v>188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77</v>
      </c>
      <c r="B82" s="120" t="s">
        <v>189</v>
      </c>
      <c r="C82" s="215" t="s">
        <v>187</v>
      </c>
      <c r="D82" s="203" t="s">
        <v>188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32" t="s">
        <v>77</v>
      </c>
      <c r="B83" s="133" t="s">
        <v>190</v>
      </c>
      <c r="C83" s="215" t="s">
        <v>187</v>
      </c>
      <c r="D83" s="205" t="s">
        <v>188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x14ac:dyDescent="0.2">
      <c r="A84" s="108" t="s">
        <v>74</v>
      </c>
      <c r="B84" s="155" t="s">
        <v>191</v>
      </c>
      <c r="C84" s="140" t="s">
        <v>192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">
      <c r="A85" s="119" t="s">
        <v>77</v>
      </c>
      <c r="B85" s="120" t="s">
        <v>193</v>
      </c>
      <c r="C85" s="215" t="s">
        <v>194</v>
      </c>
      <c r="D85" s="218" t="s">
        <v>111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77</v>
      </c>
      <c r="B86" s="120" t="s">
        <v>195</v>
      </c>
      <c r="C86" s="188" t="s">
        <v>194</v>
      </c>
      <c r="D86" s="203" t="s">
        <v>111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32" t="s">
        <v>77</v>
      </c>
      <c r="B87" s="133" t="s">
        <v>196</v>
      </c>
      <c r="C87" s="164" t="s">
        <v>194</v>
      </c>
      <c r="D87" s="205" t="s">
        <v>111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x14ac:dyDescent="0.2">
      <c r="A88" s="108" t="s">
        <v>74</v>
      </c>
      <c r="B88" s="155" t="s">
        <v>197</v>
      </c>
      <c r="C88" s="219" t="s">
        <v>198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2">
      <c r="A89" s="119" t="s">
        <v>77</v>
      </c>
      <c r="B89" s="120" t="s">
        <v>199</v>
      </c>
      <c r="C89" s="221" t="s">
        <v>117</v>
      </c>
      <c r="D89" s="222" t="s">
        <v>118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77</v>
      </c>
      <c r="B90" s="120" t="s">
        <v>200</v>
      </c>
      <c r="C90" s="221" t="s">
        <v>117</v>
      </c>
      <c r="D90" s="222" t="s">
        <v>118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">
      <c r="A91" s="132" t="s">
        <v>77</v>
      </c>
      <c r="B91" s="133" t="s">
        <v>201</v>
      </c>
      <c r="C91" s="223" t="s">
        <v>117</v>
      </c>
      <c r="D91" s="222" t="s">
        <v>118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hidden="1" customHeight="1" x14ac:dyDescent="0.2">
      <c r="A92" s="421" t="s">
        <v>202</v>
      </c>
      <c r="B92" s="402"/>
      <c r="C92" s="402"/>
      <c r="D92" s="403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thickBot="1" x14ac:dyDescent="0.25">
      <c r="A93" s="179" t="s">
        <v>72</v>
      </c>
      <c r="B93" s="180">
        <v>6</v>
      </c>
      <c r="C93" s="181" t="s">
        <v>203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x14ac:dyDescent="0.2">
      <c r="A94" s="108" t="s">
        <v>74</v>
      </c>
      <c r="B94" s="155" t="s">
        <v>204</v>
      </c>
      <c r="C94" s="224" t="s">
        <v>205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x14ac:dyDescent="0.2">
      <c r="A95" s="119" t="s">
        <v>77</v>
      </c>
      <c r="B95" s="120" t="s">
        <v>206</v>
      </c>
      <c r="C95" s="188" t="s">
        <v>207</v>
      </c>
      <c r="D95" s="122" t="s">
        <v>111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">
      <c r="A96" s="119" t="s">
        <v>77</v>
      </c>
      <c r="B96" s="120" t="s">
        <v>208</v>
      </c>
      <c r="C96" s="188" t="s">
        <v>207</v>
      </c>
      <c r="D96" s="122" t="s">
        <v>111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">
      <c r="A97" s="132" t="s">
        <v>77</v>
      </c>
      <c r="B97" s="133" t="s">
        <v>209</v>
      </c>
      <c r="C97" s="164" t="s">
        <v>207</v>
      </c>
      <c r="D97" s="134" t="s">
        <v>111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hidden="1" customHeight="1" x14ac:dyDescent="0.2">
      <c r="A98" s="108" t="s">
        <v>72</v>
      </c>
      <c r="B98" s="155" t="s">
        <v>210</v>
      </c>
      <c r="C98" s="225" t="s">
        <v>211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hidden="1" customHeight="1" x14ac:dyDescent="0.2">
      <c r="A99" s="119" t="s">
        <v>77</v>
      </c>
      <c r="B99" s="120" t="s">
        <v>212</v>
      </c>
      <c r="C99" s="188" t="s">
        <v>207</v>
      </c>
      <c r="D99" s="122" t="s">
        <v>111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">
      <c r="A100" s="119" t="s">
        <v>77</v>
      </c>
      <c r="B100" s="120" t="s">
        <v>213</v>
      </c>
      <c r="C100" s="188" t="s">
        <v>207</v>
      </c>
      <c r="D100" s="122" t="s">
        <v>111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32" t="s">
        <v>77</v>
      </c>
      <c r="B101" s="133" t="s">
        <v>214</v>
      </c>
      <c r="C101" s="164" t="s">
        <v>207</v>
      </c>
      <c r="D101" s="134" t="s">
        <v>111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hidden="1" customHeight="1" x14ac:dyDescent="0.2">
      <c r="A102" s="108" t="s">
        <v>72</v>
      </c>
      <c r="B102" s="155" t="s">
        <v>215</v>
      </c>
      <c r="C102" s="225" t="s">
        <v>216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2">
      <c r="A103" s="119" t="s">
        <v>77</v>
      </c>
      <c r="B103" s="120" t="s">
        <v>217</v>
      </c>
      <c r="C103" s="188" t="s">
        <v>207</v>
      </c>
      <c r="D103" s="122" t="s">
        <v>111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">
      <c r="A104" s="119" t="s">
        <v>77</v>
      </c>
      <c r="B104" s="120" t="s">
        <v>218</v>
      </c>
      <c r="C104" s="188" t="s">
        <v>207</v>
      </c>
      <c r="D104" s="122" t="s">
        <v>111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32" t="s">
        <v>77</v>
      </c>
      <c r="B105" s="133" t="s">
        <v>219</v>
      </c>
      <c r="C105" s="164" t="s">
        <v>207</v>
      </c>
      <c r="D105" s="134" t="s">
        <v>111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hidden="1" customHeight="1" x14ac:dyDescent="0.2">
      <c r="A106" s="167" t="s">
        <v>220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thickBot="1" x14ac:dyDescent="0.25">
      <c r="A107" s="179" t="s">
        <v>72</v>
      </c>
      <c r="B107" s="211">
        <v>7</v>
      </c>
      <c r="C107" s="181" t="s">
        <v>221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hidden="1" customHeight="1" x14ac:dyDescent="0.2">
      <c r="A108" s="119" t="s">
        <v>77</v>
      </c>
      <c r="B108" s="120" t="s">
        <v>222</v>
      </c>
      <c r="C108" s="188" t="s">
        <v>223</v>
      </c>
      <c r="D108" s="122" t="s">
        <v>111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hidden="1" customHeight="1" x14ac:dyDescent="0.2">
      <c r="A109" s="119" t="s">
        <v>77</v>
      </c>
      <c r="B109" s="120" t="s">
        <v>224</v>
      </c>
      <c r="C109" s="188" t="s">
        <v>225</v>
      </c>
      <c r="D109" s="122" t="s">
        <v>111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">
      <c r="A110" s="119" t="s">
        <v>77</v>
      </c>
      <c r="B110" s="120" t="s">
        <v>226</v>
      </c>
      <c r="C110" s="188" t="s">
        <v>227</v>
      </c>
      <c r="D110" s="122" t="s">
        <v>111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77</v>
      </c>
      <c r="B111" s="120" t="s">
        <v>228</v>
      </c>
      <c r="C111" s="188" t="s">
        <v>229</v>
      </c>
      <c r="D111" s="122" t="s">
        <v>111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77</v>
      </c>
      <c r="B112" s="120" t="s">
        <v>230</v>
      </c>
      <c r="C112" s="188" t="s">
        <v>231</v>
      </c>
      <c r="D112" s="122" t="s">
        <v>111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77</v>
      </c>
      <c r="B113" s="120" t="s">
        <v>232</v>
      </c>
      <c r="C113" s="188" t="s">
        <v>233</v>
      </c>
      <c r="D113" s="122" t="s">
        <v>111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77</v>
      </c>
      <c r="B114" s="120" t="s">
        <v>234</v>
      </c>
      <c r="C114" s="188" t="s">
        <v>235</v>
      </c>
      <c r="D114" s="122" t="s">
        <v>111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77</v>
      </c>
      <c r="B115" s="120" t="s">
        <v>236</v>
      </c>
      <c r="C115" s="188" t="s">
        <v>237</v>
      </c>
      <c r="D115" s="122" t="s">
        <v>111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">
      <c r="A116" s="132" t="s">
        <v>77</v>
      </c>
      <c r="B116" s="120" t="s">
        <v>238</v>
      </c>
      <c r="C116" s="164" t="s">
        <v>239</v>
      </c>
      <c r="D116" s="122" t="s">
        <v>111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32" t="s">
        <v>77</v>
      </c>
      <c r="B117" s="120" t="s">
        <v>240</v>
      </c>
      <c r="C117" s="164" t="s">
        <v>241</v>
      </c>
      <c r="D117" s="134" t="s">
        <v>111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77</v>
      </c>
      <c r="B118" s="120" t="s">
        <v>242</v>
      </c>
      <c r="C118" s="238" t="s">
        <v>243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x14ac:dyDescent="0.2">
      <c r="A119" s="167" t="s">
        <v>244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thickBot="1" x14ac:dyDescent="0.25">
      <c r="A120" s="244" t="s">
        <v>72</v>
      </c>
      <c r="B120" s="211">
        <v>8</v>
      </c>
      <c r="C120" s="245" t="s">
        <v>245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hidden="1" customHeight="1" x14ac:dyDescent="0.2">
      <c r="A121" s="119" t="s">
        <v>77</v>
      </c>
      <c r="B121" s="120" t="s">
        <v>246</v>
      </c>
      <c r="C121" s="188" t="s">
        <v>247</v>
      </c>
      <c r="D121" s="122" t="s">
        <v>248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hidden="1" customHeight="1" x14ac:dyDescent="0.2">
      <c r="A122" s="119" t="s">
        <v>77</v>
      </c>
      <c r="B122" s="120" t="s">
        <v>249</v>
      </c>
      <c r="C122" s="188" t="s">
        <v>250</v>
      </c>
      <c r="D122" s="122" t="s">
        <v>248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">
      <c r="A123" s="119" t="s">
        <v>77</v>
      </c>
      <c r="B123" s="120" t="s">
        <v>251</v>
      </c>
      <c r="C123" s="188" t="s">
        <v>252</v>
      </c>
      <c r="D123" s="122" t="s">
        <v>253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77</v>
      </c>
      <c r="B124" s="120" t="s">
        <v>254</v>
      </c>
      <c r="C124" s="188" t="s">
        <v>255</v>
      </c>
      <c r="D124" s="122" t="s">
        <v>253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77</v>
      </c>
      <c r="B125" s="120" t="s">
        <v>256</v>
      </c>
      <c r="C125" s="188" t="s">
        <v>257</v>
      </c>
      <c r="D125" s="122" t="s">
        <v>253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32" t="s">
        <v>77</v>
      </c>
      <c r="B126" s="154" t="s">
        <v>258</v>
      </c>
      <c r="C126" s="165" t="s">
        <v>259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x14ac:dyDescent="0.2">
      <c r="A127" s="167" t="s">
        <v>260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thickBot="1" x14ac:dyDescent="0.25">
      <c r="A128" s="179" t="s">
        <v>72</v>
      </c>
      <c r="B128" s="180">
        <v>9</v>
      </c>
      <c r="C128" s="181" t="s">
        <v>261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hidden="1" customHeight="1" x14ac:dyDescent="0.2">
      <c r="A129" s="253" t="s">
        <v>77</v>
      </c>
      <c r="B129" s="254">
        <v>43839</v>
      </c>
      <c r="C129" s="255" t="s">
        <v>262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hidden="1" customHeight="1" x14ac:dyDescent="0.2">
      <c r="A130" s="119" t="s">
        <v>77</v>
      </c>
      <c r="B130" s="261">
        <v>43870</v>
      </c>
      <c r="C130" s="188" t="s">
        <v>263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">
      <c r="A131" s="119" t="s">
        <v>77</v>
      </c>
      <c r="B131" s="261">
        <v>43899</v>
      </c>
      <c r="C131" s="188" t="s">
        <v>264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">
      <c r="A132" s="119" t="s">
        <v>77</v>
      </c>
      <c r="B132" s="261">
        <v>43930</v>
      </c>
      <c r="C132" s="188" t="s">
        <v>265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32" t="s">
        <v>77</v>
      </c>
      <c r="B133" s="261">
        <v>43960</v>
      </c>
      <c r="C133" s="164" t="s">
        <v>266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x14ac:dyDescent="0.2">
      <c r="A134" s="132" t="s">
        <v>77</v>
      </c>
      <c r="B134" s="261">
        <v>43991</v>
      </c>
      <c r="C134" s="238" t="s">
        <v>267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hidden="1" customHeight="1" x14ac:dyDescent="0.2">
      <c r="A135" s="167" t="s">
        <v>268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179" t="s">
        <v>72</v>
      </c>
      <c r="B136" s="211">
        <v>10</v>
      </c>
      <c r="C136" s="266" t="s">
        <v>269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customHeight="1" x14ac:dyDescent="0.2">
      <c r="A137" s="119" t="s">
        <v>77</v>
      </c>
      <c r="B137" s="375">
        <v>43840</v>
      </c>
      <c r="C137" s="376" t="s">
        <v>364</v>
      </c>
      <c r="D137" s="377" t="s">
        <v>142</v>
      </c>
      <c r="E137" s="378">
        <v>1</v>
      </c>
      <c r="F137" s="379">
        <v>7000</v>
      </c>
      <c r="G137" s="161">
        <f t="shared" ref="G137:G141" si="360">E137*F137</f>
        <v>7000</v>
      </c>
      <c r="H137" s="268">
        <v>1</v>
      </c>
      <c r="I137" s="160">
        <v>7000</v>
      </c>
      <c r="J137" s="161">
        <f t="shared" ref="J137:J141" si="361">H137*I137</f>
        <v>7000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7000</v>
      </c>
      <c r="X137" s="234">
        <f t="shared" ref="X137:X141" si="367">J137+P137+V137</f>
        <v>7000</v>
      </c>
      <c r="Y137" s="234">
        <f t="shared" ref="Y137:Y142" si="368">W137-X137</f>
        <v>0</v>
      </c>
      <c r="Z137" s="235">
        <f t="shared" ref="Z137:Z142" si="369">Y137/W137</f>
        <v>0</v>
      </c>
      <c r="AA137" s="271"/>
      <c r="AB137" s="131"/>
      <c r="AC137" s="131"/>
      <c r="AD137" s="131"/>
      <c r="AE137" s="131"/>
      <c r="AF137" s="131"/>
      <c r="AG137" s="131"/>
    </row>
    <row r="138" spans="1:33" ht="30" hidden="1" customHeight="1" x14ac:dyDescent="0.2">
      <c r="A138" s="119" t="s">
        <v>77</v>
      </c>
      <c r="B138" s="261">
        <v>43871</v>
      </c>
      <c r="C138" s="267" t="s">
        <v>270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">
      <c r="A139" s="119" t="s">
        <v>77</v>
      </c>
      <c r="B139" s="261">
        <v>43900</v>
      </c>
      <c r="C139" s="267" t="s">
        <v>270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thickBot="1" x14ac:dyDescent="0.25">
      <c r="A140" s="132" t="s">
        <v>77</v>
      </c>
      <c r="B140" s="272">
        <v>43931</v>
      </c>
      <c r="C140" s="164" t="s">
        <v>271</v>
      </c>
      <c r="D140" s="264" t="s">
        <v>80</v>
      </c>
      <c r="E140" s="265">
        <v>2.5</v>
      </c>
      <c r="F140" s="136">
        <v>6000</v>
      </c>
      <c r="G140" s="125">
        <f t="shared" si="360"/>
        <v>15000</v>
      </c>
      <c r="H140" s="265">
        <v>2.5</v>
      </c>
      <c r="I140" s="136">
        <v>6000</v>
      </c>
      <c r="J140" s="125">
        <f t="shared" si="361"/>
        <v>15000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15000</v>
      </c>
      <c r="X140" s="127">
        <f t="shared" si="367"/>
        <v>15000</v>
      </c>
      <c r="Y140" s="127">
        <f t="shared" si="368"/>
        <v>0</v>
      </c>
      <c r="Z140" s="128">
        <f t="shared" si="369"/>
        <v>0</v>
      </c>
      <c r="AA140" s="223"/>
      <c r="AB140" s="131"/>
      <c r="AC140" s="131"/>
      <c r="AD140" s="131"/>
      <c r="AE140" s="131"/>
      <c r="AF140" s="131"/>
      <c r="AG140" s="131"/>
    </row>
    <row r="141" spans="1:33" ht="30" hidden="1" customHeight="1" thickBot="1" x14ac:dyDescent="0.25">
      <c r="A141" s="132" t="s">
        <v>77</v>
      </c>
      <c r="B141" s="274">
        <v>43961</v>
      </c>
      <c r="C141" s="238" t="s">
        <v>272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customHeight="1" thickBot="1" x14ac:dyDescent="0.25">
      <c r="A142" s="167" t="s">
        <v>273</v>
      </c>
      <c r="B142" s="168"/>
      <c r="C142" s="169"/>
      <c r="D142" s="170"/>
      <c r="E142" s="174">
        <f>SUM(E137:E140)</f>
        <v>3.5</v>
      </c>
      <c r="F142" s="190"/>
      <c r="G142" s="173">
        <f>SUM(G137:G141)</f>
        <v>22000</v>
      </c>
      <c r="H142" s="174">
        <f>SUM(H137:H140)</f>
        <v>3.5</v>
      </c>
      <c r="I142" s="190"/>
      <c r="J142" s="173">
        <f>SUM(J137:J141)</f>
        <v>22000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22000</v>
      </c>
      <c r="X142" s="228">
        <f t="shared" si="370"/>
        <v>22000</v>
      </c>
      <c r="Y142" s="228">
        <f t="shared" si="368"/>
        <v>0</v>
      </c>
      <c r="Z142" s="228">
        <f t="shared" si="369"/>
        <v>0</v>
      </c>
      <c r="AA142" s="229"/>
      <c r="AB142" s="7"/>
      <c r="AC142" s="7"/>
      <c r="AD142" s="7"/>
      <c r="AE142" s="7"/>
      <c r="AF142" s="7"/>
      <c r="AG142" s="7"/>
    </row>
    <row r="143" spans="1:33" ht="30" customHeight="1" thickBot="1" x14ac:dyDescent="0.25">
      <c r="A143" s="179" t="s">
        <v>72</v>
      </c>
      <c r="B143" s="211">
        <v>11</v>
      </c>
      <c r="C143" s="181" t="s">
        <v>274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hidden="1" customHeight="1" x14ac:dyDescent="0.2">
      <c r="A144" s="277" t="s">
        <v>77</v>
      </c>
      <c r="B144" s="261">
        <v>43841</v>
      </c>
      <c r="C144" s="267" t="s">
        <v>275</v>
      </c>
      <c r="D144" s="158" t="s">
        <v>111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hidden="1" customHeight="1" x14ac:dyDescent="0.2">
      <c r="A145" s="278" t="s">
        <v>77</v>
      </c>
      <c r="B145" s="261">
        <v>43872</v>
      </c>
      <c r="C145" s="164" t="s">
        <v>275</v>
      </c>
      <c r="D145" s="134" t="s">
        <v>111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hidden="1" customHeight="1" x14ac:dyDescent="0.2">
      <c r="A146" s="411" t="s">
        <v>276</v>
      </c>
      <c r="B146" s="412"/>
      <c r="C146" s="412"/>
      <c r="D146" s="413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210" t="s">
        <v>72</v>
      </c>
      <c r="B147" s="211">
        <v>12</v>
      </c>
      <c r="C147" s="212" t="s">
        <v>277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hidden="1" customHeight="1" x14ac:dyDescent="0.2">
      <c r="A148" s="156" t="s">
        <v>77</v>
      </c>
      <c r="B148" s="281">
        <v>43842</v>
      </c>
      <c r="C148" s="282" t="s">
        <v>278</v>
      </c>
      <c r="D148" s="256" t="s">
        <v>279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129" customHeight="1" thickBot="1" x14ac:dyDescent="0.25">
      <c r="A149" s="119" t="s">
        <v>77</v>
      </c>
      <c r="B149" s="261">
        <v>44239</v>
      </c>
      <c r="C149" s="188" t="s">
        <v>368</v>
      </c>
      <c r="D149" s="262" t="s">
        <v>248</v>
      </c>
      <c r="E149" s="263">
        <v>170</v>
      </c>
      <c r="F149" s="124">
        <v>228</v>
      </c>
      <c r="G149" s="125">
        <f t="shared" si="387"/>
        <v>38760</v>
      </c>
      <c r="H149" s="263">
        <v>125.26</v>
      </c>
      <c r="I149" s="124">
        <f>J149/H149</f>
        <v>264.74133801692477</v>
      </c>
      <c r="J149" s="125">
        <v>33161.5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38760</v>
      </c>
      <c r="X149" s="127">
        <f t="shared" si="394"/>
        <v>33161.5</v>
      </c>
      <c r="Y149" s="127">
        <f t="shared" si="395"/>
        <v>5598.5</v>
      </c>
      <c r="Z149" s="128">
        <f t="shared" si="396"/>
        <v>0.14444014447884418</v>
      </c>
      <c r="AA149" s="285" t="s">
        <v>419</v>
      </c>
      <c r="AB149" s="131"/>
      <c r="AC149" s="131"/>
      <c r="AD149" s="131"/>
      <c r="AE149" s="131"/>
      <c r="AF149" s="131"/>
      <c r="AG149" s="131"/>
    </row>
    <row r="150" spans="1:33" ht="30" hidden="1" customHeight="1" x14ac:dyDescent="0.2">
      <c r="A150" s="132" t="s">
        <v>77</v>
      </c>
      <c r="B150" s="272">
        <v>43902</v>
      </c>
      <c r="C150" s="164" t="s">
        <v>280</v>
      </c>
      <c r="D150" s="264" t="s">
        <v>248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hidden="1" customHeight="1" x14ac:dyDescent="0.2">
      <c r="A151" s="132" t="s">
        <v>77</v>
      </c>
      <c r="B151" s="272">
        <v>43933</v>
      </c>
      <c r="C151" s="238" t="s">
        <v>281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thickBot="1" x14ac:dyDescent="0.25">
      <c r="A152" s="167" t="s">
        <v>282</v>
      </c>
      <c r="B152" s="168"/>
      <c r="C152" s="169"/>
      <c r="D152" s="287"/>
      <c r="E152" s="174">
        <f>SUM(E148:E150)</f>
        <v>170</v>
      </c>
      <c r="F152" s="190"/>
      <c r="G152" s="173">
        <f>SUM(G148:G151)</f>
        <v>38760</v>
      </c>
      <c r="H152" s="174">
        <f>SUM(H148:H150)</f>
        <v>125.26</v>
      </c>
      <c r="I152" s="190"/>
      <c r="J152" s="173">
        <f>SUM(J148:J151)</f>
        <v>33161.5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38760</v>
      </c>
      <c r="X152" s="228">
        <f t="shared" si="397"/>
        <v>33161.5</v>
      </c>
      <c r="Y152" s="228">
        <f t="shared" si="395"/>
        <v>5598.5</v>
      </c>
      <c r="Z152" s="228">
        <f t="shared" si="396"/>
        <v>0.14444014447884418</v>
      </c>
      <c r="AA152" s="229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210" t="s">
        <v>72</v>
      </c>
      <c r="B153" s="288">
        <v>13</v>
      </c>
      <c r="C153" s="212" t="s">
        <v>283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74</v>
      </c>
      <c r="B154" s="289" t="s">
        <v>284</v>
      </c>
      <c r="C154" s="290" t="s">
        <v>285</v>
      </c>
      <c r="D154" s="141"/>
      <c r="E154" s="142">
        <f>SUM(E155:E157)</f>
        <v>5</v>
      </c>
      <c r="F154" s="143"/>
      <c r="G154" s="144">
        <f>SUM(G155:G158)</f>
        <v>38200</v>
      </c>
      <c r="H154" s="142">
        <f>SUM(H155:H157)</f>
        <v>5</v>
      </c>
      <c r="I154" s="143"/>
      <c r="J154" s="144">
        <f>SUM(J155:J158)</f>
        <v>45550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38200</v>
      </c>
      <c r="X154" s="144">
        <f t="shared" si="398"/>
        <v>45550</v>
      </c>
      <c r="Y154" s="144">
        <f t="shared" ref="Y154:Y181" si="399">W154-X154</f>
        <v>-7350</v>
      </c>
      <c r="Z154" s="144">
        <f t="shared" ref="Z154:Z182" si="400">Y154/W154</f>
        <v>-0.19240837696335078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77</v>
      </c>
      <c r="B155" s="364" t="s">
        <v>286</v>
      </c>
      <c r="C155" s="380" t="s">
        <v>287</v>
      </c>
      <c r="D155" s="366" t="s">
        <v>142</v>
      </c>
      <c r="E155" s="367">
        <v>2.5</v>
      </c>
      <c r="F155" s="368">
        <v>7000</v>
      </c>
      <c r="G155" s="125">
        <f t="shared" ref="G155:G158" si="401">E155*F155</f>
        <v>17500</v>
      </c>
      <c r="H155" s="123">
        <v>2.5</v>
      </c>
      <c r="I155" s="124">
        <v>7000</v>
      </c>
      <c r="J155" s="125">
        <f t="shared" ref="J155:J158" si="402">H155*I155</f>
        <v>17500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17500</v>
      </c>
      <c r="X155" s="127">
        <f t="shared" ref="X155:X158" si="408">J155+P155+V155</f>
        <v>17500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120" customHeight="1" thickBot="1" x14ac:dyDescent="0.25">
      <c r="A156" s="119" t="s">
        <v>77</v>
      </c>
      <c r="B156" s="364" t="s">
        <v>288</v>
      </c>
      <c r="C156" s="381" t="s">
        <v>289</v>
      </c>
      <c r="D156" s="366" t="s">
        <v>142</v>
      </c>
      <c r="E156" s="367">
        <v>2.5</v>
      </c>
      <c r="F156" s="368">
        <v>8280</v>
      </c>
      <c r="G156" s="125">
        <f t="shared" si="401"/>
        <v>20700</v>
      </c>
      <c r="H156" s="123">
        <v>2.5</v>
      </c>
      <c r="I156" s="124">
        <f>J156/H156</f>
        <v>11220</v>
      </c>
      <c r="J156" s="125">
        <v>28050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20700</v>
      </c>
      <c r="X156" s="127">
        <f t="shared" si="408"/>
        <v>28050</v>
      </c>
      <c r="Y156" s="127">
        <f t="shared" si="399"/>
        <v>-7350</v>
      </c>
      <c r="Z156" s="128">
        <f t="shared" si="400"/>
        <v>-0.35507246376811596</v>
      </c>
      <c r="AA156" s="129" t="s">
        <v>420</v>
      </c>
      <c r="AB156" s="131"/>
      <c r="AC156" s="131"/>
      <c r="AD156" s="131"/>
      <c r="AE156" s="131"/>
      <c r="AF156" s="131"/>
      <c r="AG156" s="131"/>
    </row>
    <row r="157" spans="1:33" ht="30" hidden="1" customHeight="1" x14ac:dyDescent="0.2">
      <c r="A157" s="119" t="s">
        <v>77</v>
      </c>
      <c r="B157" s="120" t="s">
        <v>290</v>
      </c>
      <c r="C157" s="293" t="s">
        <v>291</v>
      </c>
      <c r="D157" s="122" t="s">
        <v>142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47" t="s">
        <v>77</v>
      </c>
      <c r="B158" s="154" t="s">
        <v>292</v>
      </c>
      <c r="C158" s="293" t="s">
        <v>293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4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hidden="1" customHeight="1" x14ac:dyDescent="0.2">
      <c r="A159" s="295" t="s">
        <v>74</v>
      </c>
      <c r="B159" s="296" t="s">
        <v>294</v>
      </c>
      <c r="C159" s="225" t="s">
        <v>295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2">
      <c r="A160" s="119" t="s">
        <v>77</v>
      </c>
      <c r="B160" s="120" t="s">
        <v>296</v>
      </c>
      <c r="C160" s="188" t="s">
        <v>297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2">
      <c r="A161" s="119" t="s">
        <v>77</v>
      </c>
      <c r="B161" s="120" t="s">
        <v>298</v>
      </c>
      <c r="C161" s="188" t="s">
        <v>297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32" t="s">
        <v>77</v>
      </c>
      <c r="B162" s="133" t="s">
        <v>299</v>
      </c>
      <c r="C162" s="188" t="s">
        <v>297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32" t="s">
        <v>77</v>
      </c>
      <c r="B163" s="133" t="s">
        <v>300</v>
      </c>
      <c r="C163" s="189" t="s">
        <v>301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108" t="s">
        <v>74</v>
      </c>
      <c r="B164" s="155" t="s">
        <v>302</v>
      </c>
      <c r="C164" s="225" t="s">
        <v>303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7"/>
      <c r="AB164" s="118"/>
      <c r="AC164" s="118"/>
      <c r="AD164" s="118"/>
      <c r="AE164" s="118"/>
      <c r="AF164" s="118"/>
      <c r="AG164" s="118"/>
    </row>
    <row r="165" spans="1:33" ht="30" hidden="1" customHeight="1" x14ac:dyDescent="0.2">
      <c r="A165" s="119" t="s">
        <v>77</v>
      </c>
      <c r="B165" s="120" t="s">
        <v>304</v>
      </c>
      <c r="C165" s="188" t="s">
        <v>305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hidden="1" customHeight="1" x14ac:dyDescent="0.2">
      <c r="A166" s="119" t="s">
        <v>77</v>
      </c>
      <c r="B166" s="120" t="s">
        <v>306</v>
      </c>
      <c r="C166" s="188" t="s">
        <v>305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32" t="s">
        <v>77</v>
      </c>
      <c r="B167" s="133" t="s">
        <v>307</v>
      </c>
      <c r="C167" s="164" t="s">
        <v>305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308</v>
      </c>
      <c r="C168" s="298" t="s">
        <v>283</v>
      </c>
      <c r="D168" s="141"/>
      <c r="E168" s="142">
        <f>SUM(E169:E175)</f>
        <v>3.5</v>
      </c>
      <c r="F168" s="143"/>
      <c r="G168" s="144">
        <f>SUM(G169:G180)</f>
        <v>43534</v>
      </c>
      <c r="H168" s="142">
        <f>SUM(H169:H175)</f>
        <v>3.5</v>
      </c>
      <c r="I168" s="143"/>
      <c r="J168" s="144">
        <f>SUM(J169:J180)</f>
        <v>41776.46</v>
      </c>
      <c r="K168" s="142">
        <f>SUM(K169:K175)</f>
        <v>0</v>
      </c>
      <c r="L168" s="143"/>
      <c r="M168" s="144">
        <f>SUM(M169:M180)</f>
        <v>0</v>
      </c>
      <c r="N168" s="142">
        <f>SUM(N169:N175)</f>
        <v>0</v>
      </c>
      <c r="O168" s="143"/>
      <c r="P168" s="144">
        <f>SUM(P169:P180)</f>
        <v>0</v>
      </c>
      <c r="Q168" s="142">
        <f>SUM(Q169:Q175)</f>
        <v>0</v>
      </c>
      <c r="R168" s="143"/>
      <c r="S168" s="144">
        <f>SUM(S169:S180)</f>
        <v>0</v>
      </c>
      <c r="T168" s="142">
        <f>SUM(T169:T175)</f>
        <v>0</v>
      </c>
      <c r="U168" s="143"/>
      <c r="V168" s="144">
        <f>SUM(V169:V180)</f>
        <v>0</v>
      </c>
      <c r="W168" s="144">
        <f>SUM(W169:W180)</f>
        <v>43534</v>
      </c>
      <c r="X168" s="144">
        <f>SUM(X169:X180)</f>
        <v>41776.46</v>
      </c>
      <c r="Y168" s="144">
        <f t="shared" si="399"/>
        <v>1757.5400000000009</v>
      </c>
      <c r="Z168" s="144">
        <f t="shared" si="400"/>
        <v>4.0371663527357944E-2</v>
      </c>
      <c r="AA168" s="297"/>
      <c r="AB168" s="118"/>
      <c r="AC168" s="118"/>
      <c r="AD168" s="118"/>
      <c r="AE168" s="118"/>
      <c r="AF168" s="118"/>
      <c r="AG168" s="118"/>
    </row>
    <row r="169" spans="1:33" ht="30" hidden="1" customHeight="1" x14ac:dyDescent="0.2">
      <c r="A169" s="119" t="s">
        <v>77</v>
      </c>
      <c r="B169" s="120" t="s">
        <v>309</v>
      </c>
      <c r="C169" s="188" t="s">
        <v>310</v>
      </c>
      <c r="D169" s="122"/>
      <c r="E169" s="123"/>
      <c r="F169" s="124"/>
      <c r="G169" s="125">
        <f t="shared" ref="G169:G175" si="432">E169*F169</f>
        <v>0</v>
      </c>
      <c r="H169" s="123"/>
      <c r="I169" s="124"/>
      <c r="J169" s="125">
        <f t="shared" ref="J169:J175" si="433">H169*I169</f>
        <v>0</v>
      </c>
      <c r="K169" s="123"/>
      <c r="L169" s="124"/>
      <c r="M169" s="125">
        <f t="shared" ref="M169:M175" si="434">K169*L169</f>
        <v>0</v>
      </c>
      <c r="N169" s="123"/>
      <c r="O169" s="124"/>
      <c r="P169" s="125">
        <f t="shared" ref="P169:P175" si="435">N169*O169</f>
        <v>0</v>
      </c>
      <c r="Q169" s="123"/>
      <c r="R169" s="124"/>
      <c r="S169" s="125">
        <f t="shared" ref="S169:S175" si="436">Q169*R169</f>
        <v>0</v>
      </c>
      <c r="T169" s="123"/>
      <c r="U169" s="124"/>
      <c r="V169" s="125">
        <f t="shared" ref="V169:V175" si="437">T169*U169</f>
        <v>0</v>
      </c>
      <c r="W169" s="126">
        <f t="shared" ref="W169:W175" si="438">G169+M169+S169</f>
        <v>0</v>
      </c>
      <c r="X169" s="127">
        <f t="shared" ref="X169:X175" si="439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hidden="1" customHeight="1" x14ac:dyDescent="0.2">
      <c r="A170" s="119" t="s">
        <v>77</v>
      </c>
      <c r="B170" s="120" t="s">
        <v>311</v>
      </c>
      <c r="C170" s="188" t="s">
        <v>312</v>
      </c>
      <c r="D170" s="122"/>
      <c r="E170" s="123"/>
      <c r="F170" s="124"/>
      <c r="G170" s="125">
        <f t="shared" si="432"/>
        <v>0</v>
      </c>
      <c r="H170" s="123"/>
      <c r="I170" s="124"/>
      <c r="J170" s="125">
        <f t="shared" si="433"/>
        <v>0</v>
      </c>
      <c r="K170" s="123"/>
      <c r="L170" s="124"/>
      <c r="M170" s="125">
        <f t="shared" si="434"/>
        <v>0</v>
      </c>
      <c r="N170" s="123"/>
      <c r="O170" s="124"/>
      <c r="P170" s="125">
        <f t="shared" si="435"/>
        <v>0</v>
      </c>
      <c r="Q170" s="123"/>
      <c r="R170" s="124"/>
      <c r="S170" s="125">
        <f t="shared" si="436"/>
        <v>0</v>
      </c>
      <c r="T170" s="123"/>
      <c r="U170" s="124"/>
      <c r="V170" s="125">
        <f t="shared" si="437"/>
        <v>0</v>
      </c>
      <c r="W170" s="138">
        <f t="shared" si="438"/>
        <v>0</v>
      </c>
      <c r="X170" s="127">
        <f t="shared" si="439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77</v>
      </c>
      <c r="B171" s="120" t="s">
        <v>313</v>
      </c>
      <c r="C171" s="188" t="s">
        <v>314</v>
      </c>
      <c r="D171" s="122"/>
      <c r="E171" s="123"/>
      <c r="F171" s="124"/>
      <c r="G171" s="125">
        <f t="shared" si="432"/>
        <v>0</v>
      </c>
      <c r="H171" s="123"/>
      <c r="I171" s="124"/>
      <c r="J171" s="125">
        <f t="shared" si="433"/>
        <v>0</v>
      </c>
      <c r="K171" s="123"/>
      <c r="L171" s="124"/>
      <c r="M171" s="125">
        <f t="shared" si="434"/>
        <v>0</v>
      </c>
      <c r="N171" s="123"/>
      <c r="O171" s="124"/>
      <c r="P171" s="125">
        <f t="shared" si="435"/>
        <v>0</v>
      </c>
      <c r="Q171" s="123"/>
      <c r="R171" s="124"/>
      <c r="S171" s="125">
        <f t="shared" si="436"/>
        <v>0</v>
      </c>
      <c r="T171" s="123"/>
      <c r="U171" s="124"/>
      <c r="V171" s="125">
        <f t="shared" si="437"/>
        <v>0</v>
      </c>
      <c r="W171" s="138">
        <f t="shared" si="438"/>
        <v>0</v>
      </c>
      <c r="X171" s="127">
        <f t="shared" si="439"/>
        <v>0</v>
      </c>
      <c r="Y171" s="127">
        <f t="shared" si="399"/>
        <v>0</v>
      </c>
      <c r="Z171" s="128" t="e">
        <f t="shared" si="400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77</v>
      </c>
      <c r="B172" s="120" t="s">
        <v>315</v>
      </c>
      <c r="C172" s="188" t="s">
        <v>316</v>
      </c>
      <c r="D172" s="122"/>
      <c r="E172" s="123"/>
      <c r="F172" s="124"/>
      <c r="G172" s="125">
        <f t="shared" si="432"/>
        <v>0</v>
      </c>
      <c r="H172" s="123"/>
      <c r="I172" s="124"/>
      <c r="J172" s="125">
        <f t="shared" si="433"/>
        <v>0</v>
      </c>
      <c r="K172" s="123"/>
      <c r="L172" s="124"/>
      <c r="M172" s="125">
        <f t="shared" si="434"/>
        <v>0</v>
      </c>
      <c r="N172" s="123"/>
      <c r="O172" s="124"/>
      <c r="P172" s="125">
        <f t="shared" si="435"/>
        <v>0</v>
      </c>
      <c r="Q172" s="123"/>
      <c r="R172" s="124"/>
      <c r="S172" s="125">
        <f t="shared" si="436"/>
        <v>0</v>
      </c>
      <c r="T172" s="123"/>
      <c r="U172" s="124"/>
      <c r="V172" s="125">
        <f t="shared" si="437"/>
        <v>0</v>
      </c>
      <c r="W172" s="138">
        <f t="shared" si="438"/>
        <v>0</v>
      </c>
      <c r="X172" s="127">
        <f t="shared" si="439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364" t="s">
        <v>317</v>
      </c>
      <c r="C173" s="382" t="s">
        <v>372</v>
      </c>
      <c r="D173" s="366" t="s">
        <v>421</v>
      </c>
      <c r="E173" s="367">
        <v>1.5</v>
      </c>
      <c r="F173" s="368">
        <v>11280</v>
      </c>
      <c r="G173" s="125">
        <f t="shared" si="432"/>
        <v>16920</v>
      </c>
      <c r="H173" s="367">
        <v>1.5</v>
      </c>
      <c r="I173" s="368">
        <v>11280</v>
      </c>
      <c r="J173" s="125">
        <f t="shared" si="433"/>
        <v>16920</v>
      </c>
      <c r="K173" s="123"/>
      <c r="L173" s="124"/>
      <c r="M173" s="125">
        <f t="shared" si="434"/>
        <v>0</v>
      </c>
      <c r="N173" s="123"/>
      <c r="O173" s="124"/>
      <c r="P173" s="125">
        <f t="shared" si="435"/>
        <v>0</v>
      </c>
      <c r="Q173" s="123"/>
      <c r="R173" s="124"/>
      <c r="S173" s="125">
        <f t="shared" si="436"/>
        <v>0</v>
      </c>
      <c r="T173" s="123"/>
      <c r="U173" s="124"/>
      <c r="V173" s="125">
        <f t="shared" si="437"/>
        <v>0</v>
      </c>
      <c r="W173" s="138">
        <f t="shared" si="438"/>
        <v>16920</v>
      </c>
      <c r="X173" s="127">
        <f t="shared" si="439"/>
        <v>16920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364" t="s">
        <v>318</v>
      </c>
      <c r="C174" s="382" t="s">
        <v>374</v>
      </c>
      <c r="D174" s="366" t="s">
        <v>421</v>
      </c>
      <c r="E174" s="367">
        <v>1</v>
      </c>
      <c r="F174" s="368">
        <v>6000</v>
      </c>
      <c r="G174" s="125">
        <f t="shared" si="432"/>
        <v>6000</v>
      </c>
      <c r="H174" s="367">
        <v>1</v>
      </c>
      <c r="I174" s="368">
        <v>6000</v>
      </c>
      <c r="J174" s="125">
        <f t="shared" si="433"/>
        <v>6000</v>
      </c>
      <c r="K174" s="123"/>
      <c r="L174" s="124"/>
      <c r="M174" s="125">
        <f t="shared" si="434"/>
        <v>0</v>
      </c>
      <c r="N174" s="123"/>
      <c r="O174" s="124"/>
      <c r="P174" s="125">
        <f t="shared" si="435"/>
        <v>0</v>
      </c>
      <c r="Q174" s="123"/>
      <c r="R174" s="124"/>
      <c r="S174" s="125">
        <f t="shared" si="436"/>
        <v>0</v>
      </c>
      <c r="T174" s="123"/>
      <c r="U174" s="124"/>
      <c r="V174" s="125">
        <f t="shared" si="437"/>
        <v>0</v>
      </c>
      <c r="W174" s="138">
        <f t="shared" si="438"/>
        <v>6000</v>
      </c>
      <c r="X174" s="127">
        <f t="shared" si="439"/>
        <v>6000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32" t="s">
        <v>77</v>
      </c>
      <c r="B175" s="383" t="s">
        <v>319</v>
      </c>
      <c r="C175" s="382" t="s">
        <v>376</v>
      </c>
      <c r="D175" s="366" t="s">
        <v>421</v>
      </c>
      <c r="E175" s="367">
        <v>1</v>
      </c>
      <c r="F175" s="372">
        <v>8000</v>
      </c>
      <c r="G175" s="137">
        <f t="shared" si="432"/>
        <v>8000</v>
      </c>
      <c r="H175" s="367">
        <v>1</v>
      </c>
      <c r="I175" s="372">
        <v>8000</v>
      </c>
      <c r="J175" s="137">
        <f t="shared" si="433"/>
        <v>8000</v>
      </c>
      <c r="K175" s="135"/>
      <c r="L175" s="136"/>
      <c r="M175" s="137">
        <f t="shared" si="434"/>
        <v>0</v>
      </c>
      <c r="N175" s="135"/>
      <c r="O175" s="136"/>
      <c r="P175" s="137">
        <f t="shared" si="435"/>
        <v>0</v>
      </c>
      <c r="Q175" s="135"/>
      <c r="R175" s="136"/>
      <c r="S175" s="137">
        <f t="shared" si="436"/>
        <v>0</v>
      </c>
      <c r="T175" s="135"/>
      <c r="U175" s="136"/>
      <c r="V175" s="137">
        <f t="shared" si="437"/>
        <v>0</v>
      </c>
      <c r="W175" s="138">
        <f t="shared" si="438"/>
        <v>8000</v>
      </c>
      <c r="X175" s="127">
        <f t="shared" si="439"/>
        <v>8000</v>
      </c>
      <c r="Y175" s="127">
        <f t="shared" si="399"/>
        <v>0</v>
      </c>
      <c r="Z175" s="128">
        <f t="shared" si="400"/>
        <v>0</v>
      </c>
      <c r="AA175" s="286"/>
      <c r="AB175" s="131"/>
      <c r="AC175" s="131"/>
      <c r="AD175" s="131"/>
      <c r="AE175" s="131"/>
      <c r="AF175" s="131"/>
      <c r="AG175" s="131"/>
    </row>
    <row r="176" spans="1:33" s="353" customFormat="1" ht="68.25" customHeight="1" x14ac:dyDescent="0.2">
      <c r="A176" s="119" t="s">
        <v>77</v>
      </c>
      <c r="B176" s="384" t="s">
        <v>320</v>
      </c>
      <c r="C176" s="382" t="s">
        <v>378</v>
      </c>
      <c r="D176" s="370" t="s">
        <v>422</v>
      </c>
      <c r="E176" s="371">
        <v>30</v>
      </c>
      <c r="F176" s="372">
        <v>21.12</v>
      </c>
      <c r="G176" s="137">
        <f t="shared" ref="G176:G180" si="440">E176*F176</f>
        <v>633.6</v>
      </c>
      <c r="H176" s="135">
        <f>11+9+25+17</f>
        <v>62</v>
      </c>
      <c r="I176" s="136">
        <f>J176/H176</f>
        <v>19.485967741935486</v>
      </c>
      <c r="J176" s="137">
        <v>1208.1300000000001</v>
      </c>
      <c r="K176" s="135"/>
      <c r="L176" s="136"/>
      <c r="M176" s="137">
        <f t="shared" ref="M176:M180" si="441">K176*L176</f>
        <v>0</v>
      </c>
      <c r="N176" s="135"/>
      <c r="O176" s="136"/>
      <c r="P176" s="137">
        <f t="shared" ref="P176:P180" si="442">N176*O176</f>
        <v>0</v>
      </c>
      <c r="Q176" s="135"/>
      <c r="R176" s="136"/>
      <c r="S176" s="137">
        <f t="shared" ref="S176:S180" si="443">Q176*R176</f>
        <v>0</v>
      </c>
      <c r="T176" s="135"/>
      <c r="U176" s="136"/>
      <c r="V176" s="137">
        <f t="shared" ref="V176:V180" si="444">T176*U176</f>
        <v>0</v>
      </c>
      <c r="W176" s="138">
        <f t="shared" ref="W176:W180" si="445">G176+M176+S176</f>
        <v>633.6</v>
      </c>
      <c r="X176" s="127">
        <f t="shared" ref="X176:X180" si="446">J176+P176+V176</f>
        <v>1208.1300000000001</v>
      </c>
      <c r="Y176" s="127">
        <f t="shared" ref="Y176:Y180" si="447">W176-X176</f>
        <v>-574.53000000000009</v>
      </c>
      <c r="Z176" s="128">
        <f t="shared" ref="Z176:Z180" si="448">Y176/W176</f>
        <v>-0.90677083333333341</v>
      </c>
      <c r="AA176" s="286" t="s">
        <v>430</v>
      </c>
      <c r="AB176" s="131"/>
      <c r="AC176" s="131"/>
      <c r="AD176" s="131"/>
      <c r="AE176" s="131"/>
      <c r="AF176" s="131"/>
      <c r="AG176" s="131"/>
    </row>
    <row r="177" spans="1:33" s="353" customFormat="1" ht="68.25" customHeight="1" x14ac:dyDescent="0.2">
      <c r="A177" s="119" t="s">
        <v>77</v>
      </c>
      <c r="B177" s="385" t="s">
        <v>423</v>
      </c>
      <c r="C177" s="382" t="s">
        <v>380</v>
      </c>
      <c r="D177" s="370" t="s">
        <v>424</v>
      </c>
      <c r="E177" s="371">
        <v>3600</v>
      </c>
      <c r="F177" s="372">
        <v>0.93</v>
      </c>
      <c r="G177" s="137">
        <f t="shared" si="440"/>
        <v>3348</v>
      </c>
      <c r="H177" s="135">
        <f>706+375+158+1358</f>
        <v>2597</v>
      </c>
      <c r="I177" s="136">
        <f>J177/H177</f>
        <v>1.095852907200616</v>
      </c>
      <c r="J177" s="137">
        <v>2845.93</v>
      </c>
      <c r="K177" s="135"/>
      <c r="L177" s="136"/>
      <c r="M177" s="137">
        <f t="shared" si="441"/>
        <v>0</v>
      </c>
      <c r="N177" s="135"/>
      <c r="O177" s="136"/>
      <c r="P177" s="137">
        <f t="shared" si="442"/>
        <v>0</v>
      </c>
      <c r="Q177" s="135"/>
      <c r="R177" s="136"/>
      <c r="S177" s="137">
        <f t="shared" si="443"/>
        <v>0</v>
      </c>
      <c r="T177" s="135"/>
      <c r="U177" s="136"/>
      <c r="V177" s="137">
        <f t="shared" si="444"/>
        <v>0</v>
      </c>
      <c r="W177" s="138">
        <f t="shared" si="445"/>
        <v>3348</v>
      </c>
      <c r="X177" s="127">
        <f t="shared" si="446"/>
        <v>2845.93</v>
      </c>
      <c r="Y177" s="127">
        <f t="shared" si="447"/>
        <v>502.07000000000016</v>
      </c>
      <c r="Z177" s="128">
        <f t="shared" si="448"/>
        <v>0.14996117084826768</v>
      </c>
      <c r="AA177" s="286" t="s">
        <v>430</v>
      </c>
      <c r="AB177" s="131"/>
      <c r="AC177" s="131"/>
      <c r="AD177" s="131"/>
      <c r="AE177" s="131"/>
      <c r="AF177" s="131"/>
      <c r="AG177" s="131"/>
    </row>
    <row r="178" spans="1:33" s="353" customFormat="1" ht="67.5" customHeight="1" x14ac:dyDescent="0.2">
      <c r="A178" s="119" t="s">
        <v>77</v>
      </c>
      <c r="B178" s="385" t="s">
        <v>425</v>
      </c>
      <c r="C178" s="382" t="s">
        <v>381</v>
      </c>
      <c r="D178" s="370" t="s">
        <v>426</v>
      </c>
      <c r="E178" s="371">
        <v>100</v>
      </c>
      <c r="F178" s="372">
        <v>12.3</v>
      </c>
      <c r="G178" s="137">
        <f t="shared" si="440"/>
        <v>1230</v>
      </c>
      <c r="H178" s="135"/>
      <c r="I178" s="136"/>
      <c r="J178" s="137">
        <f t="shared" ref="J178:J180" si="449">H178*I178</f>
        <v>0</v>
      </c>
      <c r="K178" s="135"/>
      <c r="L178" s="136"/>
      <c r="M178" s="137">
        <f t="shared" si="441"/>
        <v>0</v>
      </c>
      <c r="N178" s="135"/>
      <c r="O178" s="136"/>
      <c r="P178" s="137">
        <f t="shared" si="442"/>
        <v>0</v>
      </c>
      <c r="Q178" s="135"/>
      <c r="R178" s="136"/>
      <c r="S178" s="137">
        <f t="shared" si="443"/>
        <v>0</v>
      </c>
      <c r="T178" s="135"/>
      <c r="U178" s="136"/>
      <c r="V178" s="137">
        <f t="shared" si="444"/>
        <v>0</v>
      </c>
      <c r="W178" s="138">
        <f t="shared" si="445"/>
        <v>1230</v>
      </c>
      <c r="X178" s="127">
        <f t="shared" si="446"/>
        <v>0</v>
      </c>
      <c r="Y178" s="127">
        <f t="shared" si="447"/>
        <v>1230</v>
      </c>
      <c r="Z178" s="128">
        <f t="shared" si="448"/>
        <v>1</v>
      </c>
      <c r="AA178" s="286" t="s">
        <v>431</v>
      </c>
      <c r="AB178" s="131"/>
      <c r="AC178" s="131"/>
      <c r="AD178" s="131"/>
      <c r="AE178" s="131"/>
      <c r="AF178" s="131"/>
      <c r="AG178" s="131"/>
    </row>
    <row r="179" spans="1:33" s="353" customFormat="1" ht="73.5" customHeight="1" x14ac:dyDescent="0.2">
      <c r="A179" s="119" t="s">
        <v>77</v>
      </c>
      <c r="B179" s="385" t="s">
        <v>427</v>
      </c>
      <c r="C179" s="382" t="s">
        <v>382</v>
      </c>
      <c r="D179" s="370" t="s">
        <v>428</v>
      </c>
      <c r="E179" s="371">
        <v>100</v>
      </c>
      <c r="F179" s="372">
        <v>6</v>
      </c>
      <c r="G179" s="137">
        <f t="shared" si="440"/>
        <v>600</v>
      </c>
      <c r="H179" s="135"/>
      <c r="I179" s="136"/>
      <c r="J179" s="137">
        <f t="shared" si="449"/>
        <v>0</v>
      </c>
      <c r="K179" s="135"/>
      <c r="L179" s="136"/>
      <c r="M179" s="137">
        <f t="shared" si="441"/>
        <v>0</v>
      </c>
      <c r="N179" s="135"/>
      <c r="O179" s="136"/>
      <c r="P179" s="137">
        <f t="shared" si="442"/>
        <v>0</v>
      </c>
      <c r="Q179" s="135"/>
      <c r="R179" s="136"/>
      <c r="S179" s="137">
        <f t="shared" si="443"/>
        <v>0</v>
      </c>
      <c r="T179" s="135"/>
      <c r="U179" s="136"/>
      <c r="V179" s="137">
        <f t="shared" si="444"/>
        <v>0</v>
      </c>
      <c r="W179" s="138">
        <f t="shared" si="445"/>
        <v>600</v>
      </c>
      <c r="X179" s="127">
        <f t="shared" si="446"/>
        <v>0</v>
      </c>
      <c r="Y179" s="127">
        <f t="shared" si="447"/>
        <v>600</v>
      </c>
      <c r="Z179" s="128">
        <f t="shared" si="448"/>
        <v>1</v>
      </c>
      <c r="AA179" s="286" t="s">
        <v>431</v>
      </c>
      <c r="AB179" s="131"/>
      <c r="AC179" s="131"/>
      <c r="AD179" s="131"/>
      <c r="AE179" s="131"/>
      <c r="AF179" s="131"/>
      <c r="AG179" s="131"/>
    </row>
    <row r="180" spans="1:33" s="353" customFormat="1" ht="30" customHeight="1" thickBot="1" x14ac:dyDescent="0.25">
      <c r="A180" s="132"/>
      <c r="B180" s="386" t="s">
        <v>429</v>
      </c>
      <c r="C180" s="387" t="s">
        <v>321</v>
      </c>
      <c r="D180" s="388"/>
      <c r="E180" s="371">
        <f>G173+G174+G175</f>
        <v>30920</v>
      </c>
      <c r="F180" s="372">
        <v>0.22</v>
      </c>
      <c r="G180" s="137">
        <f t="shared" si="440"/>
        <v>6802.4</v>
      </c>
      <c r="H180" s="371">
        <f>J173+J174+J175</f>
        <v>30920</v>
      </c>
      <c r="I180" s="372">
        <v>0.22</v>
      </c>
      <c r="J180" s="137">
        <f t="shared" si="449"/>
        <v>6802.4</v>
      </c>
      <c r="K180" s="135"/>
      <c r="L180" s="136"/>
      <c r="M180" s="137">
        <f t="shared" si="441"/>
        <v>0</v>
      </c>
      <c r="N180" s="135"/>
      <c r="O180" s="136"/>
      <c r="P180" s="137">
        <f t="shared" si="442"/>
        <v>0</v>
      </c>
      <c r="Q180" s="135"/>
      <c r="R180" s="136"/>
      <c r="S180" s="137">
        <f t="shared" si="443"/>
        <v>0</v>
      </c>
      <c r="T180" s="135"/>
      <c r="U180" s="136"/>
      <c r="V180" s="137">
        <f t="shared" si="444"/>
        <v>0</v>
      </c>
      <c r="W180" s="138">
        <f t="shared" si="445"/>
        <v>6802.4</v>
      </c>
      <c r="X180" s="127">
        <f t="shared" si="446"/>
        <v>6802.4</v>
      </c>
      <c r="Y180" s="127">
        <f t="shared" si="447"/>
        <v>0</v>
      </c>
      <c r="Z180" s="128">
        <f t="shared" si="448"/>
        <v>0</v>
      </c>
      <c r="AA180" s="286"/>
      <c r="AB180" s="131"/>
      <c r="AC180" s="131"/>
      <c r="AD180" s="131"/>
      <c r="AE180" s="131"/>
      <c r="AF180" s="131"/>
      <c r="AG180" s="131"/>
    </row>
    <row r="181" spans="1:33" ht="30" customHeight="1" thickBot="1" x14ac:dyDescent="0.25">
      <c r="A181" s="299" t="s">
        <v>322</v>
      </c>
      <c r="B181" s="300"/>
      <c r="C181" s="301"/>
      <c r="D181" s="302"/>
      <c r="E181" s="174">
        <f>E168+E164+E159+E154</f>
        <v>8.5</v>
      </c>
      <c r="F181" s="190"/>
      <c r="G181" s="303">
        <f>G168+G164+G159+G154</f>
        <v>81734</v>
      </c>
      <c r="H181" s="174">
        <f>H168+H164+H159+H154</f>
        <v>8.5</v>
      </c>
      <c r="I181" s="190"/>
      <c r="J181" s="303">
        <f>J168+J164+J159+J154</f>
        <v>87326.459999999992</v>
      </c>
      <c r="K181" s="174">
        <f>K168+K164+K159+K154</f>
        <v>0</v>
      </c>
      <c r="L181" s="190"/>
      <c r="M181" s="303">
        <f>M168+M164+M159+M154</f>
        <v>0</v>
      </c>
      <c r="N181" s="174">
        <f>N168+N164+N159+N154</f>
        <v>0</v>
      </c>
      <c r="O181" s="190"/>
      <c r="P181" s="303">
        <f>P168+P164+P159+P154</f>
        <v>0</v>
      </c>
      <c r="Q181" s="174">
        <f>Q168+Q164+Q159+Q154</f>
        <v>0</v>
      </c>
      <c r="R181" s="190"/>
      <c r="S181" s="303">
        <f>S168+S164+S159+S154</f>
        <v>0</v>
      </c>
      <c r="T181" s="174">
        <f>T168+T164+T159+T154</f>
        <v>0</v>
      </c>
      <c r="U181" s="190"/>
      <c r="V181" s="303">
        <f>V168+V164+V159+V154</f>
        <v>0</v>
      </c>
      <c r="W181" s="228">
        <f>W168+W154+W164+W159</f>
        <v>81734</v>
      </c>
      <c r="X181" s="228">
        <f>X168+X154+X164+X159</f>
        <v>87326.459999999992</v>
      </c>
      <c r="Y181" s="228">
        <f t="shared" si="399"/>
        <v>-5592.4599999999919</v>
      </c>
      <c r="Z181" s="228">
        <f t="shared" si="400"/>
        <v>-6.8422688232559176E-2</v>
      </c>
      <c r="AA181" s="229"/>
      <c r="AB181" s="7"/>
      <c r="AC181" s="7"/>
      <c r="AD181" s="7"/>
      <c r="AE181" s="7"/>
      <c r="AF181" s="7"/>
      <c r="AG181" s="7"/>
    </row>
    <row r="182" spans="1:33" ht="30" customHeight="1" thickBot="1" x14ac:dyDescent="0.25">
      <c r="A182" s="304" t="s">
        <v>323</v>
      </c>
      <c r="B182" s="305"/>
      <c r="C182" s="306"/>
      <c r="D182" s="307"/>
      <c r="E182" s="308"/>
      <c r="F182" s="309"/>
      <c r="G182" s="310">
        <f>G33+G47+G56+G78+G92+G106+G119+G127+G135+G142+G146+G152+G181</f>
        <v>389794</v>
      </c>
      <c r="H182" s="308"/>
      <c r="I182" s="309"/>
      <c r="J182" s="310">
        <f>J33+J47+J56+J78+J92+J106+J119+J127+J135+J142+J146+J152+J181</f>
        <v>378787.95999999996</v>
      </c>
      <c r="K182" s="308"/>
      <c r="L182" s="309"/>
      <c r="M182" s="310">
        <f>M33+M47+M56+M78+M92+M106+M119+M127+M135+M142+M146+M152+M181</f>
        <v>0</v>
      </c>
      <c r="N182" s="308"/>
      <c r="O182" s="309"/>
      <c r="P182" s="310">
        <f>P33+P47+P56+P78+P92+P106+P119+P127+P135+P142+P146+P152+P181</f>
        <v>0</v>
      </c>
      <c r="Q182" s="308"/>
      <c r="R182" s="309"/>
      <c r="S182" s="310">
        <f>S33+S47+S56+S78+S92+S106+S119+S127+S135+S142+S146+S152+S181</f>
        <v>0</v>
      </c>
      <c r="T182" s="308"/>
      <c r="U182" s="309"/>
      <c r="V182" s="310">
        <f>V33+V47+V56+V78+V92+V106+V119+V127+V135+V142+V146+V152+V181</f>
        <v>0</v>
      </c>
      <c r="W182" s="310">
        <f>W33+W47+W56+W78+W92+W106+W119+W127+W135+W142+W146+W152+W181</f>
        <v>389794</v>
      </c>
      <c r="X182" s="310">
        <f>X33+X47+X56+X78+X92+X106+X119+X127+X135+X142+X146+X152+X181</f>
        <v>378787.95999999996</v>
      </c>
      <c r="Y182" s="310">
        <f>Y33+Y47+Y56+Y78+Y92+Y106+Y119+Y127+Y135+Y142+Y146+Y152+Y181</f>
        <v>11006.040000000008</v>
      </c>
      <c r="Z182" s="311">
        <f t="shared" si="400"/>
        <v>2.8235529536113968E-2</v>
      </c>
      <c r="AA182" s="312"/>
      <c r="AB182" s="7"/>
      <c r="AC182" s="7"/>
      <c r="AD182" s="7"/>
      <c r="AE182" s="7"/>
      <c r="AF182" s="7"/>
      <c r="AG182" s="7"/>
    </row>
    <row r="183" spans="1:33" ht="15" customHeight="1" thickBot="1" x14ac:dyDescent="0.25">
      <c r="A183" s="414"/>
      <c r="B183" s="390"/>
      <c r="C183" s="390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3"/>
      <c r="X183" s="313"/>
      <c r="Y183" s="313"/>
      <c r="Z183" s="313"/>
      <c r="AA183" s="83"/>
      <c r="AB183" s="7"/>
      <c r="AC183" s="7"/>
      <c r="AD183" s="7"/>
      <c r="AE183" s="7"/>
      <c r="AF183" s="7"/>
      <c r="AG183" s="7"/>
    </row>
    <row r="184" spans="1:33" ht="30" customHeight="1" thickBot="1" x14ac:dyDescent="0.25">
      <c r="A184" s="415" t="s">
        <v>324</v>
      </c>
      <c r="B184" s="402"/>
      <c r="C184" s="416"/>
      <c r="D184" s="314"/>
      <c r="E184" s="308"/>
      <c r="F184" s="309"/>
      <c r="G184" s="315">
        <f>Фінансування!C27-'Кошторис  витрат'!G182</f>
        <v>0</v>
      </c>
      <c r="H184" s="308"/>
      <c r="I184" s="309"/>
      <c r="J184" s="315">
        <f>Фінансування!C28-'Кошторис  витрат'!J182</f>
        <v>0</v>
      </c>
      <c r="K184" s="308"/>
      <c r="L184" s="309"/>
      <c r="M184" s="315">
        <f>Фінансування!J27-'Кошторис  витрат'!M182</f>
        <v>0</v>
      </c>
      <c r="N184" s="308"/>
      <c r="O184" s="309"/>
      <c r="P184" s="315">
        <f>Фінансування!J28-'Кошторис  витрат'!P182</f>
        <v>0</v>
      </c>
      <c r="Q184" s="308"/>
      <c r="R184" s="309"/>
      <c r="S184" s="315">
        <f>Фінансування!L27-'Кошторис  витрат'!S182</f>
        <v>0</v>
      </c>
      <c r="T184" s="308"/>
      <c r="U184" s="309"/>
      <c r="V184" s="315">
        <f>Фінансування!L28-'Кошторис  витрат'!V182</f>
        <v>0</v>
      </c>
      <c r="W184" s="316">
        <f>Фінансування!N27-'Кошторис  витрат'!W182</f>
        <v>0</v>
      </c>
      <c r="X184" s="316">
        <f>Фінансування!N28-'Кошторис  витрат'!X182</f>
        <v>0</v>
      </c>
      <c r="Y184" s="316"/>
      <c r="Z184" s="316"/>
      <c r="AA184" s="317"/>
      <c r="AB184" s="7"/>
      <c r="AC184" s="7"/>
      <c r="AD184" s="7"/>
      <c r="AE184" s="7"/>
      <c r="AF184" s="7"/>
      <c r="AG184" s="7"/>
    </row>
    <row r="185" spans="1:33" ht="15.75" customHeight="1" x14ac:dyDescent="0.2">
      <c r="A185" s="1"/>
      <c r="B185" s="318"/>
      <c r="C185" s="2"/>
      <c r="D185" s="31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320"/>
      <c r="B188" s="321"/>
      <c r="C188" s="322" t="s">
        <v>432</v>
      </c>
      <c r="D188" s="319"/>
      <c r="E188" s="323"/>
      <c r="F188" s="323"/>
      <c r="G188" s="70"/>
      <c r="H188" s="324"/>
      <c r="I188" s="324" t="s">
        <v>433</v>
      </c>
      <c r="J188" s="323"/>
      <c r="K188" s="325"/>
      <c r="L188" s="2"/>
      <c r="M188" s="70"/>
      <c r="N188" s="325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">
      <c r="A189" s="326"/>
      <c r="B189" s="327"/>
      <c r="C189" s="328" t="s">
        <v>325</v>
      </c>
      <c r="D189" s="329"/>
      <c r="E189" s="330" t="s">
        <v>326</v>
      </c>
      <c r="F189" s="330"/>
      <c r="G189" s="331"/>
      <c r="H189" s="332"/>
      <c r="I189" s="333" t="s">
        <v>327</v>
      </c>
      <c r="J189" s="331"/>
      <c r="K189" s="332"/>
      <c r="L189" s="333"/>
      <c r="M189" s="331"/>
      <c r="N189" s="332"/>
      <c r="O189" s="333"/>
      <c r="P189" s="331"/>
      <c r="Q189" s="331"/>
      <c r="R189" s="331"/>
      <c r="S189" s="331"/>
      <c r="T189" s="331"/>
      <c r="U189" s="331"/>
      <c r="V189" s="331"/>
      <c r="W189" s="334"/>
      <c r="X189" s="334"/>
      <c r="Y189" s="334"/>
      <c r="Z189" s="334"/>
      <c r="AA189" s="335"/>
      <c r="AB189" s="336"/>
      <c r="AC189" s="335"/>
      <c r="AD189" s="336"/>
      <c r="AE189" s="336"/>
      <c r="AF189" s="336"/>
      <c r="AG189" s="336"/>
    </row>
    <row r="190" spans="1:33" ht="15.75" customHeight="1" x14ac:dyDescent="0.2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7"/>
      <c r="X389" s="337"/>
      <c r="Y389" s="337"/>
      <c r="Z389" s="33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autoFilter ref="A10:AG182">
    <filterColumn colId="6">
      <filters blank="1">
        <filter val="1 230,00"/>
        <filter val="12 500,00"/>
        <filter val="125 000,00"/>
        <filter val="15 000,00"/>
        <filter val="16 920,00"/>
        <filter val="17 500,00"/>
        <filter val="187 500,00"/>
        <filter val="19 800,00"/>
        <filter val="20 000,00"/>
        <filter val="20 700,00"/>
        <filter val="22 000,00"/>
        <filter val="247 300,00"/>
        <filter val="3 348,00"/>
        <filter val="38 200,00"/>
        <filter val="38 760,00"/>
        <filter val="389 794,00"/>
        <filter val="40 000,00"/>
        <filter val="43 534,00"/>
        <filter val="50 000,00"/>
        <filter val="6 000,00"/>
        <filter val="6 802,40"/>
        <filter val="600,00"/>
        <filter val="633,60"/>
        <filter val="7 000,00"/>
        <filter val="8 000,00"/>
        <filter val="81 734,00"/>
      </filters>
    </filterColumn>
  </autoFilter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83:C183"/>
    <mergeCell ref="A184:C184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6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abSelected="1" topLeftCell="B25" zoomScale="90" zoomScaleNormal="90" workbookViewId="0">
      <selection activeCell="J15" sqref="J15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1.875" customWidth="1"/>
    <col min="6" max="6" width="14.375" customWidth="1"/>
    <col min="7" max="7" width="21.875" customWidth="1"/>
    <col min="8" max="8" width="23.3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8"/>
      <c r="B1" s="338"/>
      <c r="C1" s="338"/>
      <c r="D1" s="339"/>
      <c r="E1" s="338"/>
      <c r="F1" s="339"/>
      <c r="G1" s="338"/>
      <c r="H1" s="338"/>
      <c r="I1" s="5"/>
      <c r="J1" s="340" t="s">
        <v>328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8"/>
      <c r="B2" s="338"/>
      <c r="C2" s="338"/>
      <c r="D2" s="339"/>
      <c r="E2" s="338"/>
      <c r="F2" s="339"/>
      <c r="G2" s="338"/>
      <c r="H2" s="434" t="s">
        <v>329</v>
      </c>
      <c r="I2" s="390"/>
      <c r="J2" s="39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8"/>
      <c r="B4" s="435" t="s">
        <v>330</v>
      </c>
      <c r="C4" s="390"/>
      <c r="D4" s="390"/>
      <c r="E4" s="390"/>
      <c r="F4" s="390"/>
      <c r="G4" s="390"/>
      <c r="H4" s="390"/>
      <c r="I4" s="390"/>
      <c r="J4" s="39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8"/>
      <c r="B5" s="435" t="s">
        <v>350</v>
      </c>
      <c r="C5" s="390"/>
      <c r="D5" s="390"/>
      <c r="E5" s="390"/>
      <c r="F5" s="390"/>
      <c r="G5" s="390"/>
      <c r="H5" s="390"/>
      <c r="I5" s="390"/>
      <c r="J5" s="39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5" customHeight="1" x14ac:dyDescent="0.3">
      <c r="A6" s="338"/>
      <c r="B6" s="436" t="s">
        <v>331</v>
      </c>
      <c r="C6" s="390"/>
      <c r="D6" s="390"/>
      <c r="E6" s="390"/>
      <c r="F6" s="390"/>
      <c r="G6" s="390"/>
      <c r="H6" s="390"/>
      <c r="I6" s="390"/>
      <c r="J6" s="39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8"/>
      <c r="B7" s="435" t="s">
        <v>349</v>
      </c>
      <c r="C7" s="390"/>
      <c r="D7" s="390"/>
      <c r="E7" s="390"/>
      <c r="F7" s="390"/>
      <c r="G7" s="390"/>
      <c r="H7" s="390"/>
      <c r="I7" s="390"/>
      <c r="J7" s="39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37" t="s">
        <v>332</v>
      </c>
      <c r="C9" s="438"/>
      <c r="D9" s="439"/>
      <c r="E9" s="440" t="s">
        <v>333</v>
      </c>
      <c r="F9" s="438"/>
      <c r="G9" s="438"/>
      <c r="H9" s="438"/>
      <c r="I9" s="438"/>
      <c r="J9" s="43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45" customHeight="1" x14ac:dyDescent="0.2">
      <c r="A10" s="341" t="s">
        <v>334</v>
      </c>
      <c r="B10" s="341" t="s">
        <v>335</v>
      </c>
      <c r="C10" s="341" t="s">
        <v>48</v>
      </c>
      <c r="D10" s="342" t="s">
        <v>336</v>
      </c>
      <c r="E10" s="341" t="s">
        <v>337</v>
      </c>
      <c r="F10" s="342" t="s">
        <v>336</v>
      </c>
      <c r="G10" s="343" t="s">
        <v>338</v>
      </c>
      <c r="H10" s="343" t="s">
        <v>339</v>
      </c>
      <c r="I10" s="341" t="s">
        <v>340</v>
      </c>
      <c r="J10" s="341" t="s">
        <v>341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53" customFormat="1" ht="33.75" customHeight="1" x14ac:dyDescent="0.2">
      <c r="A11" s="343"/>
      <c r="B11" s="357" t="s">
        <v>351</v>
      </c>
      <c r="C11" s="359" t="s">
        <v>352</v>
      </c>
      <c r="D11" s="360">
        <v>50000</v>
      </c>
      <c r="E11" s="359" t="s">
        <v>440</v>
      </c>
      <c r="F11" s="360">
        <v>50000</v>
      </c>
      <c r="G11" s="359" t="s">
        <v>389</v>
      </c>
      <c r="H11" s="357" t="s">
        <v>388</v>
      </c>
      <c r="I11" s="343"/>
      <c r="J11" s="442" t="s">
        <v>457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53" customFormat="1" ht="30.75" customHeight="1" x14ac:dyDescent="0.2">
      <c r="A12" s="343"/>
      <c r="B12" s="357" t="s">
        <v>353</v>
      </c>
      <c r="C12" s="359" t="s">
        <v>354</v>
      </c>
      <c r="D12" s="360">
        <v>20000</v>
      </c>
      <c r="E12" s="359" t="s">
        <v>442</v>
      </c>
      <c r="F12" s="360">
        <v>20000</v>
      </c>
      <c r="G12" s="359" t="s">
        <v>391</v>
      </c>
      <c r="H12" s="357" t="s">
        <v>390</v>
      </c>
      <c r="I12" s="360">
        <v>20000</v>
      </c>
      <c r="J12" s="44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353" customFormat="1" ht="36" customHeight="1" x14ac:dyDescent="0.2">
      <c r="A13" s="343"/>
      <c r="B13" s="357" t="s">
        <v>355</v>
      </c>
      <c r="C13" s="359" t="s">
        <v>356</v>
      </c>
      <c r="D13" s="360">
        <v>20000</v>
      </c>
      <c r="E13" s="359" t="s">
        <v>441</v>
      </c>
      <c r="F13" s="360">
        <v>20000</v>
      </c>
      <c r="G13" s="359" t="s">
        <v>393</v>
      </c>
      <c r="H13" s="357" t="s">
        <v>392</v>
      </c>
      <c r="I13" s="360">
        <v>20000</v>
      </c>
      <c r="J13" s="44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353" customFormat="1" ht="32.25" customHeight="1" x14ac:dyDescent="0.2">
      <c r="A14" s="343"/>
      <c r="B14" s="357" t="s">
        <v>357</v>
      </c>
      <c r="C14" s="359" t="s">
        <v>358</v>
      </c>
      <c r="D14" s="360">
        <v>8800</v>
      </c>
      <c r="E14" s="359" t="s">
        <v>384</v>
      </c>
      <c r="F14" s="360">
        <v>8800</v>
      </c>
      <c r="G14" s="359" t="s">
        <v>411</v>
      </c>
      <c r="H14" s="357"/>
      <c r="I14" s="360">
        <v>8800</v>
      </c>
      <c r="J14" s="357" t="s">
        <v>455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353" customFormat="1" ht="31.5" customHeight="1" x14ac:dyDescent="0.2">
      <c r="A15" s="343"/>
      <c r="B15" s="357" t="s">
        <v>359</v>
      </c>
      <c r="C15" s="359" t="s">
        <v>360</v>
      </c>
      <c r="D15" s="360">
        <v>125000</v>
      </c>
      <c r="E15" s="359" t="s">
        <v>434</v>
      </c>
      <c r="F15" s="360">
        <v>125000</v>
      </c>
      <c r="G15" s="359" t="s">
        <v>394</v>
      </c>
      <c r="H15" s="357" t="s">
        <v>392</v>
      </c>
      <c r="I15" s="360">
        <v>88557.04</v>
      </c>
      <c r="J15" s="357" t="s">
        <v>447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353" customFormat="1" ht="30.75" customHeight="1" x14ac:dyDescent="0.2">
      <c r="A16" s="343"/>
      <c r="B16" s="357" t="s">
        <v>361</v>
      </c>
      <c r="C16" s="359" t="s">
        <v>362</v>
      </c>
      <c r="D16" s="360">
        <v>12500</v>
      </c>
      <c r="E16" s="359" t="s">
        <v>435</v>
      </c>
      <c r="F16" s="360">
        <v>12500</v>
      </c>
      <c r="G16" s="359" t="s">
        <v>395</v>
      </c>
      <c r="H16" s="357" t="s">
        <v>390</v>
      </c>
      <c r="I16" s="360">
        <v>12500</v>
      </c>
      <c r="J16" s="357" t="s">
        <v>453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353" customFormat="1" ht="44.25" customHeight="1" x14ac:dyDescent="0.2">
      <c r="A17" s="343"/>
      <c r="B17" s="357" t="s">
        <v>363</v>
      </c>
      <c r="C17" s="359" t="s">
        <v>364</v>
      </c>
      <c r="D17" s="360">
        <v>7000</v>
      </c>
      <c r="E17" s="359" t="s">
        <v>436</v>
      </c>
      <c r="F17" s="360">
        <v>7000</v>
      </c>
      <c r="G17" s="359" t="s">
        <v>397</v>
      </c>
      <c r="H17" s="357" t="s">
        <v>396</v>
      </c>
      <c r="I17" s="360">
        <v>7000</v>
      </c>
      <c r="J17" s="357" t="s">
        <v>452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353" customFormat="1" ht="44.25" customHeight="1" x14ac:dyDescent="0.2">
      <c r="A18" s="343"/>
      <c r="B18" s="357" t="s">
        <v>365</v>
      </c>
      <c r="C18" s="359" t="s">
        <v>366</v>
      </c>
      <c r="D18" s="360">
        <v>15000</v>
      </c>
      <c r="E18" s="359" t="s">
        <v>436</v>
      </c>
      <c r="F18" s="360">
        <v>15000</v>
      </c>
      <c r="G18" s="359" t="s">
        <v>398</v>
      </c>
      <c r="H18" s="357" t="s">
        <v>392</v>
      </c>
      <c r="I18" s="360">
        <v>15000</v>
      </c>
      <c r="J18" s="357" t="s">
        <v>451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353" customFormat="1" ht="42.75" customHeight="1" x14ac:dyDescent="0.2">
      <c r="A19" s="343"/>
      <c r="B19" s="357" t="s">
        <v>367</v>
      </c>
      <c r="C19" s="359" t="s">
        <v>368</v>
      </c>
      <c r="D19" s="360">
        <v>33161.5</v>
      </c>
      <c r="E19" s="359" t="s">
        <v>438</v>
      </c>
      <c r="F19" s="360">
        <v>33161.5</v>
      </c>
      <c r="G19" s="359" t="s">
        <v>386</v>
      </c>
      <c r="H19" s="357" t="s">
        <v>399</v>
      </c>
      <c r="I19" s="360">
        <v>33161.5</v>
      </c>
      <c r="J19" s="357" t="s">
        <v>448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53" customFormat="1" ht="39.75" customHeight="1" x14ac:dyDescent="0.2">
      <c r="A20" s="343"/>
      <c r="B20" s="357" t="s">
        <v>369</v>
      </c>
      <c r="C20" s="359" t="s">
        <v>287</v>
      </c>
      <c r="D20" s="360">
        <v>17500</v>
      </c>
      <c r="E20" s="359" t="s">
        <v>437</v>
      </c>
      <c r="F20" s="360">
        <v>17500</v>
      </c>
      <c r="G20" s="359" t="s">
        <v>401</v>
      </c>
      <c r="H20" s="357" t="s">
        <v>400</v>
      </c>
      <c r="I20" s="360">
        <v>17500</v>
      </c>
      <c r="J20" s="357" t="s">
        <v>450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353" customFormat="1" ht="46.5" customHeight="1" x14ac:dyDescent="0.2">
      <c r="A21" s="343"/>
      <c r="B21" s="357" t="s">
        <v>370</v>
      </c>
      <c r="C21" s="359" t="s">
        <v>289</v>
      </c>
      <c r="D21" s="360">
        <v>28050</v>
      </c>
      <c r="E21" s="359" t="s">
        <v>385</v>
      </c>
      <c r="F21" s="360">
        <v>28050</v>
      </c>
      <c r="G21" s="359" t="s">
        <v>403</v>
      </c>
      <c r="H21" s="357" t="s">
        <v>402</v>
      </c>
      <c r="I21" s="360">
        <v>28050</v>
      </c>
      <c r="J21" s="357" t="s">
        <v>449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353" customFormat="1" ht="34.5" customHeight="1" x14ac:dyDescent="0.2">
      <c r="A22" s="343"/>
      <c r="B22" s="357" t="s">
        <v>371</v>
      </c>
      <c r="C22" s="359" t="s">
        <v>372</v>
      </c>
      <c r="D22" s="360">
        <v>16920</v>
      </c>
      <c r="E22" s="359" t="s">
        <v>443</v>
      </c>
      <c r="F22" s="360">
        <v>16920</v>
      </c>
      <c r="G22" s="359" t="s">
        <v>387</v>
      </c>
      <c r="H22" s="357" t="s">
        <v>404</v>
      </c>
      <c r="I22" s="360">
        <v>16920</v>
      </c>
      <c r="J22" s="442" t="s">
        <v>456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353" customFormat="1" ht="34.5" customHeight="1" x14ac:dyDescent="0.2">
      <c r="A23" s="343"/>
      <c r="B23" s="357" t="s">
        <v>373</v>
      </c>
      <c r="C23" s="359" t="s">
        <v>374</v>
      </c>
      <c r="D23" s="360">
        <v>6000</v>
      </c>
      <c r="E23" s="359" t="s">
        <v>444</v>
      </c>
      <c r="F23" s="360">
        <v>6000</v>
      </c>
      <c r="G23" s="359" t="s">
        <v>405</v>
      </c>
      <c r="H23" s="357" t="s">
        <v>388</v>
      </c>
      <c r="I23" s="360">
        <v>6000</v>
      </c>
      <c r="J23" s="448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353" customFormat="1" ht="42.75" customHeight="1" x14ac:dyDescent="0.2">
      <c r="A24" s="343"/>
      <c r="B24" s="357" t="s">
        <v>375</v>
      </c>
      <c r="C24" s="359" t="s">
        <v>376</v>
      </c>
      <c r="D24" s="360">
        <v>8000</v>
      </c>
      <c r="E24" s="359" t="s">
        <v>445</v>
      </c>
      <c r="F24" s="360">
        <v>8000</v>
      </c>
      <c r="G24" s="359" t="s">
        <v>407</v>
      </c>
      <c r="H24" s="357" t="s">
        <v>406</v>
      </c>
      <c r="I24" s="360">
        <v>8000</v>
      </c>
      <c r="J24" s="443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353" customFormat="1" ht="80.25" customHeight="1" x14ac:dyDescent="0.2">
      <c r="A25" s="343"/>
      <c r="B25" s="357" t="s">
        <v>377</v>
      </c>
      <c r="C25" s="359" t="s">
        <v>378</v>
      </c>
      <c r="D25" s="360">
        <v>1208.1300000000001</v>
      </c>
      <c r="E25" s="359" t="s">
        <v>439</v>
      </c>
      <c r="F25" s="360">
        <v>1208.1300000000001</v>
      </c>
      <c r="G25" s="442" t="s">
        <v>409</v>
      </c>
      <c r="H25" s="442" t="s">
        <v>408</v>
      </c>
      <c r="I25" s="444">
        <v>4054.06</v>
      </c>
      <c r="J25" s="442" t="s">
        <v>446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6.75" customHeight="1" x14ac:dyDescent="0.2">
      <c r="A26" s="344"/>
      <c r="B26" s="357" t="s">
        <v>379</v>
      </c>
      <c r="C26" s="359" t="s">
        <v>380</v>
      </c>
      <c r="D26" s="360">
        <v>2845.93</v>
      </c>
      <c r="E26" s="359" t="s">
        <v>439</v>
      </c>
      <c r="F26" s="360">
        <v>2845.93</v>
      </c>
      <c r="G26" s="443"/>
      <c r="H26" s="443"/>
      <c r="I26" s="445"/>
      <c r="J26" s="44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8" customHeight="1" x14ac:dyDescent="0.2">
      <c r="A27" s="344"/>
      <c r="B27" s="357" t="s">
        <v>383</v>
      </c>
      <c r="C27" s="359" t="s">
        <v>321</v>
      </c>
      <c r="D27" s="360">
        <v>6802.4</v>
      </c>
      <c r="E27" s="358" t="s">
        <v>384</v>
      </c>
      <c r="F27" s="360">
        <v>6802.4</v>
      </c>
      <c r="G27" s="359" t="s">
        <v>410</v>
      </c>
      <c r="H27" s="345"/>
      <c r="I27" s="447">
        <v>6802.4</v>
      </c>
      <c r="J27" s="449" t="s">
        <v>454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346"/>
      <c r="B28" s="441" t="s">
        <v>342</v>
      </c>
      <c r="C28" s="438"/>
      <c r="D28" s="347">
        <f>SUM(D11:D27)</f>
        <v>378787.96</v>
      </c>
      <c r="E28" s="361"/>
      <c r="F28" s="347">
        <f>SUM(F11:F27)</f>
        <v>378787.96</v>
      </c>
      <c r="G28" s="362"/>
      <c r="H28" s="348"/>
      <c r="I28" s="347">
        <f>SUM(I11:I27)</f>
        <v>292345</v>
      </c>
      <c r="J28" s="446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</row>
    <row r="29" spans="1:26" ht="14.25" customHeight="1" x14ac:dyDescent="0.2">
      <c r="A29" s="338"/>
      <c r="B29" s="338"/>
      <c r="C29" s="338"/>
      <c r="D29" s="339"/>
      <c r="E29" s="338"/>
      <c r="F29" s="339"/>
      <c r="G29" s="363"/>
      <c r="H29" s="33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50"/>
      <c r="B30" s="351" t="s">
        <v>343</v>
      </c>
      <c r="C30" s="350"/>
      <c r="D30" s="352"/>
      <c r="E30" s="350"/>
      <c r="F30" s="352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</row>
    <row r="31" spans="1:26" ht="14.25" customHeight="1" x14ac:dyDescent="0.2">
      <c r="A31" s="338"/>
      <c r="B31" s="338"/>
      <c r="C31" s="338"/>
      <c r="D31" s="339"/>
      <c r="E31" s="338"/>
      <c r="F31" s="339"/>
      <c r="G31" s="338"/>
      <c r="H31" s="33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8"/>
      <c r="B32" s="338"/>
      <c r="C32" s="338"/>
      <c r="D32" s="339"/>
      <c r="E32" s="338"/>
      <c r="F32" s="339"/>
      <c r="G32" s="338"/>
      <c r="H32" s="3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8"/>
      <c r="B33" s="338"/>
      <c r="C33" s="338"/>
      <c r="D33" s="339"/>
      <c r="E33" s="338"/>
      <c r="F33" s="339"/>
      <c r="G33" s="338"/>
      <c r="H33" s="3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8"/>
      <c r="B34" s="338"/>
      <c r="C34" s="338"/>
      <c r="D34" s="339"/>
      <c r="E34" s="338"/>
      <c r="F34" s="339"/>
      <c r="G34" s="338"/>
      <c r="H34" s="33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8"/>
      <c r="B35" s="338"/>
      <c r="C35" s="338"/>
      <c r="D35" s="339"/>
      <c r="E35" s="338"/>
      <c r="F35" s="339"/>
      <c r="G35" s="338"/>
      <c r="H35" s="3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8"/>
      <c r="B36" s="338"/>
      <c r="C36" s="338"/>
      <c r="D36" s="339"/>
      <c r="E36" s="338"/>
      <c r="F36" s="339"/>
      <c r="G36" s="338"/>
      <c r="H36" s="3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8"/>
      <c r="B37" s="338"/>
      <c r="C37" s="338"/>
      <c r="D37" s="339"/>
      <c r="E37" s="338"/>
      <c r="F37" s="339"/>
      <c r="G37" s="338"/>
      <c r="H37" s="3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8"/>
      <c r="B38" s="338"/>
      <c r="C38" s="338"/>
      <c r="D38" s="339"/>
      <c r="E38" s="338"/>
      <c r="F38" s="339"/>
      <c r="G38" s="338"/>
      <c r="H38" s="33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8"/>
      <c r="B39" s="338"/>
      <c r="C39" s="338"/>
      <c r="D39" s="339"/>
      <c r="E39" s="338"/>
      <c r="F39" s="339"/>
      <c r="G39" s="338"/>
      <c r="H39" s="3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8"/>
      <c r="B40" s="338"/>
      <c r="C40" s="338"/>
      <c r="D40" s="339"/>
      <c r="E40" s="338"/>
      <c r="F40" s="339"/>
      <c r="G40" s="338"/>
      <c r="H40" s="33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8"/>
      <c r="B42" s="338"/>
      <c r="C42" s="338"/>
      <c r="D42" s="339"/>
      <c r="E42" s="338"/>
      <c r="F42" s="339"/>
      <c r="G42" s="338"/>
      <c r="H42" s="3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8"/>
      <c r="B43" s="338"/>
      <c r="C43" s="338"/>
      <c r="D43" s="339"/>
      <c r="E43" s="338"/>
      <c r="F43" s="339"/>
      <c r="G43" s="338"/>
      <c r="H43" s="3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8"/>
      <c r="B44" s="338"/>
      <c r="C44" s="338"/>
      <c r="D44" s="339"/>
      <c r="E44" s="338"/>
      <c r="F44" s="339"/>
      <c r="G44" s="338"/>
      <c r="H44" s="3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8"/>
      <c r="B45" s="338"/>
      <c r="C45" s="338"/>
      <c r="D45" s="339"/>
      <c r="E45" s="338"/>
      <c r="F45" s="339"/>
      <c r="G45" s="338"/>
      <c r="H45" s="3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8"/>
      <c r="B46" s="338"/>
      <c r="C46" s="338"/>
      <c r="D46" s="339"/>
      <c r="E46" s="338"/>
      <c r="F46" s="339"/>
      <c r="G46" s="338"/>
      <c r="H46" s="3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8"/>
      <c r="B47" s="338"/>
      <c r="C47" s="338"/>
      <c r="D47" s="339"/>
      <c r="E47" s="338"/>
      <c r="F47" s="339"/>
      <c r="G47" s="338"/>
      <c r="H47" s="3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8"/>
      <c r="B989" s="338"/>
      <c r="C989" s="338"/>
      <c r="D989" s="339"/>
      <c r="E989" s="338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8"/>
      <c r="B990" s="338"/>
      <c r="C990" s="338"/>
      <c r="D990" s="339"/>
      <c r="E990" s="338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8"/>
      <c r="B991" s="338"/>
      <c r="C991" s="338"/>
      <c r="D991" s="339"/>
      <c r="E991" s="338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mergeCells count="14">
    <mergeCell ref="B9:D9"/>
    <mergeCell ref="E9:J9"/>
    <mergeCell ref="B28:C28"/>
    <mergeCell ref="G25:G26"/>
    <mergeCell ref="H25:H26"/>
    <mergeCell ref="J25:J26"/>
    <mergeCell ref="I25:I26"/>
    <mergeCell ref="J11:J13"/>
    <mergeCell ref="J22:J24"/>
    <mergeCell ref="H2:J2"/>
    <mergeCell ref="B4:J4"/>
    <mergeCell ref="B5:J5"/>
    <mergeCell ref="B6:J6"/>
    <mergeCell ref="B7:J7"/>
  </mergeCells>
  <pageMargins left="0.7" right="0.7" top="0.75" bottom="0.75" header="0" footer="0"/>
  <pageSetup scale="6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2021-11-12T14:04:08Z</cp:lastPrinted>
  <dcterms:created xsi:type="dcterms:W3CDTF">2020-11-14T13:09:40Z</dcterms:created>
  <dcterms:modified xsi:type="dcterms:W3CDTF">2021-11-14T11:12:41Z</dcterms:modified>
</cp:coreProperties>
</file>