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Титул - ЗВІТ про надходження та" sheetId="1" r:id="rId4"/>
    <sheet name="Звіт" sheetId="2" r:id="rId5"/>
  </sheets>
</workbook>
</file>

<file path=xl/sharedStrings.xml><?xml version="1.0" encoding="utf-8"?>
<sst xmlns="http://schemas.openxmlformats.org/spreadsheetml/2006/main" uniqueCount="365">
  <si>
    <t>Додаток №______</t>
  </si>
  <si>
    <t>до Договору про надання гранту № 4EVE43-03466</t>
  </si>
  <si>
    <t>від “08” липня  2021 року</t>
  </si>
  <si>
    <t>Назва конкурсної програми: Знакові події</t>
  </si>
  <si>
    <t>Назва ЛОТ-у: ЛОТ 4: Знакові події історії України</t>
  </si>
  <si>
    <t>Назва Заявника: ТОВАРИСТВО З ОБМЕЖЕНОЮ ВІДПОВІДАЛЬНІСТЮ “ВЕРТІГОЕФІКС”</t>
  </si>
  <si>
    <t>Назва проєкту: «УКРАЇНА ХYZ: ЗВИЧКИ, СМАКИ, ПОБУТ»</t>
  </si>
  <si>
    <t>Дата початку проєкту: липень 2021</t>
  </si>
  <si>
    <t>Дата завершення проєкту: жовтень 2021</t>
  </si>
  <si>
    <t>ЗВІТ</t>
  </si>
  <si>
    <t>про надходження та використання коштів для реалізації проєкту за період з 13.07.2021 року по 31.10.2021 року</t>
  </si>
  <si>
    <t>Загальна сума гранту</t>
  </si>
  <si>
    <t>Загальна сума співфінансування</t>
  </si>
  <si>
    <t>Загальна сума реінвестицій (дохід отриманий від реалізації книг, квитків, програм та інше)</t>
  </si>
  <si>
    <t>Загальна сума всього проєкту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</si>
  <si>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</si>
  <si>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</si>
  <si>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інституційних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</si>
  <si>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</si>
  <si>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</si>
  <si>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</si>
  <si>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</si>
  <si>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</si>
  <si>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</si>
  <si>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</si>
  <si>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плановий бюджет</t>
  </si>
  <si>
    <t>фактичний бюджет</t>
  </si>
  <si>
    <t>профінансовано</t>
  </si>
  <si>
    <t>залишок до фінансування</t>
  </si>
  <si>
    <t>Склав</t>
  </si>
  <si>
    <t>Генеральний директор</t>
  </si>
  <si>
    <t>Лук'янець Гліб Ігорович</t>
  </si>
  <si>
    <t>(посада)</t>
  </si>
  <si>
    <t>(підпис, печатка)</t>
  </si>
  <si>
    <t>(ПІБ)</t>
  </si>
  <si>
    <t xml:space="preserve">Звіт про надходження та використання коштів для реалізації проекту 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</si>
  <si>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</si>
  <si>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</si>
  <si>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</si>
  <si>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</si>
  <si>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</si>
  <si>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</si>
  <si>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</si>
  <si>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>Загальна планова сума витрат по проєкту, грн.</t>
  </si>
  <si>
    <t xml:space="preserve">Примітки </t>
  </si>
  <si>
    <t>Планові витрати відповідно до заявки</t>
  </si>
  <si>
    <t>Фактичні витрати відповідно до заявки</t>
  </si>
  <si>
    <t xml:space="preserve">Фактичні витрати відповідно до заявки 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</si>
  <si>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</si>
  <si>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</si>
  <si>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</si>
  <si>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</si>
  <si>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</si>
  <si>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</si>
  <si>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</si>
  <si>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</si>
  <si>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</si>
  <si>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(=15*16)</t>
  </si>
  <si>
    <t>Загальна сума, грн. (=17*18)</t>
  </si>
  <si>
    <t>Загальна сума, грн. (=20*21)</t>
  </si>
  <si>
    <t>Розділ:</t>
  </si>
  <si>
    <t>ІІ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</si>
  <si>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</si>
  <si>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</si>
  <si>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</si>
  <si>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</si>
  <si>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</si>
  <si>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</si>
  <si>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0%</t>
  </si>
  <si>
    <t>Пункт:</t>
  </si>
  <si>
    <t>1.1.1</t>
  </si>
  <si>
    <t>Лук'янець Гліб Ігорович (грантовий та фінансовий менеджер проєкту, продюсер)</t>
  </si>
  <si>
    <t>місяців</t>
  </si>
  <si>
    <t>1.2</t>
  </si>
  <si>
    <t>За  трудовими договорами</t>
  </si>
  <si>
    <t>1.2.1</t>
  </si>
  <si>
    <t>-</t>
  </si>
  <si>
    <t>1.3</t>
  </si>
  <si>
    <t>За договорами ЦПХ</t>
  </si>
  <si>
    <t>1.3.1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</si>
  <si>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</si>
  <si>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</si>
  <si>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</si>
  <si>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</si>
  <si>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</si>
  <si>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</si>
  <si>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</si>
  <si>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</si>
  <si>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</si>
  <si>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</si>
  <si>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Дубічева Олександра Олександрівна, послуги координаторки проєкту</t>
  </si>
  <si>
    <t>1.5.2</t>
  </si>
  <si>
    <t>Лук'янець Наталія Петрівна (псевдонім Марта Мольфар), послуги кураторки проєкту, авторки книги-альбому та співавторки сценарію фільму</t>
  </si>
  <si>
    <t>1.5.3</t>
  </si>
  <si>
    <t xml:space="preserve">Голдштейн Ольга Євгенівна, фоторедакторка книги-альбому
</t>
  </si>
  <si>
    <t>1.5.4</t>
  </si>
  <si>
    <t xml:space="preserve">Левінська Анастасія Олегівна, послуги піар-менеджерка
</t>
  </si>
  <si>
    <t>1.5.5</t>
  </si>
  <si>
    <t>Легостаєв Олександр Сергійович, послуги режисера монтажу фільму</t>
  </si>
  <si>
    <t>1.5.6</t>
  </si>
  <si>
    <t xml:space="preserve">Сачук Юлія Миколаївна,   
консультантка з питань створення інклюзивного кінопродукту
</t>
  </si>
  <si>
    <t>1.5.7</t>
  </si>
  <si>
    <t>Боровик Тарас Юрійович, проектний менеджер створення цифрового музею</t>
  </si>
  <si>
    <t>1.5.8</t>
  </si>
  <si>
    <t>Достлєв Андрій Михайлович, арт-директор книги-альбому</t>
  </si>
  <si>
    <t>1.5.9</t>
  </si>
  <si>
    <t>Солоп Ярослав Петрович, фоторедактор книги-альбому</t>
  </si>
  <si>
    <t>1.5.10</t>
  </si>
  <si>
    <t xml:space="preserve">Борець Аделіна Вікторівна, режисер та співаторка сценарію фільму
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</si>
  <si>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</si>
  <si>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</si>
  <si>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</si>
  <si>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</si>
  <si>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</si>
  <si>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</si>
  <si>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</si>
  <si>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</si>
  <si>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</si>
  <si>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</si>
  <si>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</si>
  <si>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</si>
  <si>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</si>
  <si>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</si>
  <si>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</si>
  <si>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</si>
  <si>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</si>
  <si>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</si>
  <si>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</si>
  <si>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</si>
  <si>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</si>
  <si>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інструменту (з деталізацією технічних характеристик)</t>
  </si>
  <si>
    <t>3.1.2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</si>
  <si>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</si>
  <si>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</si>
  <si>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</si>
  <si>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</si>
  <si>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Придбання фотоматеріалів для книги-альбому та цифрового музею (архіви)</t>
  </si>
  <si>
    <t>світлина</t>
  </si>
  <si>
    <t>Недопустимі витрати за рахунок гранту УКФ</t>
  </si>
  <si>
    <t>3.2.2</t>
  </si>
  <si>
    <t>Придбання фотоматеріалів для книги-альбому та цифрового музею (авторські фотографії)</t>
  </si>
  <si>
    <t>Натуральний розрахунок з авторами худ.-мист. виданням</t>
  </si>
  <si>
    <t>Придбання кіно- та відеоматеріалів для фільму</t>
  </si>
  <si>
    <t>послуга</t>
  </si>
  <si>
    <t>Економія за рахунок відсутності необхідності архівних матеріалів для фільму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</si>
  <si>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</si>
  <si>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</si>
  <si>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</si>
  <si>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</si>
  <si>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</si>
  <si>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годин</t>
  </si>
  <si>
    <t>4.1.2</t>
  </si>
  <si>
    <t xml:space="preserve">Студія на етапі постпродукції фільму, м. Київ, вул.Глибочицька 32-В, офіс 211 (планована адреса)
</t>
  </si>
  <si>
    <t>4.2</t>
  </si>
  <si>
    <t xml:space="preserve">Оренда техніки, обладнання та інструменту </t>
  </si>
  <si>
    <t>4.2.1</t>
  </si>
  <si>
    <t>Камера SONY PXW-FS5 або подібна в комлекті з байонетом PL mount, батареями V-lock та монітором blackmagic video assist або подібним (все х2)</t>
  </si>
  <si>
    <t>діб</t>
  </si>
  <si>
    <t>4.2.2</t>
  </si>
  <si>
    <t>Карти пам'яті 256GB або подібні</t>
  </si>
  <si>
    <t>4.2.3</t>
  </si>
  <si>
    <t>Гріп: відеоштатив Manfrotto 755XBK або подібний, Easy rig Vario 5, slider varavon slidecam</t>
  </si>
  <si>
    <t>4.2.4</t>
  </si>
  <si>
    <t xml:space="preserve">Комлект об'єктивів Carl Zeiss COMPACT PRIME, 28mm, 45mm, 80mm, або подібний
</t>
  </si>
  <si>
    <t>4.2.5</t>
  </si>
  <si>
    <t xml:space="preserve">Компендіум та фільтри (визначає оператор у відповідності до календарно-постановочного плану, детальна специфікація буде надана на етапі реалізації проєкту)
</t>
  </si>
  <si>
    <t>4.2.6</t>
  </si>
  <si>
    <t xml:space="preserve">Комплект базового освітлення для документальної зйомки (визначає оператор у відповідності до календарно-постановочного плану, детальна специфікація буде надана на етапі реалізації проєкту)
</t>
  </si>
  <si>
    <t>4.2.7</t>
  </si>
  <si>
    <t xml:space="preserve">Комплект звукозаписуючого обладнання (2 дальнобійн петлички, радіонадавачі та прийомники)
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</si>
  <si>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</si>
  <si>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</si>
  <si>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</si>
  <si>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</si>
  <si>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</si>
  <si>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</si>
  <si>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</si>
  <si>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</si>
  <si>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</si>
  <si>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</si>
  <si>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</si>
  <si>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</si>
  <si>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</si>
  <si>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</si>
  <si>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</si>
  <si>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</si>
  <si>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</si>
  <si>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</si>
  <si>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</si>
  <si>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учасн.</t>
  </si>
  <si>
    <t>5.1.2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</si>
  <si>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</si>
  <si>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</si>
  <si>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</si>
  <si>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</si>
  <si>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</si>
  <si>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</si>
  <si>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</si>
  <si>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</si>
  <si>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</si>
  <si>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</si>
  <si>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</si>
  <si>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</si>
  <si>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</si>
  <si>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</si>
  <si>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6.1.2</t>
  </si>
  <si>
    <t>Папір для виробництва книги</t>
  </si>
  <si>
    <t>лист</t>
  </si>
  <si>
    <t>Ціна фактична за од. вказана в розрахунку на 1 т як одиницю виміру</t>
  </si>
  <si>
    <t>6.2</t>
  </si>
  <si>
    <t>Носії, накопичувачі</t>
  </si>
  <si>
    <t>6.2.1</t>
  </si>
  <si>
    <t>Жорсткий диск WD Elements 4 тб або відповідний масив SSD</t>
  </si>
  <si>
    <t>Ціна фактична за од. вказана як середня між двома постачальниками</t>
  </si>
  <si>
    <t>6.2.2</t>
  </si>
  <si>
    <t>Найменування</t>
  </si>
  <si>
    <t>6.2.3</t>
  </si>
  <si>
    <t>6.3</t>
  </si>
  <si>
    <t>Інші матеріальні витрати</t>
  </si>
  <si>
    <t>6.3.1</t>
  </si>
  <si>
    <t>Всього по статті 6 "Матеріальні витрати":</t>
  </si>
  <si>
    <t>Поліграфічні послуги</t>
  </si>
  <si>
    <t>7.2</t>
  </si>
  <si>
    <t>7.3</t>
  </si>
  <si>
    <t>Друк брошур</t>
  </si>
  <si>
    <t>7.4</t>
  </si>
  <si>
    <t>Друк буклетів</t>
  </si>
  <si>
    <t>7.7</t>
  </si>
  <si>
    <t xml:space="preserve">Друк банерів </t>
  </si>
  <si>
    <t>7.8</t>
  </si>
  <si>
    <t xml:space="preserve">Друк інших роздаткових матеріалів (бейджи на фірмових стрічках)
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</si>
  <si>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</si>
  <si>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</si>
  <si>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</si>
  <si>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</si>
  <si>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</si>
  <si>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літературного редактора книги-альбому</t>
  </si>
  <si>
    <t>тис знаків</t>
  </si>
  <si>
    <t>Ціна фактична за од. вказана в розрахунку за цілу послугу як одиницю виміру</t>
  </si>
  <si>
    <t>8.2</t>
  </si>
  <si>
    <t>Послуги коректора книги-альбому</t>
  </si>
  <si>
    <t>Послуги фотокоректора книги-альбому</t>
  </si>
  <si>
    <t>фото</t>
  </si>
  <si>
    <t>Ціна фактична за од. вказана в розрахунку за цілу послугу як одиницю виміру (здійснено фотокоректуру більше 500 фото)</t>
  </si>
  <si>
    <t>8.3</t>
  </si>
  <si>
    <t>Послуги верстки книги-альбому</t>
  </si>
  <si>
    <t>сторінка</t>
  </si>
  <si>
    <t>8.4</t>
  </si>
  <si>
    <t>Виготовлення друкарських форм для книги-альбому</t>
  </si>
  <si>
    <t>Ціна фактична за од. вказана в розрахунку за одну форму як одиницю виміру</t>
  </si>
  <si>
    <t>8.5</t>
  </si>
  <si>
    <t>Друк книги-альбому</t>
  </si>
  <si>
    <t>екз.</t>
  </si>
  <si>
    <t>Ціна за друк 1 екз збільшена на друк колірпроби поділений на загальну кількість екземлярів</t>
  </si>
  <si>
    <t>8.6</t>
  </si>
  <si>
    <t>Вартість виготовлення обкладинки</t>
  </si>
  <si>
    <t>8.7</t>
  </si>
  <si>
    <t>Брошурувальні роботи</t>
  </si>
  <si>
    <t>8.8</t>
  </si>
  <si>
    <t>Зшивання книжкових блоків на нитку</t>
  </si>
  <si>
    <t>8.10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</si>
  <si>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</si>
  <si>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</si>
  <si>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</si>
  <si>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9.1</t>
  </si>
  <si>
    <t xml:space="preserve">Розробка медійно-комунікаційної стратегії просування проєкту
</t>
  </si>
  <si>
    <t>Послуга</t>
  </si>
  <si>
    <t>9.2</t>
  </si>
  <si>
    <t xml:space="preserve">Проведеня інформаційної кампанії в соцмережах із залученням лідерів думок - Facebook
</t>
  </si>
  <si>
    <t>Контакт, 
тис. од</t>
  </si>
  <si>
    <t>9.3</t>
  </si>
  <si>
    <t xml:space="preserve">Проведеня інформаційної кампанії в соцмережах із залученням лідерів думок - Instagram
</t>
  </si>
  <si>
    <t>9.4</t>
  </si>
  <si>
    <t xml:space="preserve">Проведеня інформаційної кампанії в соцмережах із залученням лідерів думок - TikTok
</t>
  </si>
  <si>
    <t>9.5</t>
  </si>
  <si>
    <t xml:space="preserve">Розробка рекламних матеріалів для просування проєкту
</t>
  </si>
  <si>
    <t>9.6</t>
  </si>
  <si>
    <t xml:space="preserve">Послуги з налаштування рекламних кампаній в Google та соціальних мережах
</t>
  </si>
  <si>
    <t>9.7</t>
  </si>
  <si>
    <t>Контекстна реклама в Google</t>
  </si>
  <si>
    <t>Рекл.
бюджет</t>
  </si>
  <si>
    <t>9.8</t>
  </si>
  <si>
    <t>Просування сторінок проекту в соціальних мережах (пряма реклама)</t>
  </si>
  <si>
    <t>9.9</t>
  </si>
  <si>
    <t>Реклама і просування круглого столу для забезпечення широкого охоплення (послуги з організації та проведення пресс-сніданку)</t>
  </si>
  <si>
    <t>9.10</t>
  </si>
  <si>
    <t xml:space="preserve">Просування фільму на міжнародних фестивалях (аплікація на фестивалі та submition fee)
</t>
  </si>
  <si>
    <t>9.11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</si>
  <si>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</si>
  <si>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</si>
  <si>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</si>
  <si>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10.1</t>
  </si>
  <si>
    <t xml:space="preserve">Витрати зі створення сайту (Цифрового музею)
</t>
  </si>
  <si>
    <t>10.2</t>
  </si>
  <si>
    <t xml:space="preserve">Витрати з обслуговування сайту </t>
  </si>
  <si>
    <t>10.3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</si>
  <si>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</si>
  <si>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</si>
  <si>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</si>
  <si>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</si>
  <si>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</si>
  <si>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</si>
  <si>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Письмовий переклад (зазначити, з української на англійську)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</si>
  <si>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</si>
  <si>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</si>
  <si>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Економія за рахунок користання з послуг ФОП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</si>
  <si>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</si>
  <si>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</si>
  <si>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</si>
  <si>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</si>
  <si>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</si>
  <si>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</si>
  <si>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</si>
  <si>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</si>
  <si>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</si>
  <si>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</si>
  <si>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13.1.3а</t>
  </si>
  <si>
    <t>Банківські послуги</t>
  </si>
  <si>
    <t>Місяці</t>
  </si>
  <si>
    <t>Банківська комісія, яка не була передбачена на етапі планування проекту (покривається за рахунок власних коштів грантоотримувача)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</si>
  <si>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</si>
  <si>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</si>
  <si>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</si>
  <si>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</si>
  <si>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Послуги колоркорекції фільму</t>
  </si>
  <si>
    <t>13.2.2</t>
  </si>
  <si>
    <t>Послуги створення 2D графіки для фільму</t>
  </si>
  <si>
    <t>Економія за рахунок відсутності необхідності створення 2D графіки для фільму</t>
  </si>
  <si>
    <t>13.2.3</t>
  </si>
  <si>
    <t>Послуги зведення звуку для фільму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</si>
  <si>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</si>
  <si>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</si>
  <si>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</si>
  <si>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</si>
  <si>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</si>
  <si>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</si>
  <si>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</si>
  <si>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</si>
  <si>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Забезпечення цифрової комунікації круглого столу</t>
  </si>
  <si>
    <t>13.4.2</t>
  </si>
  <si>
    <t>Послуги роботи матеріалами фільму (Digital Image Technician)</t>
  </si>
  <si>
    <t>13.4.3</t>
  </si>
  <si>
    <t xml:space="preserve">Послуги лінійного продюсера фільму
</t>
  </si>
  <si>
    <t>13.4.4</t>
  </si>
  <si>
    <t xml:space="preserve">Послуги оператора фільму </t>
  </si>
  <si>
    <t>зміна</t>
  </si>
  <si>
    <t>13.4.5</t>
  </si>
  <si>
    <t xml:space="preserve">Послуги гафера, другого оператора на знімальному майданчику фільму </t>
  </si>
  <si>
    <t>13.4.6</t>
  </si>
  <si>
    <t xml:space="preserve">Послуги звукорежисера на знімальному майданчику фільму 
</t>
  </si>
  <si>
    <t>13.4.7</t>
  </si>
  <si>
    <t>Послуги доставки книг</t>
  </si>
  <si>
    <t>13.4.7а</t>
  </si>
  <si>
    <t>Послуги асистента режисера монтажу</t>
  </si>
  <si>
    <t>Необхідність залучення асистента монтажу зумовлена великою кількістю матеріалу достатнього для повнометражного фільму (покривається за рахунок реінвестицій)</t>
  </si>
  <si>
    <t>13.4.7б</t>
  </si>
  <si>
    <t>Послуги асистента звукорежисера зведення</t>
  </si>
  <si>
    <t>Необхідність залучення асистента звукорежисера зумовлена великою кількістю матеріалу достатнього для повнометражного фільму (покривається за рахунок реінвестицій)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</si>
  <si>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</si>
  <si>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</si>
  <si>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</si>
  <si>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</si>
  <si>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</si>
  <si>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ФОНД</t>
  </si>
  <si>
    <t>ГРАНТООТРИМУВАЧ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</si>
</sst>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0%"/>
    <numFmt numFmtId="60" formatCode="&quot; &quot;* #,##0.00&quot;   &quot;;&quot;-&quot;* #,##0.00&quot;   &quot;;&quot; &quot;* &quot;-&quot;??&quot;   &quot;"/>
    <numFmt numFmtId="61" formatCode="d&quot;.&quot;m"/>
  </numFmts>
  <fonts count="24">
    <font>
      <sz val="11"/>
      <color indexed="8"/>
      <name val="Arial"/>
    </font>
    <font>
      <b val="1"/>
      <sz val="7"/>
      <color indexed="8"/>
      <name val="Arial"/>
    </font>
    <font>
      <b val="1"/>
      <sz val="7"/>
      <color indexed="8"/>
      <name val="Arial"/>
    </font>
    <font>
      <sz val="7"/>
      <color indexed="8"/>
      <name val="Arial"/>
    </font>
    <font>
      <b val="1"/>
      <sz val="6"/>
      <color indexed="8"/>
      <name val="Arial"/>
    </font>
    <font>
      <sz val="6"/>
      <color indexed="8"/>
      <name val="Arial"/>
    </font>
    <font>
      <i val="1"/>
      <vertAlign val="superscript"/>
      <sz val="6"/>
      <color indexed="8"/>
      <name val="Arial"/>
    </font>
    <font>
      <b val="1"/>
      <i val="1"/>
      <vertAlign val="superscript"/>
      <sz val="6"/>
      <color indexed="8"/>
      <name val="Arial"/>
    </font>
    <font>
      <sz val="8"/>
      <color indexed="8"/>
      <name val="Helvetica Neue"/>
    </font>
    <font>
      <sz val="14"/>
      <color indexed="8"/>
      <name val="Arial"/>
    </font>
    <font>
      <b val="1"/>
      <sz val="14"/>
      <color indexed="8"/>
      <name val="Arial"/>
    </font>
    <font>
      <sz val="14"/>
      <color indexed="8"/>
      <name val="Arial"/>
    </font>
    <font>
      <b val="1"/>
      <sz val="14"/>
      <color indexed="12"/>
      <name val="Arial"/>
    </font>
    <font>
      <b val="1"/>
      <sz val="14"/>
      <color indexed="9"/>
      <name val="Arial"/>
    </font>
    <font>
      <b val="1"/>
      <i val="1"/>
      <sz val="14"/>
      <color indexed="12"/>
      <name val="Arial"/>
    </font>
    <font>
      <b val="1"/>
      <sz val="12"/>
      <color indexed="8"/>
      <name val="Arial"/>
    </font>
    <font>
      <b val="1"/>
      <sz val="10"/>
      <color indexed="8"/>
      <name val="Arial"/>
    </font>
    <font>
      <b val="1"/>
      <i val="1"/>
      <sz val="14"/>
      <color indexed="8"/>
      <name val="Arial"/>
    </font>
    <font>
      <sz val="10"/>
      <color indexed="8"/>
      <name val="Arial"/>
    </font>
    <font>
      <b val="1"/>
      <sz val="10"/>
      <color indexed="12"/>
      <name val="Arial"/>
    </font>
    <font>
      <i val="1"/>
      <sz val="14"/>
      <color indexed="8"/>
      <name val="Arial"/>
    </font>
    <font>
      <i val="1"/>
      <vertAlign val="superscript"/>
      <sz val="14"/>
      <color indexed="8"/>
      <name val="Arial"/>
    </font>
    <font>
      <b val="1"/>
      <i val="1"/>
      <vertAlign val="superscript"/>
      <sz val="14"/>
      <color indexed="8"/>
      <name val="Arial"/>
    </font>
    <font>
      <sz val="14"/>
      <color indexed="12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5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1"/>
      </bottom>
      <diagonal/>
    </border>
    <border>
      <left>
        <color indexed="8"/>
      </left>
      <right>
        <color indexed="8"/>
      </right>
      <top style="thin">
        <color indexed="11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thin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20"/>
      </right>
      <top style="thin">
        <color indexed="8"/>
      </top>
      <bottom style="thin">
        <color indexed="8"/>
      </bottom>
      <diagonal/>
    </border>
    <border>
      <left style="medium">
        <color indexed="2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/>
      <top style="medium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borderId="1" applyNumberFormat="1" applyFont="1" applyFill="0" applyBorder="1" applyAlignment="1" applyProtection="0">
      <alignment horizontal="left" vertical="bottom"/>
    </xf>
    <xf numFmtId="0" fontId="2" borderId="1" applyNumberFormat="0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2" borderId="1" applyNumberFormat="1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horizontal="center" vertical="center" wrapText="1"/>
    </xf>
    <xf numFmtId="49" fontId="1" borderId="1" applyNumberFormat="1" applyFont="1" applyFill="0" applyBorder="1" applyAlignment="1" applyProtection="0">
      <alignment horizontal="center" vertical="bottom"/>
    </xf>
    <xf numFmtId="0" fontId="3" borderId="2" applyNumberFormat="0" applyFont="1" applyFill="0" applyBorder="1" applyAlignment="1" applyProtection="0">
      <alignment horizontal="center" vertical="center" wrapText="1"/>
    </xf>
    <xf numFmtId="0" fontId="2" borderId="2" applyNumberFormat="0" applyFont="1" applyFill="0" applyBorder="1" applyAlignment="1" applyProtection="0">
      <alignment horizontal="center" vertical="center" wrapText="1"/>
    </xf>
    <xf numFmtId="0" fontId="0" borderId="2" applyNumberFormat="0" applyFont="1" applyFill="0" applyBorder="1" applyAlignment="1" applyProtection="0">
      <alignment vertical="bottom"/>
    </xf>
    <xf numFmtId="0" fontId="1" borderId="2" applyNumberFormat="0" applyFont="1" applyFill="0" applyBorder="1" applyAlignment="1" applyProtection="0">
      <alignment horizontal="center" vertical="bottom"/>
    </xf>
    <xf numFmtId="0" fontId="3" borderId="3" applyNumberFormat="0" applyFont="1" applyFill="0" applyBorder="1" applyAlignment="1" applyProtection="0">
      <alignment horizontal="center" vertical="center" wrapText="1"/>
    </xf>
    <xf numFmtId="49" fontId="2" borderId="3" applyNumberFormat="1" applyFont="1" applyFill="0" applyBorder="1" applyAlignment="1" applyProtection="0">
      <alignment horizontal="center" vertical="center" wrapText="1"/>
    </xf>
    <xf numFmtId="0" fontId="0" borderId="3" applyNumberFormat="0" applyFont="1" applyFill="0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49" fontId="3" borderId="3" applyNumberFormat="1" applyFont="1" applyFill="0" applyBorder="1" applyAlignment="1" applyProtection="0">
      <alignment horizontal="center" vertical="center" wrapText="1"/>
    </xf>
    <xf numFmtId="0" fontId="3" borderId="3" applyNumberFormat="1" applyFont="1" applyFill="0" applyBorder="1" applyAlignment="1" applyProtection="0">
      <alignment horizontal="center" vertical="center" wrapText="1"/>
    </xf>
    <xf numFmtId="10" fontId="3" borderId="3" applyNumberFormat="1" applyFont="1" applyFill="0" applyBorder="1" applyAlignment="1" applyProtection="0">
      <alignment horizontal="center" vertical="center" wrapText="1"/>
    </xf>
    <xf numFmtId="4" fontId="3" borderId="3" applyNumberFormat="1" applyFont="1" applyFill="0" applyBorder="1" applyAlignment="1" applyProtection="0">
      <alignment horizontal="center" vertical="center" wrapText="1"/>
    </xf>
    <xf numFmtId="59" fontId="3" borderId="3" applyNumberFormat="1" applyFont="1" applyFill="0" applyBorder="1" applyAlignment="1" applyProtection="0">
      <alignment horizontal="center" vertical="center" wrapText="1"/>
    </xf>
    <xf numFmtId="0" fontId="3" borderId="4" applyNumberFormat="0" applyFont="1" applyFill="0" applyBorder="1" applyAlignment="1" applyProtection="0">
      <alignment horizontal="center" vertical="center" wrapText="1"/>
    </xf>
    <xf numFmtId="0" fontId="3" borderId="1" applyNumberFormat="0" applyFont="1" applyFill="0" applyBorder="1" applyAlignment="1" applyProtection="0">
      <alignment horizontal="center" vertical="bottom" wrapText="1"/>
    </xf>
    <xf numFmtId="49" fontId="3" borderId="1" applyNumberFormat="1" applyFont="1" applyFill="0" applyBorder="1" applyAlignment="1" applyProtection="0">
      <alignment horizontal="center" vertical="bottom" wrapText="1"/>
    </xf>
    <xf numFmtId="49" fontId="4" borderId="5" applyNumberFormat="1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horizontal="center" vertical="bottom"/>
    </xf>
    <xf numFmtId="4" fontId="5" borderId="5" applyNumberFormat="1" applyFont="1" applyFill="0" applyBorder="1" applyAlignment="1" applyProtection="0">
      <alignment horizontal="right" vertical="bottom"/>
    </xf>
    <xf numFmtId="49" fontId="5" fillId="2" borderId="1" applyNumberFormat="1" applyFont="1" applyFill="1" applyBorder="1" applyAlignment="1" applyProtection="0">
      <alignment horizontal="center" vertical="bottom" wrapText="1"/>
    </xf>
    <xf numFmtId="49" fontId="5" fillId="2" borderId="5" applyNumberFormat="1" applyFont="1" applyFill="1" applyBorder="1" applyAlignment="1" applyProtection="0">
      <alignment horizontal="center" vertical="bottom" wrapText="1"/>
    </xf>
    <xf numFmtId="0" fontId="6" fillId="2" borderId="6" applyNumberFormat="0" applyFont="1" applyFill="1" applyBorder="1" applyAlignment="1" applyProtection="0">
      <alignment vertical="bottom" wrapText="1"/>
    </xf>
    <xf numFmtId="0" fontId="7" borderId="6" applyNumberFormat="0" applyFont="1" applyFill="0" applyBorder="1" applyAlignment="1" applyProtection="0">
      <alignment horizontal="center" vertical="bottom"/>
    </xf>
    <xf numFmtId="49" fontId="6" fillId="2" borderId="6" applyNumberFormat="1" applyFont="1" applyFill="1" applyBorder="1" applyAlignment="1" applyProtection="0">
      <alignment horizontal="left" vertical="bottom" wrapText="1"/>
    </xf>
    <xf numFmtId="0" fontId="6" borderId="1" applyNumberFormat="0" applyFont="1" applyFill="0" applyBorder="1" applyAlignment="1" applyProtection="0">
      <alignment horizontal="center" vertical="bottom"/>
    </xf>
    <xf numFmtId="4" fontId="6" borderId="6" applyNumberFormat="1" applyFont="1" applyFill="0" applyBorder="1" applyAlignment="1" applyProtection="0">
      <alignment horizontal="right" vertical="bottom"/>
    </xf>
    <xf numFmtId="49" fontId="6" borderId="6" applyNumberFormat="1" applyFont="1" applyFill="0" applyBorder="1" applyAlignment="1" applyProtection="0">
      <alignment horizontal="left" vertical="bottom"/>
    </xf>
    <xf numFmtId="4" fontId="7" borderId="1" applyNumberFormat="1" applyFont="1" applyFill="0" applyBorder="1" applyAlignment="1" applyProtection="0">
      <alignment horizontal="right" vertical="bottom"/>
    </xf>
    <xf numFmtId="4" fontId="7" borderId="6" applyNumberFormat="1" applyFont="1" applyFill="0" applyBorder="1" applyAlignment="1" applyProtection="0">
      <alignment horizontal="right" vertical="bottom"/>
    </xf>
    <xf numFmtId="49" fontId="6" fillId="2" borderId="6" applyNumberFormat="1" applyFont="1" applyFill="1" applyBorder="1" applyAlignment="1" applyProtection="0">
      <alignment horizontal="center" vertical="bottom" wrapText="1"/>
    </xf>
    <xf numFmtId="49" fontId="6" fillId="2" borderId="1" applyNumberFormat="1" applyFont="1" applyFill="1" applyBorder="1" applyAlignment="1" applyProtection="0">
      <alignment horizontal="center" vertical="bottom" wrapText="1"/>
    </xf>
    <xf numFmtId="0" fontId="0" applyNumberFormat="1" applyFont="1" applyFill="0" applyBorder="0" applyAlignment="1" applyProtection="0">
      <alignment vertical="bottom"/>
    </xf>
    <xf numFmtId="49" fontId="10" fillId="2" borderId="1" applyNumberFormat="1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bottom"/>
    </xf>
    <xf numFmtId="4" fontId="11" fillId="2" borderId="1" applyNumberFormat="1" applyFont="1" applyFill="1" applyBorder="1" applyAlignment="1" applyProtection="0">
      <alignment horizontal="right" vertical="bottom"/>
    </xf>
    <xf numFmtId="4" fontId="12" fillId="2" borderId="1" applyNumberFormat="1" applyFont="1" applyFill="1" applyBorder="1" applyAlignment="1" applyProtection="0">
      <alignment horizontal="right" vertical="bottom"/>
    </xf>
    <xf numFmtId="0" fontId="11" fillId="2" borderId="1" applyNumberFormat="0" applyFont="1" applyFill="1" applyBorder="1" applyAlignment="1" applyProtection="0">
      <alignment vertical="bottom" wrapText="1"/>
    </xf>
    <xf numFmtId="49" fontId="10" fillId="2" borderId="1" applyNumberFormat="1" applyFont="1" applyFill="1" applyBorder="1" applyAlignment="1" applyProtection="0">
      <alignment vertical="center"/>
    </xf>
    <xf numFmtId="0" fontId="10" fillId="2" borderId="1" applyNumberFormat="0" applyFont="1" applyFill="1" applyBorder="1" applyAlignment="1" applyProtection="0">
      <alignment horizontal="center" vertical="center"/>
    </xf>
    <xf numFmtId="0" fontId="11" fillId="2" borderId="1" applyNumberFormat="0" applyFont="1" applyFill="1" applyBorder="1" applyAlignment="1" applyProtection="0">
      <alignment vertical="bottom"/>
    </xf>
    <xf numFmtId="0" fontId="11" fillId="2" borderId="1" applyNumberFormat="0" applyFont="1" applyFill="1" applyBorder="1" applyAlignment="1" applyProtection="0">
      <alignment horizontal="center" vertical="center"/>
    </xf>
    <xf numFmtId="0" fontId="11" fillId="2" borderId="1" applyNumberFormat="0" applyFont="1" applyFill="1" applyBorder="1" applyAlignment="1" applyProtection="0">
      <alignment horizontal="right" vertical="center"/>
    </xf>
    <xf numFmtId="0" fontId="12" fillId="2" borderId="1" applyNumberFormat="0" applyFont="1" applyFill="1" applyBorder="1" applyAlignment="1" applyProtection="0">
      <alignment horizontal="right" vertical="center"/>
    </xf>
    <xf numFmtId="0" fontId="11" fillId="2" borderId="1" applyNumberFormat="0" applyFont="1" applyFill="1" applyBorder="1" applyAlignment="1" applyProtection="0">
      <alignment vertical="center"/>
    </xf>
    <xf numFmtId="49" fontId="10" fillId="2" borderId="1" applyNumberFormat="1" applyFont="1" applyFill="1" applyBorder="1" applyAlignment="1" applyProtection="0">
      <alignment vertical="bottom"/>
    </xf>
    <xf numFmtId="0" fontId="13" fillId="2" borderId="1" applyNumberFormat="0" applyFont="1" applyFill="1" applyBorder="1" applyAlignment="1" applyProtection="0">
      <alignment horizontal="right" vertical="bottom"/>
    </xf>
    <xf numFmtId="0" fontId="14" fillId="2" borderId="1" applyNumberFormat="0" applyFont="1" applyFill="1" applyBorder="1" applyAlignment="1" applyProtection="0">
      <alignment horizontal="right" vertical="center"/>
    </xf>
    <xf numFmtId="0" fontId="10" fillId="2" borderId="7" applyNumberFormat="0" applyFont="1" applyFill="1" applyBorder="1" applyAlignment="1" applyProtection="0">
      <alignment vertical="bottom"/>
    </xf>
    <xf numFmtId="0" fontId="10" fillId="2" borderId="7" applyNumberFormat="0" applyFont="1" applyFill="1" applyBorder="1" applyAlignment="1" applyProtection="0">
      <alignment horizontal="center" vertical="center"/>
    </xf>
    <xf numFmtId="0" fontId="10" fillId="2" borderId="7" applyNumberFormat="0" applyFont="1" applyFill="1" applyBorder="1" applyAlignment="1" applyProtection="0">
      <alignment vertical="center" wrapText="1"/>
    </xf>
    <xf numFmtId="0" fontId="11" fillId="2" borderId="7" applyNumberFormat="0" applyFont="1" applyFill="1" applyBorder="1" applyAlignment="1" applyProtection="0">
      <alignment horizontal="center" vertical="center"/>
    </xf>
    <xf numFmtId="4" fontId="11" fillId="2" borderId="7" applyNumberFormat="1" applyFont="1" applyFill="1" applyBorder="1" applyAlignment="1" applyProtection="0">
      <alignment horizontal="right" vertical="center"/>
    </xf>
    <xf numFmtId="4" fontId="13" fillId="2" borderId="7" applyNumberFormat="1" applyFont="1" applyFill="1" applyBorder="1" applyAlignment="1" applyProtection="0">
      <alignment horizontal="right" vertical="bottom" wrapText="1"/>
    </xf>
    <xf numFmtId="4" fontId="14" fillId="2" borderId="7" applyNumberFormat="1" applyFont="1" applyFill="1" applyBorder="1" applyAlignment="1" applyProtection="0">
      <alignment horizontal="right" vertical="center" wrapText="1"/>
    </xf>
    <xf numFmtId="0" fontId="11" fillId="2" borderId="7" applyNumberFormat="0" applyFont="1" applyFill="1" applyBorder="1" applyAlignment="1" applyProtection="0">
      <alignment vertical="center" wrapText="1"/>
    </xf>
    <xf numFmtId="49" fontId="15" fillId="4" borderId="8" applyNumberFormat="1" applyFont="1" applyFill="1" applyBorder="1" applyAlignment="1" applyProtection="0">
      <alignment horizontal="center" vertical="center" wrapText="1"/>
    </xf>
    <xf numFmtId="49" fontId="15" fillId="4" borderId="8" applyNumberFormat="1" applyFont="1" applyFill="1" applyBorder="1" applyAlignment="1" applyProtection="0">
      <alignment horizontal="center" vertical="center"/>
    </xf>
    <xf numFmtId="49" fontId="15" fillId="4" borderId="9" applyNumberFormat="1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15" fillId="4" borderId="12" applyNumberFormat="1" applyFont="1" applyFill="1" applyBorder="1" applyAlignment="1" applyProtection="0">
      <alignment horizontal="center" vertical="center" wrapText="1"/>
    </xf>
    <xf numFmtId="0" fontId="0" fillId="2" borderId="13" applyNumberFormat="0" applyFont="1" applyFill="1" applyBorder="1" applyAlignment="1" applyProtection="0">
      <alignment vertical="bottom"/>
    </xf>
    <xf numFmtId="49" fontId="15" fillId="4" borderId="9" applyNumberFormat="1" applyFont="1" applyFill="1" applyBorder="1" applyAlignment="1" applyProtection="0">
      <alignment horizontal="center" vertical="center" wrapText="1"/>
    </xf>
    <xf numFmtId="0" fontId="16" fillId="4" borderId="12" applyNumberFormat="0" applyFont="1" applyFill="1" applyBorder="1" applyAlignment="1" applyProtection="0">
      <alignment horizontal="center" vertical="center" wrapText="1"/>
    </xf>
    <xf numFmtId="0" fontId="0" fillId="2" borderId="14" applyNumberFormat="0" applyFont="1" applyFill="1" applyBorder="1" applyAlignment="1" applyProtection="0">
      <alignment vertical="bottom"/>
    </xf>
    <xf numFmtId="0" fontId="15" fillId="5" borderId="12" applyNumberFormat="1" applyFont="1" applyFill="1" applyBorder="1" applyAlignment="1" applyProtection="0">
      <alignment horizontal="center" vertical="center"/>
    </xf>
    <xf numFmtId="0" fontId="15" fillId="5" borderId="12" applyNumberFormat="1" applyFont="1" applyFill="1" applyBorder="1" applyAlignment="1" applyProtection="0">
      <alignment horizontal="center" vertical="center" wrapText="1"/>
    </xf>
    <xf numFmtId="3" fontId="15" fillId="5" borderId="12" applyNumberFormat="1" applyFont="1" applyFill="1" applyBorder="1" applyAlignment="1" applyProtection="0">
      <alignment horizontal="center" vertical="center" wrapText="1"/>
    </xf>
    <xf numFmtId="49" fontId="10" fillId="6" borderId="9" applyNumberFormat="1" applyFont="1" applyFill="1" applyBorder="1" applyAlignment="1" applyProtection="0">
      <alignment vertical="center"/>
    </xf>
    <xf numFmtId="49" fontId="10" fillId="6" borderId="15" applyNumberFormat="1" applyFont="1" applyFill="1" applyBorder="1" applyAlignment="1" applyProtection="0">
      <alignment horizontal="center" vertical="center"/>
    </xf>
    <xf numFmtId="49" fontId="10" fillId="6" borderId="15" applyNumberFormat="1" applyFont="1" applyFill="1" applyBorder="1" applyAlignment="1" applyProtection="0">
      <alignment vertical="center" wrapText="1"/>
    </xf>
    <xf numFmtId="0" fontId="11" fillId="6" borderId="15" applyNumberFormat="0" applyFont="1" applyFill="1" applyBorder="1" applyAlignment="1" applyProtection="0">
      <alignment horizontal="center" vertical="center"/>
    </xf>
    <xf numFmtId="4" fontId="11" fillId="6" borderId="15" applyNumberFormat="1" applyFont="1" applyFill="1" applyBorder="1" applyAlignment="1" applyProtection="0">
      <alignment horizontal="right" vertical="center"/>
    </xf>
    <xf numFmtId="4" fontId="12" fillId="6" borderId="15" applyNumberFormat="1" applyFont="1" applyFill="1" applyBorder="1" applyAlignment="1" applyProtection="0">
      <alignment horizontal="right" vertical="center"/>
    </xf>
    <xf numFmtId="0" fontId="11" fillId="6" borderId="16" applyNumberFormat="0" applyFont="1" applyFill="1" applyBorder="1" applyAlignment="1" applyProtection="0">
      <alignment vertical="center" wrapText="1"/>
    </xf>
    <xf numFmtId="49" fontId="10" fillId="7" borderId="12" applyNumberFormat="1" applyFont="1" applyFill="1" applyBorder="1" applyAlignment="1" applyProtection="0">
      <alignment vertical="center"/>
    </xf>
    <xf numFmtId="0" fontId="10" fillId="7" borderId="12" applyNumberFormat="1" applyFont="1" applyFill="1" applyBorder="1" applyAlignment="1" applyProtection="0">
      <alignment horizontal="center" vertical="center"/>
    </xf>
    <xf numFmtId="49" fontId="10" fillId="7" borderId="9" applyNumberFormat="1" applyFont="1" applyFill="1" applyBorder="1" applyAlignment="1" applyProtection="0">
      <alignment vertical="center"/>
    </xf>
    <xf numFmtId="0" fontId="11" fillId="7" borderId="15" applyNumberFormat="0" applyFont="1" applyFill="1" applyBorder="1" applyAlignment="1" applyProtection="0">
      <alignment horizontal="center" vertical="center"/>
    </xf>
    <xf numFmtId="4" fontId="11" fillId="7" borderId="15" applyNumberFormat="1" applyFont="1" applyFill="1" applyBorder="1" applyAlignment="1" applyProtection="0">
      <alignment horizontal="right" vertical="center"/>
    </xf>
    <xf numFmtId="4" fontId="12" fillId="7" borderId="15" applyNumberFormat="1" applyFont="1" applyFill="1" applyBorder="1" applyAlignment="1" applyProtection="0">
      <alignment horizontal="right" vertical="center"/>
    </xf>
    <xf numFmtId="0" fontId="11" fillId="7" borderId="16" applyNumberFormat="0" applyFont="1" applyFill="1" applyBorder="1" applyAlignment="1" applyProtection="0">
      <alignment vertical="center"/>
    </xf>
    <xf numFmtId="49" fontId="10" fillId="8" borderId="17" applyNumberFormat="1" applyFont="1" applyFill="1" applyBorder="1" applyAlignment="1" applyProtection="0">
      <alignment vertical="top"/>
    </xf>
    <xf numFmtId="49" fontId="10" fillId="8" borderId="17" applyNumberFormat="1" applyFont="1" applyFill="1" applyBorder="1" applyAlignment="1" applyProtection="0">
      <alignment horizontal="center" vertical="top"/>
    </xf>
    <xf numFmtId="49" fontId="17" fillId="8" borderId="17" applyNumberFormat="1" applyFont="1" applyFill="1" applyBorder="1" applyAlignment="1" applyProtection="0">
      <alignment vertical="top" wrapText="1"/>
    </xf>
    <xf numFmtId="0" fontId="10" fillId="8" borderId="17" applyNumberFormat="0" applyFont="1" applyFill="1" applyBorder="1" applyAlignment="1" applyProtection="0">
      <alignment horizontal="center" vertical="top"/>
    </xf>
    <xf numFmtId="4" fontId="10" fillId="8" borderId="18" applyNumberFormat="1" applyFont="1" applyFill="1" applyBorder="1" applyAlignment="1" applyProtection="0">
      <alignment horizontal="right" vertical="top"/>
    </xf>
    <xf numFmtId="4" fontId="10" fillId="8" borderId="19" applyNumberFormat="1" applyFont="1" applyFill="1" applyBorder="1" applyAlignment="1" applyProtection="0">
      <alignment horizontal="right" vertical="top"/>
    </xf>
    <xf numFmtId="4" fontId="10" fillId="8" borderId="20" applyNumberFormat="1" applyFont="1" applyFill="1" applyBorder="1" applyAlignment="1" applyProtection="0">
      <alignment horizontal="right" vertical="top"/>
    </xf>
    <xf numFmtId="4" fontId="12" fillId="8" borderId="17" applyNumberFormat="1" applyFont="1" applyFill="1" applyBorder="1" applyAlignment="1" applyProtection="0">
      <alignment horizontal="right" vertical="top"/>
    </xf>
    <xf numFmtId="49" fontId="12" fillId="8" borderId="18" applyNumberFormat="1" applyFont="1" applyFill="1" applyBorder="1" applyAlignment="1" applyProtection="0">
      <alignment horizontal="right" vertical="top"/>
    </xf>
    <xf numFmtId="0" fontId="10" fillId="8" borderId="20" applyNumberFormat="0" applyFont="1" applyFill="1" applyBorder="1" applyAlignment="1" applyProtection="0">
      <alignment vertical="top" wrapText="1"/>
    </xf>
    <xf numFmtId="49" fontId="10" fillId="2" borderId="21" applyNumberFormat="1" applyFont="1" applyFill="1" applyBorder="1" applyAlignment="1" applyProtection="0">
      <alignment vertical="top"/>
    </xf>
    <xf numFmtId="49" fontId="10" fillId="2" borderId="21" applyNumberFormat="1" applyFont="1" applyFill="1" applyBorder="1" applyAlignment="1" applyProtection="0">
      <alignment horizontal="center" vertical="top"/>
    </xf>
    <xf numFmtId="49" fontId="11" fillId="2" borderId="21" applyNumberFormat="1" applyFont="1" applyFill="1" applyBorder="1" applyAlignment="1" applyProtection="0">
      <alignment vertical="top" wrapText="1"/>
    </xf>
    <xf numFmtId="49" fontId="11" fillId="2" borderId="21" applyNumberFormat="1" applyFont="1" applyFill="1" applyBorder="1" applyAlignment="1" applyProtection="0">
      <alignment horizontal="center" vertical="top"/>
    </xf>
    <xf numFmtId="4" fontId="11" fillId="2" borderId="22" applyNumberFormat="1" applyFont="1" applyFill="1" applyBorder="1" applyAlignment="1" applyProtection="0">
      <alignment horizontal="right" vertical="top"/>
    </xf>
    <xf numFmtId="4" fontId="11" fillId="2" borderId="23" applyNumberFormat="1" applyFont="1" applyFill="1" applyBorder="1" applyAlignment="1" applyProtection="0">
      <alignment horizontal="right" vertical="top"/>
    </xf>
    <xf numFmtId="4" fontId="11" fillId="2" borderId="24" applyNumberFormat="1" applyFont="1" applyFill="1" applyBorder="1" applyAlignment="1" applyProtection="0">
      <alignment horizontal="right" vertical="top"/>
    </xf>
    <xf numFmtId="4" fontId="12" fillId="2" borderId="21" applyNumberFormat="1" applyFont="1" applyFill="1" applyBorder="1" applyAlignment="1" applyProtection="0">
      <alignment horizontal="right" vertical="top"/>
    </xf>
    <xf numFmtId="49" fontId="12" fillId="2" borderId="22" applyNumberFormat="1" applyFont="1" applyFill="1" applyBorder="1" applyAlignment="1" applyProtection="0">
      <alignment horizontal="right" vertical="top"/>
    </xf>
    <xf numFmtId="49" fontId="11" fillId="2" borderId="24" applyNumberFormat="1" applyFont="1" applyFill="1" applyBorder="1" applyAlignment="1" applyProtection="0">
      <alignment vertical="center" wrapText="1"/>
    </xf>
    <xf numFmtId="0" fontId="11" fillId="2" borderId="21" applyNumberFormat="0" applyFont="1" applyFill="1" applyBorder="1" applyAlignment="1" applyProtection="0">
      <alignment horizontal="center" vertical="top"/>
    </xf>
    <xf numFmtId="0" fontId="11" fillId="2" borderId="24" applyNumberFormat="0" applyFont="1" applyFill="1" applyBorder="1" applyAlignment="1" applyProtection="0">
      <alignment vertical="top" wrapText="1"/>
    </xf>
    <xf numFmtId="0" fontId="11" fillId="2" borderId="25" applyNumberFormat="0" applyFont="1" applyFill="1" applyBorder="1" applyAlignment="1" applyProtection="0">
      <alignment vertical="top" wrapText="1"/>
    </xf>
    <xf numFmtId="0" fontId="10" fillId="8" borderId="25" applyNumberFormat="0" applyFont="1" applyFill="1" applyBorder="1" applyAlignment="1" applyProtection="0">
      <alignment vertical="top" wrapText="1"/>
    </xf>
    <xf numFmtId="49" fontId="10" fillId="2" borderId="26" applyNumberFormat="1" applyFont="1" applyFill="1" applyBorder="1" applyAlignment="1" applyProtection="0">
      <alignment vertical="top"/>
    </xf>
    <xf numFmtId="49" fontId="10" fillId="2" borderId="26" applyNumberFormat="1" applyFont="1" applyFill="1" applyBorder="1" applyAlignment="1" applyProtection="0">
      <alignment horizontal="center" vertical="top"/>
    </xf>
    <xf numFmtId="49" fontId="11" fillId="2" borderId="26" applyNumberFormat="1" applyFont="1" applyFill="1" applyBorder="1" applyAlignment="1" applyProtection="0">
      <alignment vertical="top" wrapText="1"/>
    </xf>
    <xf numFmtId="0" fontId="11" fillId="2" borderId="26" applyNumberFormat="0" applyFont="1" applyFill="1" applyBorder="1" applyAlignment="1" applyProtection="0">
      <alignment horizontal="center" vertical="top"/>
    </xf>
    <xf numFmtId="4" fontId="11" fillId="2" borderId="27" applyNumberFormat="1" applyFont="1" applyFill="1" applyBorder="1" applyAlignment="1" applyProtection="0">
      <alignment horizontal="right" vertical="top"/>
    </xf>
    <xf numFmtId="4" fontId="11" fillId="2" borderId="3" applyNumberFormat="1" applyFont="1" applyFill="1" applyBorder="1" applyAlignment="1" applyProtection="0">
      <alignment horizontal="right" vertical="top"/>
    </xf>
    <xf numFmtId="4" fontId="11" fillId="2" borderId="25" applyNumberFormat="1" applyFont="1" applyFill="1" applyBorder="1" applyAlignment="1" applyProtection="0">
      <alignment horizontal="right" vertical="top"/>
    </xf>
    <xf numFmtId="4" fontId="12" fillId="2" borderId="26" applyNumberFormat="1" applyFont="1" applyFill="1" applyBorder="1" applyAlignment="1" applyProtection="0">
      <alignment horizontal="right" vertical="top"/>
    </xf>
    <xf numFmtId="49" fontId="12" fillId="2" borderId="27" applyNumberFormat="1" applyFont="1" applyFill="1" applyBorder="1" applyAlignment="1" applyProtection="0">
      <alignment horizontal="right" vertical="top"/>
    </xf>
    <xf numFmtId="59" fontId="12" fillId="8" borderId="18" applyNumberFormat="1" applyFont="1" applyFill="1" applyBorder="1" applyAlignment="1" applyProtection="0">
      <alignment horizontal="right" vertical="top"/>
    </xf>
    <xf numFmtId="49" fontId="11" fillId="2" borderId="26" applyNumberFormat="1" applyFont="1" applyFill="1" applyBorder="1" applyAlignment="1" applyProtection="0">
      <alignment horizontal="center" vertical="top"/>
    </xf>
    <xf numFmtId="49" fontId="11" fillId="2" borderId="25" applyNumberFormat="1" applyFont="1" applyFill="1" applyBorder="1" applyAlignment="1" applyProtection="0">
      <alignment vertical="top" wrapText="1"/>
    </xf>
    <xf numFmtId="59" fontId="12" fillId="2" borderId="27" applyNumberFormat="1" applyFont="1" applyFill="1" applyBorder="1" applyAlignment="1" applyProtection="0">
      <alignment horizontal="right" vertical="top"/>
    </xf>
    <xf numFmtId="49" fontId="11" fillId="2" borderId="24" applyNumberFormat="1" applyFont="1" applyFill="1" applyBorder="1" applyAlignment="1" applyProtection="0">
      <alignment vertical="top" wrapText="1"/>
    </xf>
    <xf numFmtId="49" fontId="17" fillId="9" borderId="9" applyNumberFormat="1" applyFont="1" applyFill="1" applyBorder="1" applyAlignment="1" applyProtection="0">
      <alignment vertical="center"/>
    </xf>
    <xf numFmtId="60" fontId="10" fillId="9" borderId="15" applyNumberFormat="1" applyFont="1" applyFill="1" applyBorder="1" applyAlignment="1" applyProtection="0">
      <alignment horizontal="center" vertical="center"/>
    </xf>
    <xf numFmtId="0" fontId="10" fillId="9" borderId="15" applyNumberFormat="0" applyFont="1" applyFill="1" applyBorder="1" applyAlignment="1" applyProtection="0">
      <alignment vertical="center" wrapText="1"/>
    </xf>
    <xf numFmtId="0" fontId="10" fillId="9" borderId="16" applyNumberFormat="0" applyFont="1" applyFill="1" applyBorder="1" applyAlignment="1" applyProtection="0">
      <alignment horizontal="center" vertical="center"/>
    </xf>
    <xf numFmtId="4" fontId="10" fillId="4" borderId="28" applyNumberFormat="1" applyFont="1" applyFill="1" applyBorder="1" applyAlignment="1" applyProtection="0">
      <alignment horizontal="right" vertical="center"/>
    </xf>
    <xf numFmtId="4" fontId="10" fillId="9" borderId="29" applyNumberFormat="1" applyFont="1" applyFill="1" applyBorder="1" applyAlignment="1" applyProtection="0">
      <alignment horizontal="right" vertical="center"/>
    </xf>
    <xf numFmtId="4" fontId="10" fillId="9" borderId="30" applyNumberFormat="1" applyFont="1" applyFill="1" applyBorder="1" applyAlignment="1" applyProtection="0">
      <alignment horizontal="right" vertical="center"/>
    </xf>
    <xf numFmtId="4" fontId="10" fillId="4" borderId="29" applyNumberFormat="1" applyFont="1" applyFill="1" applyBorder="1" applyAlignment="1" applyProtection="0">
      <alignment horizontal="right" vertical="center"/>
    </xf>
    <xf numFmtId="4" fontId="10" fillId="4" borderId="30" applyNumberFormat="1" applyFont="1" applyFill="1" applyBorder="1" applyAlignment="1" applyProtection="0">
      <alignment horizontal="right" vertical="center"/>
    </xf>
    <xf numFmtId="4" fontId="10" fillId="4" borderId="9" applyNumberFormat="1" applyFont="1" applyFill="1" applyBorder="1" applyAlignment="1" applyProtection="0">
      <alignment horizontal="right" vertical="center"/>
    </xf>
    <xf numFmtId="4" fontId="10" fillId="9" borderId="31" applyNumberFormat="1" applyFont="1" applyFill="1" applyBorder="1" applyAlignment="1" applyProtection="0">
      <alignment horizontal="right" vertical="center"/>
    </xf>
    <xf numFmtId="59" fontId="10" fillId="9" borderId="30" applyNumberFormat="1" applyFont="1" applyFill="1" applyBorder="1" applyAlignment="1" applyProtection="0">
      <alignment horizontal="right" vertical="center"/>
    </xf>
    <xf numFmtId="0" fontId="10" fillId="9" borderId="12" applyNumberFormat="0" applyFont="1" applyFill="1" applyBorder="1" applyAlignment="1" applyProtection="0">
      <alignment vertical="center" wrapText="1"/>
    </xf>
    <xf numFmtId="49" fontId="12" fillId="7" borderId="15" applyNumberFormat="1" applyFont="1" applyFill="1" applyBorder="1" applyAlignment="1" applyProtection="0">
      <alignment horizontal="right" vertical="center"/>
    </xf>
    <xf numFmtId="4" fontId="10" fillId="9" borderId="28" applyNumberFormat="1" applyFont="1" applyFill="1" applyBorder="1" applyAlignment="1" applyProtection="0">
      <alignment horizontal="right" vertical="center"/>
    </xf>
    <xf numFmtId="4" fontId="12" fillId="9" borderId="12" applyNumberFormat="1" applyFont="1" applyFill="1" applyBorder="1" applyAlignment="1" applyProtection="0">
      <alignment horizontal="right" vertical="center"/>
    </xf>
    <xf numFmtId="49" fontId="12" fillId="9" borderId="12" applyNumberFormat="1" applyFont="1" applyFill="1" applyBorder="1" applyAlignment="1" applyProtection="0">
      <alignment horizontal="right" vertical="center"/>
    </xf>
    <xf numFmtId="49" fontId="17" fillId="8" borderId="12" applyNumberFormat="1" applyFont="1" applyFill="1" applyBorder="1" applyAlignment="1" applyProtection="0">
      <alignment vertical="top" wrapText="1"/>
    </xf>
    <xf numFmtId="49" fontId="11" fillId="2" borderId="17" applyNumberFormat="1" applyFont="1" applyFill="1" applyBorder="1" applyAlignment="1" applyProtection="0">
      <alignment vertical="top" wrapText="1"/>
    </xf>
    <xf numFmtId="49" fontId="11" fillId="2" borderId="32" applyNumberFormat="1" applyFont="1" applyFill="1" applyBorder="1" applyAlignment="1" applyProtection="0">
      <alignment horizontal="right" vertical="center"/>
    </xf>
    <xf numFmtId="0" fontId="0" fillId="2" borderId="33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59" fontId="12" fillId="2" borderId="22" applyNumberFormat="1" applyFont="1" applyFill="1" applyBorder="1" applyAlignment="1" applyProtection="0">
      <alignment horizontal="right" vertical="top"/>
    </xf>
    <xf numFmtId="59" fontId="12" fillId="9" borderId="12" applyNumberFormat="1" applyFont="1" applyFill="1" applyBorder="1" applyAlignment="1" applyProtection="0">
      <alignment horizontal="right" vertical="center"/>
    </xf>
    <xf numFmtId="49" fontId="11" fillId="2" borderId="26" applyNumberFormat="1" applyFont="1" applyFill="1" applyBorder="1" applyAlignment="1" applyProtection="0">
      <alignment horizontal="center" vertical="top" wrapText="1"/>
    </xf>
    <xf numFmtId="4" fontId="11" fillId="2" borderId="27" applyNumberFormat="1" applyFont="1" applyFill="1" applyBorder="1" applyAlignment="1" applyProtection="0">
      <alignment horizontal="right" vertical="top" wrapText="1"/>
    </xf>
    <xf numFmtId="4" fontId="11" fillId="2" borderId="3" applyNumberFormat="1" applyFont="1" applyFill="1" applyBorder="1" applyAlignment="1" applyProtection="0">
      <alignment horizontal="right" vertical="top" wrapText="1"/>
    </xf>
    <xf numFmtId="4" fontId="11" fillId="2" borderId="25" applyNumberFormat="1" applyFont="1" applyFill="1" applyBorder="1" applyAlignment="1" applyProtection="0">
      <alignment horizontal="right" vertical="top" wrapText="1"/>
    </xf>
    <xf numFmtId="49" fontId="11" fillId="2" borderId="21" applyNumberFormat="1" applyFont="1" applyFill="1" applyBorder="1" applyAlignment="1" applyProtection="0">
      <alignment horizontal="center" vertical="top" wrapText="1"/>
    </xf>
    <xf numFmtId="4" fontId="11" fillId="2" borderId="22" applyNumberFormat="1" applyFont="1" applyFill="1" applyBorder="1" applyAlignment="1" applyProtection="0">
      <alignment horizontal="right" vertical="top" wrapText="1"/>
    </xf>
    <xf numFmtId="4" fontId="11" fillId="2" borderId="23" applyNumberFormat="1" applyFont="1" applyFill="1" applyBorder="1" applyAlignment="1" applyProtection="0">
      <alignment horizontal="right" vertical="top" wrapText="1"/>
    </xf>
    <xf numFmtId="4" fontId="11" fillId="2" borderId="24" applyNumberFormat="1" applyFont="1" applyFill="1" applyBorder="1" applyAlignment="1" applyProtection="0">
      <alignment horizontal="right" vertical="top" wrapText="1"/>
    </xf>
    <xf numFmtId="49" fontId="10" fillId="8" borderId="12" applyNumberFormat="1" applyFont="1" applyFill="1" applyBorder="1" applyAlignment="1" applyProtection="0">
      <alignment vertical="top"/>
    </xf>
    <xf numFmtId="49" fontId="10" fillId="8" borderId="12" applyNumberFormat="1" applyFont="1" applyFill="1" applyBorder="1" applyAlignment="1" applyProtection="0">
      <alignment horizontal="center" vertical="top"/>
    </xf>
    <xf numFmtId="0" fontId="10" fillId="8" borderId="12" applyNumberFormat="0" applyFont="1" applyFill="1" applyBorder="1" applyAlignment="1" applyProtection="0">
      <alignment horizontal="center" vertical="top"/>
    </xf>
    <xf numFmtId="4" fontId="10" fillId="8" borderId="28" applyNumberFormat="1" applyFont="1" applyFill="1" applyBorder="1" applyAlignment="1" applyProtection="0">
      <alignment horizontal="right" vertical="top"/>
    </xf>
    <xf numFmtId="4" fontId="10" fillId="8" borderId="29" applyNumberFormat="1" applyFont="1" applyFill="1" applyBorder="1" applyAlignment="1" applyProtection="0">
      <alignment horizontal="right" vertical="top"/>
    </xf>
    <xf numFmtId="4" fontId="10" fillId="8" borderId="30" applyNumberFormat="1" applyFont="1" applyFill="1" applyBorder="1" applyAlignment="1" applyProtection="0">
      <alignment horizontal="right" vertical="top"/>
    </xf>
    <xf numFmtId="4" fontId="12" fillId="8" borderId="12" applyNumberFormat="1" applyFont="1" applyFill="1" applyBorder="1" applyAlignment="1" applyProtection="0">
      <alignment horizontal="right" vertical="top"/>
    </xf>
    <xf numFmtId="59" fontId="12" fillId="8" borderId="28" applyNumberFormat="1" applyFont="1" applyFill="1" applyBorder="1" applyAlignment="1" applyProtection="0">
      <alignment horizontal="right" vertical="top"/>
    </xf>
    <xf numFmtId="49" fontId="10" fillId="2" borderId="17" applyNumberFormat="1" applyFont="1" applyFill="1" applyBorder="1" applyAlignment="1" applyProtection="0">
      <alignment vertical="top"/>
    </xf>
    <xf numFmtId="49" fontId="10" fillId="2" borderId="12" applyNumberFormat="1" applyFont="1" applyFill="1" applyBorder="1" applyAlignment="1" applyProtection="0">
      <alignment horizontal="center" vertical="top"/>
    </xf>
    <xf numFmtId="49" fontId="11" fillId="2" borderId="17" applyNumberFormat="1" applyFont="1" applyFill="1" applyBorder="1" applyAlignment="1" applyProtection="0">
      <alignment horizontal="left" vertical="top" wrapText="1"/>
    </xf>
    <xf numFmtId="49" fontId="11" fillId="2" borderId="17" applyNumberFormat="1" applyFont="1" applyFill="1" applyBorder="1" applyAlignment="1" applyProtection="0">
      <alignment horizontal="center" vertical="top"/>
    </xf>
    <xf numFmtId="4" fontId="11" fillId="2" borderId="18" applyNumberFormat="1" applyFont="1" applyFill="1" applyBorder="1" applyAlignment="1" applyProtection="0">
      <alignment horizontal="right" vertical="top"/>
    </xf>
    <xf numFmtId="4" fontId="11" fillId="2" borderId="19" applyNumberFormat="1" applyFont="1" applyFill="1" applyBorder="1" applyAlignment="1" applyProtection="0">
      <alignment horizontal="right" vertical="top"/>
    </xf>
    <xf numFmtId="4" fontId="11" fillId="2" borderId="20" applyNumberFormat="1" applyFont="1" applyFill="1" applyBorder="1" applyAlignment="1" applyProtection="0">
      <alignment horizontal="right" vertical="top"/>
    </xf>
    <xf numFmtId="4" fontId="12" fillId="2" borderId="17" applyNumberFormat="1" applyFont="1" applyFill="1" applyBorder="1" applyAlignment="1" applyProtection="0">
      <alignment horizontal="right" vertical="top"/>
    </xf>
    <xf numFmtId="59" fontId="12" fillId="2" borderId="18" applyNumberFormat="1" applyFont="1" applyFill="1" applyBorder="1" applyAlignment="1" applyProtection="0">
      <alignment horizontal="right" vertical="top"/>
    </xf>
    <xf numFmtId="49" fontId="11" fillId="2" borderId="26" applyNumberFormat="1" applyFont="1" applyFill="1" applyBorder="1" applyAlignment="1" applyProtection="0">
      <alignment horizontal="left" vertical="top" wrapText="1"/>
    </xf>
    <xf numFmtId="49" fontId="10" fillId="2" borderId="17" applyNumberFormat="1" applyFont="1" applyFill="1" applyBorder="1" applyAlignment="1" applyProtection="0">
      <alignment horizontal="center" vertical="top"/>
    </xf>
    <xf numFmtId="49" fontId="11" fillId="2" borderId="21" applyNumberFormat="1" applyFont="1" applyFill="1" applyBorder="1" applyAlignment="1" applyProtection="0">
      <alignment horizontal="left" vertical="top" wrapText="1"/>
    </xf>
    <xf numFmtId="49" fontId="10" fillId="8" borderId="26" applyNumberFormat="1" applyFont="1" applyFill="1" applyBorder="1" applyAlignment="1" applyProtection="0">
      <alignment horizontal="center" vertical="top"/>
    </xf>
    <xf numFmtId="49" fontId="16" fillId="2" borderId="26" applyNumberFormat="1" applyFont="1" applyFill="1" applyBorder="1" applyAlignment="1" applyProtection="0">
      <alignment vertical="top"/>
    </xf>
    <xf numFmtId="49" fontId="16" fillId="2" borderId="26" applyNumberFormat="1" applyFont="1" applyFill="1" applyBorder="1" applyAlignment="1" applyProtection="0">
      <alignment horizontal="center" vertical="top"/>
    </xf>
    <xf numFmtId="49" fontId="18" fillId="2" borderId="26" applyNumberFormat="1" applyFont="1" applyFill="1" applyBorder="1" applyAlignment="1" applyProtection="0">
      <alignment vertical="top" wrapText="1"/>
    </xf>
    <xf numFmtId="49" fontId="18" fillId="2" borderId="26" applyNumberFormat="1" applyFont="1" applyFill="1" applyBorder="1" applyAlignment="1" applyProtection="0">
      <alignment horizontal="center" vertical="top"/>
    </xf>
    <xf numFmtId="4" fontId="18" fillId="2" borderId="27" applyNumberFormat="1" applyFont="1" applyFill="1" applyBorder="1" applyAlignment="1" applyProtection="0">
      <alignment horizontal="right" vertical="top"/>
    </xf>
    <xf numFmtId="4" fontId="18" fillId="2" borderId="3" applyNumberFormat="1" applyFont="1" applyFill="1" applyBorder="1" applyAlignment="1" applyProtection="0">
      <alignment horizontal="right" vertical="top"/>
    </xf>
    <xf numFmtId="4" fontId="18" fillId="2" borderId="25" applyNumberFormat="1" applyFont="1" applyFill="1" applyBorder="1" applyAlignment="1" applyProtection="0">
      <alignment horizontal="right" vertical="top"/>
    </xf>
    <xf numFmtId="4" fontId="18" fillId="2" borderId="26" applyNumberFormat="1" applyFont="1" applyFill="1" applyBorder="1" applyAlignment="1" applyProtection="0">
      <alignment horizontal="right" vertical="top"/>
    </xf>
    <xf numFmtId="4" fontId="18" fillId="2" borderId="17" applyNumberFormat="1" applyFont="1" applyFill="1" applyBorder="1" applyAlignment="1" applyProtection="0">
      <alignment horizontal="right" vertical="top"/>
    </xf>
    <xf numFmtId="4" fontId="18" fillId="2" borderId="19" applyNumberFormat="1" applyFont="1" applyFill="1" applyBorder="1" applyAlignment="1" applyProtection="0">
      <alignment horizontal="right" vertical="top"/>
    </xf>
    <xf numFmtId="4" fontId="18" fillId="2" borderId="20" applyNumberFormat="1" applyFont="1" applyFill="1" applyBorder="1" applyAlignment="1" applyProtection="0">
      <alignment horizontal="right" vertical="top"/>
    </xf>
    <xf numFmtId="4" fontId="19" fillId="2" borderId="26" applyNumberFormat="1" applyFont="1" applyFill="1" applyBorder="1" applyAlignment="1" applyProtection="0">
      <alignment horizontal="right" vertical="top"/>
    </xf>
    <xf numFmtId="4" fontId="19" fillId="2" borderId="27" applyNumberFormat="1" applyFont="1" applyFill="1" applyBorder="1" applyAlignment="1" applyProtection="0">
      <alignment horizontal="right" vertical="top"/>
    </xf>
    <xf numFmtId="0" fontId="18" fillId="2" borderId="25" applyNumberFormat="0" applyFont="1" applyFill="1" applyBorder="1" applyAlignment="1" applyProtection="0">
      <alignment vertical="top" wrapText="1"/>
    </xf>
    <xf numFmtId="49" fontId="16" fillId="2" borderId="21" applyNumberFormat="1" applyFont="1" applyFill="1" applyBorder="1" applyAlignment="1" applyProtection="0">
      <alignment vertical="top"/>
    </xf>
    <xf numFmtId="49" fontId="16" fillId="2" borderId="21" applyNumberFormat="1" applyFont="1" applyFill="1" applyBorder="1" applyAlignment="1" applyProtection="0">
      <alignment horizontal="center" vertical="top"/>
    </xf>
    <xf numFmtId="49" fontId="18" fillId="2" borderId="21" applyNumberFormat="1" applyFont="1" applyFill="1" applyBorder="1" applyAlignment="1" applyProtection="0">
      <alignment vertical="top" wrapText="1"/>
    </xf>
    <xf numFmtId="49" fontId="18" fillId="2" borderId="21" applyNumberFormat="1" applyFont="1" applyFill="1" applyBorder="1" applyAlignment="1" applyProtection="0">
      <alignment horizontal="center" vertical="top"/>
    </xf>
    <xf numFmtId="4" fontId="18" fillId="2" borderId="22" applyNumberFormat="1" applyFont="1" applyFill="1" applyBorder="1" applyAlignment="1" applyProtection="0">
      <alignment horizontal="right" vertical="top"/>
    </xf>
    <xf numFmtId="4" fontId="18" fillId="2" borderId="23" applyNumberFormat="1" applyFont="1" applyFill="1" applyBorder="1" applyAlignment="1" applyProtection="0">
      <alignment horizontal="right" vertical="top"/>
    </xf>
    <xf numFmtId="4" fontId="18" fillId="2" borderId="24" applyNumberFormat="1" applyFont="1" applyFill="1" applyBorder="1" applyAlignment="1" applyProtection="0">
      <alignment horizontal="right" vertical="top"/>
    </xf>
    <xf numFmtId="4" fontId="18" fillId="2" borderId="21" applyNumberFormat="1" applyFont="1" applyFill="1" applyBorder="1" applyAlignment="1" applyProtection="0">
      <alignment horizontal="right" vertical="top"/>
    </xf>
    <xf numFmtId="4" fontId="19" fillId="2" borderId="21" applyNumberFormat="1" applyFont="1" applyFill="1" applyBorder="1" applyAlignment="1" applyProtection="0">
      <alignment horizontal="right" vertical="top"/>
    </xf>
    <xf numFmtId="4" fontId="19" fillId="2" borderId="22" applyNumberFormat="1" applyFont="1" applyFill="1" applyBorder="1" applyAlignment="1" applyProtection="0">
      <alignment horizontal="right" vertical="top"/>
    </xf>
    <xf numFmtId="0" fontId="18" fillId="2" borderId="24" applyNumberFormat="0" applyFont="1" applyFill="1" applyBorder="1" applyAlignment="1" applyProtection="0">
      <alignment vertical="top" wrapText="1"/>
    </xf>
    <xf numFmtId="49" fontId="10" fillId="2" borderId="27" applyNumberFormat="1" applyFont="1" applyFill="1" applyBorder="1" applyAlignment="1" applyProtection="0">
      <alignment horizontal="center" vertical="top"/>
    </xf>
    <xf numFmtId="49" fontId="10" fillId="2" borderId="22" applyNumberFormat="1" applyFont="1" applyFill="1" applyBorder="1" applyAlignment="1" applyProtection="0">
      <alignment horizontal="center" vertical="top"/>
    </xf>
    <xf numFmtId="0" fontId="11" fillId="2" borderId="24" applyNumberFormat="0" applyFont="1" applyFill="1" applyBorder="1" applyAlignment="1" applyProtection="0">
      <alignment vertical="bottom"/>
    </xf>
    <xf numFmtId="49" fontId="11" fillId="2" borderId="12" applyNumberFormat="1" applyFont="1" applyFill="1" applyBorder="1" applyAlignment="1" applyProtection="0">
      <alignment horizontal="center" vertical="top"/>
    </xf>
    <xf numFmtId="0" fontId="10" fillId="8" borderId="41" applyNumberFormat="0" applyFont="1" applyFill="1" applyBorder="1" applyAlignment="1" applyProtection="0">
      <alignment horizontal="center" vertical="top"/>
    </xf>
    <xf numFmtId="4" fontId="10" fillId="8" borderId="42" applyNumberFormat="1" applyFont="1" applyFill="1" applyBorder="1" applyAlignment="1" applyProtection="0">
      <alignment horizontal="right" vertical="top"/>
    </xf>
    <xf numFmtId="49" fontId="17" fillId="9" borderId="9" applyNumberFormat="1" applyFont="1" applyFill="1" applyBorder="1" applyAlignment="1" applyProtection="0">
      <alignment horizontal="left" vertical="center" wrapText="1"/>
    </xf>
    <xf numFmtId="0" fontId="0" fillId="2" borderId="43" applyNumberFormat="0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49" fontId="17" fillId="8" borderId="17" applyNumberFormat="1" applyFont="1" applyFill="1" applyBorder="1" applyAlignment="1" applyProtection="0">
      <alignment horizontal="left" vertical="top" wrapText="1"/>
    </xf>
    <xf numFmtId="49" fontId="10" fillId="7" borderId="17" applyNumberFormat="1" applyFont="1" applyFill="1" applyBorder="1" applyAlignment="1" applyProtection="0">
      <alignment vertical="center"/>
    </xf>
    <xf numFmtId="0" fontId="10" fillId="7" borderId="17" applyNumberFormat="1" applyFont="1" applyFill="1" applyBorder="1" applyAlignment="1" applyProtection="0">
      <alignment horizontal="center" vertical="center"/>
    </xf>
    <xf numFmtId="49" fontId="10" fillId="7" borderId="41" applyNumberFormat="1" applyFont="1" applyFill="1" applyBorder="1" applyAlignment="1" applyProtection="0">
      <alignment vertical="center"/>
    </xf>
    <xf numFmtId="0" fontId="11" fillId="7" borderId="45" applyNumberFormat="0" applyFont="1" applyFill="1" applyBorder="1" applyAlignment="1" applyProtection="0">
      <alignment horizontal="center" vertical="center"/>
    </xf>
    <xf numFmtId="4" fontId="11" fillId="7" borderId="45" applyNumberFormat="1" applyFont="1" applyFill="1" applyBorder="1" applyAlignment="1" applyProtection="0">
      <alignment horizontal="right" vertical="center"/>
    </xf>
    <xf numFmtId="4" fontId="12" fillId="7" borderId="45" applyNumberFormat="1" applyFont="1" applyFill="1" applyBorder="1" applyAlignment="1" applyProtection="0">
      <alignment horizontal="right" vertical="center"/>
    </xf>
    <xf numFmtId="49" fontId="12" fillId="7" borderId="45" applyNumberFormat="1" applyFont="1" applyFill="1" applyBorder="1" applyAlignment="1" applyProtection="0">
      <alignment horizontal="right" vertical="center"/>
    </xf>
    <xf numFmtId="0" fontId="11" fillId="7" borderId="46" applyNumberFormat="0" applyFont="1" applyFill="1" applyBorder="1" applyAlignment="1" applyProtection="0">
      <alignment vertical="center"/>
    </xf>
    <xf numFmtId="49" fontId="10" fillId="2" borderId="27" applyNumberFormat="1" applyFont="1" applyFill="1" applyBorder="1" applyAlignment="1" applyProtection="0">
      <alignment vertical="top"/>
    </xf>
    <xf numFmtId="49" fontId="10" fillId="2" borderId="3" applyNumberFormat="1" applyFont="1" applyFill="1" applyBorder="1" applyAlignment="1" applyProtection="0">
      <alignment horizontal="center" vertical="top"/>
    </xf>
    <xf numFmtId="59" fontId="12" fillId="2" borderId="26" applyNumberFormat="1" applyFont="1" applyFill="1" applyBorder="1" applyAlignment="1" applyProtection="0">
      <alignment horizontal="right" vertical="top"/>
    </xf>
    <xf numFmtId="49" fontId="12" fillId="2" borderId="26" applyNumberFormat="1" applyFont="1" applyFill="1" applyBorder="1" applyAlignment="1" applyProtection="0">
      <alignment horizontal="right" vertical="top"/>
    </xf>
    <xf numFmtId="49" fontId="10" fillId="2" borderId="22" applyNumberFormat="1" applyFont="1" applyFill="1" applyBorder="1" applyAlignment="1" applyProtection="0">
      <alignment vertical="top"/>
    </xf>
    <xf numFmtId="49" fontId="10" fillId="2" borderId="23" applyNumberFormat="1" applyFont="1" applyFill="1" applyBorder="1" applyAlignment="1" applyProtection="0">
      <alignment horizontal="center" vertical="top"/>
    </xf>
    <xf numFmtId="49" fontId="12" fillId="2" borderId="21" applyNumberFormat="1" applyFont="1" applyFill="1" applyBorder="1" applyAlignment="1" applyProtection="0">
      <alignment horizontal="right" vertical="top"/>
    </xf>
    <xf numFmtId="0" fontId="11" fillId="2" borderId="21" applyNumberFormat="0" applyFont="1" applyFill="1" applyBorder="1" applyAlignment="1" applyProtection="0">
      <alignment vertical="top" wrapText="1"/>
    </xf>
    <xf numFmtId="4" fontId="12" fillId="9" borderId="29" applyNumberFormat="1" applyFont="1" applyFill="1" applyBorder="1" applyAlignment="1" applyProtection="0">
      <alignment horizontal="right" vertical="center"/>
    </xf>
    <xf numFmtId="59" fontId="12" fillId="9" borderId="30" applyNumberFormat="1" applyFont="1" applyFill="1" applyBorder="1" applyAlignment="1" applyProtection="0">
      <alignment horizontal="right" vertical="center"/>
    </xf>
    <xf numFmtId="49" fontId="12" fillId="2" borderId="17" applyNumberFormat="1" applyFont="1" applyFill="1" applyBorder="1" applyAlignment="1" applyProtection="0">
      <alignment horizontal="right" vertical="top"/>
    </xf>
    <xf numFmtId="49" fontId="11" fillId="2" borderId="17" applyNumberFormat="1" applyFont="1" applyFill="1" applyBorder="1" applyAlignment="1" applyProtection="0">
      <alignment vertical="center" wrapText="1"/>
    </xf>
    <xf numFmtId="49" fontId="10" fillId="2" borderId="28" applyNumberFormat="1" applyFont="1" applyFill="1" applyBorder="1" applyAlignment="1" applyProtection="0">
      <alignment horizontal="center" vertical="top"/>
    </xf>
    <xf numFmtId="49" fontId="11" fillId="2" borderId="17" applyNumberFormat="1" applyFont="1" applyFill="1" applyBorder="1" applyAlignment="1" applyProtection="0">
      <alignment horizontal="center" vertical="center"/>
    </xf>
    <xf numFmtId="4" fontId="11" fillId="2" borderId="18" applyNumberFormat="1" applyFont="1" applyFill="1" applyBorder="1" applyAlignment="1" applyProtection="0">
      <alignment horizontal="right" vertical="center"/>
    </xf>
    <xf numFmtId="4" fontId="11" fillId="2" borderId="19" applyNumberFormat="1" applyFont="1" applyFill="1" applyBorder="1" applyAlignment="1" applyProtection="0">
      <alignment horizontal="right" vertical="center"/>
    </xf>
    <xf numFmtId="4" fontId="11" fillId="2" borderId="20" applyNumberFormat="1" applyFont="1" applyFill="1" applyBorder="1" applyAlignment="1" applyProtection="0">
      <alignment horizontal="right" vertical="center"/>
    </xf>
    <xf numFmtId="4" fontId="12" fillId="2" borderId="17" applyNumberFormat="1" applyFont="1" applyFill="1" applyBorder="1" applyAlignment="1" applyProtection="0">
      <alignment horizontal="right" vertical="center"/>
    </xf>
    <xf numFmtId="59" fontId="12" fillId="2" borderId="17" applyNumberFormat="1" applyFont="1" applyFill="1" applyBorder="1" applyAlignment="1" applyProtection="0">
      <alignment horizontal="right" vertical="center"/>
    </xf>
    <xf numFmtId="61" fontId="10" fillId="2" borderId="21" applyNumberFormat="1" applyFont="1" applyFill="1" applyBorder="1" applyAlignment="1" applyProtection="0">
      <alignment horizontal="center" vertical="top"/>
    </xf>
    <xf numFmtId="49" fontId="11" fillId="2" borderId="12" applyNumberFormat="1" applyFont="1" applyFill="1" applyBorder="1" applyAlignment="1" applyProtection="0">
      <alignment vertical="top" wrapText="1"/>
    </xf>
    <xf numFmtId="4" fontId="11" fillId="2" borderId="28" applyNumberFormat="1" applyFont="1" applyFill="1" applyBorder="1" applyAlignment="1" applyProtection="0">
      <alignment horizontal="right" vertical="top"/>
    </xf>
    <xf numFmtId="4" fontId="11" fillId="2" borderId="29" applyNumberFormat="1" applyFont="1" applyFill="1" applyBorder="1" applyAlignment="1" applyProtection="0">
      <alignment horizontal="right" vertical="top"/>
    </xf>
    <xf numFmtId="4" fontId="11" fillId="2" borderId="30" applyNumberFormat="1" applyFont="1" applyFill="1" applyBorder="1" applyAlignment="1" applyProtection="0">
      <alignment horizontal="right" vertical="top"/>
    </xf>
    <xf numFmtId="4" fontId="12" fillId="2" borderId="12" applyNumberFormat="1" applyFont="1" applyFill="1" applyBorder="1" applyAlignment="1" applyProtection="0">
      <alignment horizontal="right" vertical="top"/>
    </xf>
    <xf numFmtId="49" fontId="12" fillId="2" borderId="12" applyNumberFormat="1" applyFont="1" applyFill="1" applyBorder="1" applyAlignment="1" applyProtection="0">
      <alignment horizontal="right" vertical="top"/>
    </xf>
    <xf numFmtId="0" fontId="11" fillId="2" borderId="12" applyNumberFormat="0" applyFont="1" applyFill="1" applyBorder="1" applyAlignment="1" applyProtection="0">
      <alignment vertical="top" wrapText="1"/>
    </xf>
    <xf numFmtId="61" fontId="10" fillId="2" borderId="26" applyNumberFormat="1" applyFont="1" applyFill="1" applyBorder="1" applyAlignment="1" applyProtection="0">
      <alignment horizontal="center" vertical="top"/>
    </xf>
    <xf numFmtId="61" fontId="10" fillId="2" borderId="22" applyNumberFormat="1" applyFont="1" applyFill="1" applyBorder="1" applyAlignment="1" applyProtection="0">
      <alignment horizontal="center" vertical="top"/>
    </xf>
    <xf numFmtId="59" fontId="12" fillId="2" borderId="21" applyNumberFormat="1" applyFont="1" applyFill="1" applyBorder="1" applyAlignment="1" applyProtection="0">
      <alignment horizontal="right" vertical="top"/>
    </xf>
    <xf numFmtId="0" fontId="10" fillId="8" borderId="30" applyNumberFormat="0" applyFont="1" applyFill="1" applyBorder="1" applyAlignment="1" applyProtection="0">
      <alignment vertical="top" wrapText="1"/>
    </xf>
    <xf numFmtId="49" fontId="11" fillId="2" borderId="26" applyNumberFormat="1" applyFont="1" applyFill="1" applyBorder="1" applyAlignment="1" applyProtection="0">
      <alignment vertical="center" wrapText="1"/>
    </xf>
    <xf numFmtId="0" fontId="11" fillId="2" borderId="26" applyNumberFormat="0" applyFont="1" applyFill="1" applyBorder="1" applyAlignment="1" applyProtection="0">
      <alignment vertical="top" wrapText="1"/>
    </xf>
    <xf numFmtId="49" fontId="17" fillId="2" borderId="26" applyNumberFormat="1" applyFont="1" applyFill="1" applyBorder="1" applyAlignment="1" applyProtection="0">
      <alignment vertical="top"/>
    </xf>
    <xf numFmtId="49" fontId="17" fillId="2" borderId="26" applyNumberFormat="1" applyFont="1" applyFill="1" applyBorder="1" applyAlignment="1" applyProtection="0">
      <alignment horizontal="center" vertical="top"/>
    </xf>
    <xf numFmtId="49" fontId="20" fillId="2" borderId="26" applyNumberFormat="1" applyFont="1" applyFill="1" applyBorder="1" applyAlignment="1" applyProtection="0">
      <alignment vertical="top" wrapText="1"/>
    </xf>
    <xf numFmtId="49" fontId="20" fillId="2" borderId="26" applyNumberFormat="1" applyFont="1" applyFill="1" applyBorder="1" applyAlignment="1" applyProtection="0">
      <alignment horizontal="center" vertical="top"/>
    </xf>
    <xf numFmtId="4" fontId="20" fillId="2" borderId="27" applyNumberFormat="1" applyFont="1" applyFill="1" applyBorder="1" applyAlignment="1" applyProtection="0">
      <alignment horizontal="right" vertical="top"/>
    </xf>
    <xf numFmtId="4" fontId="20" fillId="2" borderId="3" applyNumberFormat="1" applyFont="1" applyFill="1" applyBorder="1" applyAlignment="1" applyProtection="0">
      <alignment horizontal="right" vertical="top"/>
    </xf>
    <xf numFmtId="4" fontId="20" fillId="2" borderId="25" applyNumberFormat="1" applyFont="1" applyFill="1" applyBorder="1" applyAlignment="1" applyProtection="0">
      <alignment horizontal="right" vertical="top"/>
    </xf>
    <xf numFmtId="4" fontId="14" fillId="2" borderId="26" applyNumberFormat="1" applyFont="1" applyFill="1" applyBorder="1" applyAlignment="1" applyProtection="0">
      <alignment horizontal="right" vertical="top"/>
    </xf>
    <xf numFmtId="59" fontId="14" fillId="2" borderId="26" applyNumberFormat="1" applyFont="1" applyFill="1" applyBorder="1" applyAlignment="1" applyProtection="0">
      <alignment horizontal="right" vertical="top"/>
    </xf>
    <xf numFmtId="59" fontId="12" fillId="8" borderId="17" applyNumberFormat="1" applyFont="1" applyFill="1" applyBorder="1" applyAlignment="1" applyProtection="0">
      <alignment horizontal="right" vertical="top"/>
    </xf>
    <xf numFmtId="0" fontId="10" fillId="8" borderId="17" applyNumberFormat="0" applyFont="1" applyFill="1" applyBorder="1" applyAlignment="1" applyProtection="0">
      <alignment vertical="top" wrapText="1"/>
    </xf>
    <xf numFmtId="49" fontId="20" fillId="2" borderId="47" applyNumberFormat="1" applyFont="1" applyFill="1" applyBorder="1" applyAlignment="1" applyProtection="0">
      <alignment horizontal="center" vertical="top" wrapText="1"/>
    </xf>
    <xf numFmtId="4" fontId="20" fillId="2" borderId="48" applyNumberFormat="1" applyFont="1" applyFill="1" applyBorder="1" applyAlignment="1" applyProtection="0">
      <alignment horizontal="right" vertical="top"/>
    </xf>
    <xf numFmtId="60" fontId="10" fillId="6" borderId="15" applyNumberFormat="1" applyFont="1" applyFill="1" applyBorder="1" applyAlignment="1" applyProtection="0">
      <alignment horizontal="center" vertical="center"/>
    </xf>
    <xf numFmtId="0" fontId="10" fillId="6" borderId="15" applyNumberFormat="0" applyFont="1" applyFill="1" applyBorder="1" applyAlignment="1" applyProtection="0">
      <alignment vertical="center" wrapText="1"/>
    </xf>
    <xf numFmtId="0" fontId="10" fillId="6" borderId="16" applyNumberFormat="0" applyFont="1" applyFill="1" applyBorder="1" applyAlignment="1" applyProtection="0">
      <alignment horizontal="center" vertical="center"/>
    </xf>
    <xf numFmtId="4" fontId="10" fillId="6" borderId="9" applyNumberFormat="1" applyFont="1" applyFill="1" applyBorder="1" applyAlignment="1" applyProtection="0">
      <alignment horizontal="right" vertical="center"/>
    </xf>
    <xf numFmtId="4" fontId="10" fillId="6" borderId="16" applyNumberFormat="1" applyFont="1" applyFill="1" applyBorder="1" applyAlignment="1" applyProtection="0">
      <alignment horizontal="right" vertical="center"/>
    </xf>
    <xf numFmtId="4" fontId="10" fillId="6" borderId="12" applyNumberFormat="1" applyFont="1" applyFill="1" applyBorder="1" applyAlignment="1" applyProtection="0">
      <alignment horizontal="right" vertical="center"/>
    </xf>
    <xf numFmtId="4" fontId="10" fillId="6" borderId="49" applyNumberFormat="1" applyFont="1" applyFill="1" applyBorder="1" applyAlignment="1" applyProtection="0">
      <alignment horizontal="right" vertical="center"/>
    </xf>
    <xf numFmtId="4" fontId="10" fillId="6" borderId="50" applyNumberFormat="1" applyFont="1" applyFill="1" applyBorder="1" applyAlignment="1" applyProtection="0">
      <alignment horizontal="right" vertical="center"/>
    </xf>
    <xf numFmtId="59" fontId="10" fillId="6" borderId="12" applyNumberFormat="1" applyFont="1" applyFill="1" applyBorder="1" applyAlignment="1" applyProtection="0">
      <alignment horizontal="right" vertical="center"/>
    </xf>
    <xf numFmtId="0" fontId="10" fillId="6" borderId="12" applyNumberFormat="0" applyFont="1" applyFill="1" applyBorder="1" applyAlignment="1" applyProtection="0">
      <alignment vertical="center" wrapText="1"/>
    </xf>
    <xf numFmtId="60" fontId="11" fillId="2" borderId="51" applyNumberFormat="1" applyFont="1" applyFill="1" applyBorder="1" applyAlignment="1" applyProtection="0">
      <alignment horizontal="center" vertical="center"/>
    </xf>
    <xf numFmtId="0" fontId="0" fillId="2" borderId="51" applyNumberFormat="0" applyFont="1" applyFill="1" applyBorder="1" applyAlignment="1" applyProtection="0">
      <alignment vertical="bottom"/>
    </xf>
    <xf numFmtId="0" fontId="11" fillId="2" borderId="51" applyNumberFormat="0" applyFont="1" applyFill="1" applyBorder="1" applyAlignment="1" applyProtection="0">
      <alignment horizontal="center" vertical="center"/>
    </xf>
    <xf numFmtId="4" fontId="11" fillId="2" borderId="51" applyNumberFormat="1" applyFont="1" applyFill="1" applyBorder="1" applyAlignment="1" applyProtection="0">
      <alignment horizontal="right" vertical="center"/>
    </xf>
    <xf numFmtId="4" fontId="12" fillId="2" borderId="51" applyNumberFormat="1" applyFont="1" applyFill="1" applyBorder="1" applyAlignment="1" applyProtection="0">
      <alignment horizontal="right" vertical="center"/>
    </xf>
    <xf numFmtId="0" fontId="11" fillId="2" borderId="51" applyNumberFormat="0" applyFont="1" applyFill="1" applyBorder="1" applyAlignment="1" applyProtection="0">
      <alignment vertical="center" wrapText="1"/>
    </xf>
    <xf numFmtId="49" fontId="10" fillId="6" borderId="9" applyNumberFormat="1" applyFont="1" applyFill="1" applyBorder="1" applyAlignment="1" applyProtection="0">
      <alignment horizontal="left" vertical="center"/>
    </xf>
    <xf numFmtId="0" fontId="0" fillId="2" borderId="52" applyNumberFormat="0" applyFont="1" applyFill="1" applyBorder="1" applyAlignment="1" applyProtection="0">
      <alignment vertical="bottom"/>
    </xf>
    <xf numFmtId="4" fontId="12" fillId="6" borderId="12" applyNumberFormat="1" applyFont="1" applyFill="1" applyBorder="1" applyAlignment="1" applyProtection="0">
      <alignment horizontal="right" vertical="center"/>
    </xf>
    <xf numFmtId="0" fontId="11" fillId="2" borderId="53" applyNumberFormat="0" applyFont="1" applyFill="1" applyBorder="1" applyAlignment="1" applyProtection="0">
      <alignment vertical="bottom"/>
    </xf>
    <xf numFmtId="0" fontId="10" fillId="2" borderId="53" applyNumberFormat="0" applyFont="1" applyFill="1" applyBorder="1" applyAlignment="1" applyProtection="0">
      <alignment horizontal="center" vertical="bottom"/>
    </xf>
    <xf numFmtId="0" fontId="11" fillId="2" borderId="53" applyNumberFormat="0" applyFont="1" applyFill="1" applyBorder="1" applyAlignment="1" applyProtection="0">
      <alignment vertical="bottom" wrapText="1"/>
    </xf>
    <xf numFmtId="0" fontId="11" fillId="2" borderId="53" applyNumberFormat="0" applyFont="1" applyFill="1" applyBorder="1" applyAlignment="1" applyProtection="0">
      <alignment horizontal="center" vertical="bottom"/>
    </xf>
    <xf numFmtId="4" fontId="11" fillId="2" borderId="53" applyNumberFormat="1" applyFont="1" applyFill="1" applyBorder="1" applyAlignment="1" applyProtection="0">
      <alignment horizontal="right" vertical="bottom"/>
    </xf>
    <xf numFmtId="4" fontId="12" fillId="2" borderId="53" applyNumberFormat="1" applyFont="1" applyFill="1" applyBorder="1" applyAlignment="1" applyProtection="0">
      <alignment horizontal="right" vertical="bottom"/>
    </xf>
    <xf numFmtId="0" fontId="10" fillId="2" borderId="1" applyNumberFormat="0" applyFont="1" applyFill="1" applyBorder="1" applyAlignment="1" applyProtection="0">
      <alignment horizontal="center" vertical="bottom"/>
    </xf>
    <xf numFmtId="0" fontId="11" fillId="2" borderId="1" applyNumberFormat="0" applyFont="1" applyFill="1" applyBorder="1" applyAlignment="1" applyProtection="0">
      <alignment horizontal="center" vertical="bottom"/>
    </xf>
    <xf numFmtId="49" fontId="10" fillId="2" borderId="5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4" fontId="11" fillId="2" borderId="5" applyNumberFormat="1" applyFont="1" applyFill="1" applyBorder="1" applyAlignment="1" applyProtection="0">
      <alignment horizontal="right" vertical="bottom"/>
    </xf>
    <xf numFmtId="49" fontId="11" fillId="2" borderId="1" applyNumberFormat="1" applyFont="1" applyFill="1" applyBorder="1" applyAlignment="1" applyProtection="0">
      <alignment horizontal="center" vertical="bottom" wrapText="1"/>
    </xf>
    <xf numFmtId="49" fontId="11" fillId="2" borderId="5" applyNumberFormat="1" applyFont="1" applyFill="1" applyBorder="1" applyAlignment="1" applyProtection="0">
      <alignment horizontal="center" vertical="bottom" wrapText="1"/>
    </xf>
    <xf numFmtId="0" fontId="21" fillId="2" borderId="6" applyNumberFormat="0" applyFont="1" applyFill="1" applyBorder="1" applyAlignment="1" applyProtection="0">
      <alignment vertical="bottom" wrapText="1"/>
    </xf>
    <xf numFmtId="0" fontId="22" fillId="2" borderId="6" applyNumberFormat="0" applyFont="1" applyFill="1" applyBorder="1" applyAlignment="1" applyProtection="0">
      <alignment horizontal="center" vertical="bottom"/>
    </xf>
    <xf numFmtId="49" fontId="21" fillId="2" borderId="6" applyNumberFormat="1" applyFont="1" applyFill="1" applyBorder="1" applyAlignment="1" applyProtection="0">
      <alignment horizontal="left" vertical="bottom" wrapText="1"/>
    </xf>
    <xf numFmtId="0" fontId="21" fillId="2" borderId="1" applyNumberFormat="0" applyFont="1" applyFill="1" applyBorder="1" applyAlignment="1" applyProtection="0">
      <alignment horizontal="center" vertical="bottom"/>
    </xf>
    <xf numFmtId="4" fontId="21" fillId="2" borderId="6" applyNumberFormat="1" applyFont="1" applyFill="1" applyBorder="1" applyAlignment="1" applyProtection="0">
      <alignment horizontal="right" vertical="bottom"/>
    </xf>
    <xf numFmtId="49" fontId="21" fillId="2" borderId="6" applyNumberFormat="1" applyFont="1" applyFill="1" applyBorder="1" applyAlignment="1" applyProtection="0">
      <alignment horizontal="left" vertical="bottom"/>
    </xf>
    <xf numFmtId="4" fontId="22" fillId="2" borderId="1" applyNumberFormat="1" applyFont="1" applyFill="1" applyBorder="1" applyAlignment="1" applyProtection="0">
      <alignment horizontal="right" vertical="bottom"/>
    </xf>
    <xf numFmtId="4" fontId="22" fillId="2" borderId="6" applyNumberFormat="1" applyFont="1" applyFill="1" applyBorder="1" applyAlignment="1" applyProtection="0">
      <alignment horizontal="right" vertical="bottom"/>
    </xf>
    <xf numFmtId="49" fontId="21" fillId="2" borderId="6" applyNumberFormat="1" applyFont="1" applyFill="1" applyBorder="1" applyAlignment="1" applyProtection="0">
      <alignment horizontal="center" vertical="bottom" wrapText="1"/>
    </xf>
    <xf numFmtId="4" fontId="21" fillId="2" borderId="1" applyNumberFormat="1" applyFont="1" applyFill="1" applyBorder="1" applyAlignment="1" applyProtection="0">
      <alignment horizontal="right" vertical="bottom"/>
    </xf>
    <xf numFmtId="4" fontId="14" fillId="2" borderId="1" applyNumberFormat="1" applyFont="1" applyFill="1" applyBorder="1" applyAlignment="1" applyProtection="0">
      <alignment horizontal="right" vertical="bottom"/>
    </xf>
    <xf numFmtId="0" fontId="20" fillId="2" borderId="1" applyNumberFormat="0" applyFont="1" applyFill="1" applyBorder="1" applyAlignment="1" applyProtection="0">
      <alignment vertical="bottom" wrapText="1"/>
    </xf>
    <xf numFmtId="49" fontId="10" fillId="2" borderId="1" applyNumberFormat="1" applyFont="1" applyFill="1" applyBorder="1" applyAlignment="1" applyProtection="0">
      <alignment vertical="bottom" wrapText="1"/>
    </xf>
    <xf numFmtId="4" fontId="10" fillId="2" borderId="1" applyNumberFormat="1" applyFont="1" applyFill="1" applyBorder="1" applyAlignment="1" applyProtection="0">
      <alignment horizontal="right" vertical="bottom"/>
    </xf>
    <xf numFmtId="4" fontId="23" fillId="2" borderId="1" applyNumberFormat="1" applyFont="1" applyFill="1" applyBorder="1" applyAlignment="1" applyProtection="0">
      <alignment horizontal="right" vertical="bottom"/>
    </xf>
    <xf numFmtId="0" fontId="11" fillId="2" borderId="5" applyNumberFormat="0" applyFont="1" applyFill="1" applyBorder="1" applyAlignment="1" applyProtection="0">
      <alignment vertical="bottom" wrapText="1"/>
    </xf>
    <xf numFmtId="4" fontId="11" fillId="2" borderId="6" applyNumberFormat="1" applyFont="1" applyFill="1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bdbdb"/>
      <rgbColor rgb="ff515151"/>
      <rgbColor rgb="ffff0000"/>
      <rgbColor rgb="fff2f2f2"/>
      <rgbColor rgb="ffaaaaaa"/>
      <rgbColor rgb="fffef2cb"/>
      <rgbColor rgb="ffffff00"/>
      <rgbColor rgb="ffe2efd9"/>
      <rgbColor rgb="ffdeeaf6"/>
      <rgbColor rgb="ffececec"/>
      <rgbColor rgb="ff52525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23"/>
  <sheetViews>
    <sheetView workbookViewId="0" showGridLines="0" defaultGridColor="1">
      <pane topLeftCell="B1" xSplit="1" ySplit="0" activePane="topRight" state="frozen"/>
    </sheetView>
  </sheetViews>
  <sheetFormatPr defaultColWidth="16.3333" defaultRowHeight="14.6" customHeight="1" outlineLevelRow="0" outlineLevelCol="0"/>
  <cols>
    <col min="1" max="1" width="15.0781" style="1" customWidth="1"/>
    <col min="2" max="14" width="9.17188" style="1" customWidth="1"/>
    <col min="15" max="256" width="16.3516" style="1" customWidth="1"/>
  </cols>
  <sheetData>
    <row r="1" ht="90.9" customHeight="1">
      <c r="A1" s="2"/>
      <c r="B1" s="3"/>
      <c r="C1" s="3"/>
      <c r="D1" s="3"/>
      <c r="E1" s="4"/>
      <c r="F1" s="4"/>
      <c r="G1" s="4"/>
      <c r="H1" s="4"/>
      <c r="I1" s="4"/>
      <c r="J1" s="4"/>
      <c r="K1" t="s" s="5">
        <v>0</v>
      </c>
      <c r="L1" s="3"/>
      <c r="M1" s="3"/>
      <c r="N1" s="3"/>
    </row>
    <row r="2" ht="11.65" customHeight="1">
      <c r="A2" s="2"/>
      <c r="B2" s="3"/>
      <c r="C2" s="3"/>
      <c r="D2" s="3"/>
      <c r="E2" s="4"/>
      <c r="F2" s="4"/>
      <c r="G2" s="4"/>
      <c r="H2" s="4"/>
      <c r="I2" s="4"/>
      <c r="J2" s="4"/>
      <c r="K2" t="s" s="5">
        <v>1</v>
      </c>
      <c r="L2" s="3"/>
      <c r="M2" s="3"/>
      <c r="N2" s="3"/>
    </row>
    <row r="3" ht="11.65" customHeight="1">
      <c r="A3" s="2"/>
      <c r="B3" s="3"/>
      <c r="C3" s="3"/>
      <c r="D3" s="3"/>
      <c r="E3" s="4"/>
      <c r="F3" s="4"/>
      <c r="G3" s="4"/>
      <c r="H3" s="4"/>
      <c r="I3" s="4"/>
      <c r="J3" s="4"/>
      <c r="K3" t="s" s="5">
        <v>2</v>
      </c>
      <c r="L3" s="3"/>
      <c r="M3" s="3"/>
      <c r="N3" s="3"/>
    </row>
    <row r="4" ht="11.65" customHeight="1">
      <c r="A4" t="s" s="2">
        <v>3</v>
      </c>
      <c r="B4" s="3"/>
      <c r="C4" s="3"/>
      <c r="D4" s="3"/>
      <c r="E4" s="4"/>
      <c r="F4" s="4"/>
      <c r="G4" s="4"/>
      <c r="H4" s="4"/>
      <c r="I4" s="4"/>
      <c r="J4" s="4"/>
      <c r="K4" s="3"/>
      <c r="L4" s="3"/>
      <c r="M4" s="3"/>
      <c r="N4" s="3"/>
    </row>
    <row r="5" ht="11.65" customHeight="1">
      <c r="A5" t="s" s="6">
        <v>4</v>
      </c>
      <c r="B5" s="3"/>
      <c r="C5" s="3"/>
      <c r="D5" s="3"/>
      <c r="E5" s="4"/>
      <c r="F5" s="4"/>
      <c r="G5" s="4"/>
      <c r="H5" s="4"/>
      <c r="I5" s="4"/>
      <c r="J5" s="4"/>
      <c r="K5" s="3"/>
      <c r="L5" s="3"/>
      <c r="M5" s="3"/>
      <c r="N5" s="3"/>
    </row>
    <row r="6" ht="11.65" customHeight="1">
      <c r="A6" t="s" s="6">
        <v>5</v>
      </c>
      <c r="B6" s="3"/>
      <c r="C6" s="3"/>
      <c r="D6" s="3"/>
      <c r="E6" s="4"/>
      <c r="F6" s="4"/>
      <c r="G6" s="4"/>
      <c r="H6" s="4"/>
      <c r="I6" s="4"/>
      <c r="J6" s="4"/>
      <c r="K6" s="3"/>
      <c r="L6" s="3"/>
      <c r="M6" s="3"/>
      <c r="N6" s="3"/>
    </row>
    <row r="7" ht="11.65" customHeight="1">
      <c r="A7" t="s" s="6">
        <v>6</v>
      </c>
      <c r="B7" s="3"/>
      <c r="C7" s="3"/>
      <c r="D7" s="3"/>
      <c r="E7" s="4"/>
      <c r="F7" s="4"/>
      <c r="G7" s="4"/>
      <c r="H7" s="4"/>
      <c r="I7" s="4"/>
      <c r="J7" s="4"/>
      <c r="K7" s="3"/>
      <c r="L7" s="3"/>
      <c r="M7" s="3"/>
      <c r="N7" s="3"/>
    </row>
    <row r="8" ht="11.65" customHeight="1">
      <c r="A8" t="s" s="6">
        <v>7</v>
      </c>
      <c r="B8" s="3"/>
      <c r="C8" s="3"/>
      <c r="D8" s="3"/>
      <c r="E8" s="4"/>
      <c r="F8" s="4"/>
      <c r="G8" s="4"/>
      <c r="H8" s="4"/>
      <c r="I8" s="4"/>
      <c r="J8" s="4"/>
      <c r="K8" s="3"/>
      <c r="L8" s="3"/>
      <c r="M8" s="3"/>
      <c r="N8" s="3"/>
    </row>
    <row r="9" ht="11.65" customHeight="1">
      <c r="A9" t="s" s="6">
        <v>8</v>
      </c>
      <c r="B9" s="3"/>
      <c r="C9" s="3"/>
      <c r="D9" s="3"/>
      <c r="E9" s="4"/>
      <c r="F9" s="4"/>
      <c r="G9" s="4"/>
      <c r="H9" s="4"/>
      <c r="I9" s="4"/>
      <c r="J9" s="4"/>
      <c r="K9" s="3"/>
      <c r="L9" s="3"/>
      <c r="M9" s="3"/>
      <c r="N9" s="3"/>
    </row>
    <row r="10" ht="16.75" customHeight="1">
      <c r="A10" s="7"/>
      <c r="B10" s="3"/>
      <c r="C10" s="3"/>
      <c r="D10" s="3"/>
      <c r="E10" s="4"/>
      <c r="F10" s="4"/>
      <c r="G10" t="s" s="8">
        <v>9</v>
      </c>
      <c r="H10" s="4"/>
      <c r="I10" s="4"/>
      <c r="J10" s="4"/>
      <c r="K10" s="3"/>
      <c r="L10" s="3"/>
      <c r="M10" s="3"/>
      <c r="N10" s="3"/>
    </row>
    <row r="11" ht="16.75" customHeight="1">
      <c r="A11" s="7"/>
      <c r="B11" s="3"/>
      <c r="C11" s="3"/>
      <c r="D11" s="3"/>
      <c r="E11" s="4"/>
      <c r="F11" s="4"/>
      <c r="G11" t="s" s="8">
        <v>10</v>
      </c>
      <c r="H11" s="4"/>
      <c r="I11" s="4"/>
      <c r="J11" s="4"/>
      <c r="K11" s="3"/>
      <c r="L11" s="3"/>
      <c r="M11" s="3"/>
      <c r="N11" s="3"/>
    </row>
    <row r="12" ht="17.25" customHeight="1">
      <c r="A12" s="9"/>
      <c r="B12" s="10"/>
      <c r="C12" s="10"/>
      <c r="D12" s="10"/>
      <c r="E12" s="11"/>
      <c r="F12" s="11"/>
      <c r="G12" s="12"/>
      <c r="H12" s="11"/>
      <c r="I12" s="11"/>
      <c r="J12" s="11"/>
      <c r="K12" s="10"/>
      <c r="L12" s="10"/>
      <c r="M12" s="10"/>
      <c r="N12" s="10"/>
    </row>
    <row r="13" ht="17.75" customHeight="1">
      <c r="A13" s="13"/>
      <c r="B13" t="s" s="14">
        <v>11</v>
      </c>
      <c r="C13" s="15"/>
      <c r="D13" t="s" s="14">
        <v>12</v>
      </c>
      <c r="E13" s="15"/>
      <c r="F13" s="15"/>
      <c r="G13" s="15"/>
      <c r="H13" s="15"/>
      <c r="I13" s="15"/>
      <c r="J13" s="15"/>
      <c r="K13" t="s" s="14">
        <v>13</v>
      </c>
      <c r="L13" s="15"/>
      <c r="M13" t="s" s="14">
        <v>14</v>
      </c>
      <c r="N13" s="15"/>
    </row>
    <row r="14" ht="52.75" customHeight="1">
      <c r="A14" s="16"/>
      <c r="B14" s="15"/>
      <c r="C14" s="15"/>
      <c r="D14" t="s" s="17">
        <v>15</v>
      </c>
      <c r="E14" t="s" s="17">
        <v>16</v>
      </c>
      <c r="F14" t="s" s="17">
        <v>17</v>
      </c>
      <c r="G14" t="s" s="17">
        <v>18</v>
      </c>
      <c r="H14" t="s" s="17">
        <v>19</v>
      </c>
      <c r="I14" t="s" s="17">
        <v>20</v>
      </c>
      <c r="J14" s="15"/>
      <c r="K14" s="15"/>
      <c r="L14" s="15"/>
      <c r="M14" s="15"/>
      <c r="N14" s="15"/>
    </row>
    <row r="15" ht="31.75" customHeight="1">
      <c r="A15" s="16"/>
      <c r="B15" t="s" s="17">
        <v>21</v>
      </c>
      <c r="C15" t="s" s="17">
        <v>22</v>
      </c>
      <c r="D15" t="s" s="17">
        <v>22</v>
      </c>
      <c r="E15" t="s" s="17">
        <v>22</v>
      </c>
      <c r="F15" t="s" s="17">
        <v>22</v>
      </c>
      <c r="G15" t="s" s="17">
        <v>22</v>
      </c>
      <c r="H15" t="s" s="17">
        <v>22</v>
      </c>
      <c r="I15" t="s" s="17">
        <v>21</v>
      </c>
      <c r="J15" t="s" s="17">
        <v>23</v>
      </c>
      <c r="K15" t="s" s="17">
        <v>21</v>
      </c>
      <c r="L15" t="s" s="17">
        <v>22</v>
      </c>
      <c r="M15" t="s" s="17">
        <v>21</v>
      </c>
      <c r="N15" t="s" s="17">
        <v>22</v>
      </c>
    </row>
    <row r="16" ht="17.75" customHeight="1">
      <c r="A16" t="s" s="17">
        <v>24</v>
      </c>
      <c r="B16" s="18">
        <v>1</v>
      </c>
      <c r="C16" s="1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8">
        <v>10</v>
      </c>
      <c r="L16" s="18">
        <v>11</v>
      </c>
      <c r="M16" s="18">
        <v>12</v>
      </c>
      <c r="N16" s="18">
        <v>13</v>
      </c>
    </row>
    <row r="17" ht="17.75" customHeight="1">
      <c r="A17" t="s" s="17">
        <v>25</v>
      </c>
      <c r="B17" s="19">
        <v>0.941663069222602</v>
      </c>
      <c r="C17" s="20">
        <v>2421270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3"/>
      <c r="J17" s="18">
        <f>SUM(D17:H17)</f>
        <v>0</v>
      </c>
      <c r="K17" s="19">
        <v>0.0583369307773979</v>
      </c>
      <c r="L17" s="20">
        <v>150000</v>
      </c>
      <c r="M17" s="19">
        <f>B17+K17</f>
        <v>1</v>
      </c>
      <c r="N17" s="20">
        <f>C17+J17+L17</f>
        <v>2571270</v>
      </c>
    </row>
    <row r="18" ht="17.75" customHeight="1">
      <c r="A18" t="s" s="17">
        <v>26</v>
      </c>
      <c r="B18" s="21">
        <f>C18/$N18</f>
        <v>0.938530848092418</v>
      </c>
      <c r="C18" s="20">
        <f>'Звіт'!J167</f>
        <v>2421250.6155</v>
      </c>
      <c r="D18" s="18">
        <v>0</v>
      </c>
      <c r="E18" s="18">
        <v>0</v>
      </c>
      <c r="F18" s="18">
        <v>0</v>
      </c>
      <c r="G18" s="18">
        <v>0</v>
      </c>
      <c r="H18" s="20">
        <v>8580</v>
      </c>
      <c r="I18" s="21">
        <f>J18/$N18</f>
        <v>0.00332579974377004</v>
      </c>
      <c r="J18" s="20">
        <f>SUM(D18:H18)</f>
        <v>8580</v>
      </c>
      <c r="K18" s="21">
        <f>L18/$N18</f>
        <v>0.0581433521638119</v>
      </c>
      <c r="L18" s="20">
        <v>150000</v>
      </c>
      <c r="M18" s="21">
        <f>N18/$N18</f>
        <v>1</v>
      </c>
      <c r="N18" s="20">
        <f>C18+J18+L18</f>
        <v>2579830.6155</v>
      </c>
    </row>
    <row r="19" ht="17.75" customHeight="1">
      <c r="A19" t="s" s="17">
        <v>27</v>
      </c>
      <c r="B19" s="21">
        <f>C19/$N19</f>
        <v>0.9559996883442869</v>
      </c>
      <c r="C19" s="20">
        <f>1089571+726381</f>
        <v>1815952</v>
      </c>
      <c r="D19" s="18">
        <v>0</v>
      </c>
      <c r="E19" s="18">
        <v>0</v>
      </c>
      <c r="F19" s="18">
        <v>0</v>
      </c>
      <c r="G19" s="18">
        <v>0</v>
      </c>
      <c r="H19" s="20">
        <v>8580</v>
      </c>
      <c r="I19" s="21">
        <f>J19/$N19</f>
        <v>0.0045169020579806</v>
      </c>
      <c r="J19" s="20">
        <f>SUM(D19:H19)</f>
        <v>8580</v>
      </c>
      <c r="K19" s="21">
        <f>L19/$N19</f>
        <v>0.0394834095977325</v>
      </c>
      <c r="L19" s="20">
        <v>75000</v>
      </c>
      <c r="M19" s="21">
        <f>N19/$N19</f>
        <v>1</v>
      </c>
      <c r="N19" s="20">
        <f>C19+J19+L19</f>
        <v>1899532</v>
      </c>
    </row>
    <row r="20" ht="24.75" customHeight="1">
      <c r="A20" t="s" s="17">
        <v>28</v>
      </c>
      <c r="B20" s="21">
        <f>C20/$N20</f>
        <v>0.889754295700165</v>
      </c>
      <c r="C20" s="20">
        <f>C18-C19</f>
        <v>605298.6155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21">
        <f>J20/$N20</f>
        <v>0</v>
      </c>
      <c r="J20" s="18">
        <f>SUM(D20:H20)</f>
        <v>0</v>
      </c>
      <c r="K20" s="21">
        <f>L20/$N20</f>
        <v>0.110245704299835</v>
      </c>
      <c r="L20" s="20">
        <f>L18-L19</f>
        <v>75000</v>
      </c>
      <c r="M20" s="21">
        <f>N20/$N20</f>
        <v>1</v>
      </c>
      <c r="N20" s="20">
        <f>C20+J20+L20</f>
        <v>680298.6155</v>
      </c>
    </row>
    <row r="21" ht="25.2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ht="14.1" customHeight="1">
      <c r="A22" s="23"/>
      <c r="B22" t="s" s="24">
        <v>29</v>
      </c>
      <c r="C22" t="s" s="25">
        <v>30</v>
      </c>
      <c r="D22" s="26"/>
      <c r="E22" s="26"/>
      <c r="F22" s="27"/>
      <c r="G22" s="28"/>
      <c r="H22" s="28"/>
      <c r="I22" s="28"/>
      <c r="J22" s="29"/>
      <c r="K22" t="s" s="30">
        <v>31</v>
      </c>
      <c r="L22" s="26"/>
      <c r="M22" s="26"/>
      <c r="N22" s="29"/>
    </row>
    <row r="23" ht="13.25" customHeight="1">
      <c r="A23" s="7"/>
      <c r="B23" s="7"/>
      <c r="C23" s="31"/>
      <c r="D23" s="32"/>
      <c r="E23" t="s" s="33">
        <v>32</v>
      </c>
      <c r="F23" s="34"/>
      <c r="G23" s="35"/>
      <c r="H23" t="s" s="36">
        <v>33</v>
      </c>
      <c r="I23" s="35"/>
      <c r="J23" s="37"/>
      <c r="K23" s="38"/>
      <c r="L23" t="s" s="39">
        <v>34</v>
      </c>
      <c r="M23" s="35"/>
      <c r="N23" s="40"/>
    </row>
  </sheetData>
  <mergeCells count="19">
    <mergeCell ref="A13:A15"/>
    <mergeCell ref="B13:C14"/>
    <mergeCell ref="M13:N14"/>
    <mergeCell ref="K13:L14"/>
    <mergeCell ref="D13:J13"/>
    <mergeCell ref="I14:J14"/>
    <mergeCell ref="C22:E22"/>
    <mergeCell ref="K22:M22"/>
    <mergeCell ref="D11:F11"/>
    <mergeCell ref="D8:J8"/>
    <mergeCell ref="D9:J9"/>
    <mergeCell ref="D4:J4"/>
    <mergeCell ref="D5:J5"/>
    <mergeCell ref="D6:J6"/>
    <mergeCell ref="D7:J7"/>
    <mergeCell ref="D12:F12"/>
    <mergeCell ref="D1:J1"/>
    <mergeCell ref="D2:J2"/>
    <mergeCell ref="D3:J3"/>
  </mergeCells>
  <pageMargins left="1" right="1" top="1" bottom="1" header="0.25" footer="0.25"/>
  <pageSetup firstPageNumber="1" fitToHeight="1" fitToWidth="1" scale="86" useFirstPageNumber="0" orientation="landscape" pageOrder="downThenOver"/>
</worksheet>
</file>

<file path=xl/worksheets/sheet2.xml><?xml version="1.0" encoding="utf-8"?>
<worksheet xmlns:r="http://schemas.openxmlformats.org/officeDocument/2006/relationships" xmlns="http://schemas.openxmlformats.org/spreadsheetml/2006/main">
  <dimension ref="A1:AA180"/>
  <sheetViews>
    <sheetView workbookViewId="0" showGridLines="0" defaultGridColor="1"/>
  </sheetViews>
  <sheetFormatPr defaultColWidth="12.6667" defaultRowHeight="15" customHeight="1" outlineLevelRow="0" outlineLevelCol="0"/>
  <cols>
    <col min="1" max="1" width="9.35156" style="41" customWidth="1"/>
    <col min="2" max="2" width="7" style="41" customWidth="1"/>
    <col min="3" max="3" width="38.8516" style="41" customWidth="1"/>
    <col min="4" max="4" width="8.67188" style="41" customWidth="1"/>
    <col min="5" max="5" width="11.6719" style="41" customWidth="1"/>
    <col min="6" max="6" width="11.8516" style="41" customWidth="1"/>
    <col min="7" max="7" width="15.6328" style="41" customWidth="1"/>
    <col min="8" max="9" width="11.0781" style="41" customWidth="1"/>
    <col min="10" max="10" width="14.6484" style="41" customWidth="1"/>
    <col min="11" max="11" width="8.17188" style="41" customWidth="1"/>
    <col min="12" max="12" width="11.8516" style="41" customWidth="1"/>
    <col min="13" max="13" width="13.3281" style="41" customWidth="1"/>
    <col min="14" max="15" width="11.0781" style="41" customWidth="1"/>
    <col min="16" max="16" width="12.4922" style="41" customWidth="1"/>
    <col min="17" max="17" width="8.17188" style="41" customWidth="1"/>
    <col min="18" max="18" width="11.8516" style="41" customWidth="1"/>
    <col min="19" max="19" width="13.3281" style="41" customWidth="1"/>
    <col min="20" max="21" width="11.8516" style="41" customWidth="1"/>
    <col min="22" max="22" width="13.3281" style="41" customWidth="1"/>
    <col min="23" max="24" width="14.5547" style="41" customWidth="1"/>
    <col min="25" max="25" width="12.3906" style="41" customWidth="1"/>
    <col min="26" max="26" width="11" style="41" customWidth="1"/>
    <col min="27" max="27" width="20.1094" style="41" customWidth="1"/>
    <col min="28" max="256" width="12.6719" style="41" customWidth="1"/>
  </cols>
  <sheetData>
    <row r="1" ht="16.7" customHeight="1">
      <c r="A1" t="s" s="42">
        <v>35</v>
      </c>
      <c r="B1" s="43"/>
      <c r="C1" s="43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6"/>
    </row>
    <row r="2" ht="19.5" customHeight="1">
      <c r="A2" t="s" s="47">
        <v>5</v>
      </c>
      <c r="B2" s="48"/>
      <c r="C2" s="4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2"/>
      <c r="Y2" s="52"/>
      <c r="Z2" s="52"/>
      <c r="AA2" s="53"/>
    </row>
    <row r="3" ht="19.5" customHeight="1">
      <c r="A3" t="s" s="54">
        <v>6</v>
      </c>
      <c r="B3" s="48"/>
      <c r="C3" s="49"/>
      <c r="D3" s="50"/>
      <c r="E3" s="51"/>
      <c r="F3" s="51"/>
      <c r="G3" s="51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3"/>
    </row>
    <row r="4" ht="19.5" customHeight="1">
      <c r="A4" t="s" s="54">
        <v>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ht="19.5" customHeight="1">
      <c r="A5" t="s" s="54">
        <v>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ht="15.2" customHeight="1">
      <c r="A6" s="57"/>
      <c r="B6" s="58"/>
      <c r="C6" s="59"/>
      <c r="D6" s="60"/>
      <c r="E6" s="61"/>
      <c r="F6" s="61"/>
      <c r="G6" s="61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  <c r="X6" s="63"/>
      <c r="Y6" s="63"/>
      <c r="Z6" s="63"/>
      <c r="AA6" s="64"/>
    </row>
    <row r="7" ht="26.25" customHeight="1">
      <c r="A7" t="s" s="65">
        <v>36</v>
      </c>
      <c r="B7" t="s" s="66">
        <v>37</v>
      </c>
      <c r="C7" t="s" s="65">
        <v>38</v>
      </c>
      <c r="D7" t="s" s="65">
        <v>39</v>
      </c>
      <c r="E7" t="s" s="67">
        <v>40</v>
      </c>
      <c r="F7" s="68"/>
      <c r="G7" s="69"/>
      <c r="H7" s="70"/>
      <c r="I7" s="70"/>
      <c r="J7" s="70"/>
      <c r="K7" t="s" s="67">
        <v>41</v>
      </c>
      <c r="L7" s="68"/>
      <c r="M7" s="69"/>
      <c r="N7" s="70"/>
      <c r="O7" s="70"/>
      <c r="P7" s="70"/>
      <c r="Q7" t="s" s="67">
        <v>42</v>
      </c>
      <c r="R7" s="68"/>
      <c r="S7" s="69"/>
      <c r="T7" s="70"/>
      <c r="U7" s="70"/>
      <c r="V7" s="70"/>
      <c r="W7" t="s" s="71">
        <v>43</v>
      </c>
      <c r="X7" s="70"/>
      <c r="Y7" s="70"/>
      <c r="Z7" s="70"/>
      <c r="AA7" t="s" s="65">
        <v>44</v>
      </c>
    </row>
    <row r="8" ht="42" customHeight="1">
      <c r="A8" s="72"/>
      <c r="B8" s="72"/>
      <c r="C8" s="72"/>
      <c r="D8" s="72"/>
      <c r="E8" t="s" s="73">
        <v>45</v>
      </c>
      <c r="F8" s="68"/>
      <c r="G8" s="69"/>
      <c r="H8" t="s" s="71">
        <v>46</v>
      </c>
      <c r="I8" s="70"/>
      <c r="J8" s="70"/>
      <c r="K8" t="s" s="73">
        <v>45</v>
      </c>
      <c r="L8" s="68"/>
      <c r="M8" s="69"/>
      <c r="N8" t="s" s="71">
        <v>47</v>
      </c>
      <c r="O8" s="70"/>
      <c r="P8" s="70"/>
      <c r="Q8" t="s" s="73">
        <v>45</v>
      </c>
      <c r="R8" s="68"/>
      <c r="S8" s="69"/>
      <c r="T8" t="s" s="71">
        <v>47</v>
      </c>
      <c r="U8" s="70"/>
      <c r="V8" s="70"/>
      <c r="W8" t="s" s="71">
        <v>48</v>
      </c>
      <c r="X8" t="s" s="71">
        <v>49</v>
      </c>
      <c r="Y8" t="s" s="71">
        <v>50</v>
      </c>
      <c r="Z8" s="74"/>
      <c r="AA8" s="72"/>
    </row>
    <row r="9" ht="59.6" customHeight="1">
      <c r="A9" s="75"/>
      <c r="B9" s="75"/>
      <c r="C9" s="75"/>
      <c r="D9" s="75"/>
      <c r="E9" t="s" s="71">
        <v>51</v>
      </c>
      <c r="F9" t="s" s="71">
        <v>52</v>
      </c>
      <c r="G9" t="s" s="71">
        <v>53</v>
      </c>
      <c r="H9" t="s" s="71">
        <v>51</v>
      </c>
      <c r="I9" t="s" s="71">
        <v>52</v>
      </c>
      <c r="J9" t="s" s="71">
        <v>54</v>
      </c>
      <c r="K9" t="s" s="71">
        <v>51</v>
      </c>
      <c r="L9" t="s" s="71">
        <v>55</v>
      </c>
      <c r="M9" t="s" s="71">
        <v>56</v>
      </c>
      <c r="N9" t="s" s="71">
        <v>51</v>
      </c>
      <c r="O9" t="s" s="71">
        <v>52</v>
      </c>
      <c r="P9" t="s" s="71">
        <v>57</v>
      </c>
      <c r="Q9" t="s" s="71">
        <v>51</v>
      </c>
      <c r="R9" t="s" s="71">
        <v>55</v>
      </c>
      <c r="S9" t="s" s="71">
        <v>58</v>
      </c>
      <c r="T9" t="s" s="71">
        <v>51</v>
      </c>
      <c r="U9" t="s" s="71">
        <v>52</v>
      </c>
      <c r="V9" t="s" s="71">
        <v>59</v>
      </c>
      <c r="W9" s="74"/>
      <c r="X9" s="74"/>
      <c r="Y9" t="s" s="71">
        <v>22</v>
      </c>
      <c r="Z9" t="s" s="71">
        <v>21</v>
      </c>
      <c r="AA9" s="75"/>
    </row>
    <row r="10" ht="17.6" customHeight="1">
      <c r="A10" s="76">
        <v>1</v>
      </c>
      <c r="B10" s="76">
        <v>2</v>
      </c>
      <c r="C10" s="77">
        <v>3</v>
      </c>
      <c r="D10" s="77">
        <v>4</v>
      </c>
      <c r="E10" s="78">
        <v>5</v>
      </c>
      <c r="F10" s="78">
        <v>6</v>
      </c>
      <c r="G10" s="78">
        <v>7</v>
      </c>
      <c r="H10" s="78">
        <v>8</v>
      </c>
      <c r="I10" s="78">
        <v>9</v>
      </c>
      <c r="J10" s="78">
        <v>10</v>
      </c>
      <c r="K10" s="78">
        <v>11</v>
      </c>
      <c r="L10" s="78">
        <v>12</v>
      </c>
      <c r="M10" s="78">
        <v>13</v>
      </c>
      <c r="N10" s="78">
        <v>14</v>
      </c>
      <c r="O10" s="78">
        <v>15</v>
      </c>
      <c r="P10" s="78">
        <v>16</v>
      </c>
      <c r="Q10" s="78">
        <v>17</v>
      </c>
      <c r="R10" s="78">
        <v>18</v>
      </c>
      <c r="S10" s="78">
        <v>19</v>
      </c>
      <c r="T10" s="78">
        <v>20</v>
      </c>
      <c r="U10" s="78">
        <v>21</v>
      </c>
      <c r="V10" s="78">
        <v>22</v>
      </c>
      <c r="W10" s="78">
        <v>23</v>
      </c>
      <c r="X10" s="78">
        <v>24</v>
      </c>
      <c r="Y10" s="78">
        <v>25</v>
      </c>
      <c r="Z10" s="78">
        <v>26</v>
      </c>
      <c r="AA10" s="78">
        <v>27</v>
      </c>
    </row>
    <row r="11" ht="19.5" customHeight="1">
      <c r="A11" t="s" s="79">
        <v>60</v>
      </c>
      <c r="B11" t="s" s="80">
        <v>61</v>
      </c>
      <c r="C11" t="s" s="81">
        <v>62</v>
      </c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  <c r="X11" s="84"/>
      <c r="Y11" s="84"/>
      <c r="Z11" s="84"/>
      <c r="AA11" s="85"/>
    </row>
    <row r="12" ht="19.5" customHeight="1">
      <c r="A12" t="s" s="86">
        <v>63</v>
      </c>
      <c r="B12" s="87">
        <v>1</v>
      </c>
      <c r="C12" t="s" s="88">
        <v>64</v>
      </c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  <c r="X12" s="91"/>
      <c r="Y12" s="91"/>
      <c r="Z12" s="91"/>
      <c r="AA12" s="92"/>
    </row>
    <row r="13" ht="67" customHeight="1">
      <c r="A13" t="s" s="93">
        <v>65</v>
      </c>
      <c r="B13" t="s" s="94">
        <v>66</v>
      </c>
      <c r="C13" t="s" s="95">
        <v>67</v>
      </c>
      <c r="D13" s="96"/>
      <c r="E13" s="97">
        <f>SUM(E14)</f>
        <v>4</v>
      </c>
      <c r="F13" s="98"/>
      <c r="G13" s="99">
        <f>SUM(G14)</f>
        <v>72000</v>
      </c>
      <c r="H13" s="97">
        <f>SUM(H14)</f>
        <v>4</v>
      </c>
      <c r="I13" s="98">
        <f>SUM(I14)</f>
        <v>18000</v>
      </c>
      <c r="J13" s="99">
        <f>SUM(J14)</f>
        <v>72000</v>
      </c>
      <c r="K13" s="97">
        <f>SUM(K14)</f>
        <v>0</v>
      </c>
      <c r="L13" s="98"/>
      <c r="M13" s="99">
        <f>SUM(M14)</f>
        <v>0</v>
      </c>
      <c r="N13" s="97">
        <f>SUM(N14)</f>
        <v>0</v>
      </c>
      <c r="O13" s="98"/>
      <c r="P13" s="99">
        <f>SUM(P14)</f>
        <v>0</v>
      </c>
      <c r="Q13" s="97">
        <f>SUM(Q14)</f>
        <v>0</v>
      </c>
      <c r="R13" s="98"/>
      <c r="S13" s="99">
        <f>SUM(S14)</f>
        <v>0</v>
      </c>
      <c r="T13" s="97">
        <f>SUM(T14)</f>
        <v>0</v>
      </c>
      <c r="U13" s="98"/>
      <c r="V13" s="99">
        <f>SUM(V14)</f>
        <v>0</v>
      </c>
      <c r="W13" s="100">
        <f>G13+M13+S13</f>
        <v>72000</v>
      </c>
      <c r="X13" s="100">
        <f>J13+P13+V13</f>
        <v>72000</v>
      </c>
      <c r="Y13" s="100">
        <f>X13-W13</f>
        <v>0</v>
      </c>
      <c r="Z13" t="s" s="101">
        <f>IF(Y13=0,"0%",IF(W13&gt;0,Y13/W13,Y13/X13))</f>
        <v>68</v>
      </c>
      <c r="AA13" s="102"/>
    </row>
    <row r="14" ht="51" customHeight="1">
      <c r="A14" t="s" s="103">
        <v>69</v>
      </c>
      <c r="B14" t="s" s="104">
        <v>70</v>
      </c>
      <c r="C14" t="s" s="105">
        <v>71</v>
      </c>
      <c r="D14" t="s" s="106">
        <v>72</v>
      </c>
      <c r="E14" s="107">
        <v>4</v>
      </c>
      <c r="F14" s="108">
        <v>18000</v>
      </c>
      <c r="G14" s="109">
        <f>E14*F14</f>
        <v>72000</v>
      </c>
      <c r="H14" s="107">
        <v>4</v>
      </c>
      <c r="I14" s="108">
        <v>18000</v>
      </c>
      <c r="J14" s="109">
        <f>H14*I14</f>
        <v>72000</v>
      </c>
      <c r="K14" s="107"/>
      <c r="L14" s="108"/>
      <c r="M14" s="109">
        <f>K14*L14</f>
        <v>0</v>
      </c>
      <c r="N14" s="107"/>
      <c r="O14" s="108"/>
      <c r="P14" s="109">
        <f>N14*O14</f>
        <v>0</v>
      </c>
      <c r="Q14" s="107"/>
      <c r="R14" s="108"/>
      <c r="S14" s="109">
        <f>Q14*R14</f>
        <v>0</v>
      </c>
      <c r="T14" s="107"/>
      <c r="U14" s="108"/>
      <c r="V14" s="109">
        <f>T14*U14</f>
        <v>0</v>
      </c>
      <c r="W14" s="110">
        <f>G14+M14+S14</f>
        <v>72000</v>
      </c>
      <c r="X14" s="110">
        <f>J14+P14+V14</f>
        <v>72000</v>
      </c>
      <c r="Y14" s="110">
        <f>X14-W14</f>
        <v>0</v>
      </c>
      <c r="Z14" t="s" s="111">
        <f>IF(Y14=0,"0%",IF(W14&gt;0,Y14/W14,Y14/X14))</f>
        <v>68</v>
      </c>
      <c r="AA14" s="112"/>
    </row>
    <row r="15" ht="19" customHeight="1">
      <c r="A15" t="s" s="93">
        <v>65</v>
      </c>
      <c r="B15" t="s" s="94">
        <v>73</v>
      </c>
      <c r="C15" t="s" s="95">
        <v>74</v>
      </c>
      <c r="D15" s="96"/>
      <c r="E15" s="97">
        <f>SUM(E16)</f>
        <v>0</v>
      </c>
      <c r="F15" s="98"/>
      <c r="G15" s="99">
        <f>SUM(G16)</f>
        <v>0</v>
      </c>
      <c r="H15" s="97">
        <f>SUM(H16)</f>
        <v>0</v>
      </c>
      <c r="I15" s="98">
        <f>SUM(I16)</f>
        <v>0</v>
      </c>
      <c r="J15" s="99">
        <f>SUM(J16)</f>
        <v>0</v>
      </c>
      <c r="K15" s="97">
        <f>SUM(K16)</f>
        <v>0</v>
      </c>
      <c r="L15" s="98"/>
      <c r="M15" s="99">
        <f>SUM(M16)</f>
        <v>0</v>
      </c>
      <c r="N15" s="97">
        <f>SUM(N16)</f>
        <v>0</v>
      </c>
      <c r="O15" s="98"/>
      <c r="P15" s="99">
        <f>SUM(P16)</f>
        <v>0</v>
      </c>
      <c r="Q15" s="97">
        <f>SUM(Q16)</f>
        <v>0</v>
      </c>
      <c r="R15" s="98"/>
      <c r="S15" s="99">
        <f>SUM(S16)</f>
        <v>0</v>
      </c>
      <c r="T15" s="97">
        <f>SUM(T16)</f>
        <v>0</v>
      </c>
      <c r="U15" s="98"/>
      <c r="V15" s="99">
        <f>SUM(V16)</f>
        <v>0</v>
      </c>
      <c r="W15" s="100">
        <f>G15+M15+S15</f>
        <v>0</v>
      </c>
      <c r="X15" s="100">
        <f>J15+P15+V15</f>
        <v>0</v>
      </c>
      <c r="Y15" s="100">
        <f>X15-W15</f>
        <v>0</v>
      </c>
      <c r="Z15" t="s" s="101">
        <f>IF(Y15=0,"0%",IF(W15&gt;0,Y15/W15,Y15/X15))</f>
        <v>68</v>
      </c>
      <c r="AA15" s="102"/>
    </row>
    <row r="16" ht="19" customHeight="1">
      <c r="A16" t="s" s="103">
        <v>69</v>
      </c>
      <c r="B16" t="s" s="104">
        <v>75</v>
      </c>
      <c r="C16" t="s" s="105">
        <v>76</v>
      </c>
      <c r="D16" s="113"/>
      <c r="E16" s="107"/>
      <c r="F16" s="108"/>
      <c r="G16" s="109"/>
      <c r="H16" s="107"/>
      <c r="I16" s="108"/>
      <c r="J16" s="109"/>
      <c r="K16" s="107"/>
      <c r="L16" s="108"/>
      <c r="M16" s="109"/>
      <c r="N16" s="107"/>
      <c r="O16" s="108"/>
      <c r="P16" s="109"/>
      <c r="Q16" s="107"/>
      <c r="R16" s="108"/>
      <c r="S16" s="109"/>
      <c r="T16" s="107"/>
      <c r="U16" s="108"/>
      <c r="V16" s="109"/>
      <c r="W16" s="110"/>
      <c r="X16" s="110">
        <f>J16+P16+V16</f>
        <v>0</v>
      </c>
      <c r="Y16" s="110">
        <f>X16-W16</f>
        <v>0</v>
      </c>
      <c r="Z16" t="s" s="111">
        <f>IF(Y16=0,"0%",IF(W16&gt;0,Y16/W16,Y16/X16))</f>
        <v>68</v>
      </c>
      <c r="AA16" s="114"/>
    </row>
    <row r="17" ht="19" customHeight="1">
      <c r="A17" t="s" s="93">
        <v>65</v>
      </c>
      <c r="B17" t="s" s="94">
        <v>77</v>
      </c>
      <c r="C17" t="s" s="95">
        <v>78</v>
      </c>
      <c r="D17" s="96"/>
      <c r="E17" s="97">
        <f>SUM(E18:E18)</f>
        <v>0</v>
      </c>
      <c r="F17" s="98"/>
      <c r="G17" s="99">
        <f>SUM(G18:G18)</f>
        <v>0</v>
      </c>
      <c r="H17" s="97">
        <f>SUM(H18)</f>
        <v>0</v>
      </c>
      <c r="I17" s="98">
        <f>SUM(I18)</f>
        <v>0</v>
      </c>
      <c r="J17" s="99">
        <f>SUM(J18)</f>
        <v>0</v>
      </c>
      <c r="K17" s="97">
        <f>SUM(K18)</f>
        <v>0</v>
      </c>
      <c r="L17" s="98"/>
      <c r="M17" s="99">
        <f>SUM(M18)</f>
        <v>0</v>
      </c>
      <c r="N17" s="97">
        <f>SUM(N18)</f>
        <v>0</v>
      </c>
      <c r="O17" s="98"/>
      <c r="P17" s="99">
        <f>SUM(P18)</f>
        <v>0</v>
      </c>
      <c r="Q17" s="97">
        <f>SUM(Q18)</f>
        <v>0</v>
      </c>
      <c r="R17" s="98"/>
      <c r="S17" s="99">
        <f>SUM(S18)</f>
        <v>0</v>
      </c>
      <c r="T17" s="97">
        <f>SUM(T18)</f>
        <v>0</v>
      </c>
      <c r="U17" s="98"/>
      <c r="V17" s="99">
        <f>SUM(V18)</f>
        <v>0</v>
      </c>
      <c r="W17" s="100">
        <f>G17+M17+S17</f>
        <v>0</v>
      </c>
      <c r="X17" s="100">
        <f>J17+P17+V17</f>
        <v>0</v>
      </c>
      <c r="Y17" s="100">
        <f>X17-W17</f>
        <v>0</v>
      </c>
      <c r="Z17" t="s" s="101">
        <f>IF(Y17=0,"0%",IF(W17&gt;0,Y17/W17,Y17/X17))</f>
        <v>68</v>
      </c>
      <c r="AA17" s="102"/>
    </row>
    <row r="18" ht="19" customHeight="1">
      <c r="A18" t="s" s="103">
        <v>69</v>
      </c>
      <c r="B18" t="s" s="104">
        <v>79</v>
      </c>
      <c r="C18" s="105"/>
      <c r="D18" t="s" s="106">
        <v>72</v>
      </c>
      <c r="E18" s="107"/>
      <c r="F18" s="108"/>
      <c r="G18" s="109"/>
      <c r="H18" s="107"/>
      <c r="I18" s="108"/>
      <c r="J18" s="109"/>
      <c r="K18" s="107"/>
      <c r="L18" s="108"/>
      <c r="M18" s="109">
        <f>K18*L18</f>
        <v>0</v>
      </c>
      <c r="N18" s="107"/>
      <c r="O18" s="108"/>
      <c r="P18" s="109">
        <f>N18*O18</f>
        <v>0</v>
      </c>
      <c r="Q18" s="107"/>
      <c r="R18" s="108"/>
      <c r="S18" s="109">
        <f>Q18*R18</f>
        <v>0</v>
      </c>
      <c r="T18" s="107"/>
      <c r="U18" s="108"/>
      <c r="V18" s="109">
        <f>T18*U18</f>
        <v>0</v>
      </c>
      <c r="W18" s="110">
        <f>G18+M18+S18</f>
        <v>0</v>
      </c>
      <c r="X18" s="110">
        <f>J18+P18+V18</f>
        <v>0</v>
      </c>
      <c r="Y18" s="110">
        <f>X18-W18</f>
        <v>0</v>
      </c>
      <c r="Z18" t="s" s="111">
        <f>IF(Y18=0,"0%",IF(W18&gt;0,Y18/W18,Y18/X18))</f>
        <v>68</v>
      </c>
      <c r="AA18" s="115"/>
    </row>
    <row r="19" ht="35" customHeight="1">
      <c r="A19" t="s" s="93">
        <v>63</v>
      </c>
      <c r="B19" t="s" s="94">
        <v>80</v>
      </c>
      <c r="C19" t="s" s="95">
        <v>81</v>
      </c>
      <c r="D19" s="96"/>
      <c r="E19" s="97">
        <f>SUM(E20:E22)</f>
        <v>72000</v>
      </c>
      <c r="F19" s="98"/>
      <c r="G19" s="99">
        <f>SUM(G20:G22)</f>
        <v>15840</v>
      </c>
      <c r="H19" s="97">
        <f>SUM(H20:H22)</f>
        <v>72000</v>
      </c>
      <c r="I19" s="98">
        <f>SUM(I20:I22)</f>
        <v>0.22</v>
      </c>
      <c r="J19" s="99">
        <f>SUM(J20:J22)</f>
        <v>15840</v>
      </c>
      <c r="K19" s="97">
        <f>SUM(K20:K22)</f>
        <v>0</v>
      </c>
      <c r="L19" s="98"/>
      <c r="M19" s="99">
        <f>SUM(M20:M22)</f>
        <v>0</v>
      </c>
      <c r="N19" s="97">
        <f>SUM(N20:N22)</f>
        <v>0</v>
      </c>
      <c r="O19" s="98"/>
      <c r="P19" s="99">
        <f>SUM(P20:P22)</f>
        <v>0</v>
      </c>
      <c r="Q19" s="97">
        <f>SUM(Q20:Q22)</f>
        <v>0</v>
      </c>
      <c r="R19" s="98"/>
      <c r="S19" s="99">
        <f>SUM(S20:S22)</f>
        <v>0</v>
      </c>
      <c r="T19" s="97">
        <f>SUM(T20:T22)</f>
        <v>0</v>
      </c>
      <c r="U19" s="98"/>
      <c r="V19" s="99">
        <f>SUM(V20:V22)</f>
        <v>0</v>
      </c>
      <c r="W19" s="100">
        <f>G19+M19+S19</f>
        <v>15840</v>
      </c>
      <c r="X19" s="100">
        <f>J19+P19+V19</f>
        <v>15840</v>
      </c>
      <c r="Y19" s="100">
        <f>X19-W19</f>
        <v>0</v>
      </c>
      <c r="Z19" t="s" s="101">
        <f>IF(Y19=0,"0%",IF(W19&gt;0,Y19/W19,Y19/X19))</f>
        <v>68</v>
      </c>
      <c r="AA19" s="116"/>
    </row>
    <row r="20" ht="18.5" customHeight="1">
      <c r="A20" t="s" s="117">
        <v>69</v>
      </c>
      <c r="B20" t="s" s="118">
        <v>82</v>
      </c>
      <c r="C20" t="s" s="119">
        <v>83</v>
      </c>
      <c r="D20" s="120"/>
      <c r="E20" s="121">
        <f>G13</f>
        <v>72000</v>
      </c>
      <c r="F20" s="122">
        <v>0.22</v>
      </c>
      <c r="G20" s="123">
        <f>E20*F20</f>
        <v>15840</v>
      </c>
      <c r="H20" s="121">
        <f>J13</f>
        <v>72000</v>
      </c>
      <c r="I20" s="122">
        <v>0.22</v>
      </c>
      <c r="J20" s="123">
        <f>H20*I20</f>
        <v>15840</v>
      </c>
      <c r="K20" s="121">
        <f>M13</f>
        <v>0</v>
      </c>
      <c r="L20" s="122">
        <v>0.22</v>
      </c>
      <c r="M20" s="123">
        <f>K20*L20</f>
        <v>0</v>
      </c>
      <c r="N20" s="121">
        <f>P13</f>
        <v>0</v>
      </c>
      <c r="O20" s="122">
        <v>0.22</v>
      </c>
      <c r="P20" s="123">
        <f>N20*O20</f>
        <v>0</v>
      </c>
      <c r="Q20" s="121">
        <f>S13</f>
        <v>0</v>
      </c>
      <c r="R20" s="122">
        <v>0.22</v>
      </c>
      <c r="S20" s="123">
        <f>Q20*R20</f>
        <v>0</v>
      </c>
      <c r="T20" s="121">
        <f>V13</f>
        <v>0</v>
      </c>
      <c r="U20" s="122">
        <v>0.22</v>
      </c>
      <c r="V20" s="123">
        <f>T20*U20</f>
        <v>0</v>
      </c>
      <c r="W20" s="124">
        <f>G20+M20+S20</f>
        <v>15840</v>
      </c>
      <c r="X20" s="124">
        <f>J20+P20+V20</f>
        <v>15840</v>
      </c>
      <c r="Y20" s="124">
        <f>X20-W20</f>
        <v>0</v>
      </c>
      <c r="Z20" t="s" s="125">
        <f>IF(Y20=0,"0%",IF(W20&gt;0,Y20/W20,Y20/X20))</f>
        <v>68</v>
      </c>
      <c r="AA20" s="115"/>
    </row>
    <row r="21" ht="34.5" customHeight="1">
      <c r="A21" t="s" s="117">
        <v>69</v>
      </c>
      <c r="B21" t="s" s="118">
        <v>84</v>
      </c>
      <c r="C21" t="s" s="119">
        <v>85</v>
      </c>
      <c r="D21" s="120"/>
      <c r="E21" s="121">
        <f>G15</f>
        <v>0</v>
      </c>
      <c r="F21" s="122">
        <v>0.22</v>
      </c>
      <c r="G21" s="123">
        <f>E21*F21</f>
        <v>0</v>
      </c>
      <c r="H21" s="121"/>
      <c r="I21" s="122"/>
      <c r="J21" s="123">
        <f>H21*I21</f>
        <v>0</v>
      </c>
      <c r="K21" s="121">
        <f>M15</f>
        <v>0</v>
      </c>
      <c r="L21" s="122">
        <v>0.22</v>
      </c>
      <c r="M21" s="123">
        <f>K21*L21</f>
        <v>0</v>
      </c>
      <c r="N21" s="121">
        <f>P15</f>
        <v>0</v>
      </c>
      <c r="O21" s="122">
        <v>0.22</v>
      </c>
      <c r="P21" s="123">
        <f>N21*O21</f>
        <v>0</v>
      </c>
      <c r="Q21" s="121">
        <f>S15</f>
        <v>0</v>
      </c>
      <c r="R21" s="122">
        <v>0.22</v>
      </c>
      <c r="S21" s="123">
        <f>Q21*R21</f>
        <v>0</v>
      </c>
      <c r="T21" s="121">
        <f>V15</f>
        <v>0</v>
      </c>
      <c r="U21" s="122">
        <v>0.22</v>
      </c>
      <c r="V21" s="123">
        <f>T21*U21</f>
        <v>0</v>
      </c>
      <c r="W21" s="124">
        <f>G21+M21+S21</f>
        <v>0</v>
      </c>
      <c r="X21" s="124">
        <f>J21+P21+V21</f>
        <v>0</v>
      </c>
      <c r="Y21" s="124">
        <f>X21-W21</f>
        <v>0</v>
      </c>
      <c r="Z21" t="s" s="125">
        <f>IF(Y21=0,"0%",IF(W21&gt;0,Y21/W21,Y21/X21))</f>
        <v>68</v>
      </c>
      <c r="AA21" s="115"/>
    </row>
    <row r="22" ht="19" customHeight="1">
      <c r="A22" t="s" s="103">
        <v>69</v>
      </c>
      <c r="B22" t="s" s="104">
        <v>86</v>
      </c>
      <c r="C22" t="s" s="105">
        <v>78</v>
      </c>
      <c r="D22" s="113"/>
      <c r="E22" s="107">
        <f>G17</f>
        <v>0</v>
      </c>
      <c r="F22" s="108">
        <v>0.22</v>
      </c>
      <c r="G22" s="109">
        <f>E22*F22</f>
        <v>0</v>
      </c>
      <c r="H22" s="107"/>
      <c r="I22" s="108"/>
      <c r="J22" s="109">
        <f>H22*I22</f>
        <v>0</v>
      </c>
      <c r="K22" s="107">
        <f>M17</f>
        <v>0</v>
      </c>
      <c r="L22" s="108">
        <v>0.22</v>
      </c>
      <c r="M22" s="109">
        <f>K22*L22</f>
        <v>0</v>
      </c>
      <c r="N22" s="107">
        <f>P17</f>
        <v>0</v>
      </c>
      <c r="O22" s="108">
        <v>0.22</v>
      </c>
      <c r="P22" s="109">
        <f>N22*O22</f>
        <v>0</v>
      </c>
      <c r="Q22" s="107">
        <f>S17</f>
        <v>0</v>
      </c>
      <c r="R22" s="108">
        <v>0.22</v>
      </c>
      <c r="S22" s="109">
        <f>Q22*R22</f>
        <v>0</v>
      </c>
      <c r="T22" s="107">
        <f>V17</f>
        <v>0</v>
      </c>
      <c r="U22" s="108">
        <v>0.22</v>
      </c>
      <c r="V22" s="109">
        <f>T22*U22</f>
        <v>0</v>
      </c>
      <c r="W22" s="110">
        <f>G22+M22+S22</f>
        <v>0</v>
      </c>
      <c r="X22" s="110">
        <f>J22+P22+V22</f>
        <v>0</v>
      </c>
      <c r="Y22" s="110">
        <f>X22-W22</f>
        <v>0</v>
      </c>
      <c r="Z22" t="s" s="111">
        <f>IF(Y22=0,"0%",IF(W22&gt;0,Y22/W22,Y22/X22))</f>
        <v>68</v>
      </c>
      <c r="AA22" s="114"/>
    </row>
    <row r="23" ht="19" customHeight="1">
      <c r="A23" t="s" s="93">
        <v>65</v>
      </c>
      <c r="B23" t="s" s="94">
        <v>87</v>
      </c>
      <c r="C23" t="s" s="95">
        <v>88</v>
      </c>
      <c r="D23" s="96"/>
      <c r="E23" s="97">
        <f>SUM(E24:E30)</f>
        <v>21</v>
      </c>
      <c r="F23" s="98"/>
      <c r="G23" s="99">
        <f>SUM(G24:G33)</f>
        <v>642200</v>
      </c>
      <c r="H23" s="97"/>
      <c r="I23" s="98"/>
      <c r="J23" s="99">
        <f>SUM(J24:J33)</f>
        <v>639790.6355</v>
      </c>
      <c r="K23" s="97">
        <f>SUM(K24:K29)</f>
        <v>0</v>
      </c>
      <c r="L23" s="98"/>
      <c r="M23" s="99">
        <f>SUM(M24:M30)</f>
        <v>0</v>
      </c>
      <c r="N23" s="97">
        <f>SUM(N24:N29)</f>
        <v>0</v>
      </c>
      <c r="O23" s="98"/>
      <c r="P23" s="99">
        <f>SUM(P24:P30)</f>
        <v>0</v>
      </c>
      <c r="Q23" s="97">
        <f>SUM(Q24:Q29)</f>
        <v>0</v>
      </c>
      <c r="R23" s="98"/>
      <c r="S23" s="99">
        <f>SUM(S24:S30)</f>
        <v>0</v>
      </c>
      <c r="T23" s="97">
        <f>SUM(T24:T29)</f>
        <v>0</v>
      </c>
      <c r="U23" s="98"/>
      <c r="V23" s="99">
        <f>SUM(V24:V30)</f>
        <v>0</v>
      </c>
      <c r="W23" s="100">
        <f>G23+M23+S23</f>
        <v>642200</v>
      </c>
      <c r="X23" s="100">
        <f>J23+P23+V23</f>
        <v>639790.6355</v>
      </c>
      <c r="Y23" s="100">
        <f>X23-W23</f>
        <v>-2409.3645</v>
      </c>
      <c r="Z23" s="126">
        <f>IF(Y23=0,"0%",IF(W23&gt;0,Y23/W23,Y23/X23))</f>
        <v>-0.00375173544067269</v>
      </c>
      <c r="AA23" s="102"/>
    </row>
    <row r="24" ht="50.5" customHeight="1">
      <c r="A24" t="s" s="117">
        <v>69</v>
      </c>
      <c r="B24" t="s" s="118">
        <v>89</v>
      </c>
      <c r="C24" t="s" s="119">
        <v>90</v>
      </c>
      <c r="D24" t="s" s="127">
        <v>72</v>
      </c>
      <c r="E24" s="121">
        <v>4</v>
      </c>
      <c r="F24" s="122">
        <v>27000</v>
      </c>
      <c r="G24" s="123">
        <f>E24*F24</f>
        <v>108000</v>
      </c>
      <c r="H24" s="121">
        <v>4</v>
      </c>
      <c r="I24" s="122">
        <v>27000</v>
      </c>
      <c r="J24" s="123">
        <f>H24*I24</f>
        <v>108000</v>
      </c>
      <c r="K24" s="121"/>
      <c r="L24" s="122"/>
      <c r="M24" s="123">
        <f>K24*L24</f>
        <v>0</v>
      </c>
      <c r="N24" s="121"/>
      <c r="O24" s="122"/>
      <c r="P24" s="123">
        <f>N24*O24</f>
        <v>0</v>
      </c>
      <c r="Q24" s="121"/>
      <c r="R24" s="122"/>
      <c r="S24" s="123">
        <f>Q24*R24</f>
        <v>0</v>
      </c>
      <c r="T24" s="121"/>
      <c r="U24" s="122"/>
      <c r="V24" s="123">
        <f>T24*U24</f>
        <v>0</v>
      </c>
      <c r="W24" s="124">
        <f>G24+M24+S24</f>
        <v>108000</v>
      </c>
      <c r="X24" s="124">
        <f>J24+P24+V24</f>
        <v>108000</v>
      </c>
      <c r="Y24" s="124">
        <f>X24-W24</f>
        <v>0</v>
      </c>
      <c r="Z24" t="s" s="125">
        <f>IF(Y24=0,"0%",IF(W24&gt;0,Y24/W24,Y24/X24))</f>
        <v>68</v>
      </c>
      <c r="AA24" s="128"/>
    </row>
    <row r="25" ht="82.5" customHeight="1">
      <c r="A25" t="s" s="117">
        <v>69</v>
      </c>
      <c r="B25" t="s" s="118">
        <v>91</v>
      </c>
      <c r="C25" t="s" s="119">
        <v>92</v>
      </c>
      <c r="D25" t="s" s="127">
        <v>72</v>
      </c>
      <c r="E25" s="121">
        <v>4</v>
      </c>
      <c r="F25" s="122">
        <v>28500</v>
      </c>
      <c r="G25" s="123">
        <f>E25*F25</f>
        <v>114000</v>
      </c>
      <c r="H25" s="121">
        <v>4</v>
      </c>
      <c r="I25" s="122">
        <v>28500</v>
      </c>
      <c r="J25" s="123">
        <f>H25*I25</f>
        <v>114000</v>
      </c>
      <c r="K25" s="121"/>
      <c r="L25" s="122"/>
      <c r="M25" s="123">
        <f>K25*L25</f>
        <v>0</v>
      </c>
      <c r="N25" s="121"/>
      <c r="O25" s="122"/>
      <c r="P25" s="123">
        <f>N25*O25</f>
        <v>0</v>
      </c>
      <c r="Q25" s="121"/>
      <c r="R25" s="122"/>
      <c r="S25" s="123">
        <f>Q25*R25</f>
        <v>0</v>
      </c>
      <c r="T25" s="121"/>
      <c r="U25" s="122"/>
      <c r="V25" s="123">
        <f>T25*U25</f>
        <v>0</v>
      </c>
      <c r="W25" s="124">
        <f>G25+M25+S25</f>
        <v>114000</v>
      </c>
      <c r="X25" s="124">
        <f>J25+P25+V25</f>
        <v>114000</v>
      </c>
      <c r="Y25" s="124">
        <f>X25-W25</f>
        <v>0</v>
      </c>
      <c r="Z25" t="s" s="125">
        <f>IF(Y25=0,"0%",IF(W25&gt;0,Y25/W25,Y25/X25))</f>
        <v>68</v>
      </c>
      <c r="AA25" s="128"/>
    </row>
    <row r="26" ht="50.5" customHeight="1">
      <c r="A26" t="s" s="117">
        <v>69</v>
      </c>
      <c r="B26" t="s" s="118">
        <v>93</v>
      </c>
      <c r="C26" t="s" s="119">
        <v>94</v>
      </c>
      <c r="D26" t="s" s="127">
        <v>72</v>
      </c>
      <c r="E26" s="121">
        <v>2</v>
      </c>
      <c r="F26" s="122">
        <v>12000</v>
      </c>
      <c r="G26" s="123">
        <f>E26*F26</f>
        <v>24000</v>
      </c>
      <c r="H26" s="121">
        <v>2</v>
      </c>
      <c r="I26" s="122">
        <v>12000</v>
      </c>
      <c r="J26" s="123">
        <f>H26*I26</f>
        <v>24000</v>
      </c>
      <c r="K26" s="121"/>
      <c r="L26" s="122"/>
      <c r="M26" s="123">
        <f>K26*L26</f>
        <v>0</v>
      </c>
      <c r="N26" s="121"/>
      <c r="O26" s="122"/>
      <c r="P26" s="123">
        <f>N26*O26</f>
        <v>0</v>
      </c>
      <c r="Q26" s="121"/>
      <c r="R26" s="122"/>
      <c r="S26" s="123">
        <f>Q26*R26</f>
        <v>0</v>
      </c>
      <c r="T26" s="121"/>
      <c r="U26" s="122"/>
      <c r="V26" s="123">
        <f>T26*U26</f>
        <v>0</v>
      </c>
      <c r="W26" s="124">
        <f>G26+M26+S26</f>
        <v>24000</v>
      </c>
      <c r="X26" s="124">
        <f>J26+P26+V26</f>
        <v>24000</v>
      </c>
      <c r="Y26" s="124">
        <f>X26-W26</f>
        <v>0</v>
      </c>
      <c r="Z26" t="s" s="125">
        <f>IF(Y26=0,"0%",IF(W26&gt;0,Y26/W26,Y26/X26))</f>
        <v>68</v>
      </c>
      <c r="AA26" s="128"/>
    </row>
    <row r="27" ht="50.5" customHeight="1">
      <c r="A27" t="s" s="117">
        <v>69</v>
      </c>
      <c r="B27" t="s" s="118">
        <v>95</v>
      </c>
      <c r="C27" t="s" s="119">
        <v>96</v>
      </c>
      <c r="D27" t="s" s="127">
        <v>72</v>
      </c>
      <c r="E27" s="121">
        <v>4</v>
      </c>
      <c r="F27" s="122">
        <v>20000</v>
      </c>
      <c r="G27" s="123">
        <f>E27*F27</f>
        <v>80000</v>
      </c>
      <c r="H27" s="121">
        <v>4</v>
      </c>
      <c r="I27" s="122">
        <v>20000</v>
      </c>
      <c r="J27" s="123">
        <f>H27*I27</f>
        <v>80000</v>
      </c>
      <c r="K27" s="121"/>
      <c r="L27" s="122"/>
      <c r="M27" s="123">
        <f>K27*L27</f>
        <v>0</v>
      </c>
      <c r="N27" s="121"/>
      <c r="O27" s="122"/>
      <c r="P27" s="123">
        <f>N27*O27</f>
        <v>0</v>
      </c>
      <c r="Q27" s="121"/>
      <c r="R27" s="122"/>
      <c r="S27" s="123">
        <f>Q27*R27</f>
        <v>0</v>
      </c>
      <c r="T27" s="121"/>
      <c r="U27" s="122"/>
      <c r="V27" s="123">
        <f>T27*U27</f>
        <v>0</v>
      </c>
      <c r="W27" s="124">
        <f>G27+M27+S27</f>
        <v>80000</v>
      </c>
      <c r="X27" s="124">
        <f>J27+P27+V27</f>
        <v>80000</v>
      </c>
      <c r="Y27" s="124">
        <f>X27-W27</f>
        <v>0</v>
      </c>
      <c r="Z27" t="s" s="125">
        <f>IF(Y27=0,"0%",IF(W27&gt;0,Y27/W27,Y27/X27))</f>
        <v>68</v>
      </c>
      <c r="AA27" s="128"/>
    </row>
    <row r="28" ht="50.5" customHeight="1">
      <c r="A28" t="s" s="117">
        <v>69</v>
      </c>
      <c r="B28" t="s" s="118">
        <v>97</v>
      </c>
      <c r="C28" t="s" s="119">
        <v>98</v>
      </c>
      <c r="D28" t="s" s="127">
        <v>72</v>
      </c>
      <c r="E28" s="121">
        <v>3</v>
      </c>
      <c r="F28" s="122">
        <v>13400</v>
      </c>
      <c r="G28" s="123">
        <f>E28*F28</f>
        <v>40200</v>
      </c>
      <c r="H28" s="121">
        <v>3</v>
      </c>
      <c r="I28" s="122">
        <v>13400</v>
      </c>
      <c r="J28" s="123">
        <f>H28*I28</f>
        <v>40200</v>
      </c>
      <c r="K28" s="121"/>
      <c r="L28" s="122"/>
      <c r="M28" s="123">
        <f>K28*L28</f>
        <v>0</v>
      </c>
      <c r="N28" s="121"/>
      <c r="O28" s="122"/>
      <c r="P28" s="123">
        <f>N28*O28</f>
        <v>0</v>
      </c>
      <c r="Q28" s="121"/>
      <c r="R28" s="122"/>
      <c r="S28" s="123">
        <f>Q28*R28</f>
        <v>0</v>
      </c>
      <c r="T28" s="121"/>
      <c r="U28" s="122"/>
      <c r="V28" s="123">
        <f>T28*U28</f>
        <v>0</v>
      </c>
      <c r="W28" s="124">
        <f>G28+M28+S28</f>
        <v>40200</v>
      </c>
      <c r="X28" s="124">
        <f>J28+P28+V28</f>
        <v>40200</v>
      </c>
      <c r="Y28" s="124">
        <f>X28-W28</f>
        <v>0</v>
      </c>
      <c r="Z28" t="s" s="125">
        <f>IF(Y28=0,"0%",IF(W28&gt;0,Y28/W28,Y28/X28))</f>
        <v>68</v>
      </c>
      <c r="AA28" s="128"/>
    </row>
    <row r="29" ht="66.5" customHeight="1">
      <c r="A29" t="s" s="117">
        <v>69</v>
      </c>
      <c r="B29" t="s" s="118">
        <v>99</v>
      </c>
      <c r="C29" t="s" s="119">
        <v>100</v>
      </c>
      <c r="D29" t="s" s="127">
        <v>72</v>
      </c>
      <c r="E29" s="121">
        <v>1</v>
      </c>
      <c r="F29" s="122">
        <v>24000</v>
      </c>
      <c r="G29" s="123">
        <f>E29*F29</f>
        <v>24000</v>
      </c>
      <c r="H29" s="121">
        <v>1</v>
      </c>
      <c r="I29" s="122">
        <v>24000</v>
      </c>
      <c r="J29" s="123">
        <f>H29*I29</f>
        <v>24000</v>
      </c>
      <c r="K29" s="121"/>
      <c r="L29" s="122"/>
      <c r="M29" s="123">
        <f>K29*L29</f>
        <v>0</v>
      </c>
      <c r="N29" s="121"/>
      <c r="O29" s="122"/>
      <c r="P29" s="123">
        <f>N29*O29</f>
        <v>0</v>
      </c>
      <c r="Q29" s="121"/>
      <c r="R29" s="122"/>
      <c r="S29" s="123">
        <f>Q29*R29</f>
        <v>0</v>
      </c>
      <c r="T29" s="121"/>
      <c r="U29" s="122"/>
      <c r="V29" s="123">
        <f>T29*U29</f>
        <v>0</v>
      </c>
      <c r="W29" s="124">
        <f>G29+M29+S29</f>
        <v>24000</v>
      </c>
      <c r="X29" s="124">
        <f>J29+P29+V29</f>
        <v>24000</v>
      </c>
      <c r="Y29" s="124">
        <f>X29-W29</f>
        <v>0</v>
      </c>
      <c r="Z29" t="s" s="125">
        <f>IF(Y29=0,"0%",IF(W29&gt;0,Y29/W29,Y29/X29))</f>
        <v>68</v>
      </c>
      <c r="AA29" s="128"/>
    </row>
    <row r="30" ht="50.5" customHeight="1">
      <c r="A30" t="s" s="117">
        <v>69</v>
      </c>
      <c r="B30" t="s" s="118">
        <v>101</v>
      </c>
      <c r="C30" t="s" s="119">
        <v>102</v>
      </c>
      <c r="D30" t="s" s="127">
        <v>72</v>
      </c>
      <c r="E30" s="121">
        <v>3</v>
      </c>
      <c r="F30" s="122">
        <v>17000</v>
      </c>
      <c r="G30" s="123">
        <f>E30*F30</f>
        <v>51000</v>
      </c>
      <c r="H30" s="121">
        <v>3</v>
      </c>
      <c r="I30" s="122">
        <v>17000</v>
      </c>
      <c r="J30" s="123">
        <f>H30*I30</f>
        <v>51000</v>
      </c>
      <c r="K30" s="121"/>
      <c r="L30" s="122"/>
      <c r="M30" s="123">
        <f>K30*L30</f>
        <v>0</v>
      </c>
      <c r="N30" s="121"/>
      <c r="O30" s="122"/>
      <c r="P30" s="123">
        <f>N30*O30</f>
        <v>0</v>
      </c>
      <c r="Q30" s="121"/>
      <c r="R30" s="122"/>
      <c r="S30" s="123">
        <f>Q30*R30</f>
        <v>0</v>
      </c>
      <c r="T30" s="121"/>
      <c r="U30" s="122"/>
      <c r="V30" s="123">
        <f>T30*U30</f>
        <v>0</v>
      </c>
      <c r="W30" s="124">
        <f>G30+M30+S30</f>
        <v>51000</v>
      </c>
      <c r="X30" s="124">
        <f>J30+P30+V30</f>
        <v>51000</v>
      </c>
      <c r="Y30" s="124">
        <f>X30-W30</f>
        <v>0</v>
      </c>
      <c r="Z30" t="s" s="125">
        <f>IF(Y30=0,"0%",IF(W30&gt;0,Y30/W30,Y30/X30))</f>
        <v>68</v>
      </c>
      <c r="AA30" s="128"/>
    </row>
    <row r="31" ht="34.5" customHeight="1">
      <c r="A31" t="s" s="117">
        <v>69</v>
      </c>
      <c r="B31" t="s" s="118">
        <v>103</v>
      </c>
      <c r="C31" t="s" s="119">
        <v>104</v>
      </c>
      <c r="D31" t="s" s="127">
        <v>72</v>
      </c>
      <c r="E31" s="121">
        <v>3</v>
      </c>
      <c r="F31" s="122">
        <v>28000</v>
      </c>
      <c r="G31" s="123">
        <f>E31*F31</f>
        <v>84000</v>
      </c>
      <c r="H31" s="121">
        <v>3</v>
      </c>
      <c r="I31" s="122">
        <f>J31/H31</f>
        <v>27196.8785</v>
      </c>
      <c r="J31" s="123">
        <v>81590.6355</v>
      </c>
      <c r="K31" s="121"/>
      <c r="L31" s="122"/>
      <c r="M31" s="123">
        <f>K31*L31</f>
        <v>0</v>
      </c>
      <c r="N31" s="121"/>
      <c r="O31" s="122"/>
      <c r="P31" s="123">
        <f>N31*O31</f>
        <v>0</v>
      </c>
      <c r="Q31" s="121"/>
      <c r="R31" s="122"/>
      <c r="S31" s="123">
        <f>Q31*R31</f>
        <v>0</v>
      </c>
      <c r="T31" s="121"/>
      <c r="U31" s="122"/>
      <c r="V31" s="123">
        <f>T31*U31</f>
        <v>0</v>
      </c>
      <c r="W31" s="124">
        <f>G31+M31+S31</f>
        <v>84000</v>
      </c>
      <c r="X31" s="124">
        <f>J31+P31+V31</f>
        <v>81590.6355</v>
      </c>
      <c r="Y31" s="124">
        <f>X31-W31</f>
        <v>-2409.3645</v>
      </c>
      <c r="Z31" s="129">
        <f>IF(Y31=0,"0%",IF(W31&gt;0,Y31/W31,Y31/X31))</f>
        <v>-0.0286829107142857</v>
      </c>
      <c r="AA31" s="128"/>
    </row>
    <row r="32" ht="34.5" customHeight="1">
      <c r="A32" t="s" s="117">
        <v>69</v>
      </c>
      <c r="B32" t="s" s="118">
        <v>105</v>
      </c>
      <c r="C32" t="s" s="119">
        <v>106</v>
      </c>
      <c r="D32" t="s" s="127">
        <v>72</v>
      </c>
      <c r="E32" s="121">
        <v>3</v>
      </c>
      <c r="F32" s="122">
        <v>15000</v>
      </c>
      <c r="G32" s="123">
        <f>E32*F32</f>
        <v>45000</v>
      </c>
      <c r="H32" s="121">
        <v>3</v>
      </c>
      <c r="I32" s="122">
        <v>15000</v>
      </c>
      <c r="J32" s="123">
        <f>H32*I32</f>
        <v>45000</v>
      </c>
      <c r="K32" s="121"/>
      <c r="L32" s="122"/>
      <c r="M32" s="123">
        <f>K32*L32</f>
        <v>0</v>
      </c>
      <c r="N32" s="121"/>
      <c r="O32" s="122"/>
      <c r="P32" s="123">
        <f>N32*O32</f>
        <v>0</v>
      </c>
      <c r="Q32" s="121"/>
      <c r="R32" s="122"/>
      <c r="S32" s="123">
        <f>Q32*R32</f>
        <v>0</v>
      </c>
      <c r="T32" s="121"/>
      <c r="U32" s="122"/>
      <c r="V32" s="123">
        <f>T32*U32</f>
        <v>0</v>
      </c>
      <c r="W32" s="124">
        <f>G32+M32+S32</f>
        <v>45000</v>
      </c>
      <c r="X32" s="124">
        <f>J32+P32+V32</f>
        <v>45000</v>
      </c>
      <c r="Y32" s="124">
        <f>X32-W32</f>
        <v>0</v>
      </c>
      <c r="Z32" t="s" s="125">
        <f>IF(Y32=0,"0%",IF(W32&gt;0,Y32/W32,Y32/X32))</f>
        <v>68</v>
      </c>
      <c r="AA32" s="128"/>
    </row>
    <row r="33" ht="67" customHeight="1">
      <c r="A33" t="s" s="103">
        <v>69</v>
      </c>
      <c r="B33" t="s" s="104">
        <v>107</v>
      </c>
      <c r="C33" t="s" s="105">
        <v>108</v>
      </c>
      <c r="D33" t="s" s="106">
        <v>72</v>
      </c>
      <c r="E33" s="107">
        <v>4</v>
      </c>
      <c r="F33" s="108">
        <v>18000</v>
      </c>
      <c r="G33" s="109">
        <f>E33*F33</f>
        <v>72000</v>
      </c>
      <c r="H33" s="107">
        <v>4</v>
      </c>
      <c r="I33" s="108">
        <v>18000</v>
      </c>
      <c r="J33" s="109">
        <f>H33*I33</f>
        <v>72000</v>
      </c>
      <c r="K33" s="107"/>
      <c r="L33" s="108"/>
      <c r="M33" s="109">
        <f>K33*L33</f>
        <v>0</v>
      </c>
      <c r="N33" s="107"/>
      <c r="O33" s="108"/>
      <c r="P33" s="109">
        <f>N33*O33</f>
        <v>0</v>
      </c>
      <c r="Q33" s="107"/>
      <c r="R33" s="108"/>
      <c r="S33" s="109">
        <f>Q33*R33</f>
        <v>0</v>
      </c>
      <c r="T33" s="107"/>
      <c r="U33" s="108"/>
      <c r="V33" s="109">
        <f>T33*U33</f>
        <v>0</v>
      </c>
      <c r="W33" s="110">
        <f>G33+M33+S33</f>
        <v>72000</v>
      </c>
      <c r="X33" s="110">
        <f>J33+P33+V33</f>
        <v>72000</v>
      </c>
      <c r="Y33" s="110">
        <f>X33-W33</f>
        <v>0</v>
      </c>
      <c r="Z33" t="s" s="111">
        <f>IF(Y33=0,"0%",IF(W33&gt;0,Y33/W33,Y33/X33))</f>
        <v>68</v>
      </c>
      <c r="AA33" s="130"/>
    </row>
    <row r="34" ht="19.5" customHeight="1">
      <c r="A34" t="s" s="131">
        <v>109</v>
      </c>
      <c r="B34" s="132"/>
      <c r="C34" s="133"/>
      <c r="D34" s="134"/>
      <c r="E34" s="135"/>
      <c r="F34" s="136"/>
      <c r="G34" s="137">
        <f>G13+G15+G17+G19+G23</f>
        <v>730040</v>
      </c>
      <c r="H34" s="135"/>
      <c r="I34" s="138"/>
      <c r="J34" s="139">
        <f>J13+J15+J17+J19+J23</f>
        <v>727630.6355</v>
      </c>
      <c r="K34" s="140"/>
      <c r="L34" s="141"/>
      <c r="M34" s="137">
        <f>M13+M15+M17+M19+M23</f>
        <v>0</v>
      </c>
      <c r="N34" s="140"/>
      <c r="O34" s="141"/>
      <c r="P34" s="137">
        <f>P13+P15+P17+P19+P23</f>
        <v>0</v>
      </c>
      <c r="Q34" s="140"/>
      <c r="R34" s="141"/>
      <c r="S34" s="137">
        <f>S13+S15+S17+S19+S23</f>
        <v>0</v>
      </c>
      <c r="T34" s="140"/>
      <c r="U34" s="141"/>
      <c r="V34" s="136">
        <f>V13+V15+V17+V19+V23</f>
        <v>0</v>
      </c>
      <c r="W34" s="136">
        <f>W13+W15+W17+W19+W23</f>
        <v>730040</v>
      </c>
      <c r="X34" s="136">
        <f>J34+P34+V34</f>
        <v>727630.6355</v>
      </c>
      <c r="Y34" s="136">
        <f>X34-W34</f>
        <v>-2409.3645</v>
      </c>
      <c r="Z34" s="142">
        <f>IF(Y34=0,"0%",IF(W34&gt;0,Y34/W34,Y34/X34))</f>
        <v>-0.00330031847569996</v>
      </c>
      <c r="AA34" s="143"/>
    </row>
    <row r="35" ht="19.5" customHeight="1">
      <c r="A35" t="s" s="86">
        <v>63</v>
      </c>
      <c r="B35" s="87">
        <v>2</v>
      </c>
      <c r="C35" t="s" s="88">
        <v>110</v>
      </c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91">
        <f>J35+P35+V35</f>
        <v>0</v>
      </c>
      <c r="Y35" s="91">
        <f>X35-W35</f>
        <v>0</v>
      </c>
      <c r="Z35" t="s" s="144">
        <f>IF(Y35=0,"0%",IF(W35&gt;0,Y35/W35,Y35/X35))</f>
        <v>68</v>
      </c>
      <c r="AA35" s="92"/>
    </row>
    <row r="36" ht="35" customHeight="1">
      <c r="A36" t="s" s="93">
        <v>65</v>
      </c>
      <c r="B36" t="s" s="94">
        <v>111</v>
      </c>
      <c r="C36" t="s" s="95">
        <v>112</v>
      </c>
      <c r="D36" s="96"/>
      <c r="E36" s="97">
        <f>SUM(E37)</f>
        <v>0</v>
      </c>
      <c r="F36" s="98"/>
      <c r="G36" s="99">
        <f>SUM(G37)</f>
        <v>0</v>
      </c>
      <c r="H36" s="97">
        <f>SUM(H37)</f>
        <v>0</v>
      </c>
      <c r="I36" s="98">
        <f>SUM(I37)</f>
        <v>0</v>
      </c>
      <c r="J36" s="99">
        <f>SUM(J37)</f>
        <v>0</v>
      </c>
      <c r="K36" s="97">
        <f>SUM(K37)</f>
        <v>0</v>
      </c>
      <c r="L36" s="98"/>
      <c r="M36" s="99">
        <f>SUM(M37)</f>
        <v>0</v>
      </c>
      <c r="N36" s="97">
        <f>SUM(N37)</f>
        <v>0</v>
      </c>
      <c r="O36" s="98"/>
      <c r="P36" s="99">
        <f>SUM(P37)</f>
        <v>0</v>
      </c>
      <c r="Q36" s="97">
        <f>SUM(Q37)</f>
        <v>0</v>
      </c>
      <c r="R36" s="98"/>
      <c r="S36" s="99">
        <f>SUM(S37)</f>
        <v>0</v>
      </c>
      <c r="T36" s="97">
        <f>SUM(T37)</f>
        <v>0</v>
      </c>
      <c r="U36" s="98"/>
      <c r="V36" s="99">
        <f>SUM(V37)</f>
        <v>0</v>
      </c>
      <c r="W36" s="100">
        <f>G36+M36+S36</f>
        <v>0</v>
      </c>
      <c r="X36" s="100">
        <f>J36+P36+V36</f>
        <v>0</v>
      </c>
      <c r="Y36" s="100">
        <f>X36-W36</f>
        <v>0</v>
      </c>
      <c r="Z36" t="s" s="101">
        <f>IF(Y36=0,"0%",IF(W36&gt;0,Y36/W36,Y36/X36))</f>
        <v>68</v>
      </c>
      <c r="AA36" s="102"/>
    </row>
    <row r="37" ht="51" customHeight="1">
      <c r="A37" t="s" s="103">
        <v>69</v>
      </c>
      <c r="B37" t="s" s="104">
        <v>113</v>
      </c>
      <c r="C37" t="s" s="105">
        <v>114</v>
      </c>
      <c r="D37" t="s" s="106">
        <v>115</v>
      </c>
      <c r="E37" s="107"/>
      <c r="F37" s="108"/>
      <c r="G37" s="109">
        <f>E37*F37</f>
        <v>0</v>
      </c>
      <c r="H37" s="107"/>
      <c r="I37" s="108"/>
      <c r="J37" s="109">
        <f>H37*I37</f>
        <v>0</v>
      </c>
      <c r="K37" s="107"/>
      <c r="L37" s="108"/>
      <c r="M37" s="109">
        <f>K37*L37</f>
        <v>0</v>
      </c>
      <c r="N37" s="107"/>
      <c r="O37" s="108"/>
      <c r="P37" s="109">
        <f>N37*O37</f>
        <v>0</v>
      </c>
      <c r="Q37" s="107"/>
      <c r="R37" s="108"/>
      <c r="S37" s="109">
        <f>Q37*R37</f>
        <v>0</v>
      </c>
      <c r="T37" s="107"/>
      <c r="U37" s="108"/>
      <c r="V37" s="109">
        <f>T37*U37</f>
        <v>0</v>
      </c>
      <c r="W37" s="110">
        <f>G37+M37+S37</f>
        <v>0</v>
      </c>
      <c r="X37" s="110">
        <f>J37+P37+V37</f>
        <v>0</v>
      </c>
      <c r="Y37" s="110">
        <f>X37-W37</f>
        <v>0</v>
      </c>
      <c r="Z37" t="s" s="111">
        <f>IF(Y37=0,"0%",IF(W37&gt;0,Y37/W37,Y37/X37))</f>
        <v>68</v>
      </c>
      <c r="AA37" s="114"/>
    </row>
    <row r="38" ht="35" customHeight="1">
      <c r="A38" t="s" s="93">
        <v>65</v>
      </c>
      <c r="B38" t="s" s="94">
        <v>116</v>
      </c>
      <c r="C38" t="s" s="95">
        <v>117</v>
      </c>
      <c r="D38" s="96"/>
      <c r="E38" s="97">
        <f>SUM(E39)</f>
        <v>0</v>
      </c>
      <c r="F38" s="98"/>
      <c r="G38" s="99">
        <f>SUM(G39)</f>
        <v>0</v>
      </c>
      <c r="H38" s="97">
        <f>SUM(H39)</f>
        <v>0</v>
      </c>
      <c r="I38" s="98">
        <f>SUM(I39)</f>
        <v>0</v>
      </c>
      <c r="J38" s="99">
        <f>SUM(J39)</f>
        <v>0</v>
      </c>
      <c r="K38" s="97">
        <f>SUM(K39)</f>
        <v>0</v>
      </c>
      <c r="L38" s="98"/>
      <c r="M38" s="99">
        <f>SUM(M39)</f>
        <v>0</v>
      </c>
      <c r="N38" s="97">
        <f>SUM(N39)</f>
        <v>0</v>
      </c>
      <c r="O38" s="98"/>
      <c r="P38" s="99">
        <f>SUM(P39)</f>
        <v>0</v>
      </c>
      <c r="Q38" s="97">
        <f>SUM(Q39)</f>
        <v>0</v>
      </c>
      <c r="R38" s="98"/>
      <c r="S38" s="99">
        <f>SUM(S39)</f>
        <v>0</v>
      </c>
      <c r="T38" s="97">
        <f>SUM(T39)</f>
        <v>0</v>
      </c>
      <c r="U38" s="98"/>
      <c r="V38" s="99">
        <f>SUM(V39)</f>
        <v>0</v>
      </c>
      <c r="W38" s="100">
        <f>G38+M38+S38</f>
        <v>0</v>
      </c>
      <c r="X38" s="100">
        <f>J38+P38+V38</f>
        <v>0</v>
      </c>
      <c r="Y38" s="100">
        <f>X38-W38</f>
        <v>0</v>
      </c>
      <c r="Z38" t="s" s="101">
        <f>IF(Y38=0,"0%",IF(W38&gt;0,Y38/W38,Y38/X38))</f>
        <v>68</v>
      </c>
      <c r="AA38" s="102"/>
    </row>
    <row r="39" ht="35" customHeight="1">
      <c r="A39" t="s" s="103">
        <v>69</v>
      </c>
      <c r="B39" t="s" s="104">
        <v>118</v>
      </c>
      <c r="C39" t="s" s="105">
        <v>119</v>
      </c>
      <c r="D39" t="s" s="106">
        <v>120</v>
      </c>
      <c r="E39" s="107"/>
      <c r="F39" s="108"/>
      <c r="G39" s="109">
        <f>E39*F39</f>
        <v>0</v>
      </c>
      <c r="H39" s="107"/>
      <c r="I39" s="108"/>
      <c r="J39" s="109">
        <f>H39*I39</f>
        <v>0</v>
      </c>
      <c r="K39" s="107"/>
      <c r="L39" s="108"/>
      <c r="M39" s="109">
        <f>K39*L39</f>
        <v>0</v>
      </c>
      <c r="N39" s="107"/>
      <c r="O39" s="108"/>
      <c r="P39" s="109">
        <f>N39*O39</f>
        <v>0</v>
      </c>
      <c r="Q39" s="107"/>
      <c r="R39" s="108"/>
      <c r="S39" s="109">
        <f>Q39*R39</f>
        <v>0</v>
      </c>
      <c r="T39" s="107"/>
      <c r="U39" s="108"/>
      <c r="V39" s="109">
        <f>T39*U39</f>
        <v>0</v>
      </c>
      <c r="W39" s="110">
        <f>G39+M39+S39</f>
        <v>0</v>
      </c>
      <c r="X39" s="110">
        <f>J39+P39+V39</f>
        <v>0</v>
      </c>
      <c r="Y39" s="110">
        <f>X39-W39</f>
        <v>0</v>
      </c>
      <c r="Z39" t="s" s="111">
        <f>IF(Y39=0,"0%",IF(W39&gt;0,Y39/W39,Y39/X39))</f>
        <v>68</v>
      </c>
      <c r="AA39" s="114"/>
    </row>
    <row r="40" ht="35" customHeight="1">
      <c r="A40" t="s" s="93">
        <v>65</v>
      </c>
      <c r="B40" t="s" s="94">
        <v>121</v>
      </c>
      <c r="C40" t="s" s="95">
        <v>122</v>
      </c>
      <c r="D40" s="96"/>
      <c r="E40" s="97">
        <f>SUM(E41)</f>
        <v>0</v>
      </c>
      <c r="F40" s="98"/>
      <c r="G40" s="99">
        <f>SUM(G41)</f>
        <v>0</v>
      </c>
      <c r="H40" s="97">
        <f>SUM(H41)</f>
        <v>0</v>
      </c>
      <c r="I40" s="98">
        <f>SUM(I41)</f>
        <v>0</v>
      </c>
      <c r="J40" s="99">
        <f>SUM(J41)</f>
        <v>0</v>
      </c>
      <c r="K40" s="97">
        <f>SUM(K41)</f>
        <v>0</v>
      </c>
      <c r="L40" s="98"/>
      <c r="M40" s="99">
        <f>SUM(M41)</f>
        <v>0</v>
      </c>
      <c r="N40" s="97">
        <f>SUM(N41)</f>
        <v>0</v>
      </c>
      <c r="O40" s="98"/>
      <c r="P40" s="99">
        <f>SUM(P41)</f>
        <v>0</v>
      </c>
      <c r="Q40" s="97">
        <f>SUM(Q41)</f>
        <v>0</v>
      </c>
      <c r="R40" s="98"/>
      <c r="S40" s="99">
        <f>SUM(S41)</f>
        <v>0</v>
      </c>
      <c r="T40" s="97">
        <f>SUM(T41)</f>
        <v>0</v>
      </c>
      <c r="U40" s="98"/>
      <c r="V40" s="99">
        <f>SUM(V41)</f>
        <v>0</v>
      </c>
      <c r="W40" s="100">
        <f>G40+M40+S40</f>
        <v>0</v>
      </c>
      <c r="X40" s="100">
        <f>J40+P40+V40</f>
        <v>0</v>
      </c>
      <c r="Y40" s="100">
        <f>X40-W40</f>
        <v>0</v>
      </c>
      <c r="Z40" t="s" s="101">
        <f>IF(Y40=0,"0%",IF(W40&gt;0,Y40/W40,Y40/X40))</f>
        <v>68</v>
      </c>
      <c r="AA40" s="102"/>
    </row>
    <row r="41" ht="35" customHeight="1">
      <c r="A41" t="s" s="103">
        <v>69</v>
      </c>
      <c r="B41" t="s" s="104">
        <v>123</v>
      </c>
      <c r="C41" t="s" s="105">
        <v>124</v>
      </c>
      <c r="D41" t="s" s="106">
        <v>120</v>
      </c>
      <c r="E41" s="107"/>
      <c r="F41" s="108"/>
      <c r="G41" s="109">
        <f>E41*F41</f>
        <v>0</v>
      </c>
      <c r="H41" s="107"/>
      <c r="I41" s="108"/>
      <c r="J41" s="109">
        <f>H41*I41</f>
        <v>0</v>
      </c>
      <c r="K41" s="107"/>
      <c r="L41" s="108"/>
      <c r="M41" s="109">
        <f>K41*L41</f>
        <v>0</v>
      </c>
      <c r="N41" s="107"/>
      <c r="O41" s="108"/>
      <c r="P41" s="109">
        <f>N41*O41</f>
        <v>0</v>
      </c>
      <c r="Q41" s="107"/>
      <c r="R41" s="108"/>
      <c r="S41" s="109">
        <f>Q41*R41</f>
        <v>0</v>
      </c>
      <c r="T41" s="107"/>
      <c r="U41" s="108"/>
      <c r="V41" s="109">
        <f>T41*U41</f>
        <v>0</v>
      </c>
      <c r="W41" s="110">
        <f>G41+M41+S41</f>
        <v>0</v>
      </c>
      <c r="X41" s="110">
        <f>J41+P41+V41</f>
        <v>0</v>
      </c>
      <c r="Y41" s="110">
        <f>X41-W41</f>
        <v>0</v>
      </c>
      <c r="Z41" t="s" s="111">
        <f>IF(Y41=0,"0%",IF(W41&gt;0,Y41/W41,Y41/X41))</f>
        <v>68</v>
      </c>
      <c r="AA41" s="114"/>
    </row>
    <row r="42" ht="19.5" customHeight="1">
      <c r="A42" t="s" s="131">
        <v>125</v>
      </c>
      <c r="B42" s="132"/>
      <c r="C42" s="133"/>
      <c r="D42" s="134"/>
      <c r="E42" s="145">
        <f>E40+E38+E36</f>
        <v>0</v>
      </c>
      <c r="F42" s="136"/>
      <c r="G42" s="137">
        <f>G40+G38+G36</f>
        <v>0</v>
      </c>
      <c r="H42" s="145">
        <f>H40+H38+H36</f>
        <v>0</v>
      </c>
      <c r="I42" s="136">
        <f>I40+I38+I36</f>
        <v>0</v>
      </c>
      <c r="J42" s="137">
        <f>J40+J38+J36</f>
        <v>0</v>
      </c>
      <c r="K42" s="145">
        <f>K40+K38+K36</f>
        <v>0</v>
      </c>
      <c r="L42" s="136"/>
      <c r="M42" s="137">
        <f>M40+M38+M36</f>
        <v>0</v>
      </c>
      <c r="N42" s="145">
        <f>N40+N38+N36</f>
        <v>0</v>
      </c>
      <c r="O42" s="136"/>
      <c r="P42" s="137">
        <f>P40+P38+P36</f>
        <v>0</v>
      </c>
      <c r="Q42" s="145">
        <f>Q40+Q38+Q36</f>
        <v>0</v>
      </c>
      <c r="R42" s="136"/>
      <c r="S42" s="137">
        <f>S40+S38+S36</f>
        <v>0</v>
      </c>
      <c r="T42" s="145">
        <f>T40+T38+T36</f>
        <v>0</v>
      </c>
      <c r="U42" s="136"/>
      <c r="V42" s="137">
        <f>V40+V38+V36</f>
        <v>0</v>
      </c>
      <c r="W42" s="146">
        <f>W40+W38+W36</f>
        <v>0</v>
      </c>
      <c r="X42" s="146">
        <f>J42+P42+V42</f>
        <v>0</v>
      </c>
      <c r="Y42" s="146">
        <f>X42-W42</f>
        <v>0</v>
      </c>
      <c r="Z42" t="s" s="147">
        <f>IF(Y42=0,"0%",IF(W42&gt;0,Y42/W42,Y42/X42))</f>
        <v>68</v>
      </c>
      <c r="AA42" s="143"/>
    </row>
    <row r="43" ht="19.5" customHeight="1">
      <c r="A43" t="s" s="86">
        <v>63</v>
      </c>
      <c r="B43" s="87">
        <v>3</v>
      </c>
      <c r="C43" t="s" s="88">
        <v>126</v>
      </c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1"/>
      <c r="X43" s="91">
        <f>J43+P43+V43</f>
        <v>0</v>
      </c>
      <c r="Y43" s="91">
        <f>X43-W43</f>
        <v>0</v>
      </c>
      <c r="Z43" t="s" s="144">
        <f>IF(Y43=0,"0%",IF(W43&gt;0,Y43/W43,Y43/X43))</f>
        <v>68</v>
      </c>
      <c r="AA43" s="92"/>
    </row>
    <row r="44" ht="83" customHeight="1">
      <c r="A44" t="s" s="93">
        <v>65</v>
      </c>
      <c r="B44" t="s" s="94">
        <v>127</v>
      </c>
      <c r="C44" t="s" s="95">
        <v>128</v>
      </c>
      <c r="D44" s="96"/>
      <c r="E44" s="97">
        <f>SUM(E45:E46)</f>
        <v>0</v>
      </c>
      <c r="F44" s="98"/>
      <c r="G44" s="99">
        <f>SUM(G45:G46)</f>
        <v>0</v>
      </c>
      <c r="H44" s="97">
        <f>SUM(H45:H46)</f>
        <v>0</v>
      </c>
      <c r="I44" s="98">
        <f>SUM(I45:I46)</f>
        <v>0</v>
      </c>
      <c r="J44" s="99">
        <f>SUM(J45:J46)</f>
        <v>0</v>
      </c>
      <c r="K44" s="97">
        <f>SUM(K45:K46)</f>
        <v>0</v>
      </c>
      <c r="L44" s="98"/>
      <c r="M44" s="99">
        <f>SUM(M45:M46)</f>
        <v>0</v>
      </c>
      <c r="N44" s="97">
        <f>SUM(N45:N46)</f>
        <v>0</v>
      </c>
      <c r="O44" s="98"/>
      <c r="P44" s="99">
        <f>SUM(P45:P46)</f>
        <v>0</v>
      </c>
      <c r="Q44" s="97">
        <f>SUM(Q45:Q46)</f>
        <v>0</v>
      </c>
      <c r="R44" s="98"/>
      <c r="S44" s="99">
        <f>SUM(S45:S46)</f>
        <v>0</v>
      </c>
      <c r="T44" s="97">
        <f>SUM(T45:T46)</f>
        <v>0</v>
      </c>
      <c r="U44" s="98"/>
      <c r="V44" s="99">
        <f>SUM(V45:V46)</f>
        <v>0</v>
      </c>
      <c r="W44" s="100">
        <f>G44+M44+S44</f>
        <v>0</v>
      </c>
      <c r="X44" s="100">
        <f>J44+P44+V44</f>
        <v>0</v>
      </c>
      <c r="Y44" s="100">
        <f>X44-W44</f>
        <v>0</v>
      </c>
      <c r="Z44" t="s" s="101">
        <f>IF(Y44=0,"0%",IF(W44&gt;0,Y44/W44,Y44/X44))</f>
        <v>68</v>
      </c>
      <c r="AA44" s="102"/>
    </row>
    <row r="45" ht="50.5" customHeight="1">
      <c r="A45" t="s" s="117">
        <v>69</v>
      </c>
      <c r="B45" t="s" s="118">
        <v>129</v>
      </c>
      <c r="C45" t="s" s="119">
        <v>130</v>
      </c>
      <c r="D45" t="s" s="127">
        <v>115</v>
      </c>
      <c r="E45" s="121"/>
      <c r="F45" s="122"/>
      <c r="G45" s="123">
        <f>E45*F45</f>
        <v>0</v>
      </c>
      <c r="H45" s="121"/>
      <c r="I45" s="122"/>
      <c r="J45" s="123">
        <f>H45*I45</f>
        <v>0</v>
      </c>
      <c r="K45" s="121"/>
      <c r="L45" s="122"/>
      <c r="M45" s="123">
        <f>K45*L45</f>
        <v>0</v>
      </c>
      <c r="N45" s="121"/>
      <c r="O45" s="122"/>
      <c r="P45" s="123">
        <f>N45*O45</f>
        <v>0</v>
      </c>
      <c r="Q45" s="121"/>
      <c r="R45" s="122"/>
      <c r="S45" s="123">
        <f>Q45*R45</f>
        <v>0</v>
      </c>
      <c r="T45" s="121"/>
      <c r="U45" s="122"/>
      <c r="V45" s="123">
        <f>T45*U45</f>
        <v>0</v>
      </c>
      <c r="W45" s="124">
        <f>G45+M45+S45</f>
        <v>0</v>
      </c>
      <c r="X45" s="124">
        <f>J45+P45+V45</f>
        <v>0</v>
      </c>
      <c r="Y45" s="124">
        <f>X45-W45</f>
        <v>0</v>
      </c>
      <c r="Z45" t="s" s="125">
        <f>IF(Y45=0,"0%",IF(W45&gt;0,Y45/W45,Y45/X45))</f>
        <v>68</v>
      </c>
      <c r="AA45" s="115"/>
    </row>
    <row r="46" ht="51" customHeight="1">
      <c r="A46" t="s" s="103">
        <v>69</v>
      </c>
      <c r="B46" t="s" s="104">
        <v>131</v>
      </c>
      <c r="C46" t="s" s="105">
        <v>132</v>
      </c>
      <c r="D46" t="s" s="106">
        <v>115</v>
      </c>
      <c r="E46" s="107"/>
      <c r="F46" s="108"/>
      <c r="G46" s="109">
        <f>E46*F46</f>
        <v>0</v>
      </c>
      <c r="H46" s="107"/>
      <c r="I46" s="108"/>
      <c r="J46" s="109">
        <f>H46*I46</f>
        <v>0</v>
      </c>
      <c r="K46" s="107"/>
      <c r="L46" s="108"/>
      <c r="M46" s="109">
        <f>K46*L46</f>
        <v>0</v>
      </c>
      <c r="N46" s="107"/>
      <c r="O46" s="108"/>
      <c r="P46" s="109">
        <f>N46*O46</f>
        <v>0</v>
      </c>
      <c r="Q46" s="107"/>
      <c r="R46" s="108"/>
      <c r="S46" s="109">
        <f>Q46*R46</f>
        <v>0</v>
      </c>
      <c r="T46" s="107"/>
      <c r="U46" s="108"/>
      <c r="V46" s="109">
        <f>T46*U46</f>
        <v>0</v>
      </c>
      <c r="W46" s="110">
        <f>G46+M46+S46</f>
        <v>0</v>
      </c>
      <c r="X46" s="110">
        <f>J46+P46+V46</f>
        <v>0</v>
      </c>
      <c r="Y46" s="110">
        <f>X46-W46</f>
        <v>0</v>
      </c>
      <c r="Z46" t="s" s="111">
        <f>IF(Y46=0,"0%",IF(W46&gt;0,Y46/W46,Y46/X46))</f>
        <v>68</v>
      </c>
      <c r="AA46" s="114"/>
    </row>
    <row r="47" ht="83.5" customHeight="1">
      <c r="A47" t="s" s="93">
        <v>65</v>
      </c>
      <c r="B47" t="s" s="94">
        <v>133</v>
      </c>
      <c r="C47" t="s" s="148">
        <v>134</v>
      </c>
      <c r="D47" s="96"/>
      <c r="E47" s="97"/>
      <c r="F47" s="98"/>
      <c r="G47" s="99"/>
      <c r="H47" s="97"/>
      <c r="I47" s="98"/>
      <c r="J47" s="99"/>
      <c r="K47" s="97">
        <f>SUM(K48:K50)</f>
        <v>0</v>
      </c>
      <c r="L47" s="98"/>
      <c r="M47" s="99">
        <f>SUM(M48:M50)</f>
        <v>0</v>
      </c>
      <c r="N47" s="97">
        <f>SUM(N48:N50)</f>
        <v>13</v>
      </c>
      <c r="O47" s="98"/>
      <c r="P47" s="99">
        <f>SUM(P48:P50)</f>
        <v>7800</v>
      </c>
      <c r="Q47" s="97">
        <f>SUM(Q48:Q50)</f>
        <v>201</v>
      </c>
      <c r="R47" s="98"/>
      <c r="S47" s="99">
        <f>SUM(S48:S50)</f>
        <v>150000</v>
      </c>
      <c r="T47" s="97">
        <f>SUM(T48:T50)</f>
        <v>250</v>
      </c>
      <c r="U47" s="98"/>
      <c r="V47" s="99">
        <f>SUM(V48:V50)</f>
        <v>75000</v>
      </c>
      <c r="W47" s="100">
        <f>M47+S47</f>
        <v>150000</v>
      </c>
      <c r="X47" s="100">
        <f>J47+P47+V47</f>
        <v>82800</v>
      </c>
      <c r="Y47" s="100">
        <f>X47-W47</f>
        <v>-67200</v>
      </c>
      <c r="Z47" s="126">
        <f>IF(Y47=0,"0%",IF(W47&gt;0,Y47/W47,Y47/X47))</f>
        <v>-0.448</v>
      </c>
      <c r="AA47" s="102"/>
    </row>
    <row r="48" ht="51" customHeight="1">
      <c r="A48" t="s" s="117">
        <v>69</v>
      </c>
      <c r="B48" t="s" s="118">
        <v>135</v>
      </c>
      <c r="C48" t="s" s="149">
        <v>136</v>
      </c>
      <c r="D48" t="s" s="127">
        <v>137</v>
      </c>
      <c r="E48" t="s" s="150">
        <v>138</v>
      </c>
      <c r="F48" s="151"/>
      <c r="G48" s="152"/>
      <c r="H48" s="121"/>
      <c r="I48" s="122"/>
      <c r="J48" s="123"/>
      <c r="K48" s="121"/>
      <c r="L48" s="122"/>
      <c r="M48" s="123">
        <f>K48*L48</f>
        <v>0</v>
      </c>
      <c r="N48" s="121">
        <v>13</v>
      </c>
      <c r="O48" s="122">
        <f>P48/N48</f>
        <v>600</v>
      </c>
      <c r="P48" s="123">
        <v>7800</v>
      </c>
      <c r="Q48" s="121">
        <v>150</v>
      </c>
      <c r="R48" s="122">
        <v>300</v>
      </c>
      <c r="S48" s="123">
        <f>Q48*R48</f>
        <v>45000</v>
      </c>
      <c r="T48" s="121"/>
      <c r="U48" s="122"/>
      <c r="V48" s="123">
        <f>T48*U48</f>
        <v>0</v>
      </c>
      <c r="W48" s="124">
        <f>M48+S48</f>
        <v>45000</v>
      </c>
      <c r="X48" s="124">
        <f>J48+P48+V48</f>
        <v>7800</v>
      </c>
      <c r="Y48" s="124">
        <f>X48-W48</f>
        <v>-37200</v>
      </c>
      <c r="Z48" s="129">
        <f>IF(Y48=0,"0%",IF(W48&gt;0,Y48/W48,Y48/X48))</f>
        <v>-0.826666666666667</v>
      </c>
      <c r="AA48" s="115"/>
    </row>
    <row r="49" ht="66.5" customHeight="1">
      <c r="A49" t="s" s="117">
        <v>69</v>
      </c>
      <c r="B49" t="s" s="118">
        <v>139</v>
      </c>
      <c r="C49" t="s" s="119">
        <v>140</v>
      </c>
      <c r="D49" t="s" s="127">
        <v>137</v>
      </c>
      <c r="E49" s="153"/>
      <c r="F49" s="154"/>
      <c r="G49" s="155"/>
      <c r="H49" s="121"/>
      <c r="I49" s="122"/>
      <c r="J49" s="123"/>
      <c r="K49" s="121"/>
      <c r="L49" s="122"/>
      <c r="M49" s="123">
        <f>K49*L49</f>
        <v>0</v>
      </c>
      <c r="N49" s="121"/>
      <c r="O49" s="122"/>
      <c r="P49" s="123">
        <f>N49*O49</f>
        <v>0</v>
      </c>
      <c r="Q49" s="121">
        <v>50</v>
      </c>
      <c r="R49" s="122">
        <v>2000</v>
      </c>
      <c r="S49" s="123">
        <f>Q49*R49</f>
        <v>100000</v>
      </c>
      <c r="T49" s="121">
        <v>250</v>
      </c>
      <c r="U49" s="122">
        <f>V49/T49</f>
        <v>300</v>
      </c>
      <c r="V49" s="123">
        <v>75000</v>
      </c>
      <c r="W49" s="124">
        <f>M49+S49</f>
        <v>100000</v>
      </c>
      <c r="X49" s="124">
        <f>J49+P49+V49</f>
        <v>75000</v>
      </c>
      <c r="Y49" s="124">
        <f>X49-W49</f>
        <v>-25000</v>
      </c>
      <c r="Z49" s="129">
        <f>IF(Y49=0,"0%",IF(W49&gt;0,Y49/W49,Y49/X49))</f>
        <v>-0.25</v>
      </c>
      <c r="AA49" t="s" s="128">
        <v>141</v>
      </c>
    </row>
    <row r="50" ht="115" customHeight="1">
      <c r="A50" t="s" s="103">
        <v>69</v>
      </c>
      <c r="B50" t="s" s="104">
        <v>139</v>
      </c>
      <c r="C50" t="s" s="105">
        <v>142</v>
      </c>
      <c r="D50" t="s" s="106">
        <v>143</v>
      </c>
      <c r="E50" s="156"/>
      <c r="F50" s="157"/>
      <c r="G50" s="158"/>
      <c r="H50" s="107"/>
      <c r="I50" s="108"/>
      <c r="J50" s="109"/>
      <c r="K50" s="107"/>
      <c r="L50" s="108"/>
      <c r="M50" s="109">
        <f>K50*L50</f>
        <v>0</v>
      </c>
      <c r="N50" s="107"/>
      <c r="O50" s="108"/>
      <c r="P50" s="109">
        <f>N50*O50</f>
        <v>0</v>
      </c>
      <c r="Q50" s="107">
        <v>1</v>
      </c>
      <c r="R50" s="108">
        <v>5000</v>
      </c>
      <c r="S50" s="109">
        <f>Q50*R50</f>
        <v>5000</v>
      </c>
      <c r="T50" s="107"/>
      <c r="U50" s="108"/>
      <c r="V50" s="109">
        <f>T50*U50</f>
        <v>0</v>
      </c>
      <c r="W50" s="110">
        <f>M50+S50</f>
        <v>5000</v>
      </c>
      <c r="X50" s="110">
        <f>J50+P50+V50</f>
        <v>0</v>
      </c>
      <c r="Y50" s="110">
        <f>X50-W50</f>
        <v>-5000</v>
      </c>
      <c r="Z50" s="159">
        <f>IF(Y50=0,"0%",IF(W50&gt;0,Y50/W50,Y50/X50))</f>
        <v>-1</v>
      </c>
      <c r="AA50" t="s" s="130">
        <v>144</v>
      </c>
    </row>
    <row r="51" ht="19.5" customHeight="1">
      <c r="A51" t="s" s="131">
        <v>145</v>
      </c>
      <c r="B51" s="132"/>
      <c r="C51" s="133"/>
      <c r="D51" s="134"/>
      <c r="E51" s="145">
        <f>E44</f>
        <v>0</v>
      </c>
      <c r="F51" s="136"/>
      <c r="G51" s="137">
        <f>G44</f>
        <v>0</v>
      </c>
      <c r="H51" s="145"/>
      <c r="I51" s="136"/>
      <c r="J51" s="137">
        <f>J44</f>
        <v>0</v>
      </c>
      <c r="K51" s="145">
        <f>K47+K44</f>
        <v>0</v>
      </c>
      <c r="L51" s="136"/>
      <c r="M51" s="137">
        <f>M47+M44</f>
        <v>0</v>
      </c>
      <c r="N51" s="145">
        <f>N47+N44</f>
        <v>13</v>
      </c>
      <c r="O51" s="136"/>
      <c r="P51" s="137">
        <f>P47+P44</f>
        <v>7800</v>
      </c>
      <c r="Q51" s="145">
        <f>Q47+Q44</f>
        <v>201</v>
      </c>
      <c r="R51" s="136"/>
      <c r="S51" s="137">
        <f>S47+S44</f>
        <v>150000</v>
      </c>
      <c r="T51" s="145">
        <f>T47+T44</f>
        <v>250</v>
      </c>
      <c r="U51" s="136">
        <f>U47+U44</f>
        <v>0</v>
      </c>
      <c r="V51" s="137">
        <f>V47+V44</f>
        <v>75000</v>
      </c>
      <c r="W51" s="146">
        <f>W47+W44</f>
        <v>150000</v>
      </c>
      <c r="X51" s="146">
        <f>J51+P51+V51</f>
        <v>82800</v>
      </c>
      <c r="Y51" s="146">
        <f>X51-W51</f>
        <v>-67200</v>
      </c>
      <c r="Z51" s="160">
        <f>IF(Y51=0,"0%",IF(W51&gt;0,Y51/W51,Y51/X51))</f>
        <v>-0.448</v>
      </c>
      <c r="AA51" s="143"/>
    </row>
    <row r="52" ht="19.5" customHeight="1">
      <c r="A52" t="s" s="86">
        <v>63</v>
      </c>
      <c r="B52" s="87">
        <v>4</v>
      </c>
      <c r="C52" t="s" s="88">
        <v>146</v>
      </c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1"/>
      <c r="X52" s="91">
        <f>J52+P52+V52</f>
        <v>0</v>
      </c>
      <c r="Y52" s="91">
        <f>X52-W52</f>
        <v>0</v>
      </c>
      <c r="Z52" t="s" s="144">
        <f>IF(Y52=0,"0%",IF(W52&gt;0,Y52/W52,Y52/X52))</f>
        <v>68</v>
      </c>
      <c r="AA52" s="92"/>
    </row>
    <row r="53" ht="19" customHeight="1">
      <c r="A53" t="s" s="93">
        <v>65</v>
      </c>
      <c r="B53" t="s" s="94">
        <v>147</v>
      </c>
      <c r="C53" t="s" s="95">
        <v>148</v>
      </c>
      <c r="D53" s="96"/>
      <c r="E53" s="97">
        <f>SUM(E54:E55)</f>
        <v>40</v>
      </c>
      <c r="F53" s="98"/>
      <c r="G53" s="99">
        <f>SUM(G54:G55)</f>
        <v>48000</v>
      </c>
      <c r="H53" s="97">
        <f>SUM(H54:H55)</f>
        <v>40</v>
      </c>
      <c r="I53" s="98">
        <f>SUM(I54:I55)</f>
        <v>1200</v>
      </c>
      <c r="J53" s="99">
        <f>SUM(J54:J55)</f>
        <v>48000</v>
      </c>
      <c r="K53" s="97">
        <f>SUM(K54:K55)</f>
        <v>0</v>
      </c>
      <c r="L53" s="98"/>
      <c r="M53" s="99">
        <f>SUM(M54:M55)</f>
        <v>0</v>
      </c>
      <c r="N53" s="97">
        <f>SUM(N54:N55)</f>
        <v>0</v>
      </c>
      <c r="O53" s="98"/>
      <c r="P53" s="99">
        <f>SUM(P54:P55)</f>
        <v>0</v>
      </c>
      <c r="Q53" s="97">
        <f>SUM(Q54:Q55)</f>
        <v>0</v>
      </c>
      <c r="R53" s="98"/>
      <c r="S53" s="99">
        <f>SUM(S54:S55)</f>
        <v>0</v>
      </c>
      <c r="T53" s="97">
        <f>SUM(T54:T55)</f>
        <v>0</v>
      </c>
      <c r="U53" s="98"/>
      <c r="V53" s="99">
        <f>SUM(V54:V55)</f>
        <v>0</v>
      </c>
      <c r="W53" s="100">
        <f>G53+M53+S53</f>
        <v>48000</v>
      </c>
      <c r="X53" s="100">
        <f>J53+P53+V53</f>
        <v>48000</v>
      </c>
      <c r="Y53" s="100">
        <f>X53-W53</f>
        <v>0</v>
      </c>
      <c r="Z53" t="s" s="101">
        <f>IF(Y53=0,"0%",IF(W53&gt;0,Y53/W53,Y53/X53))</f>
        <v>68</v>
      </c>
      <c r="AA53" s="102"/>
    </row>
    <row r="54" ht="18.5" customHeight="1">
      <c r="A54" t="s" s="117">
        <v>69</v>
      </c>
      <c r="B54" t="s" s="118">
        <v>149</v>
      </c>
      <c r="C54" s="119"/>
      <c r="D54" t="s" s="161">
        <v>150</v>
      </c>
      <c r="E54" s="162"/>
      <c r="F54" s="163"/>
      <c r="G54" s="164"/>
      <c r="H54" s="121"/>
      <c r="I54" s="122"/>
      <c r="J54" s="123"/>
      <c r="K54" s="121"/>
      <c r="L54" s="163"/>
      <c r="M54" s="123">
        <f>K54*L54</f>
        <v>0</v>
      </c>
      <c r="N54" s="121"/>
      <c r="O54" s="163"/>
      <c r="P54" s="123">
        <f>N54*O54</f>
        <v>0</v>
      </c>
      <c r="Q54" s="121"/>
      <c r="R54" s="163"/>
      <c r="S54" s="123">
        <f>Q54*R54</f>
        <v>0</v>
      </c>
      <c r="T54" s="121"/>
      <c r="U54" s="163"/>
      <c r="V54" s="123">
        <f>T54*U54</f>
        <v>0</v>
      </c>
      <c r="W54" s="124">
        <f>G54+M54+S54</f>
        <v>0</v>
      </c>
      <c r="X54" s="124">
        <f>J54+P54+V54</f>
        <v>0</v>
      </c>
      <c r="Y54" s="124">
        <f>X54-W54</f>
        <v>0</v>
      </c>
      <c r="Z54" t="s" s="125">
        <f>IF(Y54=0,"0%",IF(W54&gt;0,Y54/W54,Y54/X54))</f>
        <v>68</v>
      </c>
      <c r="AA54" s="115"/>
    </row>
    <row r="55" ht="67" customHeight="1">
      <c r="A55" t="s" s="103">
        <v>69</v>
      </c>
      <c r="B55" t="s" s="104">
        <v>151</v>
      </c>
      <c r="C55" t="s" s="105">
        <v>152</v>
      </c>
      <c r="D55" t="s" s="165">
        <v>150</v>
      </c>
      <c r="E55" s="166">
        <v>40</v>
      </c>
      <c r="F55" s="167">
        <v>1200</v>
      </c>
      <c r="G55" s="168">
        <f>E55*F55</f>
        <v>48000</v>
      </c>
      <c r="H55" s="107">
        <v>40</v>
      </c>
      <c r="I55" s="108">
        <v>1200</v>
      </c>
      <c r="J55" s="109">
        <f>H55*I55</f>
        <v>48000</v>
      </c>
      <c r="K55" s="107"/>
      <c r="L55" s="167"/>
      <c r="M55" s="109">
        <f>K55*L55</f>
        <v>0</v>
      </c>
      <c r="N55" s="107"/>
      <c r="O55" s="167"/>
      <c r="P55" s="109">
        <f>N55*O55</f>
        <v>0</v>
      </c>
      <c r="Q55" s="107"/>
      <c r="R55" s="167"/>
      <c r="S55" s="109">
        <f>Q55*R55</f>
        <v>0</v>
      </c>
      <c r="T55" s="107"/>
      <c r="U55" s="167"/>
      <c r="V55" s="109">
        <f>T55*U55</f>
        <v>0</v>
      </c>
      <c r="W55" s="110">
        <f>G55+M55+S55</f>
        <v>48000</v>
      </c>
      <c r="X55" s="110">
        <f>J55+P55+V55</f>
        <v>48000</v>
      </c>
      <c r="Y55" s="110">
        <f>X55-W55</f>
        <v>0</v>
      </c>
      <c r="Z55" t="s" s="111">
        <f>IF(Y55=0,"0%",IF(W55&gt;0,Y55/W55,Y55/X55))</f>
        <v>68</v>
      </c>
      <c r="AA55" s="130"/>
    </row>
    <row r="56" ht="35.5" customHeight="1">
      <c r="A56" t="s" s="169">
        <v>65</v>
      </c>
      <c r="B56" t="s" s="170">
        <v>153</v>
      </c>
      <c r="C56" t="s" s="148">
        <v>154</v>
      </c>
      <c r="D56" s="171"/>
      <c r="E56" s="172">
        <f>SUM(E57:E63)</f>
        <v>126</v>
      </c>
      <c r="F56" s="173"/>
      <c r="G56" s="174">
        <f>SUM(G57:G63)</f>
        <v>244980</v>
      </c>
      <c r="H56" s="172">
        <f>SUM(H57:H63)</f>
        <v>147</v>
      </c>
      <c r="I56" s="173">
        <f>SUM(I57:I63)</f>
        <v>10898.380952381</v>
      </c>
      <c r="J56" s="174">
        <f>SUM(J57:J63)</f>
        <v>228866</v>
      </c>
      <c r="K56" s="172">
        <f>SUM(K57:K63)</f>
        <v>0</v>
      </c>
      <c r="L56" s="173"/>
      <c r="M56" s="174">
        <f>SUM(M57:M63)</f>
        <v>0</v>
      </c>
      <c r="N56" s="172">
        <f>SUM(N57:N63)</f>
        <v>0</v>
      </c>
      <c r="O56" s="173"/>
      <c r="P56" s="174">
        <f>SUM(P57:P63)</f>
        <v>0</v>
      </c>
      <c r="Q56" s="172">
        <f>SUM(Q57:Q63)</f>
        <v>0</v>
      </c>
      <c r="R56" s="173"/>
      <c r="S56" s="174">
        <f>SUM(S57:S63)</f>
        <v>0</v>
      </c>
      <c r="T56" s="172">
        <f>SUM(T57:T63)</f>
        <v>0</v>
      </c>
      <c r="U56" s="173"/>
      <c r="V56" s="174">
        <f>SUM(V57:V63)</f>
        <v>0</v>
      </c>
      <c r="W56" s="175">
        <f>G56+M56+S56</f>
        <v>244980</v>
      </c>
      <c r="X56" s="175">
        <f>J56+P56+V56</f>
        <v>228866</v>
      </c>
      <c r="Y56" s="175">
        <f>X56-W56</f>
        <v>-16114</v>
      </c>
      <c r="Z56" s="176">
        <f>IF(Y56=0,"0%",IF(W56&gt;0,Y56/W56,Y56/X56))</f>
        <v>-0.0657767981059678</v>
      </c>
      <c r="AA56" s="102"/>
    </row>
    <row r="57" ht="83.5" customHeight="1">
      <c r="A57" t="s" s="177">
        <v>69</v>
      </c>
      <c r="B57" t="s" s="178">
        <v>155</v>
      </c>
      <c r="C57" t="s" s="179">
        <v>156</v>
      </c>
      <c r="D57" t="s" s="180">
        <v>157</v>
      </c>
      <c r="E57" s="181">
        <v>18</v>
      </c>
      <c r="F57" s="182">
        <v>4800</v>
      </c>
      <c r="G57" s="183">
        <f>E57*F57</f>
        <v>86400</v>
      </c>
      <c r="H57" s="181">
        <v>21</v>
      </c>
      <c r="I57" s="182">
        <f>J57/H57</f>
        <v>1789.596190476190</v>
      </c>
      <c r="J57" s="183">
        <v>37581.52</v>
      </c>
      <c r="K57" s="181"/>
      <c r="L57" s="182"/>
      <c r="M57" s="183">
        <f>K57*L57</f>
        <v>0</v>
      </c>
      <c r="N57" s="181"/>
      <c r="O57" s="182"/>
      <c r="P57" s="183">
        <f>N57*O57</f>
        <v>0</v>
      </c>
      <c r="Q57" s="181"/>
      <c r="R57" s="182"/>
      <c r="S57" s="183">
        <f>Q57*R57</f>
        <v>0</v>
      </c>
      <c r="T57" s="181"/>
      <c r="U57" s="182"/>
      <c r="V57" s="183">
        <f>T57*U57</f>
        <v>0</v>
      </c>
      <c r="W57" s="184">
        <f>G57+M57+S57</f>
        <v>86400</v>
      </c>
      <c r="X57" s="184">
        <f>J57+P57+V57</f>
        <v>37581.52</v>
      </c>
      <c r="Y57" s="184">
        <f>X57-W57</f>
        <v>-48818.48</v>
      </c>
      <c r="Z57" s="185">
        <f>IF(Y57=0,"0%",IF(W57&gt;0,Y57/W57,Y57/X57))</f>
        <v>-0.5650287037037039</v>
      </c>
      <c r="AA57" s="115"/>
    </row>
    <row r="58" ht="19.5" customHeight="1">
      <c r="A58" t="s" s="117">
        <v>69</v>
      </c>
      <c r="B58" t="s" s="178">
        <v>158</v>
      </c>
      <c r="C58" t="s" s="186">
        <v>159</v>
      </c>
      <c r="D58" t="s" s="127">
        <v>157</v>
      </c>
      <c r="E58" s="121">
        <v>18</v>
      </c>
      <c r="F58" s="122">
        <f>8*30</f>
        <v>240</v>
      </c>
      <c r="G58" s="123">
        <f>E58*F58</f>
        <v>4320</v>
      </c>
      <c r="H58" s="121">
        <v>21</v>
      </c>
      <c r="I58" s="122">
        <f>J58/H58</f>
        <v>1400.553333333330</v>
      </c>
      <c r="J58" s="123">
        <v>29411.62</v>
      </c>
      <c r="K58" s="121"/>
      <c r="L58" s="122"/>
      <c r="M58" s="123">
        <f>K58*L58</f>
        <v>0</v>
      </c>
      <c r="N58" s="121"/>
      <c r="O58" s="122"/>
      <c r="P58" s="123">
        <f>N58*O58</f>
        <v>0</v>
      </c>
      <c r="Q58" s="121"/>
      <c r="R58" s="122"/>
      <c r="S58" s="123">
        <f>Q58*R58</f>
        <v>0</v>
      </c>
      <c r="T58" s="121"/>
      <c r="U58" s="122"/>
      <c r="V58" s="123">
        <f>T58*U58</f>
        <v>0</v>
      </c>
      <c r="W58" s="124">
        <f>G58+M58+S58</f>
        <v>4320</v>
      </c>
      <c r="X58" s="124">
        <f>J58+P58+V58</f>
        <v>29411.62</v>
      </c>
      <c r="Y58" s="124">
        <f>X58-W58</f>
        <v>25091.62</v>
      </c>
      <c r="Z58" s="129">
        <f>IF(Y58=0,"0%",IF(W58&gt;0,Y58/W58,Y58/X58))</f>
        <v>5.80824537037037</v>
      </c>
      <c r="AA58" s="115"/>
    </row>
    <row r="59" ht="51.5" customHeight="1">
      <c r="A59" t="s" s="117">
        <v>69</v>
      </c>
      <c r="B59" t="s" s="178">
        <v>160</v>
      </c>
      <c r="C59" t="s" s="186">
        <v>161</v>
      </c>
      <c r="D59" t="s" s="127">
        <v>157</v>
      </c>
      <c r="E59" s="121">
        <v>18</v>
      </c>
      <c r="F59" s="122">
        <f>18*30</f>
        <v>540</v>
      </c>
      <c r="G59" s="123">
        <f>E59*F59</f>
        <v>9720</v>
      </c>
      <c r="H59" s="121">
        <v>21</v>
      </c>
      <c r="I59" s="122">
        <f>J59/H59</f>
        <v>1050.415238095240</v>
      </c>
      <c r="J59" s="123">
        <v>22058.72</v>
      </c>
      <c r="K59" s="121"/>
      <c r="L59" s="122"/>
      <c r="M59" s="123">
        <f>K59*L59</f>
        <v>0</v>
      </c>
      <c r="N59" s="121"/>
      <c r="O59" s="122"/>
      <c r="P59" s="123">
        <f>N59*O59</f>
        <v>0</v>
      </c>
      <c r="Q59" s="121"/>
      <c r="R59" s="122"/>
      <c r="S59" s="123">
        <f>Q59*R59</f>
        <v>0</v>
      </c>
      <c r="T59" s="121"/>
      <c r="U59" s="122"/>
      <c r="V59" s="123">
        <f>T59*U59</f>
        <v>0</v>
      </c>
      <c r="W59" s="124">
        <f>G59+M59+S59</f>
        <v>9720</v>
      </c>
      <c r="X59" s="124">
        <f>J59+P59+V59</f>
        <v>22058.72</v>
      </c>
      <c r="Y59" s="124">
        <f>X59-W59</f>
        <v>12338.72</v>
      </c>
      <c r="Z59" s="129">
        <f>IF(Y59=0,"0%",IF(W59&gt;0,Y59/W59,Y59/X59))</f>
        <v>1.26941563786008</v>
      </c>
      <c r="AA59" s="115"/>
    </row>
    <row r="60" ht="67.5" customHeight="1">
      <c r="A60" t="s" s="117">
        <v>69</v>
      </c>
      <c r="B60" t="s" s="178">
        <v>162</v>
      </c>
      <c r="C60" t="s" s="186">
        <v>163</v>
      </c>
      <c r="D60" t="s" s="127">
        <v>157</v>
      </c>
      <c r="E60" s="121">
        <v>18</v>
      </c>
      <c r="F60" s="122">
        <f>40*3*30</f>
        <v>3600</v>
      </c>
      <c r="G60" s="123">
        <f>E60*F60</f>
        <v>64800</v>
      </c>
      <c r="H60" s="121">
        <v>21</v>
      </c>
      <c r="I60" s="122">
        <f>J60/H60</f>
        <v>1711.787619047620</v>
      </c>
      <c r="J60" s="123">
        <v>35947.54</v>
      </c>
      <c r="K60" s="121"/>
      <c r="L60" s="122"/>
      <c r="M60" s="123">
        <f>K60*L60</f>
        <v>0</v>
      </c>
      <c r="N60" s="121"/>
      <c r="O60" s="122"/>
      <c r="P60" s="123">
        <f>N60*O60</f>
        <v>0</v>
      </c>
      <c r="Q60" s="121"/>
      <c r="R60" s="122"/>
      <c r="S60" s="123">
        <f>Q60*R60</f>
        <v>0</v>
      </c>
      <c r="T60" s="121"/>
      <c r="U60" s="122"/>
      <c r="V60" s="123">
        <f>T60*U60</f>
        <v>0</v>
      </c>
      <c r="W60" s="124">
        <f>G60+M60+S60</f>
        <v>64800</v>
      </c>
      <c r="X60" s="124">
        <f>J60+P60+V60</f>
        <v>35947.54</v>
      </c>
      <c r="Y60" s="124">
        <f>X60-W60</f>
        <v>-28852.46</v>
      </c>
      <c r="Z60" s="129">
        <f>IF(Y60=0,"0%",IF(W60&gt;0,Y60/W60,Y60/X60))</f>
        <v>-0.445254012345679</v>
      </c>
      <c r="AA60" s="115"/>
    </row>
    <row r="61" ht="115.5" customHeight="1">
      <c r="A61" t="s" s="117">
        <v>69</v>
      </c>
      <c r="B61" t="s" s="178">
        <v>164</v>
      </c>
      <c r="C61" t="s" s="186">
        <v>165</v>
      </c>
      <c r="D61" t="s" s="127">
        <v>157</v>
      </c>
      <c r="E61" s="121">
        <v>18</v>
      </c>
      <c r="F61" s="122">
        <f>20*30</f>
        <v>600</v>
      </c>
      <c r="G61" s="123">
        <f>E61*F61</f>
        <v>10800</v>
      </c>
      <c r="H61" s="121">
        <v>21</v>
      </c>
      <c r="I61" s="122">
        <f>J61/H61</f>
        <v>855.893809523810</v>
      </c>
      <c r="J61" s="123">
        <v>17973.77</v>
      </c>
      <c r="K61" s="121"/>
      <c r="L61" s="122"/>
      <c r="M61" s="123">
        <f>K61*L61</f>
        <v>0</v>
      </c>
      <c r="N61" s="121"/>
      <c r="O61" s="122"/>
      <c r="P61" s="123">
        <f>N61*O61</f>
        <v>0</v>
      </c>
      <c r="Q61" s="121"/>
      <c r="R61" s="122"/>
      <c r="S61" s="123">
        <f>Q61*R61</f>
        <v>0</v>
      </c>
      <c r="T61" s="121"/>
      <c r="U61" s="122"/>
      <c r="V61" s="123">
        <f>T61*U61</f>
        <v>0</v>
      </c>
      <c r="W61" s="124">
        <f>G61+M61+S61</f>
        <v>10800</v>
      </c>
      <c r="X61" s="124">
        <f>J61+P61+V61</f>
        <v>17973.77</v>
      </c>
      <c r="Y61" s="124">
        <f>X61-W61</f>
        <v>7173.77</v>
      </c>
      <c r="Z61" s="129">
        <f>IF(Y61=0,"0%",IF(W61&gt;0,Y61/W61,Y61/X61))</f>
        <v>0.664237962962963</v>
      </c>
      <c r="AA61" s="115"/>
    </row>
    <row r="62" ht="131.5" customHeight="1">
      <c r="A62" t="s" s="117">
        <v>69</v>
      </c>
      <c r="B62" t="s" s="178">
        <v>166</v>
      </c>
      <c r="C62" t="s" s="186">
        <v>167</v>
      </c>
      <c r="D62" t="s" s="127">
        <v>157</v>
      </c>
      <c r="E62" s="121">
        <v>18</v>
      </c>
      <c r="F62" s="122">
        <f>86*30</f>
        <v>2580</v>
      </c>
      <c r="G62" s="123">
        <f>E62*F62</f>
        <v>46440</v>
      </c>
      <c r="H62" s="121">
        <v>21</v>
      </c>
      <c r="I62" s="122">
        <f>J62/H62</f>
        <v>3065.655714285710</v>
      </c>
      <c r="J62" s="123">
        <v>64378.77</v>
      </c>
      <c r="K62" s="121"/>
      <c r="L62" s="122"/>
      <c r="M62" s="123">
        <f>K62*L62</f>
        <v>0</v>
      </c>
      <c r="N62" s="121"/>
      <c r="O62" s="122"/>
      <c r="P62" s="123">
        <f>N62*O62</f>
        <v>0</v>
      </c>
      <c r="Q62" s="121"/>
      <c r="R62" s="122"/>
      <c r="S62" s="123">
        <f>Q62*R62</f>
        <v>0</v>
      </c>
      <c r="T62" s="121"/>
      <c r="U62" s="122"/>
      <c r="V62" s="123">
        <f>T62*U62</f>
        <v>0</v>
      </c>
      <c r="W62" s="124">
        <f>G62+M62+S62</f>
        <v>46440</v>
      </c>
      <c r="X62" s="124">
        <f>J62+P62+V62</f>
        <v>64378.77</v>
      </c>
      <c r="Y62" s="124">
        <f>X62-W62</f>
        <v>17938.77</v>
      </c>
      <c r="Z62" s="129">
        <f>IF(Y62=0,"0%",IF(W62&gt;0,Y62/W62,Y62/X62))</f>
        <v>0.38627842377261</v>
      </c>
      <c r="AA62" s="115"/>
    </row>
    <row r="63" ht="83.5" customHeight="1">
      <c r="A63" t="s" s="103">
        <v>69</v>
      </c>
      <c r="B63" t="s" s="187">
        <v>168</v>
      </c>
      <c r="C63" t="s" s="188">
        <v>169</v>
      </c>
      <c r="D63" t="s" s="106">
        <v>157</v>
      </c>
      <c r="E63" s="107">
        <v>18</v>
      </c>
      <c r="F63" s="108">
        <v>1250</v>
      </c>
      <c r="G63" s="109">
        <f>E63*F63</f>
        <v>22500</v>
      </c>
      <c r="H63" s="107">
        <v>21</v>
      </c>
      <c r="I63" s="108">
        <f>J63/H63</f>
        <v>1024.479047619050</v>
      </c>
      <c r="J63" s="109">
        <v>21514.06</v>
      </c>
      <c r="K63" s="107"/>
      <c r="L63" s="108"/>
      <c r="M63" s="109">
        <f>K63*L63</f>
        <v>0</v>
      </c>
      <c r="N63" s="107"/>
      <c r="O63" s="108"/>
      <c r="P63" s="109">
        <f>N63*O63</f>
        <v>0</v>
      </c>
      <c r="Q63" s="107"/>
      <c r="R63" s="108"/>
      <c r="S63" s="109">
        <f>Q63*R63</f>
        <v>0</v>
      </c>
      <c r="T63" s="107"/>
      <c r="U63" s="108"/>
      <c r="V63" s="109">
        <f>T63*U63</f>
        <v>0</v>
      </c>
      <c r="W63" s="110">
        <f>G63+M63+S63</f>
        <v>22500</v>
      </c>
      <c r="X63" s="110">
        <f>J63+P63+V63</f>
        <v>21514.06</v>
      </c>
      <c r="Y63" s="110">
        <f>X63-W63</f>
        <v>-985.9400000000001</v>
      </c>
      <c r="Z63" s="159">
        <f>IF(Y63=0,"0%",IF(W63&gt;0,Y63/W63,Y63/X63))</f>
        <v>-0.0438195555555556</v>
      </c>
      <c r="AA63" s="114"/>
    </row>
    <row r="64" ht="19" customHeight="1">
      <c r="A64" t="s" s="93">
        <v>65</v>
      </c>
      <c r="B64" t="s" s="189">
        <v>170</v>
      </c>
      <c r="C64" t="s" s="95">
        <v>171</v>
      </c>
      <c r="D64" s="96"/>
      <c r="E64" s="97">
        <f>SUM(E65)</f>
        <v>0</v>
      </c>
      <c r="F64" s="98"/>
      <c r="G64" s="99">
        <f>SUM(G65)</f>
        <v>0</v>
      </c>
      <c r="H64" s="97">
        <f>SUM(H65)</f>
        <v>0</v>
      </c>
      <c r="I64" s="98">
        <f>SUM(I65)</f>
        <v>0</v>
      </c>
      <c r="J64" s="99">
        <f>SUM(J65)</f>
        <v>0</v>
      </c>
      <c r="K64" s="97">
        <f>SUM(K65)</f>
        <v>0</v>
      </c>
      <c r="L64" s="98"/>
      <c r="M64" s="99">
        <f>SUM(M65)</f>
        <v>0</v>
      </c>
      <c r="N64" s="97">
        <f>SUM(N65)</f>
        <v>0</v>
      </c>
      <c r="O64" s="98"/>
      <c r="P64" s="99">
        <f>SUM(P65)</f>
        <v>0</v>
      </c>
      <c r="Q64" s="97">
        <f>SUM(Q65)</f>
        <v>0</v>
      </c>
      <c r="R64" s="98"/>
      <c r="S64" s="99">
        <f>SUM(S65)</f>
        <v>0</v>
      </c>
      <c r="T64" s="97">
        <f>SUM(T65)</f>
        <v>0</v>
      </c>
      <c r="U64" s="98"/>
      <c r="V64" s="99">
        <f>SUM(V65)</f>
        <v>0</v>
      </c>
      <c r="W64" s="100">
        <f>G64+M64+S64</f>
        <v>0</v>
      </c>
      <c r="X64" s="100">
        <f>J64+P64+V64</f>
        <v>0</v>
      </c>
      <c r="Y64" s="100">
        <f>X64-W64</f>
        <v>0</v>
      </c>
      <c r="Z64" t="s" s="101">
        <f>IF(Y64=0,"0%",IF(W64&gt;0,Y64/W64,Y64/X64))</f>
        <v>68</v>
      </c>
      <c r="AA64" s="102"/>
    </row>
    <row r="65" ht="51" customHeight="1">
      <c r="A65" t="s" s="103">
        <v>69</v>
      </c>
      <c r="B65" t="s" s="104">
        <v>172</v>
      </c>
      <c r="C65" t="s" s="188">
        <v>173</v>
      </c>
      <c r="D65" t="s" s="106">
        <v>174</v>
      </c>
      <c r="E65" s="107"/>
      <c r="F65" s="108"/>
      <c r="G65" s="109">
        <f>E65*F65</f>
        <v>0</v>
      </c>
      <c r="H65" s="107"/>
      <c r="I65" s="108"/>
      <c r="J65" s="109">
        <f>H65*I65</f>
        <v>0</v>
      </c>
      <c r="K65" s="107"/>
      <c r="L65" s="108"/>
      <c r="M65" s="109">
        <f>K65*L65</f>
        <v>0</v>
      </c>
      <c r="N65" s="107"/>
      <c r="O65" s="108"/>
      <c r="P65" s="109">
        <f>N65*O65</f>
        <v>0</v>
      </c>
      <c r="Q65" s="107"/>
      <c r="R65" s="108"/>
      <c r="S65" s="109">
        <f>Q65*R65</f>
        <v>0</v>
      </c>
      <c r="T65" s="107"/>
      <c r="U65" s="108"/>
      <c r="V65" s="109">
        <f>T65*U65</f>
        <v>0</v>
      </c>
      <c r="W65" s="110">
        <f>G65+M65+S65</f>
        <v>0</v>
      </c>
      <c r="X65" s="110">
        <f>J65+P65+V65</f>
        <v>0</v>
      </c>
      <c r="Y65" s="110">
        <f>X65-W65</f>
        <v>0</v>
      </c>
      <c r="Z65" t="s" s="111">
        <f>IF(Y65=0,"0%",IF(W65&gt;0,Y65/W65,Y65/X65))</f>
        <v>68</v>
      </c>
      <c r="AA65" s="114"/>
    </row>
    <row r="66" ht="35" customHeight="1">
      <c r="A66" t="s" s="93">
        <v>65</v>
      </c>
      <c r="B66" t="s" s="94">
        <v>175</v>
      </c>
      <c r="C66" t="s" s="95">
        <v>176</v>
      </c>
      <c r="D66" s="96"/>
      <c r="E66" s="97">
        <f>SUM(E67)</f>
        <v>0</v>
      </c>
      <c r="F66" s="98"/>
      <c r="G66" s="99">
        <f>SUM(G67)</f>
        <v>0</v>
      </c>
      <c r="H66" s="97">
        <f>SUM(H67)</f>
        <v>0</v>
      </c>
      <c r="I66" s="98">
        <f>SUM(I67)</f>
        <v>0</v>
      </c>
      <c r="J66" s="99">
        <f>SUM(J67)</f>
        <v>0</v>
      </c>
      <c r="K66" s="97">
        <f>SUM(K67)</f>
        <v>0</v>
      </c>
      <c r="L66" s="98"/>
      <c r="M66" s="99">
        <f>SUM(M67)</f>
        <v>0</v>
      </c>
      <c r="N66" s="97">
        <f>SUM(N67)</f>
        <v>0</v>
      </c>
      <c r="O66" s="98"/>
      <c r="P66" s="99">
        <f>SUM(P67)</f>
        <v>0</v>
      </c>
      <c r="Q66" s="97">
        <f>SUM(Q67)</f>
        <v>0</v>
      </c>
      <c r="R66" s="98"/>
      <c r="S66" s="99">
        <f>SUM(S67)</f>
        <v>0</v>
      </c>
      <c r="T66" s="97">
        <f>SUM(T67)</f>
        <v>0</v>
      </c>
      <c r="U66" s="98"/>
      <c r="V66" s="99">
        <f>SUM(V67)</f>
        <v>0</v>
      </c>
      <c r="W66" s="100">
        <f>G66+M66+S66</f>
        <v>0</v>
      </c>
      <c r="X66" s="100">
        <f>J66+P66+V66</f>
        <v>0</v>
      </c>
      <c r="Y66" s="100">
        <f>X66-W66</f>
        <v>0</v>
      </c>
      <c r="Z66" t="s" s="101">
        <f>IF(Y66=0,"0%",IF(W66&gt;0,Y66/W66,Y66/X66))</f>
        <v>68</v>
      </c>
      <c r="AA66" s="102"/>
    </row>
    <row r="67" ht="35" customHeight="1">
      <c r="A67" t="s" s="103">
        <v>69</v>
      </c>
      <c r="B67" t="s" s="104">
        <v>177</v>
      </c>
      <c r="C67" t="s" s="105">
        <v>178</v>
      </c>
      <c r="D67" t="s" s="106">
        <v>115</v>
      </c>
      <c r="E67" s="107"/>
      <c r="F67" s="108"/>
      <c r="G67" s="109">
        <f>E67*F67</f>
        <v>0</v>
      </c>
      <c r="H67" s="107"/>
      <c r="I67" s="108"/>
      <c r="J67" s="109">
        <f>H67*I67</f>
        <v>0</v>
      </c>
      <c r="K67" s="107"/>
      <c r="L67" s="108"/>
      <c r="M67" s="109">
        <f>K67*L67</f>
        <v>0</v>
      </c>
      <c r="N67" s="107"/>
      <c r="O67" s="108"/>
      <c r="P67" s="109">
        <f>N67*O67</f>
        <v>0</v>
      </c>
      <c r="Q67" s="107"/>
      <c r="R67" s="108"/>
      <c r="S67" s="109">
        <f>Q67*R67</f>
        <v>0</v>
      </c>
      <c r="T67" s="107"/>
      <c r="U67" s="108"/>
      <c r="V67" s="109">
        <f>T67*U67</f>
        <v>0</v>
      </c>
      <c r="W67" s="110">
        <f>G67+M67+S67</f>
        <v>0</v>
      </c>
      <c r="X67" s="110">
        <f>J67+P67+V67</f>
        <v>0</v>
      </c>
      <c r="Y67" s="110">
        <f>X67-W67</f>
        <v>0</v>
      </c>
      <c r="Z67" t="s" s="111">
        <f>IF(Y67=0,"0%",IF(W67&gt;0,Y67/W67,Y67/X67))</f>
        <v>68</v>
      </c>
      <c r="AA67" s="114"/>
    </row>
    <row r="68" ht="19" customHeight="1">
      <c r="A68" t="s" s="93">
        <v>65</v>
      </c>
      <c r="B68" t="s" s="94">
        <v>179</v>
      </c>
      <c r="C68" t="s" s="95">
        <v>180</v>
      </c>
      <c r="D68" s="96"/>
      <c r="E68" s="97">
        <f>SUM(E69:E71)</f>
        <v>0</v>
      </c>
      <c r="F68" s="98"/>
      <c r="G68" s="99">
        <f>SUM(G69:G71)</f>
        <v>0</v>
      </c>
      <c r="H68" s="97">
        <f>SUM(H69:H71)</f>
        <v>0</v>
      </c>
      <c r="I68" s="98">
        <f>SUM(I69:I71)</f>
        <v>0</v>
      </c>
      <c r="J68" s="99">
        <f>SUM(J69:J71)</f>
        <v>0</v>
      </c>
      <c r="K68" s="97">
        <f>SUM(K69:K71)</f>
        <v>0</v>
      </c>
      <c r="L68" s="98"/>
      <c r="M68" s="99">
        <f>SUM(M69:M71)</f>
        <v>0</v>
      </c>
      <c r="N68" s="97">
        <f>SUM(N69:N71)</f>
        <v>0</v>
      </c>
      <c r="O68" s="98"/>
      <c r="P68" s="99">
        <f>SUM(P69:P71)</f>
        <v>0</v>
      </c>
      <c r="Q68" s="97">
        <f>SUM(Q69:Q71)</f>
        <v>0</v>
      </c>
      <c r="R68" s="98"/>
      <c r="S68" s="99">
        <f>SUM(S69:S71)</f>
        <v>0</v>
      </c>
      <c r="T68" s="97">
        <f>SUM(T69:T71)</f>
        <v>0</v>
      </c>
      <c r="U68" s="98"/>
      <c r="V68" s="99">
        <f>SUM(V69:V71)</f>
        <v>0</v>
      </c>
      <c r="W68" s="100">
        <f>G68+M68+S68</f>
        <v>0</v>
      </c>
      <c r="X68" s="100">
        <f>J68+P68+V68</f>
        <v>0</v>
      </c>
      <c r="Y68" s="100">
        <f>X68-W68</f>
        <v>0</v>
      </c>
      <c r="Z68" t="s" s="101">
        <f>IF(Y68=0,"0%",IF(W68&gt;0,Y68/W68,Y68/X68))</f>
        <v>68</v>
      </c>
      <c r="AA68" s="102"/>
    </row>
    <row r="69" ht="35" customHeight="1">
      <c r="A69" t="s" s="103">
        <v>69</v>
      </c>
      <c r="B69" t="s" s="104">
        <v>181</v>
      </c>
      <c r="C69" t="s" s="105">
        <v>178</v>
      </c>
      <c r="D69" t="s" s="106">
        <v>115</v>
      </c>
      <c r="E69" s="107"/>
      <c r="F69" s="108"/>
      <c r="G69" s="109">
        <f>E69*F69</f>
        <v>0</v>
      </c>
      <c r="H69" s="107"/>
      <c r="I69" s="108"/>
      <c r="J69" s="109">
        <f>H69*I69</f>
        <v>0</v>
      </c>
      <c r="K69" s="107"/>
      <c r="L69" s="108"/>
      <c r="M69" s="109">
        <f>K69*L69</f>
        <v>0</v>
      </c>
      <c r="N69" s="107"/>
      <c r="O69" s="108"/>
      <c r="P69" s="109">
        <f>N69*O69</f>
        <v>0</v>
      </c>
      <c r="Q69" s="107"/>
      <c r="R69" s="108"/>
      <c r="S69" s="109">
        <f>Q69*R69</f>
        <v>0</v>
      </c>
      <c r="T69" s="107"/>
      <c r="U69" s="108"/>
      <c r="V69" s="109">
        <f>T69*U69</f>
        <v>0</v>
      </c>
      <c r="W69" s="110">
        <f>G69+M69+S69</f>
        <v>0</v>
      </c>
      <c r="X69" s="110">
        <f>J69+P69+V69</f>
        <v>0</v>
      </c>
      <c r="Y69" s="110">
        <f>X69-W69</f>
        <v>0</v>
      </c>
      <c r="Z69" t="s" s="111">
        <f>IF(Y69=0,"0%",IF(W69&gt;0,Y69/W69,Y69/X69))</f>
        <v>68</v>
      </c>
      <c r="AA69" s="114"/>
    </row>
    <row r="70" ht="30" customHeight="1" hidden="1">
      <c r="A70" t="s" s="190">
        <v>69</v>
      </c>
      <c r="B70" t="s" s="191">
        <v>182</v>
      </c>
      <c r="C70" t="s" s="192">
        <v>178</v>
      </c>
      <c r="D70" t="s" s="193">
        <v>115</v>
      </c>
      <c r="E70" s="194"/>
      <c r="F70" s="195"/>
      <c r="G70" s="196">
        <f>E70*F70</f>
        <v>0</v>
      </c>
      <c r="H70" s="197"/>
      <c r="I70" s="197"/>
      <c r="J70" s="197"/>
      <c r="K70" s="194"/>
      <c r="L70" s="195"/>
      <c r="M70" s="196">
        <f>K70*L70</f>
        <v>0</v>
      </c>
      <c r="N70" s="198"/>
      <c r="O70" s="198"/>
      <c r="P70" s="198"/>
      <c r="Q70" s="194"/>
      <c r="R70" s="195"/>
      <c r="S70" s="195">
        <f>Q70*R70</f>
        <v>0</v>
      </c>
      <c r="T70" s="199"/>
      <c r="U70" s="199"/>
      <c r="V70" s="200"/>
      <c r="W70" s="201">
        <f>G70+M70+S70</f>
        <v>0</v>
      </c>
      <c r="X70" s="201"/>
      <c r="Y70" s="201"/>
      <c r="Z70" s="202"/>
      <c r="AA70" s="203"/>
    </row>
    <row r="71" ht="30" customHeight="1" hidden="1">
      <c r="A71" t="s" s="204">
        <v>69</v>
      </c>
      <c r="B71" t="s" s="205">
        <v>183</v>
      </c>
      <c r="C71" t="s" s="206">
        <v>178</v>
      </c>
      <c r="D71" t="s" s="207">
        <v>115</v>
      </c>
      <c r="E71" s="208"/>
      <c r="F71" s="209"/>
      <c r="G71" s="210">
        <f>E71*F71</f>
        <v>0</v>
      </c>
      <c r="H71" s="211"/>
      <c r="I71" s="211"/>
      <c r="J71" s="211"/>
      <c r="K71" s="208"/>
      <c r="L71" s="209"/>
      <c r="M71" s="210">
        <f>K71*L71</f>
        <v>0</v>
      </c>
      <c r="N71" s="211"/>
      <c r="O71" s="211"/>
      <c r="P71" s="211"/>
      <c r="Q71" s="208"/>
      <c r="R71" s="209"/>
      <c r="S71" s="209">
        <f>Q71*R71</f>
        <v>0</v>
      </c>
      <c r="T71" s="209"/>
      <c r="U71" s="209"/>
      <c r="V71" s="210"/>
      <c r="W71" s="212">
        <f>G71+M71+S71</f>
        <v>0</v>
      </c>
      <c r="X71" s="212"/>
      <c r="Y71" s="212"/>
      <c r="Z71" s="213"/>
      <c r="AA71" s="214"/>
    </row>
    <row r="72" ht="19.5" customHeight="1">
      <c r="A72" t="s" s="131">
        <v>184</v>
      </c>
      <c r="B72" s="132"/>
      <c r="C72" s="133"/>
      <c r="D72" s="134"/>
      <c r="E72" s="145">
        <f>E68+E66+E64+E56+E53</f>
        <v>166</v>
      </c>
      <c r="F72" s="136"/>
      <c r="G72" s="137">
        <f>G68+G66+G64+G56+G53</f>
        <v>292980</v>
      </c>
      <c r="H72" s="145">
        <f>H68+H66+H64+H56+H53</f>
        <v>187</v>
      </c>
      <c r="I72" s="136"/>
      <c r="J72" s="137">
        <f>J68+J66+J64+J56+J53</f>
        <v>276866</v>
      </c>
      <c r="K72" s="145">
        <f>K68+K66+K64+K56+K53</f>
        <v>0</v>
      </c>
      <c r="L72" s="136"/>
      <c r="M72" s="137">
        <f>M68+M66+M64+M56+M53</f>
        <v>0</v>
      </c>
      <c r="N72" s="145">
        <f>N68+N66+N64+N56+N53</f>
        <v>0</v>
      </c>
      <c r="O72" s="136"/>
      <c r="P72" s="137">
        <f>P68+P66+P64+P56+P53</f>
        <v>0</v>
      </c>
      <c r="Q72" s="145">
        <f>Q68+Q66+Q64+Q56+Q53</f>
        <v>0</v>
      </c>
      <c r="R72" s="136"/>
      <c r="S72" s="137">
        <f>S68+S66+S64+S56+S53</f>
        <v>0</v>
      </c>
      <c r="T72" s="145">
        <f>T68+T66+T64+T56+T53</f>
        <v>0</v>
      </c>
      <c r="U72" s="136"/>
      <c r="V72" s="137">
        <f>V68+V66+V64+V56+V53</f>
        <v>0</v>
      </c>
      <c r="W72" s="146">
        <f>W68+W66+W64+W56+W53</f>
        <v>292980</v>
      </c>
      <c r="X72" s="146">
        <f>J72+P72+V72</f>
        <v>276866</v>
      </c>
      <c r="Y72" s="146">
        <f>X72-W72</f>
        <v>-16114</v>
      </c>
      <c r="Z72" s="160">
        <f>IF(Y72=0,"0%",IF(W72&gt;0,Y72/W72,Y72/X72))</f>
        <v>-0.0550003413202266</v>
      </c>
      <c r="AA72" s="143"/>
    </row>
    <row r="73" ht="19.5" customHeight="1">
      <c r="A73" t="s" s="86">
        <v>63</v>
      </c>
      <c r="B73" s="87">
        <v>5</v>
      </c>
      <c r="C73" t="s" s="88">
        <v>185</v>
      </c>
      <c r="D73" s="89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91">
        <f>J73+P73+V73</f>
        <v>0</v>
      </c>
      <c r="Y73" s="91">
        <f>X73-W73</f>
        <v>0</v>
      </c>
      <c r="Z73" t="s" s="144">
        <f>IF(Y73=0,"0%",IF(W73&gt;0,Y73/W73,Y73/X73))</f>
        <v>68</v>
      </c>
      <c r="AA73" s="92"/>
    </row>
    <row r="74" ht="19" customHeight="1">
      <c r="A74" t="s" s="93">
        <v>65</v>
      </c>
      <c r="B74" t="s" s="94">
        <v>186</v>
      </c>
      <c r="C74" t="s" s="95">
        <v>187</v>
      </c>
      <c r="D74" s="96"/>
      <c r="E74" s="97">
        <f>SUM(E75:E76)</f>
        <v>0</v>
      </c>
      <c r="F74" s="98"/>
      <c r="G74" s="99">
        <f>SUM(G75:G76)</f>
        <v>0</v>
      </c>
      <c r="H74" s="97">
        <f>SUM(H75:H76)</f>
        <v>0</v>
      </c>
      <c r="I74" s="98">
        <f>SUM(I75:I76)</f>
        <v>0</v>
      </c>
      <c r="J74" s="99">
        <f>SUM(J75:J76)</f>
        <v>0</v>
      </c>
      <c r="K74" s="97">
        <f>SUM(K75:K76)</f>
        <v>0</v>
      </c>
      <c r="L74" s="98"/>
      <c r="M74" s="99">
        <f>SUM(M75:M76)</f>
        <v>0</v>
      </c>
      <c r="N74" s="97">
        <f>SUM(N75:N76)</f>
        <v>0</v>
      </c>
      <c r="O74" s="98"/>
      <c r="P74" s="99">
        <f>SUM(P75:P76)</f>
        <v>0</v>
      </c>
      <c r="Q74" s="97">
        <f>SUM(Q75:Q76)</f>
        <v>0</v>
      </c>
      <c r="R74" s="98"/>
      <c r="S74" s="99">
        <f>SUM(S75:S76)</f>
        <v>0</v>
      </c>
      <c r="T74" s="97">
        <f>SUM(T75:T76)</f>
        <v>0</v>
      </c>
      <c r="U74" s="98"/>
      <c r="V74" s="99">
        <f>SUM(V75:V76)</f>
        <v>0</v>
      </c>
      <c r="W74" s="100">
        <f>SUM(W75:W76)</f>
        <v>0</v>
      </c>
      <c r="X74" s="100">
        <f>J74+P74+V74</f>
        <v>0</v>
      </c>
      <c r="Y74" s="100">
        <f>X74-W74</f>
        <v>0</v>
      </c>
      <c r="Z74" t="s" s="101">
        <f>IF(Y74=0,"0%",IF(W74&gt;0,Y74/W74,Y74/X74))</f>
        <v>68</v>
      </c>
      <c r="AA74" s="102"/>
    </row>
    <row r="75" ht="18.5" customHeight="1">
      <c r="A75" t="s" s="117">
        <v>69</v>
      </c>
      <c r="B75" t="s" s="215">
        <v>188</v>
      </c>
      <c r="C75" s="128"/>
      <c r="D75" t="s" s="127">
        <v>189</v>
      </c>
      <c r="E75" s="121"/>
      <c r="F75" s="122"/>
      <c r="G75" s="123"/>
      <c r="H75" s="121"/>
      <c r="I75" s="122"/>
      <c r="J75" s="123"/>
      <c r="K75" s="121"/>
      <c r="L75" s="122"/>
      <c r="M75" s="123">
        <f>K75*L75</f>
        <v>0</v>
      </c>
      <c r="N75" s="121"/>
      <c r="O75" s="122"/>
      <c r="P75" s="123">
        <f>N75*O75</f>
        <v>0</v>
      </c>
      <c r="Q75" s="121"/>
      <c r="R75" s="122"/>
      <c r="S75" s="123">
        <f>Q75*R75</f>
        <v>0</v>
      </c>
      <c r="T75" s="121"/>
      <c r="U75" s="122"/>
      <c r="V75" s="123">
        <f>T75*U75</f>
        <v>0</v>
      </c>
      <c r="W75" s="124">
        <f>G75+M75+S75</f>
        <v>0</v>
      </c>
      <c r="X75" s="124">
        <f>J75+P75+V75</f>
        <v>0</v>
      </c>
      <c r="Y75" s="124">
        <f>X75-W75</f>
        <v>0</v>
      </c>
      <c r="Z75" t="s" s="125">
        <f>IF(Y75=0,"0%",IF(W75&gt;0,Y75/W75,Y75/X75))</f>
        <v>68</v>
      </c>
      <c r="AA75" s="115"/>
    </row>
    <row r="76" ht="19" customHeight="1">
      <c r="A76" t="s" s="103">
        <v>69</v>
      </c>
      <c r="B76" t="s" s="216">
        <v>190</v>
      </c>
      <c r="C76" s="130"/>
      <c r="D76" t="s" s="106">
        <v>189</v>
      </c>
      <c r="E76" s="107"/>
      <c r="F76" s="108"/>
      <c r="G76" s="109"/>
      <c r="H76" s="107"/>
      <c r="I76" s="108"/>
      <c r="J76" s="109"/>
      <c r="K76" s="107"/>
      <c r="L76" s="108"/>
      <c r="M76" s="109">
        <f>K76*L76</f>
        <v>0</v>
      </c>
      <c r="N76" s="107"/>
      <c r="O76" s="108"/>
      <c r="P76" s="109">
        <f>N76*O76</f>
        <v>0</v>
      </c>
      <c r="Q76" s="107"/>
      <c r="R76" s="108"/>
      <c r="S76" s="109">
        <f>Q76*R76</f>
        <v>0</v>
      </c>
      <c r="T76" s="107"/>
      <c r="U76" s="108"/>
      <c r="V76" s="109">
        <f>T76*U76</f>
        <v>0</v>
      </c>
      <c r="W76" s="110">
        <f>G76+M76+S76</f>
        <v>0</v>
      </c>
      <c r="X76" s="110">
        <f>J76+P76+V76</f>
        <v>0</v>
      </c>
      <c r="Y76" s="110">
        <f>X76-W76</f>
        <v>0</v>
      </c>
      <c r="Z76" t="s" s="111">
        <f>IF(Y76=0,"0%",IF(W76&gt;0,Y76/W76,Y76/X76))</f>
        <v>68</v>
      </c>
      <c r="AA76" s="217"/>
    </row>
    <row r="77" ht="35.5" customHeight="1">
      <c r="A77" t="s" s="93">
        <v>65</v>
      </c>
      <c r="B77" t="s" s="94">
        <v>191</v>
      </c>
      <c r="C77" t="s" s="95">
        <v>192</v>
      </c>
      <c r="D77" s="171"/>
      <c r="E77" s="97">
        <f>SUM(E78)</f>
        <v>0</v>
      </c>
      <c r="F77" s="98"/>
      <c r="G77" s="99">
        <f>SUM(G78)</f>
        <v>0</v>
      </c>
      <c r="H77" s="97">
        <f>SUM(H78)</f>
        <v>0</v>
      </c>
      <c r="I77" s="98">
        <f>SUM(I78)</f>
        <v>0</v>
      </c>
      <c r="J77" s="99">
        <f>SUM(J78)</f>
        <v>0</v>
      </c>
      <c r="K77" s="97">
        <f>SUM(K78)</f>
        <v>0</v>
      </c>
      <c r="L77" s="98"/>
      <c r="M77" s="99">
        <f>SUM(M78)</f>
        <v>0</v>
      </c>
      <c r="N77" s="97">
        <f>SUM(N78)</f>
        <v>0</v>
      </c>
      <c r="O77" s="98"/>
      <c r="P77" s="99">
        <f>SUM(P78)</f>
        <v>0</v>
      </c>
      <c r="Q77" s="97">
        <f>SUM(Q78)</f>
        <v>0</v>
      </c>
      <c r="R77" s="98"/>
      <c r="S77" s="99">
        <f>SUM(S78)</f>
        <v>0</v>
      </c>
      <c r="T77" s="97">
        <f>SUM(T78)</f>
        <v>0</v>
      </c>
      <c r="U77" s="98"/>
      <c r="V77" s="99">
        <f>SUM(V78)</f>
        <v>0</v>
      </c>
      <c r="W77" s="100">
        <f>SUM(W78)</f>
        <v>0</v>
      </c>
      <c r="X77" s="100">
        <f>J77+P77+V77</f>
        <v>0</v>
      </c>
      <c r="Y77" s="100">
        <f>X77-W77</f>
        <v>0</v>
      </c>
      <c r="Z77" t="s" s="101">
        <f>IF(Y77=0,"0%",IF(W77&gt;0,Y77/W77,Y77/X77))</f>
        <v>68</v>
      </c>
      <c r="AA77" s="102"/>
    </row>
    <row r="78" ht="51.5" customHeight="1">
      <c r="A78" t="s" s="103">
        <v>69</v>
      </c>
      <c r="B78" t="s" s="216">
        <v>193</v>
      </c>
      <c r="C78" t="s" s="130">
        <v>194</v>
      </c>
      <c r="D78" t="s" s="218">
        <v>115</v>
      </c>
      <c r="E78" s="107"/>
      <c r="F78" s="108"/>
      <c r="G78" s="109">
        <f>E78*F78</f>
        <v>0</v>
      </c>
      <c r="H78" s="107"/>
      <c r="I78" s="108"/>
      <c r="J78" s="109">
        <f>H78*I78</f>
        <v>0</v>
      </c>
      <c r="K78" s="107"/>
      <c r="L78" s="108"/>
      <c r="M78" s="109">
        <f>K78*L78</f>
        <v>0</v>
      </c>
      <c r="N78" s="107"/>
      <c r="O78" s="108"/>
      <c r="P78" s="109">
        <f>N78*O78</f>
        <v>0</v>
      </c>
      <c r="Q78" s="107"/>
      <c r="R78" s="108"/>
      <c r="S78" s="109">
        <f>Q78*R78</f>
        <v>0</v>
      </c>
      <c r="T78" s="107"/>
      <c r="U78" s="108"/>
      <c r="V78" s="109">
        <f>T78*U78</f>
        <v>0</v>
      </c>
      <c r="W78" s="110">
        <f>G78+M78+S78</f>
        <v>0</v>
      </c>
      <c r="X78" s="110">
        <f>J78+P78+V78</f>
        <v>0</v>
      </c>
      <c r="Y78" s="110">
        <f>X78-W78</f>
        <v>0</v>
      </c>
      <c r="Z78" t="s" s="111">
        <f>IF(Y78=0,"0%",IF(W78&gt;0,Y78/W78,Y78/X78))</f>
        <v>68</v>
      </c>
      <c r="AA78" s="114"/>
    </row>
    <row r="79" ht="35" customHeight="1">
      <c r="A79" t="s" s="93">
        <v>65</v>
      </c>
      <c r="B79" t="s" s="94">
        <v>195</v>
      </c>
      <c r="C79" t="s" s="95">
        <v>196</v>
      </c>
      <c r="D79" s="219"/>
      <c r="E79" s="220">
        <f>SUM(E80:E82)</f>
        <v>0</v>
      </c>
      <c r="F79" s="98"/>
      <c r="G79" s="99">
        <f>SUM(G80:G82)</f>
        <v>0</v>
      </c>
      <c r="H79" s="97">
        <f>SUM(H80:H82)</f>
        <v>0</v>
      </c>
      <c r="I79" s="98">
        <f>SUM(I80:I82)</f>
        <v>0</v>
      </c>
      <c r="J79" s="99">
        <f>SUM(J80:J82)</f>
        <v>0</v>
      </c>
      <c r="K79" s="97">
        <f>SUM(K80:K82)</f>
        <v>0</v>
      </c>
      <c r="L79" s="98"/>
      <c r="M79" s="99">
        <f>SUM(M80:M82)</f>
        <v>0</v>
      </c>
      <c r="N79" s="97">
        <f>SUM(N80:N82)</f>
        <v>0</v>
      </c>
      <c r="O79" s="98"/>
      <c r="P79" s="99">
        <f>SUM(P80:P82)</f>
        <v>0</v>
      </c>
      <c r="Q79" s="97">
        <f>SUM(Q80:Q82)</f>
        <v>0</v>
      </c>
      <c r="R79" s="98"/>
      <c r="S79" s="99">
        <f>SUM(S80:S82)</f>
        <v>0</v>
      </c>
      <c r="T79" s="97">
        <f>SUM(T80:T82)</f>
        <v>0</v>
      </c>
      <c r="U79" s="98"/>
      <c r="V79" s="99">
        <f>SUM(V80:V82)</f>
        <v>0</v>
      </c>
      <c r="W79" s="100">
        <f>SUM(W80:W82)</f>
        <v>0</v>
      </c>
      <c r="X79" s="100">
        <f>J79+P79+V79</f>
        <v>0</v>
      </c>
      <c r="Y79" s="100">
        <f>X79-W79</f>
        <v>0</v>
      </c>
      <c r="Z79" t="s" s="101">
        <f>IF(Y79=0,"0%",IF(W79&gt;0,Y79/W79,Y79/X79))</f>
        <v>68</v>
      </c>
      <c r="AA79" s="102"/>
    </row>
    <row r="80" ht="35" customHeight="1">
      <c r="A80" t="s" s="103">
        <v>69</v>
      </c>
      <c r="B80" t="s" s="104">
        <v>197</v>
      </c>
      <c r="C80" t="s" s="105">
        <v>119</v>
      </c>
      <c r="D80" t="s" s="106">
        <v>120</v>
      </c>
      <c r="E80" s="107"/>
      <c r="F80" s="108"/>
      <c r="G80" s="109">
        <f>E80*F80</f>
        <v>0</v>
      </c>
      <c r="H80" s="107"/>
      <c r="I80" s="108"/>
      <c r="J80" s="109">
        <f>H80*I80</f>
        <v>0</v>
      </c>
      <c r="K80" s="107"/>
      <c r="L80" s="108"/>
      <c r="M80" s="109">
        <f>K80*L80</f>
        <v>0</v>
      </c>
      <c r="N80" s="107"/>
      <c r="O80" s="108"/>
      <c r="P80" s="109">
        <f>N80*O80</f>
        <v>0</v>
      </c>
      <c r="Q80" s="107"/>
      <c r="R80" s="108"/>
      <c r="S80" s="109">
        <f>Q80*R80</f>
        <v>0</v>
      </c>
      <c r="T80" s="107"/>
      <c r="U80" s="108"/>
      <c r="V80" s="109">
        <f>T80*U80</f>
        <v>0</v>
      </c>
      <c r="W80" s="110">
        <f>G80+M80+S80</f>
        <v>0</v>
      </c>
      <c r="X80" s="110">
        <f>J80+P80+V80</f>
        <v>0</v>
      </c>
      <c r="Y80" s="110">
        <f>X80-W80</f>
        <v>0</v>
      </c>
      <c r="Z80" t="s" s="111">
        <f>IF(Y80=0,"0%",IF(W80&gt;0,Y80/W80,Y80/X80))</f>
        <v>68</v>
      </c>
      <c r="AA80" s="114"/>
    </row>
    <row r="81" ht="30" customHeight="1" hidden="1">
      <c r="A81" t="s" s="190">
        <v>69</v>
      </c>
      <c r="B81" t="s" s="191">
        <v>198</v>
      </c>
      <c r="C81" t="s" s="192">
        <v>119</v>
      </c>
      <c r="D81" t="s" s="193">
        <v>120</v>
      </c>
      <c r="E81" s="194"/>
      <c r="F81" s="195"/>
      <c r="G81" s="196">
        <f>E81*F81</f>
        <v>0</v>
      </c>
      <c r="H81" s="197"/>
      <c r="I81" s="197"/>
      <c r="J81" s="197"/>
      <c r="K81" s="194"/>
      <c r="L81" s="195"/>
      <c r="M81" s="196">
        <f>K81*L81</f>
        <v>0</v>
      </c>
      <c r="N81" s="198"/>
      <c r="O81" s="198"/>
      <c r="P81" s="198"/>
      <c r="Q81" s="194"/>
      <c r="R81" s="195"/>
      <c r="S81" s="195">
        <f>Q81*R81</f>
        <v>0</v>
      </c>
      <c r="T81" s="199"/>
      <c r="U81" s="199"/>
      <c r="V81" s="200"/>
      <c r="W81" s="201">
        <f>G81+M81+S81</f>
        <v>0</v>
      </c>
      <c r="X81" s="201"/>
      <c r="Y81" s="201"/>
      <c r="Z81" s="202"/>
      <c r="AA81" s="203"/>
    </row>
    <row r="82" ht="30" customHeight="1" hidden="1">
      <c r="A82" t="s" s="204">
        <v>69</v>
      </c>
      <c r="B82" t="s" s="205">
        <v>199</v>
      </c>
      <c r="C82" t="s" s="206">
        <v>119</v>
      </c>
      <c r="D82" t="s" s="207">
        <v>120</v>
      </c>
      <c r="E82" s="208"/>
      <c r="F82" s="209"/>
      <c r="G82" s="210">
        <f>E82*F82</f>
        <v>0</v>
      </c>
      <c r="H82" s="211"/>
      <c r="I82" s="211"/>
      <c r="J82" s="211"/>
      <c r="K82" s="208"/>
      <c r="L82" s="209"/>
      <c r="M82" s="210">
        <f>K82*L82</f>
        <v>0</v>
      </c>
      <c r="N82" s="211"/>
      <c r="O82" s="211"/>
      <c r="P82" s="211"/>
      <c r="Q82" s="208"/>
      <c r="R82" s="209"/>
      <c r="S82" s="209">
        <f>Q82*R82</f>
        <v>0</v>
      </c>
      <c r="T82" s="209"/>
      <c r="U82" s="209"/>
      <c r="V82" s="210"/>
      <c r="W82" s="212">
        <f>G82+M82+S82</f>
        <v>0</v>
      </c>
      <c r="X82" s="212"/>
      <c r="Y82" s="212"/>
      <c r="Z82" s="213"/>
      <c r="AA82" s="214"/>
    </row>
    <row r="83" ht="51.5" customHeight="1">
      <c r="A83" t="s" s="221">
        <v>200</v>
      </c>
      <c r="B83" s="68"/>
      <c r="C83" s="222"/>
      <c r="D83" s="223"/>
      <c r="E83" s="136"/>
      <c r="F83" s="136"/>
      <c r="G83" s="136">
        <f>G74+G77+G79</f>
        <v>0</v>
      </c>
      <c r="H83" s="136"/>
      <c r="I83" s="136"/>
      <c r="J83" s="136">
        <f>J74+J77+J79</f>
        <v>0</v>
      </c>
      <c r="K83" s="136"/>
      <c r="L83" s="136"/>
      <c r="M83" s="136">
        <f>M74+M77+M79</f>
        <v>0</v>
      </c>
      <c r="N83" s="136"/>
      <c r="O83" s="136"/>
      <c r="P83" s="136">
        <f>P74+P77+P79</f>
        <v>0</v>
      </c>
      <c r="Q83" s="136"/>
      <c r="R83" s="136"/>
      <c r="S83" s="136">
        <f>S74+S77+S79</f>
        <v>0</v>
      </c>
      <c r="T83" s="136"/>
      <c r="U83" s="136"/>
      <c r="V83" s="137">
        <f>V74+V77+V79</f>
        <v>0</v>
      </c>
      <c r="W83" s="146">
        <f>W74+W77+W79</f>
        <v>0</v>
      </c>
      <c r="X83" s="146">
        <f>J83+P83+V83</f>
        <v>0</v>
      </c>
      <c r="Y83" s="146">
        <f>X83-W83</f>
        <v>0</v>
      </c>
      <c r="Z83" t="s" s="147">
        <f>IF(Y83=0,"0%",IF(W83&gt;0,Y83/W83,Y83/X83))</f>
        <v>68</v>
      </c>
      <c r="AA83" s="143"/>
    </row>
    <row r="84" ht="19.5" customHeight="1">
      <c r="A84" t="s" s="86">
        <v>63</v>
      </c>
      <c r="B84" s="87">
        <v>6</v>
      </c>
      <c r="C84" t="s" s="88">
        <v>201</v>
      </c>
      <c r="D84" s="89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1"/>
      <c r="X84" s="91">
        <f>J84+P84+V84</f>
        <v>0</v>
      </c>
      <c r="Y84" s="91">
        <f>X84-W84</f>
        <v>0</v>
      </c>
      <c r="Z84" t="s" s="144">
        <f>IF(Y84=0,"0%",IF(W84&gt;0,Y84/W84,Y84/X84))</f>
        <v>68</v>
      </c>
      <c r="AA84" s="92"/>
    </row>
    <row r="85" ht="35" customHeight="1">
      <c r="A85" t="s" s="93">
        <v>65</v>
      </c>
      <c r="B85" t="s" s="94">
        <v>202</v>
      </c>
      <c r="C85" t="s" s="224">
        <v>203</v>
      </c>
      <c r="D85" s="96"/>
      <c r="E85" s="97">
        <f>SUM(E86:E87)</f>
        <v>36200</v>
      </c>
      <c r="F85" s="98"/>
      <c r="G85" s="99">
        <f>SUM(G86:G87)</f>
        <v>98464</v>
      </c>
      <c r="H85" s="97">
        <f>SUM(H86:H87)</f>
        <v>2651</v>
      </c>
      <c r="I85" s="98">
        <f>SUM(I86:I87)</f>
        <v>37.1369294605809</v>
      </c>
      <c r="J85" s="99">
        <f>SUM(J86:J87)</f>
        <v>98450</v>
      </c>
      <c r="K85" s="97">
        <f>SUM(K86:K87)</f>
        <v>0</v>
      </c>
      <c r="L85" s="98"/>
      <c r="M85" s="99">
        <f>SUM(M86:M87)</f>
        <v>0</v>
      </c>
      <c r="N85" s="97">
        <f>SUM(N86:N87)</f>
        <v>0</v>
      </c>
      <c r="O85" s="98"/>
      <c r="P85" s="99">
        <f>SUM(P86:P87)</f>
        <v>0</v>
      </c>
      <c r="Q85" s="97">
        <f>SUM(Q86:Q87)</f>
        <v>0</v>
      </c>
      <c r="R85" s="98"/>
      <c r="S85" s="99">
        <f>SUM(S86:S87)</f>
        <v>0</v>
      </c>
      <c r="T85" s="97">
        <f>SUM(T86:T87)</f>
        <v>0</v>
      </c>
      <c r="U85" s="98"/>
      <c r="V85" s="99">
        <f>SUM(V86:V87)</f>
        <v>0</v>
      </c>
      <c r="W85" s="100">
        <f>G85+M85+S85</f>
        <v>98464</v>
      </c>
      <c r="X85" s="100">
        <f>J85+P85+V85</f>
        <v>98450</v>
      </c>
      <c r="Y85" s="100">
        <f>X85-W85</f>
        <v>-14</v>
      </c>
      <c r="Z85" s="126">
        <f>IF(Y85=0,"0%",IF(W85&gt;0,Y85/W85,Y85/X85))</f>
        <v>-0.000142183945401365</v>
      </c>
      <c r="AA85" s="102"/>
    </row>
    <row r="86" ht="18.5" customHeight="1">
      <c r="A86" t="s" s="117">
        <v>69</v>
      </c>
      <c r="B86" t="s" s="118">
        <v>204</v>
      </c>
      <c r="C86" s="119"/>
      <c r="D86" t="s" s="127">
        <v>115</v>
      </c>
      <c r="E86" s="121"/>
      <c r="F86" s="122"/>
      <c r="G86" s="123"/>
      <c r="H86" s="121"/>
      <c r="I86" s="122"/>
      <c r="J86" s="123"/>
      <c r="K86" s="121"/>
      <c r="L86" s="122"/>
      <c r="M86" s="123">
        <f>K86*L86</f>
        <v>0</v>
      </c>
      <c r="N86" s="121"/>
      <c r="O86" s="122"/>
      <c r="P86" s="123">
        <f>N86*O86</f>
        <v>0</v>
      </c>
      <c r="Q86" s="121"/>
      <c r="R86" s="122"/>
      <c r="S86" s="123">
        <f>Q86*R86</f>
        <v>0</v>
      </c>
      <c r="T86" s="121"/>
      <c r="U86" s="122"/>
      <c r="V86" s="123">
        <f>T86*U86</f>
        <v>0</v>
      </c>
      <c r="W86" s="124">
        <f>G86+M86+S86</f>
        <v>0</v>
      </c>
      <c r="X86" s="124">
        <f>J86+P86+V86</f>
        <v>0</v>
      </c>
      <c r="Y86" s="124">
        <f>X86-W86</f>
        <v>0</v>
      </c>
      <c r="Z86" t="s" s="125">
        <f>IF(Y86=0,"0%",IF(W86&gt;0,Y86/W86,Y86/X86))</f>
        <v>68</v>
      </c>
      <c r="AA86" s="115"/>
    </row>
    <row r="87" ht="83" customHeight="1">
      <c r="A87" t="s" s="103">
        <v>69</v>
      </c>
      <c r="B87" t="s" s="104">
        <v>205</v>
      </c>
      <c r="C87" t="s" s="105">
        <v>206</v>
      </c>
      <c r="D87" t="s" s="106">
        <v>207</v>
      </c>
      <c r="E87" s="107">
        <v>36200</v>
      </c>
      <c r="F87" s="108">
        <v>2.72</v>
      </c>
      <c r="G87" s="109">
        <f>E87*F87</f>
        <v>98464</v>
      </c>
      <c r="H87" s="107">
        <v>2651</v>
      </c>
      <c r="I87" s="108">
        <f>J87/H87</f>
        <v>37.1369294605809</v>
      </c>
      <c r="J87" s="109">
        <v>98450</v>
      </c>
      <c r="K87" s="107"/>
      <c r="L87" s="108"/>
      <c r="M87" s="109">
        <f>K87*L87</f>
        <v>0</v>
      </c>
      <c r="N87" s="107"/>
      <c r="O87" s="108"/>
      <c r="P87" s="109">
        <f>N87*O87</f>
        <v>0</v>
      </c>
      <c r="Q87" s="107"/>
      <c r="R87" s="108"/>
      <c r="S87" s="109">
        <f>Q87*R87</f>
        <v>0</v>
      </c>
      <c r="T87" s="107"/>
      <c r="U87" s="108"/>
      <c r="V87" s="109">
        <f>T87*U87</f>
        <v>0</v>
      </c>
      <c r="W87" s="110">
        <f>G87+M87+S87</f>
        <v>98464</v>
      </c>
      <c r="X87" s="110">
        <f>J87+P87+V87</f>
        <v>98450</v>
      </c>
      <c r="Y87" s="110">
        <f>X87-W87</f>
        <v>-14</v>
      </c>
      <c r="Z87" s="159">
        <f>IF(Y87=0,"0%",IF(W87&gt;0,Y87/W87,Y87/X87))</f>
        <v>-0.000142183945401365</v>
      </c>
      <c r="AA87" t="s" s="130">
        <v>208</v>
      </c>
    </row>
    <row r="88" ht="19" customHeight="1">
      <c r="A88" t="s" s="93">
        <v>63</v>
      </c>
      <c r="B88" t="s" s="94">
        <v>209</v>
      </c>
      <c r="C88" t="s" s="224">
        <v>210</v>
      </c>
      <c r="D88" s="96"/>
      <c r="E88" s="97">
        <f>SUM(E89:E91)</f>
        <v>4</v>
      </c>
      <c r="F88" s="98"/>
      <c r="G88" s="99">
        <f>SUM(G89:G91)</f>
        <v>14116</v>
      </c>
      <c r="H88" s="97">
        <f>SUM(H89:H91)</f>
        <v>5</v>
      </c>
      <c r="I88" s="98">
        <f>SUM(I89:I91)</f>
        <v>2859.4</v>
      </c>
      <c r="J88" s="99">
        <f>SUM(J89:J91)</f>
        <v>14297</v>
      </c>
      <c r="K88" s="97">
        <f>SUM(K89:K91)</f>
        <v>0</v>
      </c>
      <c r="L88" s="98"/>
      <c r="M88" s="99">
        <f>SUM(M89:M91)</f>
        <v>0</v>
      </c>
      <c r="N88" s="97">
        <f>SUM(N89:N91)</f>
        <v>0</v>
      </c>
      <c r="O88" s="98"/>
      <c r="P88" s="99">
        <f>SUM(P89:P91)</f>
        <v>0</v>
      </c>
      <c r="Q88" s="97">
        <f>SUM(Q89:Q91)</f>
        <v>0</v>
      </c>
      <c r="R88" s="98"/>
      <c r="S88" s="99">
        <f>SUM(S89:S91)</f>
        <v>0</v>
      </c>
      <c r="T88" s="97">
        <f>SUM(T89:T91)</f>
        <v>0</v>
      </c>
      <c r="U88" s="98"/>
      <c r="V88" s="99">
        <f>SUM(V89:V91)</f>
        <v>0</v>
      </c>
      <c r="W88" s="100">
        <f>G88+M88+S88</f>
        <v>14116</v>
      </c>
      <c r="X88" s="100">
        <f>J88+P88+V88</f>
        <v>14297</v>
      </c>
      <c r="Y88" s="100">
        <f>X88-W88</f>
        <v>181</v>
      </c>
      <c r="Z88" s="126">
        <f>IF(Y88=0,"0%",IF(W88&gt;0,Y88/W88,Y88/X88))</f>
        <v>0.0128223292717484</v>
      </c>
      <c r="AA88" s="102"/>
    </row>
    <row r="89" ht="83" customHeight="1">
      <c r="A89" t="s" s="103">
        <v>69</v>
      </c>
      <c r="B89" t="s" s="104">
        <v>211</v>
      </c>
      <c r="C89" t="s" s="105">
        <v>212</v>
      </c>
      <c r="D89" t="s" s="106">
        <v>115</v>
      </c>
      <c r="E89" s="107">
        <v>4</v>
      </c>
      <c r="F89" s="108">
        <v>3529</v>
      </c>
      <c r="G89" s="109">
        <f>E89*F89</f>
        <v>14116</v>
      </c>
      <c r="H89" s="107">
        <v>5</v>
      </c>
      <c r="I89" s="108">
        <f>J89/H89</f>
        <v>2859.4</v>
      </c>
      <c r="J89" s="109">
        <v>14297</v>
      </c>
      <c r="K89" s="107"/>
      <c r="L89" s="108"/>
      <c r="M89" s="109">
        <f>K89*L89</f>
        <v>0</v>
      </c>
      <c r="N89" s="107"/>
      <c r="O89" s="108"/>
      <c r="P89" s="109">
        <f>N89*O89</f>
        <v>0</v>
      </c>
      <c r="Q89" s="107"/>
      <c r="R89" s="108"/>
      <c r="S89" s="109">
        <f>Q89*R89</f>
        <v>0</v>
      </c>
      <c r="T89" s="107"/>
      <c r="U89" s="108"/>
      <c r="V89" s="109">
        <f>T89*U89</f>
        <v>0</v>
      </c>
      <c r="W89" s="110">
        <f>G89+M89+S89</f>
        <v>14116</v>
      </c>
      <c r="X89" s="110">
        <f>J89+P89+V89</f>
        <v>14297</v>
      </c>
      <c r="Y89" s="110">
        <f>X89-W89</f>
        <v>181</v>
      </c>
      <c r="Z89" s="159">
        <f>IF(Y89=0,"0%",IF(W89&gt;0,Y89/W89,Y89/X89))</f>
        <v>0.0128223292717484</v>
      </c>
      <c r="AA89" t="s" s="130">
        <v>213</v>
      </c>
    </row>
    <row r="90" ht="30" customHeight="1" hidden="1">
      <c r="A90" t="s" s="190">
        <v>69</v>
      </c>
      <c r="B90" t="s" s="191">
        <v>214</v>
      </c>
      <c r="C90" t="s" s="192">
        <v>215</v>
      </c>
      <c r="D90" t="s" s="193">
        <v>115</v>
      </c>
      <c r="E90" s="194"/>
      <c r="F90" s="195"/>
      <c r="G90" s="196">
        <f>E90*F90</f>
        <v>0</v>
      </c>
      <c r="H90" s="197"/>
      <c r="I90" s="197"/>
      <c r="J90" s="197"/>
      <c r="K90" s="194"/>
      <c r="L90" s="195"/>
      <c r="M90" s="196">
        <f>K90*L90</f>
        <v>0</v>
      </c>
      <c r="N90" s="198"/>
      <c r="O90" s="198"/>
      <c r="P90" s="198"/>
      <c r="Q90" s="194"/>
      <c r="R90" s="195"/>
      <c r="S90" s="195">
        <f>Q90*R90</f>
        <v>0</v>
      </c>
      <c r="T90" s="199"/>
      <c r="U90" s="199"/>
      <c r="V90" s="200"/>
      <c r="W90" s="201">
        <f>G90+M90+S90</f>
        <v>0</v>
      </c>
      <c r="X90" s="201"/>
      <c r="Y90" s="201"/>
      <c r="Z90" s="202"/>
      <c r="AA90" s="203"/>
    </row>
    <row r="91" ht="30" customHeight="1" hidden="1">
      <c r="A91" t="s" s="204">
        <v>69</v>
      </c>
      <c r="B91" t="s" s="205">
        <v>216</v>
      </c>
      <c r="C91" t="s" s="206">
        <v>215</v>
      </c>
      <c r="D91" t="s" s="207">
        <v>115</v>
      </c>
      <c r="E91" s="208"/>
      <c r="F91" s="209"/>
      <c r="G91" s="210">
        <f>E91*F91</f>
        <v>0</v>
      </c>
      <c r="H91" s="211"/>
      <c r="I91" s="211"/>
      <c r="J91" s="211"/>
      <c r="K91" s="208"/>
      <c r="L91" s="209"/>
      <c r="M91" s="210">
        <f>K91*L91</f>
        <v>0</v>
      </c>
      <c r="N91" s="211"/>
      <c r="O91" s="211"/>
      <c r="P91" s="211"/>
      <c r="Q91" s="208"/>
      <c r="R91" s="209"/>
      <c r="S91" s="209">
        <f>Q91*R91</f>
        <v>0</v>
      </c>
      <c r="T91" s="209"/>
      <c r="U91" s="209"/>
      <c r="V91" s="210"/>
      <c r="W91" s="212">
        <f>G91+M91+S91</f>
        <v>0</v>
      </c>
      <c r="X91" s="212"/>
      <c r="Y91" s="212"/>
      <c r="Z91" s="213"/>
      <c r="AA91" s="214"/>
    </row>
    <row r="92" ht="19" customHeight="1">
      <c r="A92" t="s" s="93">
        <v>63</v>
      </c>
      <c r="B92" t="s" s="94">
        <v>217</v>
      </c>
      <c r="C92" t="s" s="224">
        <v>218</v>
      </c>
      <c r="D92" s="96"/>
      <c r="E92" s="97">
        <f>SUM(E93)</f>
        <v>0</v>
      </c>
      <c r="F92" s="98"/>
      <c r="G92" s="99">
        <f>SUM(G93)</f>
        <v>0</v>
      </c>
      <c r="H92" s="97">
        <f>SUM(H93)</f>
        <v>0</v>
      </c>
      <c r="I92" s="98">
        <f>SUM(I93)</f>
        <v>0</v>
      </c>
      <c r="J92" s="99">
        <f>SUM(J93)</f>
        <v>0</v>
      </c>
      <c r="K92" s="97">
        <f>SUM(K93)</f>
        <v>0</v>
      </c>
      <c r="L92" s="98"/>
      <c r="M92" s="99">
        <f>SUM(M93)</f>
        <v>0</v>
      </c>
      <c r="N92" s="97">
        <f>SUM(N93)</f>
        <v>0</v>
      </c>
      <c r="O92" s="98"/>
      <c r="P92" s="99">
        <f>SUM(P93)</f>
        <v>0</v>
      </c>
      <c r="Q92" s="97">
        <f>SUM(Q93)</f>
        <v>0</v>
      </c>
      <c r="R92" s="98"/>
      <c r="S92" s="99">
        <f>SUM(S93)</f>
        <v>0</v>
      </c>
      <c r="T92" s="97">
        <f>SUM(T93)</f>
        <v>0</v>
      </c>
      <c r="U92" s="98"/>
      <c r="V92" s="99">
        <f>SUM(V93)</f>
        <v>0</v>
      </c>
      <c r="W92" s="100">
        <f>G92+M92+S92</f>
        <v>0</v>
      </c>
      <c r="X92" s="100">
        <f>J92+P92+V92</f>
        <v>0</v>
      </c>
      <c r="Y92" s="100">
        <f>X92-W92</f>
        <v>0</v>
      </c>
      <c r="Z92" t="s" s="101">
        <f>IF(Y92=0,"0%",IF(W92&gt;0,Y92/W92,Y92/X92))</f>
        <v>68</v>
      </c>
      <c r="AA92" s="102"/>
    </row>
    <row r="93" ht="19" customHeight="1">
      <c r="A93" t="s" s="103">
        <v>69</v>
      </c>
      <c r="B93" t="s" s="104">
        <v>219</v>
      </c>
      <c r="C93" t="s" s="105">
        <v>215</v>
      </c>
      <c r="D93" t="s" s="106">
        <v>115</v>
      </c>
      <c r="E93" s="107"/>
      <c r="F93" s="108"/>
      <c r="G93" s="109">
        <f>E93*F93</f>
        <v>0</v>
      </c>
      <c r="H93" s="107"/>
      <c r="I93" s="108"/>
      <c r="J93" s="109">
        <f>H93*I93</f>
        <v>0</v>
      </c>
      <c r="K93" s="107"/>
      <c r="L93" s="108"/>
      <c r="M93" s="109">
        <f>K93*L93</f>
        <v>0</v>
      </c>
      <c r="N93" s="107"/>
      <c r="O93" s="108"/>
      <c r="P93" s="109">
        <f>N93*O93</f>
        <v>0</v>
      </c>
      <c r="Q93" s="107"/>
      <c r="R93" s="108"/>
      <c r="S93" s="109">
        <f>Q93*R93</f>
        <v>0</v>
      </c>
      <c r="T93" s="107"/>
      <c r="U93" s="108"/>
      <c r="V93" s="109">
        <f>T93*U93</f>
        <v>0</v>
      </c>
      <c r="W93" s="110">
        <f>G93+M93+S93</f>
        <v>0</v>
      </c>
      <c r="X93" s="110">
        <f>J93+P93+V93</f>
        <v>0</v>
      </c>
      <c r="Y93" s="110">
        <f>X93-W93</f>
        <v>0</v>
      </c>
      <c r="Z93" t="s" s="111">
        <f>IF(Y93=0,"0%",IF(W93&gt;0,Y93/W93,Y93/X93))</f>
        <v>68</v>
      </c>
      <c r="AA93" s="114"/>
    </row>
    <row r="94" ht="19.5" customHeight="1">
      <c r="A94" t="s" s="131">
        <v>220</v>
      </c>
      <c r="B94" s="132"/>
      <c r="C94" s="133"/>
      <c r="D94" s="134"/>
      <c r="E94" s="145">
        <f>E92+E88+E85</f>
        <v>36204</v>
      </c>
      <c r="F94" s="136"/>
      <c r="G94" s="137">
        <f>G92+G88+G85</f>
        <v>112580</v>
      </c>
      <c r="H94" s="145">
        <f>H92+H88+H85</f>
        <v>2656</v>
      </c>
      <c r="I94" s="136"/>
      <c r="J94" s="137">
        <f>J92+J88+J85</f>
        <v>112747</v>
      </c>
      <c r="K94" s="145">
        <f>K92+K88+K85</f>
        <v>0</v>
      </c>
      <c r="L94" s="136"/>
      <c r="M94" s="137">
        <f>M92+M88+M85</f>
        <v>0</v>
      </c>
      <c r="N94" s="145">
        <f>N92+N88+N85</f>
        <v>0</v>
      </c>
      <c r="O94" s="136"/>
      <c r="P94" s="137">
        <f>P92+P88+P85</f>
        <v>0</v>
      </c>
      <c r="Q94" s="145">
        <f>Q92+Q88+Q85</f>
        <v>0</v>
      </c>
      <c r="R94" s="136"/>
      <c r="S94" s="137">
        <f>S92+S88+S85</f>
        <v>0</v>
      </c>
      <c r="T94" s="145">
        <f>T92+T88+T85</f>
        <v>0</v>
      </c>
      <c r="U94" s="136"/>
      <c r="V94" s="137">
        <f>V92+V88+V85</f>
        <v>0</v>
      </c>
      <c r="W94" s="146">
        <f>W92+W88+W85</f>
        <v>112580</v>
      </c>
      <c r="X94" s="146">
        <f>J94+P94+V94</f>
        <v>112747</v>
      </c>
      <c r="Y94" s="146">
        <f>X94-W94</f>
        <v>167</v>
      </c>
      <c r="Z94" s="160">
        <f>IF(Y94=0,"0%",IF(W94&gt;0,Y94/W94,Y94/X94))</f>
        <v>0.00148338958962516</v>
      </c>
      <c r="AA94" s="143"/>
    </row>
    <row r="95" ht="19" customHeight="1">
      <c r="A95" t="s" s="225">
        <v>63</v>
      </c>
      <c r="B95" s="226">
        <v>7</v>
      </c>
      <c r="C95" t="s" s="227">
        <v>221</v>
      </c>
      <c r="D95" s="228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30"/>
      <c r="X95" s="230">
        <f>J95+P95+V95</f>
        <v>0</v>
      </c>
      <c r="Y95" s="230">
        <f>X95-W95</f>
        <v>0</v>
      </c>
      <c r="Z95" t="s" s="231">
        <f>IF(Y95=0,"0%",IF(W95&gt;0,Y95/W95,Y95/X95))</f>
        <v>68</v>
      </c>
      <c r="AA95" s="232"/>
    </row>
    <row r="96" ht="18.5" customHeight="1">
      <c r="A96" t="s" s="117">
        <v>69</v>
      </c>
      <c r="B96" t="s" s="118">
        <v>222</v>
      </c>
      <c r="C96" s="119"/>
      <c r="D96" t="s" s="127">
        <v>115</v>
      </c>
      <c r="E96" s="121"/>
      <c r="F96" s="122"/>
      <c r="G96" s="123"/>
      <c r="H96" s="121"/>
      <c r="I96" s="122"/>
      <c r="J96" s="123"/>
      <c r="K96" s="121"/>
      <c r="L96" s="122"/>
      <c r="M96" s="123">
        <f>K96*L96</f>
        <v>0</v>
      </c>
      <c r="N96" s="121"/>
      <c r="O96" s="122"/>
      <c r="P96" s="123">
        <f>N96*O96</f>
        <v>0</v>
      </c>
      <c r="Q96" s="121"/>
      <c r="R96" s="122"/>
      <c r="S96" s="123">
        <f>Q96*R96</f>
        <v>0</v>
      </c>
      <c r="T96" s="121"/>
      <c r="U96" s="122"/>
      <c r="V96" s="123">
        <f>T96*U96</f>
        <v>0</v>
      </c>
      <c r="W96" s="124">
        <f>G96+M96+S96</f>
        <v>0</v>
      </c>
      <c r="X96" s="124">
        <f>J96+P96+V96</f>
        <v>0</v>
      </c>
      <c r="Y96" s="124">
        <f>X96-W96</f>
        <v>0</v>
      </c>
      <c r="Z96" t="s" s="125">
        <f>IF(Y96=0,"0%",IF(W96&gt;0,Y96/W96,Y96/X96))</f>
        <v>68</v>
      </c>
      <c r="AA96" s="115"/>
    </row>
    <row r="97" ht="18.5" customHeight="1">
      <c r="A97" t="s" s="117">
        <v>69</v>
      </c>
      <c r="B97" t="s" s="118">
        <v>223</v>
      </c>
      <c r="C97" t="s" s="119">
        <v>224</v>
      </c>
      <c r="D97" t="s" s="127">
        <v>115</v>
      </c>
      <c r="E97" s="121"/>
      <c r="F97" s="122"/>
      <c r="G97" s="123"/>
      <c r="H97" s="121"/>
      <c r="I97" s="122"/>
      <c r="J97" s="123"/>
      <c r="K97" s="121"/>
      <c r="L97" s="122"/>
      <c r="M97" s="123">
        <f>K97*L97</f>
        <v>0</v>
      </c>
      <c r="N97" s="121"/>
      <c r="O97" s="122"/>
      <c r="P97" s="123">
        <f>N97*O97</f>
        <v>0</v>
      </c>
      <c r="Q97" s="121"/>
      <c r="R97" s="122"/>
      <c r="S97" s="123">
        <f>Q97*R97</f>
        <v>0</v>
      </c>
      <c r="T97" s="121"/>
      <c r="U97" s="122"/>
      <c r="V97" s="123">
        <f>T97*U97</f>
        <v>0</v>
      </c>
      <c r="W97" s="124">
        <f>G97+M97+S97</f>
        <v>0</v>
      </c>
      <c r="X97" s="124">
        <f>J97+P97+V97</f>
        <v>0</v>
      </c>
      <c r="Y97" s="124">
        <f>X97-W97</f>
        <v>0</v>
      </c>
      <c r="Z97" t="s" s="125">
        <f>IF(Y97=0,"0%",IF(W97&gt;0,Y97/W97,Y97/X97))</f>
        <v>68</v>
      </c>
      <c r="AA97" s="115"/>
    </row>
    <row r="98" ht="18.5" customHeight="1">
      <c r="A98" t="s" s="117">
        <v>69</v>
      </c>
      <c r="B98" t="s" s="118">
        <v>225</v>
      </c>
      <c r="C98" t="s" s="119">
        <v>226</v>
      </c>
      <c r="D98" t="s" s="127">
        <v>115</v>
      </c>
      <c r="E98" s="121"/>
      <c r="F98" s="122"/>
      <c r="G98" s="123"/>
      <c r="H98" s="121"/>
      <c r="I98" s="122"/>
      <c r="J98" s="123"/>
      <c r="K98" s="121"/>
      <c r="L98" s="122"/>
      <c r="M98" s="123">
        <f>K98*L98</f>
        <v>0</v>
      </c>
      <c r="N98" s="121"/>
      <c r="O98" s="122"/>
      <c r="P98" s="123">
        <f>N98*O98</f>
        <v>0</v>
      </c>
      <c r="Q98" s="121"/>
      <c r="R98" s="122"/>
      <c r="S98" s="123">
        <f>Q98*R98</f>
        <v>0</v>
      </c>
      <c r="T98" s="121"/>
      <c r="U98" s="122"/>
      <c r="V98" s="123">
        <f>T98*U98</f>
        <v>0</v>
      </c>
      <c r="W98" s="124">
        <f>G98+M98+S98</f>
        <v>0</v>
      </c>
      <c r="X98" s="124">
        <f>J98+P98+V98</f>
        <v>0</v>
      </c>
      <c r="Y98" s="124">
        <f>X98-W98</f>
        <v>0</v>
      </c>
      <c r="Z98" t="s" s="125">
        <f>IF(Y98=0,"0%",IF(W98&gt;0,Y98/W98,Y98/X98))</f>
        <v>68</v>
      </c>
      <c r="AA98" s="115"/>
    </row>
    <row r="99" ht="18.5" customHeight="1">
      <c r="A99" t="s" s="117">
        <v>69</v>
      </c>
      <c r="B99" t="s" s="118">
        <v>227</v>
      </c>
      <c r="C99" t="s" s="119">
        <v>228</v>
      </c>
      <c r="D99" t="s" s="127">
        <v>115</v>
      </c>
      <c r="E99" s="121"/>
      <c r="F99" s="122"/>
      <c r="G99" s="123"/>
      <c r="H99" s="121"/>
      <c r="I99" s="122"/>
      <c r="J99" s="123"/>
      <c r="K99" s="121"/>
      <c r="L99" s="122"/>
      <c r="M99" s="123">
        <f>K99*L99</f>
        <v>0</v>
      </c>
      <c r="N99" s="121"/>
      <c r="O99" s="122"/>
      <c r="P99" s="123">
        <f>N99*O99</f>
        <v>0</v>
      </c>
      <c r="Q99" s="121"/>
      <c r="R99" s="122"/>
      <c r="S99" s="123">
        <f>Q99*R99</f>
        <v>0</v>
      </c>
      <c r="T99" s="121"/>
      <c r="U99" s="122"/>
      <c r="V99" s="123">
        <f>T99*U99</f>
        <v>0</v>
      </c>
      <c r="W99" s="124">
        <f>G99+M99+S99</f>
        <v>0</v>
      </c>
      <c r="X99" s="124">
        <f>J99+P99+V99</f>
        <v>0</v>
      </c>
      <c r="Y99" s="124">
        <f>X99-W99</f>
        <v>0</v>
      </c>
      <c r="Z99" t="s" s="125">
        <f>IF(Y99=0,"0%",IF(W99&gt;0,Y99/W99,Y99/X99))</f>
        <v>68</v>
      </c>
      <c r="AA99" s="115"/>
    </row>
    <row r="100" ht="66.5" customHeight="1">
      <c r="A100" t="s" s="117">
        <v>69</v>
      </c>
      <c r="B100" t="s" s="118">
        <v>229</v>
      </c>
      <c r="C100" t="s" s="119">
        <v>230</v>
      </c>
      <c r="D100" t="s" s="127">
        <v>115</v>
      </c>
      <c r="E100" s="121"/>
      <c r="F100" s="122"/>
      <c r="G100" s="123"/>
      <c r="H100" s="121"/>
      <c r="I100" s="122"/>
      <c r="J100" s="123"/>
      <c r="K100" s="121"/>
      <c r="L100" s="122"/>
      <c r="M100" s="123">
        <f>K100*L100</f>
        <v>0</v>
      </c>
      <c r="N100" s="121"/>
      <c r="O100" s="122"/>
      <c r="P100" s="123">
        <f>N100*O100</f>
        <v>0</v>
      </c>
      <c r="Q100" s="121"/>
      <c r="R100" s="122"/>
      <c r="S100" s="123">
        <f>Q100*R100</f>
        <v>0</v>
      </c>
      <c r="T100" s="121"/>
      <c r="U100" s="122"/>
      <c r="V100" s="123">
        <f>T100*U100</f>
        <v>0</v>
      </c>
      <c r="W100" s="124">
        <f>G100+M100+S100</f>
        <v>0</v>
      </c>
      <c r="X100" s="124">
        <f>J100+P100+V100</f>
        <v>0</v>
      </c>
      <c r="Y100" s="124">
        <f>X100-W100</f>
        <v>0</v>
      </c>
      <c r="Z100" t="s" s="125">
        <f>IF(Y100=0,"0%",IF(W100&gt;0,Y100/W100,Y100/X100))</f>
        <v>68</v>
      </c>
      <c r="AA100" s="115"/>
    </row>
    <row r="101" ht="51" customHeight="1">
      <c r="A101" t="s" s="103">
        <v>69</v>
      </c>
      <c r="B101" t="s" s="216">
        <v>231</v>
      </c>
      <c r="C101" t="s" s="130">
        <v>232</v>
      </c>
      <c r="D101" s="113"/>
      <c r="E101" s="107"/>
      <c r="F101" s="108">
        <v>0.22</v>
      </c>
      <c r="G101" s="109">
        <f>E101*F101</f>
        <v>0</v>
      </c>
      <c r="H101" s="107"/>
      <c r="I101" s="108">
        <v>0.22</v>
      </c>
      <c r="J101" s="109">
        <f>H101*I101</f>
        <v>0</v>
      </c>
      <c r="K101" s="107"/>
      <c r="L101" s="108">
        <v>0.22</v>
      </c>
      <c r="M101" s="109">
        <f>K101*L101</f>
        <v>0</v>
      </c>
      <c r="N101" s="107"/>
      <c r="O101" s="108">
        <v>0.22</v>
      </c>
      <c r="P101" s="109">
        <f>N101*O101</f>
        <v>0</v>
      </c>
      <c r="Q101" s="107"/>
      <c r="R101" s="108">
        <v>0.22</v>
      </c>
      <c r="S101" s="109">
        <f>Q101*R101</f>
        <v>0</v>
      </c>
      <c r="T101" s="107"/>
      <c r="U101" s="108">
        <v>0.22</v>
      </c>
      <c r="V101" s="109">
        <f>T101*U101</f>
        <v>0</v>
      </c>
      <c r="W101" s="110">
        <f>G101+M101+S101</f>
        <v>0</v>
      </c>
      <c r="X101" s="110">
        <f>J101+P101+V101</f>
        <v>0</v>
      </c>
      <c r="Y101" s="110">
        <f>X101-W101</f>
        <v>0</v>
      </c>
      <c r="Z101" t="s" s="111">
        <f>IF(Y101=0,"0%",IF(W101&gt;0,Y101/W101,Y101/X101))</f>
        <v>68</v>
      </c>
      <c r="AA101" s="114"/>
    </row>
    <row r="102" ht="19.5" customHeight="1">
      <c r="A102" t="s" s="131">
        <v>233</v>
      </c>
      <c r="B102" s="132"/>
      <c r="C102" s="133"/>
      <c r="D102" s="134"/>
      <c r="E102" s="145">
        <f>SUM(E96:E100)</f>
        <v>0</v>
      </c>
      <c r="F102" s="136"/>
      <c r="G102" s="137">
        <f>SUM(G96:G101)</f>
        <v>0</v>
      </c>
      <c r="H102" s="145">
        <f>SUM(H96:H100)</f>
        <v>0</v>
      </c>
      <c r="I102" s="136"/>
      <c r="J102" s="137">
        <f>SUM(J96:J101)</f>
        <v>0</v>
      </c>
      <c r="K102" s="145">
        <f>SUM(K96:K100)</f>
        <v>0</v>
      </c>
      <c r="L102" s="136"/>
      <c r="M102" s="137">
        <f>SUM(M96:M101)</f>
        <v>0</v>
      </c>
      <c r="N102" s="145">
        <f>SUM(N96:N100)</f>
        <v>0</v>
      </c>
      <c r="O102" s="136"/>
      <c r="P102" s="137">
        <f>SUM(P96:P101)</f>
        <v>0</v>
      </c>
      <c r="Q102" s="145">
        <f>SUM(Q96:Q100)</f>
        <v>0</v>
      </c>
      <c r="R102" s="136"/>
      <c r="S102" s="137">
        <f>SUM(S96:S101)</f>
        <v>0</v>
      </c>
      <c r="T102" s="145">
        <f>SUM(T96:T100)</f>
        <v>0</v>
      </c>
      <c r="U102" s="136"/>
      <c r="V102" s="137">
        <f>SUM(V96:V101)</f>
        <v>0</v>
      </c>
      <c r="W102" s="146">
        <f>SUM(W96:W101)</f>
        <v>0</v>
      </c>
      <c r="X102" s="146">
        <f>J102+P102+V102</f>
        <v>0</v>
      </c>
      <c r="Y102" s="146">
        <f>X102-W102</f>
        <v>0</v>
      </c>
      <c r="Z102" t="s" s="147">
        <f>IF(Y102=0,"0%",IF(W102&gt;0,Y102/W102,Y102/X102))</f>
        <v>68</v>
      </c>
      <c r="AA102" s="143"/>
    </row>
    <row r="103" ht="19.5" customHeight="1">
      <c r="A103" t="s" s="225">
        <v>63</v>
      </c>
      <c r="B103" s="226">
        <v>8</v>
      </c>
      <c r="C103" t="s" s="227">
        <v>234</v>
      </c>
      <c r="D103" s="228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30"/>
      <c r="X103" s="230">
        <f>J103+P103+V103</f>
        <v>0</v>
      </c>
      <c r="Y103" s="230">
        <f>X103-W103</f>
        <v>0</v>
      </c>
      <c r="Z103" t="s" s="231">
        <f>IF(Y103=0,"0%",IF(W103&gt;0,Y103/W103,Y103/X103))</f>
        <v>68</v>
      </c>
      <c r="AA103" s="92"/>
    </row>
    <row r="104" ht="83" customHeight="1">
      <c r="A104" t="s" s="233">
        <v>69</v>
      </c>
      <c r="B104" t="s" s="234">
        <v>235</v>
      </c>
      <c r="C104" t="s" s="128">
        <v>236</v>
      </c>
      <c r="D104" t="s" s="127">
        <v>237</v>
      </c>
      <c r="E104" s="121">
        <v>400</v>
      </c>
      <c r="F104" s="122">
        <v>30</v>
      </c>
      <c r="G104" s="123">
        <f>E104*F104</f>
        <v>12000</v>
      </c>
      <c r="H104" s="121">
        <v>1</v>
      </c>
      <c r="I104" s="122">
        <f>J104/H104</f>
        <v>14000</v>
      </c>
      <c r="J104" s="123">
        <v>14000</v>
      </c>
      <c r="K104" s="121"/>
      <c r="L104" s="122"/>
      <c r="M104" s="123">
        <f>K104*L104</f>
        <v>0</v>
      </c>
      <c r="N104" s="121"/>
      <c r="O104" s="122"/>
      <c r="P104" s="123">
        <f>N104*O104</f>
        <v>0</v>
      </c>
      <c r="Q104" s="121"/>
      <c r="R104" s="122"/>
      <c r="S104" s="123">
        <f>Q104*R104</f>
        <v>0</v>
      </c>
      <c r="T104" s="121"/>
      <c r="U104" s="122"/>
      <c r="V104" s="123">
        <f>T104*U104</f>
        <v>0</v>
      </c>
      <c r="W104" s="124">
        <f>G104+M104+S104</f>
        <v>12000</v>
      </c>
      <c r="X104" s="124">
        <f>J104+P104+V104</f>
        <v>14000</v>
      </c>
      <c r="Y104" s="124">
        <f>X104-W104</f>
        <v>2000</v>
      </c>
      <c r="Z104" s="235">
        <f>IF(Y104=0,"0%",IF(W104&gt;0,Y104/W104,Y104/X104))</f>
        <v>0.166666666666667</v>
      </c>
      <c r="AA104" t="s" s="149">
        <v>238</v>
      </c>
    </row>
    <row r="105" ht="82.5" customHeight="1">
      <c r="A105" t="s" s="233">
        <v>69</v>
      </c>
      <c r="B105" t="s" s="234">
        <v>239</v>
      </c>
      <c r="C105" t="s" s="128">
        <v>240</v>
      </c>
      <c r="D105" t="s" s="127">
        <v>237</v>
      </c>
      <c r="E105" s="121">
        <v>400</v>
      </c>
      <c r="F105" s="122">
        <v>30</v>
      </c>
      <c r="G105" s="123">
        <f>E105*F105</f>
        <v>12000</v>
      </c>
      <c r="H105" s="121">
        <v>1</v>
      </c>
      <c r="I105" s="122">
        <f>J105/H105</f>
        <v>12000</v>
      </c>
      <c r="J105" s="123">
        <v>12000</v>
      </c>
      <c r="K105" s="121"/>
      <c r="L105" s="122"/>
      <c r="M105" s="123">
        <f>K105*L105</f>
        <v>0</v>
      </c>
      <c r="N105" s="121"/>
      <c r="O105" s="122"/>
      <c r="P105" s="123">
        <f>N105*O105</f>
        <v>0</v>
      </c>
      <c r="Q105" s="121"/>
      <c r="R105" s="122"/>
      <c r="S105" s="123">
        <f>Q105*R105</f>
        <v>0</v>
      </c>
      <c r="T105" s="121"/>
      <c r="U105" s="122"/>
      <c r="V105" s="123">
        <f>T105*U105</f>
        <v>0</v>
      </c>
      <c r="W105" s="124">
        <f>G105+M105+S105</f>
        <v>12000</v>
      </c>
      <c r="X105" s="124">
        <f>J105+P105+V105</f>
        <v>12000</v>
      </c>
      <c r="Y105" s="124">
        <f>X105-W105</f>
        <v>0</v>
      </c>
      <c r="Z105" t="s" s="236">
        <f>IF(Y105=0,"0%",IF(W105&gt;0,Y105/W105,Y105/X105))</f>
        <v>68</v>
      </c>
      <c r="AA105" t="s" s="119">
        <v>238</v>
      </c>
    </row>
    <row r="106" ht="130.5" customHeight="1">
      <c r="A106" t="s" s="233">
        <v>69</v>
      </c>
      <c r="B106" t="s" s="234">
        <v>235</v>
      </c>
      <c r="C106" t="s" s="128">
        <v>241</v>
      </c>
      <c r="D106" t="s" s="127">
        <v>242</v>
      </c>
      <c r="E106" s="121">
        <v>250</v>
      </c>
      <c r="F106" s="122">
        <v>180</v>
      </c>
      <c r="G106" s="123">
        <f>E106*F106</f>
        <v>45000</v>
      </c>
      <c r="H106" s="121">
        <v>1</v>
      </c>
      <c r="I106" s="122">
        <f>J106/H106</f>
        <v>48800</v>
      </c>
      <c r="J106" s="123">
        <v>48800</v>
      </c>
      <c r="K106" s="121"/>
      <c r="L106" s="122"/>
      <c r="M106" s="123">
        <f>K106*L106</f>
        <v>0</v>
      </c>
      <c r="N106" s="121"/>
      <c r="O106" s="122"/>
      <c r="P106" s="123">
        <f>N106*O106</f>
        <v>0</v>
      </c>
      <c r="Q106" s="121"/>
      <c r="R106" s="122"/>
      <c r="S106" s="123">
        <f>Q106*R106</f>
        <v>0</v>
      </c>
      <c r="T106" s="121"/>
      <c r="U106" s="122"/>
      <c r="V106" s="123">
        <f>T106*U106</f>
        <v>0</v>
      </c>
      <c r="W106" s="124">
        <f>G106+M106+S106</f>
        <v>45000</v>
      </c>
      <c r="X106" s="124">
        <f>J106+P106+V106</f>
        <v>48800</v>
      </c>
      <c r="Y106" s="124">
        <f>X106-W106</f>
        <v>3800</v>
      </c>
      <c r="Z106" s="235">
        <f>IF(Y106=0,"0%",IF(W106&gt;0,Y106/W106,Y106/X106))</f>
        <v>0.08444444444444441</v>
      </c>
      <c r="AA106" t="s" s="119">
        <v>243</v>
      </c>
    </row>
    <row r="107" ht="18.5" customHeight="1">
      <c r="A107" t="s" s="233">
        <v>69</v>
      </c>
      <c r="B107" t="s" s="234">
        <v>244</v>
      </c>
      <c r="C107" t="s" s="128">
        <v>245</v>
      </c>
      <c r="D107" t="s" s="127">
        <v>246</v>
      </c>
      <c r="E107" s="121">
        <v>320</v>
      </c>
      <c r="F107" s="122">
        <v>166</v>
      </c>
      <c r="G107" s="123">
        <f>E107*F107</f>
        <v>53120</v>
      </c>
      <c r="H107" s="121">
        <v>320</v>
      </c>
      <c r="I107" s="122">
        <f>J107/H107</f>
        <v>155.9375</v>
      </c>
      <c r="J107" s="123">
        <v>49900</v>
      </c>
      <c r="K107" s="121"/>
      <c r="L107" s="122"/>
      <c r="M107" s="123">
        <f>K107*L107</f>
        <v>0</v>
      </c>
      <c r="N107" s="121"/>
      <c r="O107" s="122"/>
      <c r="P107" s="123">
        <f>N107*O107</f>
        <v>0</v>
      </c>
      <c r="Q107" s="121"/>
      <c r="R107" s="122"/>
      <c r="S107" s="123">
        <f>Q107*R107</f>
        <v>0</v>
      </c>
      <c r="T107" s="121"/>
      <c r="U107" s="122"/>
      <c r="V107" s="123">
        <f>T107*U107</f>
        <v>0</v>
      </c>
      <c r="W107" s="124">
        <f>G107+M107+S107</f>
        <v>53120</v>
      </c>
      <c r="X107" s="124">
        <f>J107+P107+V107</f>
        <v>49900</v>
      </c>
      <c r="Y107" s="124">
        <f>X107-W107</f>
        <v>-3220</v>
      </c>
      <c r="Z107" s="235">
        <f>IF(Y107=0,"0%",IF(W107&gt;0,Y107/W107,Y107/X107))</f>
        <v>-0.0606174698795181</v>
      </c>
      <c r="AA107" s="119"/>
    </row>
    <row r="108" ht="82.5" customHeight="1">
      <c r="A108" t="s" s="233">
        <v>69</v>
      </c>
      <c r="B108" t="s" s="234">
        <v>247</v>
      </c>
      <c r="C108" t="s" s="128">
        <v>248</v>
      </c>
      <c r="D108" t="s" s="127">
        <v>143</v>
      </c>
      <c r="E108" s="121">
        <v>1</v>
      </c>
      <c r="F108" s="122">
        <v>48000</v>
      </c>
      <c r="G108" s="123">
        <f>E108*F108</f>
        <v>48000</v>
      </c>
      <c r="H108" s="121">
        <v>168</v>
      </c>
      <c r="I108" s="122">
        <f>J108/H108</f>
        <v>285.708</v>
      </c>
      <c r="J108" s="123">
        <v>47998.944</v>
      </c>
      <c r="K108" s="121"/>
      <c r="L108" s="122"/>
      <c r="M108" s="123">
        <f>K108*L108</f>
        <v>0</v>
      </c>
      <c r="N108" s="121"/>
      <c r="O108" s="122"/>
      <c r="P108" s="123">
        <f>N108*O108</f>
        <v>0</v>
      </c>
      <c r="Q108" s="121"/>
      <c r="R108" s="122"/>
      <c r="S108" s="123">
        <f>Q108*R108</f>
        <v>0</v>
      </c>
      <c r="T108" s="121"/>
      <c r="U108" s="122"/>
      <c r="V108" s="123">
        <f>T108*U108</f>
        <v>0</v>
      </c>
      <c r="W108" s="124">
        <f>G108+M108+S108</f>
        <v>48000</v>
      </c>
      <c r="X108" s="124">
        <f>J108+P108+V108</f>
        <v>47998.944</v>
      </c>
      <c r="Y108" s="124">
        <f>X108-W108</f>
        <v>-1.056</v>
      </c>
      <c r="Z108" s="235">
        <f>IF(Y108=0,"0%",IF(W108&gt;0,Y108/W108,Y108/X108))</f>
        <v>-2.2e-05</v>
      </c>
      <c r="AA108" t="s" s="119">
        <v>249</v>
      </c>
    </row>
    <row r="109" ht="114.5" customHeight="1">
      <c r="A109" t="s" s="233">
        <v>69</v>
      </c>
      <c r="B109" t="s" s="234">
        <v>250</v>
      </c>
      <c r="C109" t="s" s="128">
        <v>251</v>
      </c>
      <c r="D109" t="s" s="127">
        <v>252</v>
      </c>
      <c r="E109" s="121">
        <v>1500</v>
      </c>
      <c r="F109" s="122">
        <v>33.2</v>
      </c>
      <c r="G109" s="123">
        <f>E109*F109</f>
        <v>49800</v>
      </c>
      <c r="H109" s="121">
        <v>1500</v>
      </c>
      <c r="I109" s="122">
        <f>J109/H109</f>
        <v>33.536</v>
      </c>
      <c r="J109" s="123">
        <v>50304</v>
      </c>
      <c r="K109" s="121"/>
      <c r="L109" s="122"/>
      <c r="M109" s="123">
        <f>K109*L109</f>
        <v>0</v>
      </c>
      <c r="N109" s="121"/>
      <c r="O109" s="122"/>
      <c r="P109" s="123">
        <f>N109*O109</f>
        <v>0</v>
      </c>
      <c r="Q109" s="121"/>
      <c r="R109" s="122"/>
      <c r="S109" s="123">
        <f>Q109*R109</f>
        <v>0</v>
      </c>
      <c r="T109" s="121"/>
      <c r="U109" s="122"/>
      <c r="V109" s="123">
        <f>T109*U109</f>
        <v>0</v>
      </c>
      <c r="W109" s="124">
        <f>G109+M109+S109</f>
        <v>49800</v>
      </c>
      <c r="X109" s="124">
        <f>J109+P109+V109</f>
        <v>50304</v>
      </c>
      <c r="Y109" s="124">
        <f>X109-W109</f>
        <v>504</v>
      </c>
      <c r="Z109" s="235">
        <f>IF(Y109=0,"0%",IF(W109&gt;0,Y109/W109,Y109/X109))</f>
        <v>0.0101204819277108</v>
      </c>
      <c r="AA109" t="s" s="119">
        <v>253</v>
      </c>
    </row>
    <row r="110" ht="18.5" customHeight="1">
      <c r="A110" t="s" s="233">
        <v>69</v>
      </c>
      <c r="B110" t="s" s="234">
        <v>254</v>
      </c>
      <c r="C110" t="s" s="128">
        <v>255</v>
      </c>
      <c r="D110" t="s" s="127">
        <v>252</v>
      </c>
      <c r="E110" s="121">
        <v>1500</v>
      </c>
      <c r="F110" s="122">
        <v>8.529999999999999</v>
      </c>
      <c r="G110" s="123">
        <f>E110*F110</f>
        <v>12795</v>
      </c>
      <c r="H110" s="121">
        <v>1500</v>
      </c>
      <c r="I110" s="122">
        <f>J110/H110</f>
        <v>8.533327999999999</v>
      </c>
      <c r="J110" s="123">
        <v>12799.992</v>
      </c>
      <c r="K110" s="121"/>
      <c r="L110" s="122"/>
      <c r="M110" s="123">
        <f>K110*L110</f>
        <v>0</v>
      </c>
      <c r="N110" s="121"/>
      <c r="O110" s="122"/>
      <c r="P110" s="123">
        <f>N110*O110</f>
        <v>0</v>
      </c>
      <c r="Q110" s="121"/>
      <c r="R110" s="122"/>
      <c r="S110" s="123">
        <f>Q110*R110</f>
        <v>0</v>
      </c>
      <c r="T110" s="121"/>
      <c r="U110" s="122"/>
      <c r="V110" s="123">
        <f>T110*U110</f>
        <v>0</v>
      </c>
      <c r="W110" s="124">
        <f>G110+M110+S110</f>
        <v>12795</v>
      </c>
      <c r="X110" s="124">
        <f>J110+P110+V110</f>
        <v>12799.992</v>
      </c>
      <c r="Y110" s="124">
        <f>X110-W110</f>
        <v>4.992</v>
      </c>
      <c r="Z110" s="235">
        <f>IF(Y110=0,"0%",IF(W110&gt;0,Y110/W110,Y110/X110))</f>
        <v>0.000390152403282532</v>
      </c>
      <c r="AA110" s="119"/>
    </row>
    <row r="111" ht="18.5" customHeight="1">
      <c r="A111" t="s" s="233">
        <v>69</v>
      </c>
      <c r="B111" t="s" s="234">
        <v>256</v>
      </c>
      <c r="C111" t="s" s="128">
        <v>257</v>
      </c>
      <c r="D111" t="s" s="127">
        <v>252</v>
      </c>
      <c r="E111" s="121">
        <v>1500</v>
      </c>
      <c r="F111" s="122">
        <v>32.26</v>
      </c>
      <c r="G111" s="123">
        <f>E111*F111</f>
        <v>48390</v>
      </c>
      <c r="H111" s="121">
        <v>1500</v>
      </c>
      <c r="I111" s="122">
        <f>J111/H111</f>
        <v>31.74</v>
      </c>
      <c r="J111" s="123">
        <v>47610</v>
      </c>
      <c r="K111" s="121"/>
      <c r="L111" s="122"/>
      <c r="M111" s="123">
        <f>K111*L111</f>
        <v>0</v>
      </c>
      <c r="N111" s="121"/>
      <c r="O111" s="122"/>
      <c r="P111" s="123">
        <f>N111*O111</f>
        <v>0</v>
      </c>
      <c r="Q111" s="121"/>
      <c r="R111" s="122"/>
      <c r="S111" s="123">
        <f>Q111*R111</f>
        <v>0</v>
      </c>
      <c r="T111" s="121"/>
      <c r="U111" s="122"/>
      <c r="V111" s="123">
        <f>T111*U111</f>
        <v>0</v>
      </c>
      <c r="W111" s="124">
        <f>G111+M111+S111</f>
        <v>48390</v>
      </c>
      <c r="X111" s="124">
        <f>J111+P111+V111</f>
        <v>47610</v>
      </c>
      <c r="Y111" s="124">
        <f>X111-W111</f>
        <v>-780</v>
      </c>
      <c r="Z111" s="235">
        <f>IF(Y111=0,"0%",IF(W111&gt;0,Y111/W111,Y111/X111))</f>
        <v>-0.0161190328580285</v>
      </c>
      <c r="AA111" s="119"/>
    </row>
    <row r="112" ht="34.5" customHeight="1">
      <c r="A112" t="s" s="233">
        <v>69</v>
      </c>
      <c r="B112" t="s" s="234">
        <v>258</v>
      </c>
      <c r="C112" t="s" s="128">
        <v>259</v>
      </c>
      <c r="D112" t="s" s="127">
        <v>252</v>
      </c>
      <c r="E112" s="121">
        <v>1500</v>
      </c>
      <c r="F112" s="122">
        <v>12.33</v>
      </c>
      <c r="G112" s="123">
        <f>E112*F112</f>
        <v>18495</v>
      </c>
      <c r="H112" s="121">
        <v>1500</v>
      </c>
      <c r="I112" s="122">
        <f>J112/H112</f>
        <v>12.333336</v>
      </c>
      <c r="J112" s="123">
        <v>18500.004</v>
      </c>
      <c r="K112" s="121"/>
      <c r="L112" s="122"/>
      <c r="M112" s="123">
        <f>K112*L112</f>
        <v>0</v>
      </c>
      <c r="N112" s="121"/>
      <c r="O112" s="122"/>
      <c r="P112" s="123">
        <f>N112*O112</f>
        <v>0</v>
      </c>
      <c r="Q112" s="121"/>
      <c r="R112" s="122"/>
      <c r="S112" s="123">
        <f>Q112*R112</f>
        <v>0</v>
      </c>
      <c r="T112" s="121"/>
      <c r="U112" s="122"/>
      <c r="V112" s="123">
        <f>T112*U112</f>
        <v>0</v>
      </c>
      <c r="W112" s="124">
        <f>G112+M112+S112</f>
        <v>18495</v>
      </c>
      <c r="X112" s="124">
        <f>J112+P112+V112</f>
        <v>18500.004</v>
      </c>
      <c r="Y112" s="124">
        <f>X112-W112</f>
        <v>5.004</v>
      </c>
      <c r="Z112" s="235">
        <f>IF(Y112=0,"0%",IF(W112&gt;0,Y112/W112,Y112/X112))</f>
        <v>0.000270559610705596</v>
      </c>
      <c r="AA112" s="119"/>
    </row>
    <row r="113" ht="51" customHeight="1">
      <c r="A113" t="s" s="237">
        <v>69</v>
      </c>
      <c r="B113" t="s" s="238">
        <v>260</v>
      </c>
      <c r="C113" t="s" s="130">
        <v>261</v>
      </c>
      <c r="D113" s="113"/>
      <c r="E113" s="107"/>
      <c r="F113" s="108">
        <v>0.22</v>
      </c>
      <c r="G113" s="109">
        <f>E113*F113</f>
        <v>0</v>
      </c>
      <c r="H113" s="107"/>
      <c r="I113" s="108">
        <v>0.22</v>
      </c>
      <c r="J113" s="109">
        <f>H113*I113</f>
        <v>0</v>
      </c>
      <c r="K113" s="107"/>
      <c r="L113" s="108">
        <v>0.22</v>
      </c>
      <c r="M113" s="109">
        <f>K113*L113</f>
        <v>0</v>
      </c>
      <c r="N113" s="107"/>
      <c r="O113" s="108">
        <v>0.22</v>
      </c>
      <c r="P113" s="109">
        <f>N113*O113</f>
        <v>0</v>
      </c>
      <c r="Q113" s="107"/>
      <c r="R113" s="108">
        <v>0.22</v>
      </c>
      <c r="S113" s="109">
        <f>Q113*R113</f>
        <v>0</v>
      </c>
      <c r="T113" s="107"/>
      <c r="U113" s="108">
        <v>0.22</v>
      </c>
      <c r="V113" s="109">
        <f>T113*U113</f>
        <v>0</v>
      </c>
      <c r="W113" s="110">
        <f>G113+M113+S113</f>
        <v>0</v>
      </c>
      <c r="X113" s="110">
        <f>J113+P113+V113</f>
        <v>0</v>
      </c>
      <c r="Y113" s="110">
        <f>X113-W113</f>
        <v>0</v>
      </c>
      <c r="Z113" t="s" s="239">
        <f>IF(Y113=0,"0%",IF(W113&gt;0,Y113/W113,Y113/X113))</f>
        <v>68</v>
      </c>
      <c r="AA113" s="240"/>
    </row>
    <row r="114" ht="19.5" customHeight="1">
      <c r="A114" t="s" s="131">
        <v>262</v>
      </c>
      <c r="B114" s="132"/>
      <c r="C114" s="133"/>
      <c r="D114" s="134"/>
      <c r="E114" s="145">
        <f>SUM(E104:E112)</f>
        <v>7371</v>
      </c>
      <c r="F114" s="136"/>
      <c r="G114" s="136">
        <f>SUM(G104:G113)</f>
        <v>299600</v>
      </c>
      <c r="H114" s="136"/>
      <c r="I114" s="136"/>
      <c r="J114" s="136">
        <f>SUM(J104:J113)</f>
        <v>301912.94</v>
      </c>
      <c r="K114" s="136">
        <f>SUM(K104:K112)</f>
        <v>0</v>
      </c>
      <c r="L114" s="136"/>
      <c r="M114" s="136">
        <f>SUM(M104:M113)</f>
        <v>0</v>
      </c>
      <c r="N114" s="136">
        <f>SUM(N104:N112)</f>
        <v>0</v>
      </c>
      <c r="O114" s="136"/>
      <c r="P114" s="136">
        <f>SUM(P104:P113)</f>
        <v>0</v>
      </c>
      <c r="Q114" s="136">
        <f>SUM(Q104:Q112)</f>
        <v>0</v>
      </c>
      <c r="R114" s="136"/>
      <c r="S114" s="136">
        <f>SUM(S104:S113)</f>
        <v>0</v>
      </c>
      <c r="T114" s="136">
        <f>SUM(T104:T112)</f>
        <v>0</v>
      </c>
      <c r="U114" s="136"/>
      <c r="V114" s="136">
        <f>SUM(V104:V113)</f>
        <v>0</v>
      </c>
      <c r="W114" s="241">
        <f>SUM(W104:W113)</f>
        <v>299600</v>
      </c>
      <c r="X114" s="241">
        <f>J114+P114+V114</f>
        <v>301912.94</v>
      </c>
      <c r="Y114" s="241">
        <f>X114-W114</f>
        <v>2312.94</v>
      </c>
      <c r="Z114" s="242">
        <f>IF(Y114=0,"0%",IF(W114&gt;0,Y114/W114,Y114/X114))</f>
        <v>0.00772009345794393</v>
      </c>
      <c r="AA114" s="143"/>
    </row>
    <row r="115" ht="19.5" customHeight="1">
      <c r="A115" t="s" s="86">
        <v>63</v>
      </c>
      <c r="B115" s="87">
        <v>9</v>
      </c>
      <c r="C115" t="s" s="88">
        <v>263</v>
      </c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1"/>
      <c r="X115" s="91">
        <f>J115+P115+V115</f>
        <v>0</v>
      </c>
      <c r="Y115" s="91">
        <f>X115-W115</f>
        <v>0</v>
      </c>
      <c r="Z115" t="s" s="144">
        <f>IF(Y115=0,"0%",IF(W115&gt;0,Y115/W115,Y115/X115))</f>
        <v>68</v>
      </c>
      <c r="AA115" s="92"/>
    </row>
    <row r="116" ht="51.5" customHeight="1">
      <c r="A116" t="s" s="177">
        <v>69</v>
      </c>
      <c r="B116" t="s" s="178">
        <v>264</v>
      </c>
      <c r="C116" t="s" s="149">
        <v>265</v>
      </c>
      <c r="D116" t="s" s="180">
        <v>266</v>
      </c>
      <c r="E116" s="181">
        <v>1</v>
      </c>
      <c r="F116" s="182">
        <v>11500</v>
      </c>
      <c r="G116" s="183">
        <f>E116*F116</f>
        <v>11500</v>
      </c>
      <c r="H116" s="181">
        <v>1</v>
      </c>
      <c r="I116" s="182">
        <f>J116/H116</f>
        <v>11500</v>
      </c>
      <c r="J116" s="183">
        <v>11500</v>
      </c>
      <c r="K116" s="181"/>
      <c r="L116" s="182"/>
      <c r="M116" s="183">
        <f>K116*L116</f>
        <v>0</v>
      </c>
      <c r="N116" s="181"/>
      <c r="O116" s="182"/>
      <c r="P116" s="183">
        <f>N116*O116</f>
        <v>0</v>
      </c>
      <c r="Q116" s="181"/>
      <c r="R116" s="182"/>
      <c r="S116" s="183">
        <f>Q116*R116</f>
        <v>0</v>
      </c>
      <c r="T116" s="181"/>
      <c r="U116" s="182"/>
      <c r="V116" s="183">
        <f>T116*U116</f>
        <v>0</v>
      </c>
      <c r="W116" s="184">
        <f>G116+M116+S116</f>
        <v>11500</v>
      </c>
      <c r="X116" s="184">
        <f>J116+P116+V116</f>
        <v>11500</v>
      </c>
      <c r="Y116" s="184">
        <f>X116-W116</f>
        <v>0</v>
      </c>
      <c r="Z116" t="s" s="243">
        <f>IF(Y116=0,"0%",IF(W116&gt;0,Y116/W116,Y116/X116))</f>
        <v>68</v>
      </c>
      <c r="AA116" s="244"/>
    </row>
    <row r="117" ht="83.5" customHeight="1">
      <c r="A117" t="s" s="117">
        <v>69</v>
      </c>
      <c r="B117" t="s" s="178">
        <v>267</v>
      </c>
      <c r="C117" t="s" s="119">
        <v>268</v>
      </c>
      <c r="D117" t="s" s="161">
        <v>269</v>
      </c>
      <c r="E117" s="121">
        <v>10</v>
      </c>
      <c r="F117" s="122">
        <v>1036</v>
      </c>
      <c r="G117" s="123">
        <f>E117*F117</f>
        <v>10360</v>
      </c>
      <c r="H117" s="121">
        <v>1</v>
      </c>
      <c r="I117" s="122">
        <f>J117/H117</f>
        <v>10360</v>
      </c>
      <c r="J117" s="123">
        <v>10360</v>
      </c>
      <c r="K117" s="121"/>
      <c r="L117" s="122"/>
      <c r="M117" s="123">
        <f>K117*L117</f>
        <v>0</v>
      </c>
      <c r="N117" s="121"/>
      <c r="O117" s="122"/>
      <c r="P117" s="123">
        <f>N117*O117</f>
        <v>0</v>
      </c>
      <c r="Q117" s="121"/>
      <c r="R117" s="122"/>
      <c r="S117" s="123">
        <f>Q117*R117</f>
        <v>0</v>
      </c>
      <c r="T117" s="121"/>
      <c r="U117" s="122"/>
      <c r="V117" s="123">
        <f>T117*U117</f>
        <v>0</v>
      </c>
      <c r="W117" s="124">
        <f>G117+M117+S117</f>
        <v>10360</v>
      </c>
      <c r="X117" s="124">
        <f>J117+P117+V117</f>
        <v>10360</v>
      </c>
      <c r="Y117" s="124">
        <f>X117-W117</f>
        <v>0</v>
      </c>
      <c r="Z117" t="s" s="236">
        <f>IF(Y117=0,"0%",IF(W117&gt;0,Y117/W117,Y117/X117))</f>
        <v>68</v>
      </c>
      <c r="AA117" t="s" s="119">
        <v>238</v>
      </c>
    </row>
    <row r="118" ht="83.5" customHeight="1">
      <c r="A118" t="s" s="117">
        <v>69</v>
      </c>
      <c r="B118" t="s" s="178">
        <v>270</v>
      </c>
      <c r="C118" t="s" s="119">
        <v>271</v>
      </c>
      <c r="D118" t="s" s="161">
        <v>269</v>
      </c>
      <c r="E118" s="121">
        <v>10</v>
      </c>
      <c r="F118" s="122">
        <v>924</v>
      </c>
      <c r="G118" s="123">
        <f>E118*F118</f>
        <v>9240</v>
      </c>
      <c r="H118" s="121">
        <v>1</v>
      </c>
      <c r="I118" s="122">
        <f>J118/H118</f>
        <v>9240</v>
      </c>
      <c r="J118" s="123">
        <v>9240</v>
      </c>
      <c r="K118" s="121"/>
      <c r="L118" s="122"/>
      <c r="M118" s="123">
        <f>K118*L118</f>
        <v>0</v>
      </c>
      <c r="N118" s="121"/>
      <c r="O118" s="122"/>
      <c r="P118" s="123">
        <f>N118*O118</f>
        <v>0</v>
      </c>
      <c r="Q118" s="121"/>
      <c r="R118" s="122"/>
      <c r="S118" s="123">
        <f>Q118*R118</f>
        <v>0</v>
      </c>
      <c r="T118" s="121"/>
      <c r="U118" s="122"/>
      <c r="V118" s="123">
        <f>T118*U118</f>
        <v>0</v>
      </c>
      <c r="W118" s="124">
        <f>G118+M118+S118</f>
        <v>9240</v>
      </c>
      <c r="X118" s="124">
        <f>J118+P118+V118</f>
        <v>9240</v>
      </c>
      <c r="Y118" s="124">
        <f>X118-W118</f>
        <v>0</v>
      </c>
      <c r="Z118" t="s" s="236">
        <f>IF(Y118=0,"0%",IF(W118&gt;0,Y118/W118,Y118/X118))</f>
        <v>68</v>
      </c>
      <c r="AA118" t="s" s="119">
        <v>238</v>
      </c>
    </row>
    <row r="119" ht="83.5" customHeight="1">
      <c r="A119" t="s" s="117">
        <v>69</v>
      </c>
      <c r="B119" t="s" s="178">
        <v>272</v>
      </c>
      <c r="C119" t="s" s="119">
        <v>273</v>
      </c>
      <c r="D119" t="s" s="161">
        <v>269</v>
      </c>
      <c r="E119" s="121">
        <v>10</v>
      </c>
      <c r="F119" s="122">
        <v>910</v>
      </c>
      <c r="G119" s="123">
        <f>E119*F119</f>
        <v>9100</v>
      </c>
      <c r="H119" s="121">
        <v>1</v>
      </c>
      <c r="I119" s="122">
        <f>J119/H119</f>
        <v>0</v>
      </c>
      <c r="J119" s="123">
        <v>0</v>
      </c>
      <c r="K119" s="121"/>
      <c r="L119" s="122"/>
      <c r="M119" s="123">
        <f>K119*L119</f>
        <v>0</v>
      </c>
      <c r="N119" s="121"/>
      <c r="O119" s="122"/>
      <c r="P119" s="123">
        <f>N119*O119</f>
        <v>0</v>
      </c>
      <c r="Q119" s="121"/>
      <c r="R119" s="122"/>
      <c r="S119" s="123">
        <f>Q119*R119</f>
        <v>0</v>
      </c>
      <c r="T119" s="121"/>
      <c r="U119" s="122"/>
      <c r="V119" s="123">
        <f>T119*U119</f>
        <v>0</v>
      </c>
      <c r="W119" s="124">
        <f>G119+M119+S119</f>
        <v>9100</v>
      </c>
      <c r="X119" s="124">
        <f>J119+P119+V119</f>
        <v>0</v>
      </c>
      <c r="Y119" s="124">
        <f>X119-W119</f>
        <v>-9100</v>
      </c>
      <c r="Z119" s="235">
        <f>IF(Y119=0,"0%",IF(W119&gt;0,Y119/W119,Y119/X119))</f>
        <v>-1</v>
      </c>
      <c r="AA119" t="s" s="119">
        <v>238</v>
      </c>
    </row>
    <row r="120" ht="51.5" customHeight="1">
      <c r="A120" t="s" s="117">
        <v>69</v>
      </c>
      <c r="B120" t="s" s="178">
        <v>274</v>
      </c>
      <c r="C120" t="s" s="119">
        <v>275</v>
      </c>
      <c r="D120" t="s" s="127">
        <v>266</v>
      </c>
      <c r="E120" s="121">
        <v>1</v>
      </c>
      <c r="F120" s="122">
        <v>48000</v>
      </c>
      <c r="G120" s="123">
        <f>E120*F120</f>
        <v>48000</v>
      </c>
      <c r="H120" s="121">
        <v>1</v>
      </c>
      <c r="I120" s="122">
        <f>J120/H120</f>
        <v>30000</v>
      </c>
      <c r="J120" s="123">
        <v>30000</v>
      </c>
      <c r="K120" s="121"/>
      <c r="L120" s="122"/>
      <c r="M120" s="123">
        <f>K120*L120</f>
        <v>0</v>
      </c>
      <c r="N120" s="121"/>
      <c r="O120" s="122"/>
      <c r="P120" s="123">
        <f>N120*O120</f>
        <v>0</v>
      </c>
      <c r="Q120" s="121"/>
      <c r="R120" s="122"/>
      <c r="S120" s="123">
        <f>Q120*R120</f>
        <v>0</v>
      </c>
      <c r="T120" s="121"/>
      <c r="U120" s="122"/>
      <c r="V120" s="123">
        <f>T120*U120</f>
        <v>0</v>
      </c>
      <c r="W120" s="124">
        <f>G120+M120+S120</f>
        <v>48000</v>
      </c>
      <c r="X120" s="124">
        <f>J120+P120+V120</f>
        <v>30000</v>
      </c>
      <c r="Y120" s="124">
        <f>X120-W120</f>
        <v>-18000</v>
      </c>
      <c r="Z120" s="235">
        <f>IF(Y120=0,"0%",IF(W120&gt;0,Y120/W120,Y120/X120))</f>
        <v>-0.375</v>
      </c>
      <c r="AA120" s="119"/>
    </row>
    <row r="121" ht="67.5" customHeight="1">
      <c r="A121" t="s" s="117">
        <v>69</v>
      </c>
      <c r="B121" t="s" s="178">
        <v>276</v>
      </c>
      <c r="C121" t="s" s="119">
        <v>277</v>
      </c>
      <c r="D121" t="s" s="127">
        <v>266</v>
      </c>
      <c r="E121" s="121">
        <v>1</v>
      </c>
      <c r="F121" s="122">
        <v>13000</v>
      </c>
      <c r="G121" s="123">
        <f>E121*F121</f>
        <v>13000</v>
      </c>
      <c r="H121" s="121">
        <v>1</v>
      </c>
      <c r="I121" s="122">
        <f>J121/H121</f>
        <v>43800</v>
      </c>
      <c r="J121" s="123">
        <v>43800</v>
      </c>
      <c r="K121" s="121"/>
      <c r="L121" s="122"/>
      <c r="M121" s="123">
        <f>K121*L121</f>
        <v>0</v>
      </c>
      <c r="N121" s="121"/>
      <c r="O121" s="122"/>
      <c r="P121" s="123">
        <f>N121*O121</f>
        <v>0</v>
      </c>
      <c r="Q121" s="121"/>
      <c r="R121" s="122"/>
      <c r="S121" s="123">
        <f>Q121*R121</f>
        <v>0</v>
      </c>
      <c r="T121" s="121"/>
      <c r="U121" s="122"/>
      <c r="V121" s="123">
        <f>T121*U121</f>
        <v>0</v>
      </c>
      <c r="W121" s="124">
        <f>G121+M121+S121</f>
        <v>13000</v>
      </c>
      <c r="X121" s="124">
        <f>J121+P121+V121</f>
        <v>43800</v>
      </c>
      <c r="Y121" s="124">
        <f>X121-W121</f>
        <v>30800</v>
      </c>
      <c r="Z121" s="235">
        <f>IF(Y121=0,"0%",IF(W121&gt;0,Y121/W121,Y121/X121))</f>
        <v>2.36923076923077</v>
      </c>
      <c r="AA121" s="119"/>
    </row>
    <row r="122" ht="51.5" customHeight="1">
      <c r="A122" t="s" s="117">
        <v>69</v>
      </c>
      <c r="B122" t="s" s="178">
        <v>278</v>
      </c>
      <c r="C122" t="s" s="119">
        <v>279</v>
      </c>
      <c r="D122" t="s" s="161">
        <v>280</v>
      </c>
      <c r="E122" s="121">
        <v>1</v>
      </c>
      <c r="F122" s="122">
        <v>30000</v>
      </c>
      <c r="G122" s="123">
        <f>E122*F122</f>
        <v>30000</v>
      </c>
      <c r="H122" s="121">
        <v>1</v>
      </c>
      <c r="I122" s="122">
        <f>J122/H122</f>
        <v>30000</v>
      </c>
      <c r="J122" s="123">
        <v>30000</v>
      </c>
      <c r="K122" s="121"/>
      <c r="L122" s="122"/>
      <c r="M122" s="123">
        <f>K122*L122</f>
        <v>0</v>
      </c>
      <c r="N122" s="121"/>
      <c r="O122" s="122"/>
      <c r="P122" s="123">
        <f>N122*O122</f>
        <v>0</v>
      </c>
      <c r="Q122" s="121"/>
      <c r="R122" s="122"/>
      <c r="S122" s="123">
        <f>Q122*R122</f>
        <v>0</v>
      </c>
      <c r="T122" s="121"/>
      <c r="U122" s="122"/>
      <c r="V122" s="123">
        <f>T122*U122</f>
        <v>0</v>
      </c>
      <c r="W122" s="124">
        <f>G122+M122+S122</f>
        <v>30000</v>
      </c>
      <c r="X122" s="124">
        <f>J122+P122+V122</f>
        <v>30000</v>
      </c>
      <c r="Y122" s="124">
        <f>X122-W122</f>
        <v>0</v>
      </c>
      <c r="Z122" t="s" s="236">
        <f>IF(Y122=0,"0%",IF(W122&gt;0,Y122/W122,Y122/X122))</f>
        <v>68</v>
      </c>
      <c r="AA122" s="119"/>
    </row>
    <row r="123" ht="51.5" customHeight="1">
      <c r="A123" t="s" s="117">
        <v>69</v>
      </c>
      <c r="B123" t="s" s="178">
        <v>281</v>
      </c>
      <c r="C123" t="s" s="119">
        <v>282</v>
      </c>
      <c r="D123" t="s" s="161">
        <v>280</v>
      </c>
      <c r="E123" s="121">
        <v>1</v>
      </c>
      <c r="F123" s="122">
        <v>30000</v>
      </c>
      <c r="G123" s="123">
        <f>E123*F123</f>
        <v>30000</v>
      </c>
      <c r="H123" s="121">
        <v>1</v>
      </c>
      <c r="I123" s="122">
        <f>J123/H123</f>
        <v>30000</v>
      </c>
      <c r="J123" s="123">
        <v>30000</v>
      </c>
      <c r="K123" s="121"/>
      <c r="L123" s="122"/>
      <c r="M123" s="123">
        <f>K123*L123</f>
        <v>0</v>
      </c>
      <c r="N123" s="121"/>
      <c r="O123" s="122"/>
      <c r="P123" s="123">
        <f>N123*O123</f>
        <v>0</v>
      </c>
      <c r="Q123" s="121"/>
      <c r="R123" s="122"/>
      <c r="S123" s="123">
        <f>Q123*R123</f>
        <v>0</v>
      </c>
      <c r="T123" s="121"/>
      <c r="U123" s="122"/>
      <c r="V123" s="123">
        <f>T123*U123</f>
        <v>0</v>
      </c>
      <c r="W123" s="124">
        <f>G123+M123+S123</f>
        <v>30000</v>
      </c>
      <c r="X123" s="124">
        <f>J123+P123+V123</f>
        <v>30000</v>
      </c>
      <c r="Y123" s="124">
        <f>X123-W123</f>
        <v>0</v>
      </c>
      <c r="Z123" t="s" s="236">
        <f>IF(Y123=0,"0%",IF(W123&gt;0,Y123/W123,Y123/X123))</f>
        <v>68</v>
      </c>
      <c r="AA123" s="119"/>
    </row>
    <row r="124" ht="67.5" customHeight="1">
      <c r="A124" t="s" s="117">
        <v>69</v>
      </c>
      <c r="B124" t="s" s="178">
        <v>283</v>
      </c>
      <c r="C124" t="s" s="119">
        <v>284</v>
      </c>
      <c r="D124" t="s" s="127">
        <v>266</v>
      </c>
      <c r="E124" s="121">
        <v>1</v>
      </c>
      <c r="F124" s="122">
        <v>30000</v>
      </c>
      <c r="G124" s="123">
        <f>E124*F124</f>
        <v>30000</v>
      </c>
      <c r="H124" s="121">
        <v>1</v>
      </c>
      <c r="I124" s="122">
        <f>J124/H124</f>
        <v>20686.3</v>
      </c>
      <c r="J124" s="123">
        <v>20686.3</v>
      </c>
      <c r="K124" s="121"/>
      <c r="L124" s="122"/>
      <c r="M124" s="123">
        <f>K124*L124</f>
        <v>0</v>
      </c>
      <c r="N124" s="121"/>
      <c r="O124" s="122"/>
      <c r="P124" s="123">
        <f>N124*O124</f>
        <v>0</v>
      </c>
      <c r="Q124" s="121"/>
      <c r="R124" s="122"/>
      <c r="S124" s="123">
        <f>Q124*R124</f>
        <v>0</v>
      </c>
      <c r="T124" s="121"/>
      <c r="U124" s="122"/>
      <c r="V124" s="123">
        <f>T124*U124</f>
        <v>0</v>
      </c>
      <c r="W124" s="124">
        <f>G124+M124+S124</f>
        <v>30000</v>
      </c>
      <c r="X124" s="124">
        <f>J124+P124+V124</f>
        <v>20686.3</v>
      </c>
      <c r="Y124" s="124">
        <f>X124-W124</f>
        <v>-9313.700000000001</v>
      </c>
      <c r="Z124" s="235">
        <f>IF(Y124=0,"0%",IF(W124&gt;0,Y124/W124,Y124/X124))</f>
        <v>-0.310456666666667</v>
      </c>
      <c r="AA124" s="119"/>
    </row>
    <row r="125" ht="83.5" customHeight="1">
      <c r="A125" t="s" s="117">
        <v>69</v>
      </c>
      <c r="B125" t="s" s="178">
        <v>285</v>
      </c>
      <c r="C125" t="s" s="119">
        <v>286</v>
      </c>
      <c r="D125" t="s" s="127">
        <v>266</v>
      </c>
      <c r="E125" s="121">
        <v>1</v>
      </c>
      <c r="F125" s="122">
        <v>30000</v>
      </c>
      <c r="G125" s="123">
        <f>E125*F125</f>
        <v>30000</v>
      </c>
      <c r="H125" s="121">
        <v>1</v>
      </c>
      <c r="I125" s="122">
        <f>J125/H125</f>
        <v>39675</v>
      </c>
      <c r="J125" s="123">
        <v>39675</v>
      </c>
      <c r="K125" s="121"/>
      <c r="L125" s="122"/>
      <c r="M125" s="123">
        <f>K125*L125</f>
        <v>0</v>
      </c>
      <c r="N125" s="121"/>
      <c r="O125" s="122"/>
      <c r="P125" s="123">
        <f>N125*O125</f>
        <v>0</v>
      </c>
      <c r="Q125" s="121"/>
      <c r="R125" s="122"/>
      <c r="S125" s="123">
        <f>Q125*R125</f>
        <v>0</v>
      </c>
      <c r="T125" s="121"/>
      <c r="U125" s="122"/>
      <c r="V125" s="123">
        <f>T125*U125</f>
        <v>0</v>
      </c>
      <c r="W125" s="124">
        <f>G125+M125+S125</f>
        <v>30000</v>
      </c>
      <c r="X125" s="124">
        <f>J125+P125+V125</f>
        <v>39675</v>
      </c>
      <c r="Y125" s="124">
        <f>X125-W125</f>
        <v>9675</v>
      </c>
      <c r="Z125" s="235">
        <f>IF(Y125=0,"0%",IF(W125&gt;0,Y125/W125,Y125/X125))</f>
        <v>0.3225</v>
      </c>
      <c r="AA125" s="119"/>
    </row>
    <row r="126" ht="51.5" customHeight="1">
      <c r="A126" t="s" s="103">
        <v>69</v>
      </c>
      <c r="B126" t="s" s="245">
        <v>287</v>
      </c>
      <c r="C126" t="s" s="130">
        <v>288</v>
      </c>
      <c r="D126" s="113"/>
      <c r="E126" s="107"/>
      <c r="F126" s="108">
        <v>0.22</v>
      </c>
      <c r="G126" s="109">
        <f>E126*F126</f>
        <v>0</v>
      </c>
      <c r="H126" s="107"/>
      <c r="I126" s="108">
        <v>0.22</v>
      </c>
      <c r="J126" s="109">
        <f>H126*I126</f>
        <v>0</v>
      </c>
      <c r="K126" s="107"/>
      <c r="L126" s="108">
        <v>0.22</v>
      </c>
      <c r="M126" s="109">
        <f>K126*L126</f>
        <v>0</v>
      </c>
      <c r="N126" s="107"/>
      <c r="O126" s="108">
        <v>0.22</v>
      </c>
      <c r="P126" s="109">
        <f>N126*O126</f>
        <v>0</v>
      </c>
      <c r="Q126" s="107"/>
      <c r="R126" s="108">
        <v>0.22</v>
      </c>
      <c r="S126" s="109">
        <f>Q126*R126</f>
        <v>0</v>
      </c>
      <c r="T126" s="107"/>
      <c r="U126" s="108">
        <v>0.22</v>
      </c>
      <c r="V126" s="109">
        <f>T126*U126</f>
        <v>0</v>
      </c>
      <c r="W126" s="110">
        <f>G126+M126+S126</f>
        <v>0</v>
      </c>
      <c r="X126" s="110">
        <f>J126+P126+V126</f>
        <v>0</v>
      </c>
      <c r="Y126" s="110">
        <f>X126-W126</f>
        <v>0</v>
      </c>
      <c r="Z126" t="s" s="239">
        <f>IF(Y126=0,"0%",IF(W126&gt;0,Y126/W126,Y126/X126))</f>
        <v>68</v>
      </c>
      <c r="AA126" s="240"/>
    </row>
    <row r="127" ht="19.5" customHeight="1">
      <c r="A127" t="s" s="131">
        <v>289</v>
      </c>
      <c r="B127" s="132"/>
      <c r="C127" s="133"/>
      <c r="D127" s="134"/>
      <c r="E127" s="145">
        <f>SUM(E116:E124)</f>
        <v>36</v>
      </c>
      <c r="F127" s="136"/>
      <c r="G127" s="137">
        <f>SUM(G116:G126)</f>
        <v>221200</v>
      </c>
      <c r="H127" s="145"/>
      <c r="I127" s="136"/>
      <c r="J127" s="137">
        <f>SUM(J116:J126)</f>
        <v>225261.3</v>
      </c>
      <c r="K127" s="145">
        <f>SUM(K116:K124)</f>
        <v>0</v>
      </c>
      <c r="L127" s="136"/>
      <c r="M127" s="137">
        <f>SUM(M116:M126)</f>
        <v>0</v>
      </c>
      <c r="N127" s="145">
        <f>SUM(N116:N124)</f>
        <v>0</v>
      </c>
      <c r="O127" s="136"/>
      <c r="P127" s="137">
        <f>SUM(P116:P126)</f>
        <v>0</v>
      </c>
      <c r="Q127" s="145">
        <f>SUM(Q116:Q124)</f>
        <v>0</v>
      </c>
      <c r="R127" s="136"/>
      <c r="S127" s="137">
        <f>SUM(S116:S126)</f>
        <v>0</v>
      </c>
      <c r="T127" s="145">
        <f>SUM(T116:T124)</f>
        <v>0</v>
      </c>
      <c r="U127" s="136"/>
      <c r="V127" s="137">
        <f>SUM(V116:V126)</f>
        <v>0</v>
      </c>
      <c r="W127" s="146">
        <f>SUM(W116:W126)</f>
        <v>221200</v>
      </c>
      <c r="X127" s="146">
        <f>J127+P127+V127</f>
        <v>225261.3</v>
      </c>
      <c r="Y127" s="146">
        <f>X127-W127</f>
        <v>4061.3</v>
      </c>
      <c r="Z127" s="160">
        <f>IF(Y127=0,"0%",IF(W127&gt;0,Y127/W127,Y127/X127))</f>
        <v>0.0183603074141049</v>
      </c>
      <c r="AA127" s="143"/>
    </row>
    <row r="128" ht="19.5" customHeight="1">
      <c r="A128" t="s" s="86">
        <v>63</v>
      </c>
      <c r="B128" s="87">
        <v>10</v>
      </c>
      <c r="C128" t="s" s="88">
        <v>290</v>
      </c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1"/>
      <c r="X128" s="91">
        <f>J128+P128+V128</f>
        <v>0</v>
      </c>
      <c r="Y128" s="91">
        <f>X128-W128</f>
        <v>0</v>
      </c>
      <c r="Z128" t="s" s="144">
        <f>IF(Y128=0,"0%",IF(W128&gt;0,Y128/W128,Y128/X128))</f>
        <v>68</v>
      </c>
      <c r="AA128" s="92"/>
    </row>
    <row r="129" ht="51" customHeight="1">
      <c r="A129" t="s" s="177">
        <v>69</v>
      </c>
      <c r="B129" t="s" s="187">
        <v>291</v>
      </c>
      <c r="C129" t="s" s="244">
        <v>292</v>
      </c>
      <c r="D129" t="s" s="246">
        <v>266</v>
      </c>
      <c r="E129" s="247">
        <v>1</v>
      </c>
      <c r="F129" s="248">
        <v>270000</v>
      </c>
      <c r="G129" s="249">
        <f>E129*F129</f>
        <v>270000</v>
      </c>
      <c r="H129" s="247">
        <v>1</v>
      </c>
      <c r="I129" s="248">
        <f>J129/H129</f>
        <v>299760</v>
      </c>
      <c r="J129" s="249">
        <v>299760</v>
      </c>
      <c r="K129" s="247"/>
      <c r="L129" s="248"/>
      <c r="M129" s="249">
        <f>K129*L129</f>
        <v>0</v>
      </c>
      <c r="N129" s="247"/>
      <c r="O129" s="248"/>
      <c r="P129" s="249">
        <f>N129*O129</f>
        <v>0</v>
      </c>
      <c r="Q129" s="247"/>
      <c r="R129" s="248"/>
      <c r="S129" s="249">
        <f>Q129*R129</f>
        <v>0</v>
      </c>
      <c r="T129" s="247"/>
      <c r="U129" s="248"/>
      <c r="V129" s="249">
        <f>T129*U129</f>
        <v>0</v>
      </c>
      <c r="W129" s="250">
        <f>G129+M129+S129</f>
        <v>270000</v>
      </c>
      <c r="X129" s="250">
        <f>J129+P129+V129</f>
        <v>299760</v>
      </c>
      <c r="Y129" s="250">
        <f>X129-W129</f>
        <v>29760</v>
      </c>
      <c r="Z129" s="251">
        <f>IF(Y129=0,"0%",IF(W129&gt;0,Y129/W129,Y129/X129))</f>
        <v>0.110222222222222</v>
      </c>
      <c r="AA129" s="244"/>
    </row>
    <row r="130" ht="18.5" customHeight="1">
      <c r="A130" t="s" s="117">
        <v>69</v>
      </c>
      <c r="B130" t="s" s="118">
        <v>293</v>
      </c>
      <c r="C130" t="s" s="119">
        <v>294</v>
      </c>
      <c r="D130" t="s" s="127">
        <v>266</v>
      </c>
      <c r="E130" s="121">
        <v>1</v>
      </c>
      <c r="F130" s="122">
        <v>18540</v>
      </c>
      <c r="G130" s="123">
        <f>E130*F130</f>
        <v>18540</v>
      </c>
      <c r="H130" s="121">
        <v>1</v>
      </c>
      <c r="I130" s="122">
        <f>J130/H130</f>
        <v>30419.26</v>
      </c>
      <c r="J130" s="123">
        <v>30419.26</v>
      </c>
      <c r="K130" s="121"/>
      <c r="L130" s="122"/>
      <c r="M130" s="123">
        <f>K130*L130</f>
        <v>0</v>
      </c>
      <c r="N130" s="121"/>
      <c r="O130" s="122"/>
      <c r="P130" s="123">
        <f>N130*O130</f>
        <v>0</v>
      </c>
      <c r="Q130" s="121"/>
      <c r="R130" s="122"/>
      <c r="S130" s="123">
        <f>Q130*R130</f>
        <v>0</v>
      </c>
      <c r="T130" s="121"/>
      <c r="U130" s="122"/>
      <c r="V130" s="123">
        <f>T130*U130</f>
        <v>0</v>
      </c>
      <c r="W130" s="124">
        <f>G130+M130+S130</f>
        <v>18540</v>
      </c>
      <c r="X130" s="124">
        <f>J130+P130+V130</f>
        <v>30419.26</v>
      </c>
      <c r="Y130" s="124">
        <f>X130-W130</f>
        <v>11879.26</v>
      </c>
      <c r="Z130" s="235">
        <f>IF(Y130=0,"0%",IF(W130&gt;0,Y130/W130,Y130/X130))</f>
        <v>0.640736785329018</v>
      </c>
      <c r="AA130" s="119"/>
    </row>
    <row r="131" ht="51" customHeight="1">
      <c r="A131" t="s" s="103">
        <v>69</v>
      </c>
      <c r="B131" t="s" s="216">
        <v>295</v>
      </c>
      <c r="C131" t="s" s="130">
        <v>296</v>
      </c>
      <c r="D131" s="113"/>
      <c r="E131" s="107"/>
      <c r="F131" s="108">
        <v>0.22</v>
      </c>
      <c r="G131" s="109">
        <f>E131*F131</f>
        <v>0</v>
      </c>
      <c r="H131" s="107"/>
      <c r="I131" s="108">
        <v>0.22</v>
      </c>
      <c r="J131" s="109">
        <f>H131*I131</f>
        <v>0</v>
      </c>
      <c r="K131" s="107"/>
      <c r="L131" s="108">
        <v>0.22</v>
      </c>
      <c r="M131" s="109">
        <f>K131*L131</f>
        <v>0</v>
      </c>
      <c r="N131" s="107"/>
      <c r="O131" s="108">
        <v>0.22</v>
      </c>
      <c r="P131" s="109">
        <f>N131*O131</f>
        <v>0</v>
      </c>
      <c r="Q131" s="107"/>
      <c r="R131" s="108">
        <v>0.22</v>
      </c>
      <c r="S131" s="109">
        <f>Q131*R131</f>
        <v>0</v>
      </c>
      <c r="T131" s="107"/>
      <c r="U131" s="108">
        <v>0.22</v>
      </c>
      <c r="V131" s="109">
        <f>T131*U131</f>
        <v>0</v>
      </c>
      <c r="W131" s="110">
        <f>G131+M131+S131</f>
        <v>0</v>
      </c>
      <c r="X131" s="110">
        <f>J131+P131+V131</f>
        <v>0</v>
      </c>
      <c r="Y131" s="110">
        <f>X131-W131</f>
        <v>0</v>
      </c>
      <c r="Z131" t="s" s="239">
        <f>IF(Y131=0,"0%",IF(W131&gt;0,Y131/W131,Y131/X131))</f>
        <v>68</v>
      </c>
      <c r="AA131" s="240"/>
    </row>
    <row r="132" ht="19.5" customHeight="1">
      <c r="A132" t="s" s="131">
        <v>297</v>
      </c>
      <c r="B132" s="132"/>
      <c r="C132" s="133"/>
      <c r="D132" s="134"/>
      <c r="E132" s="145">
        <f>SUM(E129:E130)</f>
        <v>2</v>
      </c>
      <c r="F132" s="136"/>
      <c r="G132" s="137">
        <f>SUM(G129:G131)</f>
        <v>288540</v>
      </c>
      <c r="H132" s="145"/>
      <c r="I132" s="136"/>
      <c r="J132" s="137">
        <f>SUM(J129:J131)</f>
        <v>330179.26</v>
      </c>
      <c r="K132" s="145">
        <f>SUM(K129:K130)</f>
        <v>0</v>
      </c>
      <c r="L132" s="136"/>
      <c r="M132" s="137">
        <f>SUM(M129:M131)</f>
        <v>0</v>
      </c>
      <c r="N132" s="145">
        <f>SUM(N129:N130)</f>
        <v>0</v>
      </c>
      <c r="O132" s="136"/>
      <c r="P132" s="137">
        <f>SUM(P129:P131)</f>
        <v>0</v>
      </c>
      <c r="Q132" s="145">
        <f>SUM(Q129:Q130)</f>
        <v>0</v>
      </c>
      <c r="R132" s="136"/>
      <c r="S132" s="137">
        <f>SUM(S129:S131)</f>
        <v>0</v>
      </c>
      <c r="T132" s="145">
        <f>SUM(T129:T130)</f>
        <v>0</v>
      </c>
      <c r="U132" s="136"/>
      <c r="V132" s="137">
        <f>SUM(V129:V131)</f>
        <v>0</v>
      </c>
      <c r="W132" s="146">
        <f>SUM(W129:W131)</f>
        <v>288540</v>
      </c>
      <c r="X132" s="146">
        <f>J132+P132+V132</f>
        <v>330179.26</v>
      </c>
      <c r="Y132" s="146">
        <f>X132-W132</f>
        <v>41639.26</v>
      </c>
      <c r="Z132" s="160">
        <f>IF(Y132=0,"0%",IF(W132&gt;0,Y132/W132,Y132/X132))</f>
        <v>0.144310182297082</v>
      </c>
      <c r="AA132" s="143"/>
    </row>
    <row r="133" ht="19.5" customHeight="1">
      <c r="A133" t="s" s="225">
        <v>63</v>
      </c>
      <c r="B133" s="226">
        <v>11</v>
      </c>
      <c r="C133" t="s" s="88">
        <v>298</v>
      </c>
      <c r="D133" s="8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1"/>
      <c r="X133" s="91">
        <f>J133+P133+V133</f>
        <v>0</v>
      </c>
      <c r="Y133" s="91">
        <f>X133-W133</f>
        <v>0</v>
      </c>
      <c r="Z133" t="s" s="144">
        <f>IF(Y133=0,"0%",IF(W133&gt;0,Y133/W133,Y133/X133))</f>
        <v>68</v>
      </c>
      <c r="AA133" s="92"/>
    </row>
    <row r="134" ht="51.5" customHeight="1">
      <c r="A134" t="s" s="103">
        <v>69</v>
      </c>
      <c r="B134" s="252">
        <v>43841</v>
      </c>
      <c r="C134" t="s" s="253">
        <v>299</v>
      </c>
      <c r="D134" t="s" s="218">
        <v>115</v>
      </c>
      <c r="E134" s="254"/>
      <c r="F134" s="255"/>
      <c r="G134" s="256">
        <f>E134*F134</f>
        <v>0</v>
      </c>
      <c r="H134" s="254"/>
      <c r="I134" s="255"/>
      <c r="J134" s="256"/>
      <c r="K134" s="254"/>
      <c r="L134" s="255"/>
      <c r="M134" s="256">
        <f>K134*L134</f>
        <v>0</v>
      </c>
      <c r="N134" s="254"/>
      <c r="O134" s="255"/>
      <c r="P134" s="256">
        <f>N134*O134</f>
        <v>0</v>
      </c>
      <c r="Q134" s="254"/>
      <c r="R134" s="255"/>
      <c r="S134" s="256">
        <f>Q134*R134</f>
        <v>0</v>
      </c>
      <c r="T134" s="254"/>
      <c r="U134" s="255"/>
      <c r="V134" s="256">
        <f>T134*U134</f>
        <v>0</v>
      </c>
      <c r="W134" s="257">
        <f>G134+M134+S134</f>
        <v>0</v>
      </c>
      <c r="X134" s="257">
        <f>J134+P134+V134</f>
        <v>0</v>
      </c>
      <c r="Y134" s="257">
        <f>X134-W134</f>
        <v>0</v>
      </c>
      <c r="Z134" t="s" s="258">
        <f>IF(Y134=0,"0%",IF(W134&gt;0,Y134/W134,Y134/X134))</f>
        <v>68</v>
      </c>
      <c r="AA134" s="259"/>
    </row>
    <row r="135" ht="51.5" customHeight="1">
      <c r="A135" t="s" s="221">
        <v>300</v>
      </c>
      <c r="B135" s="68"/>
      <c r="C135" s="222"/>
      <c r="D135" s="69"/>
      <c r="E135" s="145">
        <f>SUM(E134)</f>
        <v>0</v>
      </c>
      <c r="F135" s="136"/>
      <c r="G135" s="137">
        <f>SUM(G134)</f>
        <v>0</v>
      </c>
      <c r="H135" s="145">
        <f>SUM(H134)</f>
        <v>0</v>
      </c>
      <c r="I135" s="136">
        <f>SUM(I134)</f>
        <v>0</v>
      </c>
      <c r="J135" s="137">
        <f>SUM(J134)</f>
        <v>0</v>
      </c>
      <c r="K135" s="145">
        <f>SUM(K134)</f>
        <v>0</v>
      </c>
      <c r="L135" s="136"/>
      <c r="M135" s="137">
        <f>SUM(M134)</f>
        <v>0</v>
      </c>
      <c r="N135" s="145">
        <f>SUM(N134)</f>
        <v>0</v>
      </c>
      <c r="O135" s="136"/>
      <c r="P135" s="137">
        <f>SUM(P134)</f>
        <v>0</v>
      </c>
      <c r="Q135" s="145">
        <f>SUM(Q134)</f>
        <v>0</v>
      </c>
      <c r="R135" s="136"/>
      <c r="S135" s="137">
        <f>SUM(S134)</f>
        <v>0</v>
      </c>
      <c r="T135" s="145">
        <f>SUM(T134)</f>
        <v>0</v>
      </c>
      <c r="U135" s="136"/>
      <c r="V135" s="137">
        <f>SUM(V134)</f>
        <v>0</v>
      </c>
      <c r="W135" s="146">
        <f>SUM(W134)</f>
        <v>0</v>
      </c>
      <c r="X135" s="146">
        <f>J135+P135+V135</f>
        <v>0</v>
      </c>
      <c r="Y135" s="146">
        <f>X135-W135</f>
        <v>0</v>
      </c>
      <c r="Z135" t="s" s="147">
        <f>IF(Y135=0,"0%",IF(W135&gt;0,Y135/W135,Y135/X135))</f>
        <v>68</v>
      </c>
      <c r="AA135" s="143"/>
    </row>
    <row r="136" ht="19" customHeight="1">
      <c r="A136" t="s" s="225">
        <v>63</v>
      </c>
      <c r="B136" s="226">
        <v>12</v>
      </c>
      <c r="C136" t="s" s="227">
        <v>301</v>
      </c>
      <c r="D136" s="228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30"/>
      <c r="X136" s="230">
        <f>J136+P136+V136</f>
        <v>0</v>
      </c>
      <c r="Y136" s="230">
        <f>X136-W136</f>
        <v>0</v>
      </c>
      <c r="Z136" t="s" s="231">
        <f>IF(Y136=0,"0%",IF(W136&gt;0,Y136/W136,Y136/X136))</f>
        <v>68</v>
      </c>
      <c r="AA136" s="232"/>
    </row>
    <row r="137" ht="82.5" customHeight="1">
      <c r="A137" t="s" s="117">
        <v>69</v>
      </c>
      <c r="B137" s="260">
        <v>44208</v>
      </c>
      <c r="C137" t="s" s="119">
        <v>302</v>
      </c>
      <c r="D137" t="s" s="127">
        <v>237</v>
      </c>
      <c r="E137" s="121">
        <v>400</v>
      </c>
      <c r="F137" s="122">
        <v>80</v>
      </c>
      <c r="G137" s="123">
        <f>E137*F137</f>
        <v>32000</v>
      </c>
      <c r="H137" s="121">
        <v>1</v>
      </c>
      <c r="I137" s="122">
        <f>J137/H137</f>
        <v>28000</v>
      </c>
      <c r="J137" s="123">
        <v>28000</v>
      </c>
      <c r="K137" s="121"/>
      <c r="L137" s="122"/>
      <c r="M137" s="123">
        <f>K137*L137</f>
        <v>0</v>
      </c>
      <c r="N137" s="121"/>
      <c r="O137" s="122"/>
      <c r="P137" s="123">
        <f>N137*O137</f>
        <v>0</v>
      </c>
      <c r="Q137" s="121"/>
      <c r="R137" s="122"/>
      <c r="S137" s="123">
        <f>Q137*R137</f>
        <v>0</v>
      </c>
      <c r="T137" s="121"/>
      <c r="U137" s="122"/>
      <c r="V137" s="123">
        <f>T137*U137</f>
        <v>0</v>
      </c>
      <c r="W137" s="124">
        <f>G137+M137+S137</f>
        <v>32000</v>
      </c>
      <c r="X137" s="124">
        <f>J137+P137+V137</f>
        <v>28000</v>
      </c>
      <c r="Y137" s="124">
        <f>X137-W137</f>
        <v>-4000</v>
      </c>
      <c r="Z137" s="235">
        <f>IF(Y137=0,"0%",IF(W137&gt;0,Y137/W137,Y137/X137))</f>
        <v>-0.125</v>
      </c>
      <c r="AA137" t="s" s="119">
        <v>238</v>
      </c>
    </row>
    <row r="138" ht="82.5" customHeight="1">
      <c r="A138" t="s" s="117">
        <v>69</v>
      </c>
      <c r="B138" s="260">
        <v>44239</v>
      </c>
      <c r="C138" t="s" s="119">
        <v>303</v>
      </c>
      <c r="D138" t="s" s="127">
        <v>237</v>
      </c>
      <c r="E138" s="121">
        <v>400</v>
      </c>
      <c r="F138" s="122">
        <v>60</v>
      </c>
      <c r="G138" s="123">
        <f>E138*F138</f>
        <v>24000</v>
      </c>
      <c r="H138" s="121">
        <v>1</v>
      </c>
      <c r="I138" s="122">
        <f>J138/H138</f>
        <v>18000</v>
      </c>
      <c r="J138" s="123">
        <v>18000</v>
      </c>
      <c r="K138" s="121"/>
      <c r="L138" s="122"/>
      <c r="M138" s="123">
        <f>K138*L138</f>
        <v>0</v>
      </c>
      <c r="N138" s="121"/>
      <c r="O138" s="122"/>
      <c r="P138" s="123">
        <f>N138*O138</f>
        <v>0</v>
      </c>
      <c r="Q138" s="121"/>
      <c r="R138" s="122"/>
      <c r="S138" s="123">
        <f>Q138*R138</f>
        <v>0</v>
      </c>
      <c r="T138" s="121"/>
      <c r="U138" s="122"/>
      <c r="V138" s="123">
        <f>T138*U138</f>
        <v>0</v>
      </c>
      <c r="W138" s="124">
        <f>G138+M138+S138</f>
        <v>24000</v>
      </c>
      <c r="X138" s="124">
        <f>J138+P138+V138</f>
        <v>18000</v>
      </c>
      <c r="Y138" s="124">
        <f>X138-W138</f>
        <v>-6000</v>
      </c>
      <c r="Z138" s="235">
        <f>IF(Y138=0,"0%",IF(W138&gt;0,Y138/W138,Y138/X138))</f>
        <v>-0.25</v>
      </c>
      <c r="AA138" t="s" s="119">
        <v>238</v>
      </c>
    </row>
    <row r="139" ht="67" customHeight="1">
      <c r="A139" t="s" s="103">
        <v>69</v>
      </c>
      <c r="B139" s="261">
        <v>44267</v>
      </c>
      <c r="C139" t="s" s="130">
        <v>304</v>
      </c>
      <c r="D139" s="113"/>
      <c r="E139" s="107">
        <f>SUM(G137:G138)</f>
        <v>56000</v>
      </c>
      <c r="F139" s="108">
        <v>0.22</v>
      </c>
      <c r="G139" s="109">
        <f>E139*F139</f>
        <v>12320</v>
      </c>
      <c r="H139" s="107">
        <v>0</v>
      </c>
      <c r="I139" s="108">
        <v>0.22</v>
      </c>
      <c r="J139" s="109">
        <v>0</v>
      </c>
      <c r="K139" s="107"/>
      <c r="L139" s="108">
        <v>0.22</v>
      </c>
      <c r="M139" s="109">
        <f>K139*L139</f>
        <v>0</v>
      </c>
      <c r="N139" s="107"/>
      <c r="O139" s="108">
        <v>0.22</v>
      </c>
      <c r="P139" s="109">
        <f>N139*O139</f>
        <v>0</v>
      </c>
      <c r="Q139" s="107"/>
      <c r="R139" s="108">
        <v>0.22</v>
      </c>
      <c r="S139" s="109">
        <f>Q139*R139</f>
        <v>0</v>
      </c>
      <c r="T139" s="107"/>
      <c r="U139" s="108">
        <v>0.22</v>
      </c>
      <c r="V139" s="109">
        <f>T139*U139</f>
        <v>0</v>
      </c>
      <c r="W139" s="110">
        <f>G139+M139+S139</f>
        <v>12320</v>
      </c>
      <c r="X139" s="110">
        <f>J139+P139+V139</f>
        <v>0</v>
      </c>
      <c r="Y139" s="110">
        <f>X139-W139</f>
        <v>-12320</v>
      </c>
      <c r="Z139" s="262">
        <f>IF(Y139=0,"0%",IF(W139&gt;0,Y139/W139,Y139/X139))</f>
        <v>-1</v>
      </c>
      <c r="AA139" t="s" s="105">
        <v>305</v>
      </c>
    </row>
    <row r="140" ht="19.5" customHeight="1">
      <c r="A140" t="s" s="131">
        <v>306</v>
      </c>
      <c r="B140" s="132"/>
      <c r="C140" s="133"/>
      <c r="D140" s="134"/>
      <c r="E140" s="145">
        <f>SUM(E137:E138)</f>
        <v>800</v>
      </c>
      <c r="F140" s="136"/>
      <c r="G140" s="137">
        <f>SUM(G137:G139)</f>
        <v>68320</v>
      </c>
      <c r="H140" s="145"/>
      <c r="I140" s="136"/>
      <c r="J140" s="137">
        <f>SUM(J137:J139)</f>
        <v>46000</v>
      </c>
      <c r="K140" s="145">
        <f>SUM(K137:K138)</f>
        <v>0</v>
      </c>
      <c r="L140" s="136"/>
      <c r="M140" s="137">
        <f>SUM(M137:M139)</f>
        <v>0</v>
      </c>
      <c r="N140" s="145">
        <f>SUM(N137:N138)</f>
        <v>0</v>
      </c>
      <c r="O140" s="136"/>
      <c r="P140" s="137">
        <f>SUM(P137:P139)</f>
        <v>0</v>
      </c>
      <c r="Q140" s="145">
        <f>SUM(Q137:Q138)</f>
        <v>0</v>
      </c>
      <c r="R140" s="136"/>
      <c r="S140" s="137">
        <f>SUM(S137:S139)</f>
        <v>0</v>
      </c>
      <c r="T140" s="145">
        <f>SUM(T137:T138)</f>
        <v>0</v>
      </c>
      <c r="U140" s="136"/>
      <c r="V140" s="137">
        <f>SUM(V137:V139)</f>
        <v>0</v>
      </c>
      <c r="W140" s="146">
        <f>SUM(W137:W139)</f>
        <v>68320</v>
      </c>
      <c r="X140" s="146">
        <f>J140+P140+V140</f>
        <v>46000</v>
      </c>
      <c r="Y140" s="146">
        <f>X140-W140</f>
        <v>-22320</v>
      </c>
      <c r="Z140" s="160">
        <f>IF(Y140=0,"0%",IF(W140&gt;0,Y140/W140,Y140/X140))</f>
        <v>-0.326697892271663</v>
      </c>
      <c r="AA140" s="143"/>
    </row>
    <row r="141" ht="19.5" customHeight="1">
      <c r="A141" t="s" s="86">
        <v>63</v>
      </c>
      <c r="B141" s="87">
        <v>13</v>
      </c>
      <c r="C141" t="s" s="88">
        <v>307</v>
      </c>
      <c r="D141" s="89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1"/>
      <c r="X141" s="91">
        <f>J141+P141+V141</f>
        <v>0</v>
      </c>
      <c r="Y141" s="91">
        <f>X141-W141</f>
        <v>0</v>
      </c>
      <c r="Z141" t="s" s="144">
        <f>IF(Y141=0,"0%",IF(W141&gt;0,Y141/W141,Y141/X141))</f>
        <v>68</v>
      </c>
      <c r="AA141" s="92"/>
    </row>
    <row r="142" ht="19.5" customHeight="1">
      <c r="A142" t="s" s="93">
        <v>65</v>
      </c>
      <c r="B142" t="s" s="94">
        <v>308</v>
      </c>
      <c r="C142" t="s" s="224">
        <v>309</v>
      </c>
      <c r="D142" s="96"/>
      <c r="E142" s="97">
        <f>SUM(E143:E145)</f>
        <v>5</v>
      </c>
      <c r="F142" s="98"/>
      <c r="G142" s="99">
        <f>SUM(G143:G147)</f>
        <v>51000</v>
      </c>
      <c r="H142" s="97"/>
      <c r="I142" s="98"/>
      <c r="J142" s="99">
        <f>SUM(J143:J147)</f>
        <v>54093.48</v>
      </c>
      <c r="K142" s="97">
        <f>SUM(K143:K145)</f>
        <v>0</v>
      </c>
      <c r="L142" s="98"/>
      <c r="M142" s="99">
        <f>SUM(M143:M147)</f>
        <v>0</v>
      </c>
      <c r="N142" s="97">
        <f>SUM(N143:N145)</f>
        <v>0</v>
      </c>
      <c r="O142" s="98"/>
      <c r="P142" s="99">
        <f>SUM(P143:P147)</f>
        <v>780</v>
      </c>
      <c r="Q142" s="97">
        <f>SUM(Q143:Q145)</f>
        <v>0</v>
      </c>
      <c r="R142" s="98"/>
      <c r="S142" s="99">
        <f>SUM(S143:S147)</f>
        <v>0</v>
      </c>
      <c r="T142" s="97">
        <f>SUM(T143:T145)</f>
        <v>0</v>
      </c>
      <c r="U142" s="98"/>
      <c r="V142" s="99">
        <f>SUM(V143:V147)</f>
        <v>0</v>
      </c>
      <c r="W142" s="100">
        <f>G142+M142+S142</f>
        <v>51000</v>
      </c>
      <c r="X142" s="100">
        <f>J142+P142+V142</f>
        <v>54873.48</v>
      </c>
      <c r="Y142" s="100">
        <f>X142-W142</f>
        <v>3873.48</v>
      </c>
      <c r="Z142" s="126">
        <f>IF(Y142=0,"0%",IF(W142&gt;0,Y142/W142,Y142/X142))</f>
        <v>0.0759505882352941</v>
      </c>
      <c r="AA142" s="263"/>
    </row>
    <row r="143" ht="19" customHeight="1">
      <c r="A143" t="s" s="117">
        <v>69</v>
      </c>
      <c r="B143" t="s" s="118">
        <v>310</v>
      </c>
      <c r="C143" t="s" s="119">
        <v>311</v>
      </c>
      <c r="D143" t="s" s="127">
        <v>143</v>
      </c>
      <c r="E143" s="121">
        <v>4</v>
      </c>
      <c r="F143" s="122">
        <v>5250</v>
      </c>
      <c r="G143" s="123">
        <f>E143*F143</f>
        <v>21000</v>
      </c>
      <c r="H143" s="121">
        <v>4</v>
      </c>
      <c r="I143" s="122">
        <f>J143/H143</f>
        <v>6500</v>
      </c>
      <c r="J143" s="123">
        <v>26000</v>
      </c>
      <c r="K143" s="121"/>
      <c r="L143" s="122"/>
      <c r="M143" s="123">
        <f>K143*L143</f>
        <v>0</v>
      </c>
      <c r="N143" s="121"/>
      <c r="O143" s="122"/>
      <c r="P143" s="123">
        <f>N143*O143</f>
        <v>0</v>
      </c>
      <c r="Q143" s="121"/>
      <c r="R143" s="122"/>
      <c r="S143" s="123">
        <f>Q143*R143</f>
        <v>0</v>
      </c>
      <c r="T143" s="121"/>
      <c r="U143" s="122"/>
      <c r="V143" s="123">
        <f>T143*U143</f>
        <v>0</v>
      </c>
      <c r="W143" s="124">
        <f>G143+M143+S143</f>
        <v>21000</v>
      </c>
      <c r="X143" s="124">
        <f>J143+P143+V143</f>
        <v>26000</v>
      </c>
      <c r="Y143" s="124">
        <f>X143-W143</f>
        <v>5000</v>
      </c>
      <c r="Z143" s="235">
        <f>IF(Y143=0,"0%",IF(W143&gt;0,Y143/W143,Y143/X143))</f>
        <v>0.238095238095238</v>
      </c>
      <c r="AA143" s="149"/>
    </row>
    <row r="144" ht="18.5" customHeight="1">
      <c r="A144" t="s" s="117">
        <v>69</v>
      </c>
      <c r="B144" t="s" s="118">
        <v>312</v>
      </c>
      <c r="C144" t="s" s="119">
        <v>313</v>
      </c>
      <c r="D144" t="s" s="127">
        <v>143</v>
      </c>
      <c r="E144" s="121">
        <v>1</v>
      </c>
      <c r="F144" s="122">
        <v>30000</v>
      </c>
      <c r="G144" s="123">
        <f>E144*F144</f>
        <v>30000</v>
      </c>
      <c r="H144" s="121">
        <v>1</v>
      </c>
      <c r="I144" s="122">
        <f>J144/H144</f>
        <v>28093.48</v>
      </c>
      <c r="J144" s="123">
        <v>28093.48</v>
      </c>
      <c r="K144" s="121"/>
      <c r="L144" s="122"/>
      <c r="M144" s="123">
        <f>K144*L144</f>
        <v>0</v>
      </c>
      <c r="N144" s="121"/>
      <c r="O144" s="122"/>
      <c r="P144" s="123">
        <f>N144*O144</f>
        <v>0</v>
      </c>
      <c r="Q144" s="121"/>
      <c r="R144" s="122"/>
      <c r="S144" s="123">
        <f>Q144*R144</f>
        <v>0</v>
      </c>
      <c r="T144" s="121"/>
      <c r="U144" s="122"/>
      <c r="V144" s="123">
        <f>T144*U144</f>
        <v>0</v>
      </c>
      <c r="W144" s="124">
        <f>G144+M144+S144</f>
        <v>30000</v>
      </c>
      <c r="X144" s="124">
        <f>J144+P144+V144</f>
        <v>28093.48</v>
      </c>
      <c r="Y144" s="124">
        <f>X144-W144</f>
        <v>-1906.52</v>
      </c>
      <c r="Z144" s="235">
        <f>IF(Y144=0,"0%",IF(W144&gt;0,Y144/W144,Y144/X144))</f>
        <v>-0.0635506666666667</v>
      </c>
      <c r="AA144" s="264"/>
    </row>
    <row r="145" ht="18.5" customHeight="1">
      <c r="A145" t="s" s="117">
        <v>69</v>
      </c>
      <c r="B145" t="s" s="118">
        <v>314</v>
      </c>
      <c r="C145" t="s" s="119">
        <v>315</v>
      </c>
      <c r="D145" t="s" s="127">
        <v>143</v>
      </c>
      <c r="E145" s="121"/>
      <c r="F145" s="122"/>
      <c r="G145" s="123">
        <f>E145*F145</f>
        <v>0</v>
      </c>
      <c r="H145" s="121"/>
      <c r="I145" s="122"/>
      <c r="J145" s="123">
        <v>0</v>
      </c>
      <c r="K145" s="121"/>
      <c r="L145" s="122"/>
      <c r="M145" s="123">
        <f>K145*L145</f>
        <v>0</v>
      </c>
      <c r="N145" s="121"/>
      <c r="O145" s="122"/>
      <c r="P145" s="123">
        <f>N145*O145</f>
        <v>0</v>
      </c>
      <c r="Q145" s="121"/>
      <c r="R145" s="122"/>
      <c r="S145" s="123">
        <f>Q145*R145</f>
        <v>0</v>
      </c>
      <c r="T145" s="121"/>
      <c r="U145" s="122"/>
      <c r="V145" s="123">
        <f>T145*U145</f>
        <v>0</v>
      </c>
      <c r="W145" s="124">
        <f>G145+M145+S145</f>
        <v>0</v>
      </c>
      <c r="X145" s="124">
        <f>J145+P145+V145</f>
        <v>0</v>
      </c>
      <c r="Y145" s="124">
        <f>X145-W145</f>
        <v>0</v>
      </c>
      <c r="Z145" t="s" s="236">
        <f>IF(Y145=0,"0%",IF(W145&gt;0,Y145/W145,Y145/X145))</f>
        <v>68</v>
      </c>
      <c r="AA145" s="265"/>
    </row>
    <row r="146" ht="194.5" customHeight="1">
      <c r="A146" t="s" s="266">
        <v>69</v>
      </c>
      <c r="B146" t="s" s="267">
        <v>316</v>
      </c>
      <c r="C146" t="s" s="268">
        <v>317</v>
      </c>
      <c r="D146" t="s" s="269">
        <v>318</v>
      </c>
      <c r="E146" s="270"/>
      <c r="F146" s="271"/>
      <c r="G146" s="272">
        <f>E146*F146</f>
        <v>0</v>
      </c>
      <c r="H146" s="270"/>
      <c r="I146" s="271"/>
      <c r="J146" s="272">
        <v>0</v>
      </c>
      <c r="K146" s="270"/>
      <c r="L146" s="271"/>
      <c r="M146" s="272">
        <f>K146*L146</f>
        <v>0</v>
      </c>
      <c r="N146" s="270">
        <v>4</v>
      </c>
      <c r="O146" s="271">
        <f>P146/N146</f>
        <v>195</v>
      </c>
      <c r="P146" s="272">
        <v>780</v>
      </c>
      <c r="Q146" s="270"/>
      <c r="R146" s="271"/>
      <c r="S146" s="272">
        <f>Q146*R146</f>
        <v>0</v>
      </c>
      <c r="T146" s="270"/>
      <c r="U146" s="271"/>
      <c r="V146" s="272">
        <f>T146*U146</f>
        <v>0</v>
      </c>
      <c r="W146" s="273">
        <f>G146+M146+S146</f>
        <v>0</v>
      </c>
      <c r="X146" s="273">
        <f>J146+P146+V146</f>
        <v>780</v>
      </c>
      <c r="Y146" s="273">
        <f>X146-W146</f>
        <v>780</v>
      </c>
      <c r="Z146" s="274">
        <f>IF(Y146=0,"0%",IF(W146&gt;0,Y146/W146,Y146/X146))</f>
        <v>1</v>
      </c>
      <c r="AA146" t="s" s="268">
        <v>319</v>
      </c>
    </row>
    <row r="147" ht="51" customHeight="1">
      <c r="A147" t="s" s="103">
        <v>69</v>
      </c>
      <c r="B147" t="s" s="104">
        <v>320</v>
      </c>
      <c r="C147" t="s" s="105">
        <v>321</v>
      </c>
      <c r="D147" s="113"/>
      <c r="E147" s="107"/>
      <c r="F147" s="108">
        <v>0.22</v>
      </c>
      <c r="G147" s="109">
        <f>E147*F147</f>
        <v>0</v>
      </c>
      <c r="H147" s="107">
        <v>0</v>
      </c>
      <c r="I147" s="108">
        <v>0.22</v>
      </c>
      <c r="J147" s="109">
        <v>0</v>
      </c>
      <c r="K147" s="107"/>
      <c r="L147" s="108">
        <v>0.22</v>
      </c>
      <c r="M147" s="109">
        <f>K147*L147</f>
        <v>0</v>
      </c>
      <c r="N147" s="107"/>
      <c r="O147" s="108">
        <v>0.22</v>
      </c>
      <c r="P147" s="109">
        <f>N147*O147</f>
        <v>0</v>
      </c>
      <c r="Q147" s="107"/>
      <c r="R147" s="108">
        <v>0.22</v>
      </c>
      <c r="S147" s="109">
        <f>Q147*R147</f>
        <v>0</v>
      </c>
      <c r="T147" s="107"/>
      <c r="U147" s="108">
        <v>0.22</v>
      </c>
      <c r="V147" s="109">
        <f>T147*U147</f>
        <v>0</v>
      </c>
      <c r="W147" s="110">
        <f>G147+M147+S147</f>
        <v>0</v>
      </c>
      <c r="X147" s="110">
        <f>J147+P147+V147</f>
        <v>0</v>
      </c>
      <c r="Y147" s="110">
        <f>X147-W147</f>
        <v>0</v>
      </c>
      <c r="Z147" t="s" s="239">
        <f>IF(Y147=0,"0%",IF(W147&gt;0,Y147/W147,Y147/X147))</f>
        <v>68</v>
      </c>
      <c r="AA147" s="240"/>
    </row>
    <row r="148" ht="35" customHeight="1">
      <c r="A148" t="s" s="93">
        <v>65</v>
      </c>
      <c r="B148" t="s" s="94">
        <v>308</v>
      </c>
      <c r="C148" t="s" s="224">
        <v>322</v>
      </c>
      <c r="D148" s="96"/>
      <c r="E148" s="97">
        <f>SUM(E149:E150)</f>
        <v>2</v>
      </c>
      <c r="F148" s="98"/>
      <c r="G148" s="99">
        <f>SUM(G149:G152)</f>
        <v>54100</v>
      </c>
      <c r="H148" s="97"/>
      <c r="I148" s="98"/>
      <c r="J148" s="99">
        <f>SUM(J149:J152)</f>
        <v>54850</v>
      </c>
      <c r="K148" s="97">
        <f>SUM(K149:K150)</f>
        <v>0</v>
      </c>
      <c r="L148" s="98"/>
      <c r="M148" s="99">
        <f>SUM(M149:M152)</f>
        <v>0</v>
      </c>
      <c r="N148" s="97">
        <f>SUM(N149:N150)</f>
        <v>0</v>
      </c>
      <c r="O148" s="98"/>
      <c r="P148" s="99">
        <f>SUM(P149:P152)</f>
        <v>0</v>
      </c>
      <c r="Q148" s="97">
        <f>SUM(Q149:Q150)</f>
        <v>0</v>
      </c>
      <c r="R148" s="98"/>
      <c r="S148" s="99">
        <f>SUM(S149:S152)</f>
        <v>0</v>
      </c>
      <c r="T148" s="97">
        <f>SUM(T149:T150)</f>
        <v>0</v>
      </c>
      <c r="U148" s="98"/>
      <c r="V148" s="99">
        <f>SUM(V149:V152)</f>
        <v>0</v>
      </c>
      <c r="W148" s="100">
        <f>G148+M148+S148</f>
        <v>54100</v>
      </c>
      <c r="X148" s="100">
        <f>J148+P148+V148</f>
        <v>54850</v>
      </c>
      <c r="Y148" s="100">
        <f>X148-W148</f>
        <v>750</v>
      </c>
      <c r="Z148" s="275">
        <f>IF(Y148=0,"0%",IF(W148&gt;0,Y148/W148,Y148/X148))</f>
        <v>0.0138632162661738</v>
      </c>
      <c r="AA148" s="276"/>
    </row>
    <row r="149" ht="18.5" customHeight="1">
      <c r="A149" t="s" s="117">
        <v>69</v>
      </c>
      <c r="B149" t="s" s="118">
        <v>323</v>
      </c>
      <c r="C149" t="s" s="119">
        <v>324</v>
      </c>
      <c r="D149" t="s" s="127">
        <v>266</v>
      </c>
      <c r="E149" s="121">
        <v>1</v>
      </c>
      <c r="F149" s="122">
        <v>20000</v>
      </c>
      <c r="G149" s="123">
        <f>E149*F149</f>
        <v>20000</v>
      </c>
      <c r="H149" s="121">
        <v>1</v>
      </c>
      <c r="I149" s="122">
        <f>J149/H149</f>
        <v>15750</v>
      </c>
      <c r="J149" s="123">
        <v>15750</v>
      </c>
      <c r="K149" s="121"/>
      <c r="L149" s="122"/>
      <c r="M149" s="123">
        <f>K149*L149</f>
        <v>0</v>
      </c>
      <c r="N149" s="121"/>
      <c r="O149" s="122"/>
      <c r="P149" s="123">
        <f>N149*O149</f>
        <v>0</v>
      </c>
      <c r="Q149" s="121"/>
      <c r="R149" s="122"/>
      <c r="S149" s="123">
        <f>Q149*R149</f>
        <v>0</v>
      </c>
      <c r="T149" s="121"/>
      <c r="U149" s="122"/>
      <c r="V149" s="123">
        <f>T149*U149</f>
        <v>0</v>
      </c>
      <c r="W149" s="124">
        <f>G149+M149+S149</f>
        <v>20000</v>
      </c>
      <c r="X149" s="124">
        <f>J149+P149+V149</f>
        <v>15750</v>
      </c>
      <c r="Y149" s="124">
        <f>X149-W149</f>
        <v>-4250</v>
      </c>
      <c r="Z149" s="235">
        <f>IF(Y149=0,"0%",IF(W149&gt;0,Y149/W149,Y149/X149))</f>
        <v>-0.2125</v>
      </c>
      <c r="AA149" s="119"/>
    </row>
    <row r="150" ht="114.5" customHeight="1">
      <c r="A150" t="s" s="117">
        <v>69</v>
      </c>
      <c r="B150" t="s" s="118">
        <v>325</v>
      </c>
      <c r="C150" t="s" s="119">
        <v>326</v>
      </c>
      <c r="D150" t="s" s="127">
        <v>266</v>
      </c>
      <c r="E150" s="121">
        <v>1</v>
      </c>
      <c r="F150" s="122">
        <v>5000</v>
      </c>
      <c r="G150" s="123">
        <f>E150*F150</f>
        <v>5000</v>
      </c>
      <c r="H150" s="121"/>
      <c r="I150" s="122"/>
      <c r="J150" s="123">
        <v>0</v>
      </c>
      <c r="K150" s="121"/>
      <c r="L150" s="122"/>
      <c r="M150" s="123">
        <f>K150*L150</f>
        <v>0</v>
      </c>
      <c r="N150" s="121"/>
      <c r="O150" s="122"/>
      <c r="P150" s="123">
        <f>N150*O150</f>
        <v>0</v>
      </c>
      <c r="Q150" s="121"/>
      <c r="R150" s="122"/>
      <c r="S150" s="123">
        <f>Q150*R150</f>
        <v>0</v>
      </c>
      <c r="T150" s="121"/>
      <c r="U150" s="122"/>
      <c r="V150" s="123">
        <f>T150*U150</f>
        <v>0</v>
      </c>
      <c r="W150" s="124">
        <f>G150+M150+S150</f>
        <v>5000</v>
      </c>
      <c r="X150" s="124">
        <f>J150+P150+V150</f>
        <v>0</v>
      </c>
      <c r="Y150" s="124">
        <f>X150-W150</f>
        <v>-5000</v>
      </c>
      <c r="Z150" s="235">
        <f>IF(Y150=0,"0%",IF(W150&gt;0,Y150/W150,Y150/X150))</f>
        <v>-1</v>
      </c>
      <c r="AA150" t="s" s="119">
        <v>327</v>
      </c>
    </row>
    <row r="151" ht="34.5" customHeight="1">
      <c r="A151" t="s" s="117">
        <v>69</v>
      </c>
      <c r="B151" t="s" s="118">
        <v>328</v>
      </c>
      <c r="C151" t="s" s="119">
        <v>329</v>
      </c>
      <c r="D151" t="s" s="127">
        <v>266</v>
      </c>
      <c r="E151" s="121">
        <v>1</v>
      </c>
      <c r="F151" s="122">
        <v>28000</v>
      </c>
      <c r="G151" s="123">
        <f>E151*F151</f>
        <v>28000</v>
      </c>
      <c r="H151" s="121">
        <v>1</v>
      </c>
      <c r="I151" s="122">
        <f>J151/H151</f>
        <v>39100</v>
      </c>
      <c r="J151" s="123">
        <v>39100</v>
      </c>
      <c r="K151" s="121"/>
      <c r="L151" s="122"/>
      <c r="M151" s="123">
        <f>K151*L151</f>
        <v>0</v>
      </c>
      <c r="N151" s="121"/>
      <c r="O151" s="122"/>
      <c r="P151" s="123">
        <f>N151*O151</f>
        <v>0</v>
      </c>
      <c r="Q151" s="121"/>
      <c r="R151" s="122"/>
      <c r="S151" s="123">
        <f>Q151*R151</f>
        <v>0</v>
      </c>
      <c r="T151" s="121"/>
      <c r="U151" s="122"/>
      <c r="V151" s="123">
        <f>T151*U151</f>
        <v>0</v>
      </c>
      <c r="W151" s="124">
        <f>G151+M151+S151</f>
        <v>28000</v>
      </c>
      <c r="X151" s="124">
        <f>J151+P151+V151</f>
        <v>39100</v>
      </c>
      <c r="Y151" s="124">
        <f>X151-W151</f>
        <v>11100</v>
      </c>
      <c r="Z151" s="235">
        <f>IF(Y151=0,"0%",IF(W151&gt;0,Y151/W151,Y151/X151))</f>
        <v>0.396428571428571</v>
      </c>
      <c r="AA151" s="119"/>
    </row>
    <row r="152" ht="67" customHeight="1">
      <c r="A152" t="s" s="103">
        <v>69</v>
      </c>
      <c r="B152" t="s" s="104">
        <v>330</v>
      </c>
      <c r="C152" t="s" s="105">
        <v>331</v>
      </c>
      <c r="D152" s="113"/>
      <c r="E152" s="107">
        <f>G150</f>
        <v>5000</v>
      </c>
      <c r="F152" s="108">
        <v>0.22</v>
      </c>
      <c r="G152" s="109">
        <f>E152*F152</f>
        <v>1100</v>
      </c>
      <c r="H152" s="107">
        <v>0</v>
      </c>
      <c r="I152" s="108">
        <v>0.22</v>
      </c>
      <c r="J152" s="109">
        <v>0</v>
      </c>
      <c r="K152" s="107"/>
      <c r="L152" s="108">
        <v>0.22</v>
      </c>
      <c r="M152" s="109">
        <f>K152*L152</f>
        <v>0</v>
      </c>
      <c r="N152" s="107"/>
      <c r="O152" s="108">
        <v>0.22</v>
      </c>
      <c r="P152" s="109">
        <f>N152*O152</f>
        <v>0</v>
      </c>
      <c r="Q152" s="107"/>
      <c r="R152" s="108">
        <v>0.22</v>
      </c>
      <c r="S152" s="109">
        <f>Q152*R152</f>
        <v>0</v>
      </c>
      <c r="T152" s="107"/>
      <c r="U152" s="108">
        <v>0.22</v>
      </c>
      <c r="V152" s="109">
        <f>T152*U152</f>
        <v>0</v>
      </c>
      <c r="W152" s="110">
        <f>G152+M152+S152</f>
        <v>1100</v>
      </c>
      <c r="X152" s="110">
        <f>J152+P152+V152</f>
        <v>0</v>
      </c>
      <c r="Y152" s="110">
        <f>X152-W152</f>
        <v>-1100</v>
      </c>
      <c r="Z152" s="262">
        <f>IF(Y152=0,"0%",IF(W152&gt;0,Y152/W152,Y152/X152))</f>
        <v>-1</v>
      </c>
      <c r="AA152" t="s" s="105">
        <v>305</v>
      </c>
    </row>
    <row r="153" ht="35" customHeight="1">
      <c r="A153" t="s" s="93">
        <v>65</v>
      </c>
      <c r="B153" t="s" s="94">
        <v>332</v>
      </c>
      <c r="C153" t="s" s="224">
        <v>333</v>
      </c>
      <c r="D153" s="96"/>
      <c r="E153" s="97">
        <f>SUM(E154)</f>
        <v>0</v>
      </c>
      <c r="F153" s="98"/>
      <c r="G153" s="99">
        <f>SUM(G154)</f>
        <v>0</v>
      </c>
      <c r="H153" s="97">
        <f>SUM(H154)</f>
        <v>0</v>
      </c>
      <c r="I153" s="98">
        <f>SUM(I154)</f>
        <v>0</v>
      </c>
      <c r="J153" s="99">
        <f>SUM(J154)</f>
        <v>0</v>
      </c>
      <c r="K153" s="97">
        <f>SUM(K154)</f>
        <v>0</v>
      </c>
      <c r="L153" s="98"/>
      <c r="M153" s="99">
        <f>SUM(M154)</f>
        <v>0</v>
      </c>
      <c r="N153" s="97">
        <f>SUM(N154)</f>
        <v>0</v>
      </c>
      <c r="O153" s="98"/>
      <c r="P153" s="99">
        <f>SUM(P154)</f>
        <v>0</v>
      </c>
      <c r="Q153" s="97">
        <f>SUM(Q154)</f>
        <v>0</v>
      </c>
      <c r="R153" s="98"/>
      <c r="S153" s="99">
        <f>SUM(S154)</f>
        <v>0</v>
      </c>
      <c r="T153" s="97">
        <f>SUM(T154)</f>
        <v>0</v>
      </c>
      <c r="U153" s="98"/>
      <c r="V153" s="99">
        <f>SUM(V154)</f>
        <v>0</v>
      </c>
      <c r="W153" s="100">
        <f>G153+M153+S153</f>
        <v>0</v>
      </c>
      <c r="X153" s="100">
        <f>J153+P153+V153</f>
        <v>0</v>
      </c>
      <c r="Y153" s="100">
        <f>X153-W153</f>
        <v>0</v>
      </c>
      <c r="Z153" t="s" s="101">
        <f>IF(Y153=0,"0%",IF(W153&gt;0,Y153/W153,Y153/X153))</f>
        <v>68</v>
      </c>
      <c r="AA153" s="102"/>
    </row>
    <row r="154" ht="19" customHeight="1">
      <c r="A154" t="s" s="103">
        <v>69</v>
      </c>
      <c r="B154" t="s" s="104">
        <v>334</v>
      </c>
      <c r="C154" t="s" s="105">
        <v>335</v>
      </c>
      <c r="D154" s="113"/>
      <c r="E154" s="107"/>
      <c r="F154" s="108"/>
      <c r="G154" s="109">
        <f>E154*F154</f>
        <v>0</v>
      </c>
      <c r="H154" s="107"/>
      <c r="I154" s="108"/>
      <c r="J154" s="109">
        <f>H154*I154</f>
        <v>0</v>
      </c>
      <c r="K154" s="107"/>
      <c r="L154" s="108"/>
      <c r="M154" s="109">
        <f>K154*L154</f>
        <v>0</v>
      </c>
      <c r="N154" s="107"/>
      <c r="O154" s="108"/>
      <c r="P154" s="109">
        <f>N154*O154</f>
        <v>0</v>
      </c>
      <c r="Q154" s="107"/>
      <c r="R154" s="108"/>
      <c r="S154" s="109">
        <f>Q154*R154</f>
        <v>0</v>
      </c>
      <c r="T154" s="107"/>
      <c r="U154" s="108"/>
      <c r="V154" s="109">
        <f>T154*U154</f>
        <v>0</v>
      </c>
      <c r="W154" s="110">
        <f>G154+M154+S154</f>
        <v>0</v>
      </c>
      <c r="X154" s="110">
        <f>J154+P154+V154</f>
        <v>0</v>
      </c>
      <c r="Y154" s="110">
        <f>X154-W154</f>
        <v>0</v>
      </c>
      <c r="Z154" t="s" s="111">
        <f>IF(Y154=0,"0%",IF(W154&gt;0,Y154/W154,Y154/X154))</f>
        <v>68</v>
      </c>
      <c r="AA154" s="114"/>
    </row>
    <row r="155" ht="19.5" customHeight="1">
      <c r="A155" t="s" s="93">
        <v>65</v>
      </c>
      <c r="B155" t="s" s="94">
        <v>336</v>
      </c>
      <c r="C155" t="s" s="224">
        <v>307</v>
      </c>
      <c r="D155" s="96"/>
      <c r="E155" s="97">
        <f>SUM(E156:E157)</f>
        <v>2</v>
      </c>
      <c r="F155" s="98"/>
      <c r="G155" s="99">
        <f>SUM(G156:G165)</f>
        <v>302910</v>
      </c>
      <c r="H155" s="97"/>
      <c r="I155" s="98"/>
      <c r="J155" s="99">
        <f>SUM(J156:J165)</f>
        <v>291710</v>
      </c>
      <c r="K155" s="97">
        <f>SUM(K156:K157)</f>
        <v>0</v>
      </c>
      <c r="L155" s="98"/>
      <c r="M155" s="99">
        <f>SUM(M156:M165)</f>
        <v>0</v>
      </c>
      <c r="N155" s="97">
        <f>SUM(N156:N157)</f>
        <v>0</v>
      </c>
      <c r="O155" s="98"/>
      <c r="P155" s="99">
        <f>SUM(P156:P165)</f>
        <v>0</v>
      </c>
      <c r="Q155" s="97">
        <f>SUM(Q156:Q157)</f>
        <v>0</v>
      </c>
      <c r="R155" s="98"/>
      <c r="S155" s="99">
        <f>SUM(S156:S165)</f>
        <v>0</v>
      </c>
      <c r="T155" s="97">
        <f>SUM(T156:T157)</f>
        <v>0</v>
      </c>
      <c r="U155" s="98"/>
      <c r="V155" s="99">
        <f>SUM(V156:V165)</f>
        <v>75000</v>
      </c>
      <c r="W155" s="100">
        <f>G155+M155+S155</f>
        <v>302910</v>
      </c>
      <c r="X155" s="100">
        <f>J155+P155+V155</f>
        <v>366710</v>
      </c>
      <c r="Y155" s="100">
        <f>X155-W155</f>
        <v>63800</v>
      </c>
      <c r="Z155" s="126">
        <f>IF(Y155=0,"0%",IF(W155&gt;0,Y155/W155,Y155/X155))</f>
        <v>0.210623617576178</v>
      </c>
      <c r="AA155" s="263"/>
    </row>
    <row r="156" ht="35" customHeight="1">
      <c r="A156" t="s" s="117">
        <v>69</v>
      </c>
      <c r="B156" t="s" s="118">
        <v>337</v>
      </c>
      <c r="C156" t="s" s="119">
        <v>338</v>
      </c>
      <c r="D156" t="s" s="127">
        <v>266</v>
      </c>
      <c r="E156" s="121">
        <v>1</v>
      </c>
      <c r="F156" s="122">
        <v>16150</v>
      </c>
      <c r="G156" s="123">
        <f>E156*F156</f>
        <v>16150</v>
      </c>
      <c r="H156" s="121">
        <v>1</v>
      </c>
      <c r="I156" s="122">
        <f>J156/H156</f>
        <v>16150</v>
      </c>
      <c r="J156" s="123">
        <v>16150</v>
      </c>
      <c r="K156" s="121"/>
      <c r="L156" s="122"/>
      <c r="M156" s="123">
        <f>K156*L156</f>
        <v>0</v>
      </c>
      <c r="N156" s="121"/>
      <c r="O156" s="122"/>
      <c r="P156" s="123">
        <f>N156*O156</f>
        <v>0</v>
      </c>
      <c r="Q156" s="121"/>
      <c r="R156" s="122"/>
      <c r="S156" s="123">
        <f>Q156*R156</f>
        <v>0</v>
      </c>
      <c r="T156" s="121"/>
      <c r="U156" s="122"/>
      <c r="V156" s="123">
        <f>T156*U156</f>
        <v>0</v>
      </c>
      <c r="W156" s="124">
        <f>G156+M156+S156</f>
        <v>16150</v>
      </c>
      <c r="X156" s="124">
        <f>J156+P156+V156</f>
        <v>16150</v>
      </c>
      <c r="Y156" s="124">
        <f>X156-W156</f>
        <v>0</v>
      </c>
      <c r="Z156" t="s" s="236">
        <f>IF(Y156=0,"0%",IF(W156&gt;0,Y156/W156,Y156/X156))</f>
        <v>68</v>
      </c>
      <c r="AA156" s="149"/>
    </row>
    <row r="157" ht="34.5" customHeight="1">
      <c r="A157" t="s" s="117">
        <v>69</v>
      </c>
      <c r="B157" t="s" s="118">
        <v>339</v>
      </c>
      <c r="C157" t="s" s="119">
        <v>340</v>
      </c>
      <c r="D157" t="s" s="127">
        <v>266</v>
      </c>
      <c r="E157" s="121">
        <v>1</v>
      </c>
      <c r="F157" s="122">
        <v>8000</v>
      </c>
      <c r="G157" s="123">
        <f>E157*F157</f>
        <v>8000</v>
      </c>
      <c r="H157" s="121">
        <v>1</v>
      </c>
      <c r="I157" s="122">
        <f>J157/H157</f>
        <v>12200</v>
      </c>
      <c r="J157" s="123">
        <v>12200</v>
      </c>
      <c r="K157" s="121"/>
      <c r="L157" s="122"/>
      <c r="M157" s="123">
        <f>K157*L157</f>
        <v>0</v>
      </c>
      <c r="N157" s="121"/>
      <c r="O157" s="122"/>
      <c r="P157" s="123">
        <f>N157*O157</f>
        <v>0</v>
      </c>
      <c r="Q157" s="121"/>
      <c r="R157" s="122"/>
      <c r="S157" s="123">
        <f>Q157*R157</f>
        <v>0</v>
      </c>
      <c r="T157" s="121"/>
      <c r="U157" s="122"/>
      <c r="V157" s="123">
        <f>T157*U157</f>
        <v>0</v>
      </c>
      <c r="W157" s="124">
        <f>G157+M157+S157</f>
        <v>8000</v>
      </c>
      <c r="X157" s="124">
        <f>J157+P157+V157</f>
        <v>12200</v>
      </c>
      <c r="Y157" s="124">
        <f>X157-W157</f>
        <v>4200</v>
      </c>
      <c r="Z157" s="235">
        <f>IF(Y157=0,"0%",IF(W157&gt;0,Y157/W157,Y157/X157))</f>
        <v>0.525</v>
      </c>
      <c r="AA157" s="119"/>
    </row>
    <row r="158" ht="50.5" customHeight="1">
      <c r="A158" t="s" s="117">
        <v>69</v>
      </c>
      <c r="B158" t="s" s="118">
        <v>341</v>
      </c>
      <c r="C158" t="s" s="119">
        <v>342</v>
      </c>
      <c r="D158" t="s" s="127">
        <v>318</v>
      </c>
      <c r="E158" s="121">
        <v>3</v>
      </c>
      <c r="F158" s="122">
        <v>19300</v>
      </c>
      <c r="G158" s="123">
        <f>E158*F158</f>
        <v>57900</v>
      </c>
      <c r="H158" s="121">
        <v>3</v>
      </c>
      <c r="I158" s="122">
        <f>J158/H158</f>
        <v>19300</v>
      </c>
      <c r="J158" s="123">
        <v>57900</v>
      </c>
      <c r="K158" s="121"/>
      <c r="L158" s="122"/>
      <c r="M158" s="123">
        <f>K158*L158</f>
        <v>0</v>
      </c>
      <c r="N158" s="121"/>
      <c r="O158" s="122"/>
      <c r="P158" s="123">
        <f>N158*O158</f>
        <v>0</v>
      </c>
      <c r="Q158" s="121"/>
      <c r="R158" s="122"/>
      <c r="S158" s="123">
        <f>Q158*R158</f>
        <v>0</v>
      </c>
      <c r="T158" s="121"/>
      <c r="U158" s="122"/>
      <c r="V158" s="123">
        <f>T158*U158</f>
        <v>0</v>
      </c>
      <c r="W158" s="124">
        <f>G158+M158+S158</f>
        <v>57900</v>
      </c>
      <c r="X158" s="124">
        <f>J158+P158+V158</f>
        <v>57900</v>
      </c>
      <c r="Y158" s="124">
        <f>X158-W158</f>
        <v>0</v>
      </c>
      <c r="Z158" t="s" s="236">
        <f>IF(Y158=0,"0%",IF(W158&gt;0,Y158/W158,Y158/X158))</f>
        <v>68</v>
      </c>
      <c r="AA158" s="119"/>
    </row>
    <row r="159" ht="18.5" customHeight="1">
      <c r="A159" t="s" s="117">
        <v>69</v>
      </c>
      <c r="B159" t="s" s="118">
        <v>343</v>
      </c>
      <c r="C159" t="s" s="119">
        <v>344</v>
      </c>
      <c r="D159" t="s" s="127">
        <v>345</v>
      </c>
      <c r="E159" s="121">
        <v>18</v>
      </c>
      <c r="F159" s="122">
        <v>3800</v>
      </c>
      <c r="G159" s="123">
        <f>E159*F159</f>
        <v>68400</v>
      </c>
      <c r="H159" s="121">
        <v>18</v>
      </c>
      <c r="I159" s="122">
        <f>J159/H159</f>
        <v>3800</v>
      </c>
      <c r="J159" s="123">
        <v>68400</v>
      </c>
      <c r="K159" s="121"/>
      <c r="L159" s="122"/>
      <c r="M159" s="123">
        <f>K159*L159</f>
        <v>0</v>
      </c>
      <c r="N159" s="121"/>
      <c r="O159" s="122"/>
      <c r="P159" s="123">
        <f>N159*O159</f>
        <v>0</v>
      </c>
      <c r="Q159" s="121"/>
      <c r="R159" s="122"/>
      <c r="S159" s="123">
        <f>Q159*R159</f>
        <v>0</v>
      </c>
      <c r="T159" s="121"/>
      <c r="U159" s="122"/>
      <c r="V159" s="123">
        <f>T159*U159</f>
        <v>0</v>
      </c>
      <c r="W159" s="124">
        <f>G159+M159+S159</f>
        <v>68400</v>
      </c>
      <c r="X159" s="124">
        <f>J159+P159+V159</f>
        <v>68400</v>
      </c>
      <c r="Y159" s="124">
        <f>X159-W159</f>
        <v>0</v>
      </c>
      <c r="Z159" t="s" s="236">
        <f>IF(Y159=0,"0%",IF(W159&gt;0,Y159/W159,Y159/X159))</f>
        <v>68</v>
      </c>
      <c r="AA159" s="119"/>
    </row>
    <row r="160" ht="50.5" customHeight="1">
      <c r="A160" t="s" s="117">
        <v>69</v>
      </c>
      <c r="B160" t="s" s="118">
        <v>346</v>
      </c>
      <c r="C160" t="s" s="119">
        <v>347</v>
      </c>
      <c r="D160" t="s" s="127">
        <v>345</v>
      </c>
      <c r="E160" s="121">
        <v>18</v>
      </c>
      <c r="F160" s="122">
        <v>3800</v>
      </c>
      <c r="G160" s="123">
        <f>E160*F160</f>
        <v>68400</v>
      </c>
      <c r="H160" s="121">
        <v>18</v>
      </c>
      <c r="I160" s="122">
        <f>J160/H160</f>
        <v>3800</v>
      </c>
      <c r="J160" s="123">
        <v>68400</v>
      </c>
      <c r="K160" s="121"/>
      <c r="L160" s="122"/>
      <c r="M160" s="123">
        <f>K160*L160</f>
        <v>0</v>
      </c>
      <c r="N160" s="121"/>
      <c r="O160" s="122"/>
      <c r="P160" s="123">
        <f>N160*O160</f>
        <v>0</v>
      </c>
      <c r="Q160" s="121"/>
      <c r="R160" s="122"/>
      <c r="S160" s="123">
        <f>Q160*R160</f>
        <v>0</v>
      </c>
      <c r="T160" s="121"/>
      <c r="U160" s="122"/>
      <c r="V160" s="123">
        <f>T160*U160</f>
        <v>0</v>
      </c>
      <c r="W160" s="124">
        <f>G160+M160+S160</f>
        <v>68400</v>
      </c>
      <c r="X160" s="124">
        <f>J160+P160+V160</f>
        <v>68400</v>
      </c>
      <c r="Y160" s="124">
        <f>X160-W160</f>
        <v>0</v>
      </c>
      <c r="Z160" t="s" s="236">
        <f>IF(Y160=0,"0%",IF(W160&gt;0,Y160/W160,Y160/X160))</f>
        <v>68</v>
      </c>
      <c r="AA160" s="119"/>
    </row>
    <row r="161" ht="50.5" customHeight="1">
      <c r="A161" t="s" s="117">
        <v>69</v>
      </c>
      <c r="B161" t="s" s="118">
        <v>348</v>
      </c>
      <c r="C161" t="s" s="119">
        <v>349</v>
      </c>
      <c r="D161" t="s" s="127">
        <v>345</v>
      </c>
      <c r="E161" s="121">
        <v>18</v>
      </c>
      <c r="F161" s="122">
        <v>2200</v>
      </c>
      <c r="G161" s="123">
        <f>E161*F161</f>
        <v>39600</v>
      </c>
      <c r="H161" s="121">
        <v>18</v>
      </c>
      <c r="I161" s="122">
        <f>J161/H161</f>
        <v>1344.444444444440</v>
      </c>
      <c r="J161" s="123">
        <v>24200</v>
      </c>
      <c r="K161" s="121"/>
      <c r="L161" s="122"/>
      <c r="M161" s="123">
        <f>K161*L161</f>
        <v>0</v>
      </c>
      <c r="N161" s="121"/>
      <c r="O161" s="122"/>
      <c r="P161" s="123">
        <f>N161*O161</f>
        <v>0</v>
      </c>
      <c r="Q161" s="121"/>
      <c r="R161" s="122"/>
      <c r="S161" s="123">
        <f>Q161*R161</f>
        <v>0</v>
      </c>
      <c r="T161" s="121"/>
      <c r="U161" s="122"/>
      <c r="V161" s="123">
        <f>T161*U161</f>
        <v>0</v>
      </c>
      <c r="W161" s="124">
        <f>G161+M161+S161</f>
        <v>39600</v>
      </c>
      <c r="X161" s="124">
        <f>J161+P161+V161</f>
        <v>24200</v>
      </c>
      <c r="Y161" s="124">
        <f>X161-W161</f>
        <v>-15400</v>
      </c>
      <c r="Z161" s="235">
        <f>IF(Y161=0,"0%",IF(W161&gt;0,Y161/W161,Y161/X161))</f>
        <v>-0.388888888888889</v>
      </c>
      <c r="AA161" s="119"/>
    </row>
    <row r="162" ht="18.5" customHeight="1">
      <c r="A162" t="s" s="117">
        <v>69</v>
      </c>
      <c r="B162" t="s" s="118">
        <v>350</v>
      </c>
      <c r="C162" t="s" s="119">
        <v>351</v>
      </c>
      <c r="D162" t="s" s="127">
        <v>252</v>
      </c>
      <c r="E162" s="121">
        <v>1000</v>
      </c>
      <c r="F162" s="122">
        <v>35</v>
      </c>
      <c r="G162" s="123">
        <f>E162*F162</f>
        <v>35000</v>
      </c>
      <c r="H162" s="121">
        <v>1000</v>
      </c>
      <c r="I162" s="122">
        <f>J162/H162</f>
        <v>44.46</v>
      </c>
      <c r="J162" s="123">
        <v>44460</v>
      </c>
      <c r="K162" s="121"/>
      <c r="L162" s="122"/>
      <c r="M162" s="123">
        <f>K162*L162</f>
        <v>0</v>
      </c>
      <c r="N162" s="121"/>
      <c r="O162" s="122"/>
      <c r="P162" s="123">
        <f>N162*O162</f>
        <v>0</v>
      </c>
      <c r="Q162" s="121"/>
      <c r="R162" s="122"/>
      <c r="S162" s="123">
        <f>Q162*R162</f>
        <v>0</v>
      </c>
      <c r="T162" s="121"/>
      <c r="U162" s="122"/>
      <c r="V162" s="123">
        <f>T162*U162</f>
        <v>0</v>
      </c>
      <c r="W162" s="124">
        <f>G162+M162+S162</f>
        <v>35000</v>
      </c>
      <c r="X162" s="124">
        <f>J162+P162+V162</f>
        <v>44460</v>
      </c>
      <c r="Y162" s="124">
        <f>X162-W162</f>
        <v>9460</v>
      </c>
      <c r="Z162" s="235">
        <f>IF(Y162=0,"0%",IF(W162&gt;0,Y162/W162,Y162/X162))</f>
        <v>0.270285714285714</v>
      </c>
      <c r="AA162" s="119"/>
    </row>
    <row r="163" ht="242.5" customHeight="1">
      <c r="A163" t="s" s="266">
        <v>69</v>
      </c>
      <c r="B163" t="s" s="267">
        <v>352</v>
      </c>
      <c r="C163" t="s" s="268">
        <v>353</v>
      </c>
      <c r="D163" t="s" s="277">
        <v>266</v>
      </c>
      <c r="E163" s="278"/>
      <c r="F163" s="271"/>
      <c r="G163" s="272">
        <f>E163*F163</f>
        <v>0</v>
      </c>
      <c r="H163" s="270"/>
      <c r="I163" s="271"/>
      <c r="J163" s="272"/>
      <c r="K163" s="270"/>
      <c r="L163" s="271"/>
      <c r="M163" s="272">
        <f>K163*L163</f>
        <v>0</v>
      </c>
      <c r="N163" s="270"/>
      <c r="O163" s="271"/>
      <c r="P163" s="272">
        <f>N163*O163</f>
        <v>0</v>
      </c>
      <c r="Q163" s="270"/>
      <c r="R163" s="271"/>
      <c r="S163" s="272">
        <f>Q163*R163</f>
        <v>0</v>
      </c>
      <c r="T163" s="270">
        <v>1</v>
      </c>
      <c r="U163" s="271">
        <v>45000</v>
      </c>
      <c r="V163" s="272">
        <f>T163*U163</f>
        <v>45000</v>
      </c>
      <c r="W163" s="273">
        <f>G163+M163+S163</f>
        <v>0</v>
      </c>
      <c r="X163" s="273">
        <f>J163+P163+V163</f>
        <v>45000</v>
      </c>
      <c r="Y163" s="273">
        <f>X163-W163</f>
        <v>45000</v>
      </c>
      <c r="Z163" s="274">
        <f>IF(Y163=0,"0%",IF(W163&gt;0,Y163/W163,Y163/X163))</f>
        <v>1</v>
      </c>
      <c r="AA163" t="s" s="268">
        <v>354</v>
      </c>
    </row>
    <row r="164" ht="242.5" customHeight="1">
      <c r="A164" t="s" s="266">
        <v>69</v>
      </c>
      <c r="B164" t="s" s="267">
        <v>355</v>
      </c>
      <c r="C164" t="s" s="268">
        <v>356</v>
      </c>
      <c r="D164" t="s" s="277">
        <v>266</v>
      </c>
      <c r="E164" s="278"/>
      <c r="F164" s="271"/>
      <c r="G164" s="272">
        <f>E164*F164</f>
        <v>0</v>
      </c>
      <c r="H164" s="270"/>
      <c r="I164" s="271"/>
      <c r="J164" s="272"/>
      <c r="K164" s="270"/>
      <c r="L164" s="271"/>
      <c r="M164" s="272">
        <f>K164*L164</f>
        <v>0</v>
      </c>
      <c r="N164" s="270"/>
      <c r="O164" s="271"/>
      <c r="P164" s="272">
        <f>N164*O164</f>
        <v>0</v>
      </c>
      <c r="Q164" s="270"/>
      <c r="R164" s="271"/>
      <c r="S164" s="272">
        <f>Q164*R164</f>
        <v>0</v>
      </c>
      <c r="T164" s="270">
        <v>1</v>
      </c>
      <c r="U164" s="271">
        <v>30000</v>
      </c>
      <c r="V164" s="272">
        <f>T164*U164</f>
        <v>30000</v>
      </c>
      <c r="W164" s="273">
        <f>G164+M164+S164</f>
        <v>0</v>
      </c>
      <c r="X164" s="273">
        <f>J164+P164+V164</f>
        <v>30000</v>
      </c>
      <c r="Y164" s="273">
        <f>X164-W164</f>
        <v>30000</v>
      </c>
      <c r="Z164" s="274">
        <f>IF(Y164=0,"0%",IF(W164&gt;0,Y164/W164,Y164/X164))</f>
        <v>1</v>
      </c>
      <c r="AA164" t="s" s="268">
        <v>357</v>
      </c>
    </row>
    <row r="165" ht="67" customHeight="1">
      <c r="A165" t="s" s="103">
        <v>69</v>
      </c>
      <c r="B165" t="s" s="104">
        <v>358</v>
      </c>
      <c r="C165" t="s" s="105">
        <v>359</v>
      </c>
      <c r="D165" s="113"/>
      <c r="E165" s="107">
        <f>G157+G162</f>
        <v>43000</v>
      </c>
      <c r="F165" s="108">
        <v>0.22</v>
      </c>
      <c r="G165" s="109">
        <f>E165*F165</f>
        <v>9460</v>
      </c>
      <c r="H165" s="107">
        <v>0</v>
      </c>
      <c r="I165" s="108">
        <v>0.22</v>
      </c>
      <c r="J165" s="109">
        <v>0</v>
      </c>
      <c r="K165" s="107"/>
      <c r="L165" s="108">
        <v>0.22</v>
      </c>
      <c r="M165" s="109">
        <f>K165*L165</f>
        <v>0</v>
      </c>
      <c r="N165" s="107"/>
      <c r="O165" s="108">
        <v>0.22</v>
      </c>
      <c r="P165" s="109">
        <f>N165*O165</f>
        <v>0</v>
      </c>
      <c r="Q165" s="107"/>
      <c r="R165" s="108">
        <v>0.22</v>
      </c>
      <c r="S165" s="109">
        <f>Q165*R165</f>
        <v>0</v>
      </c>
      <c r="T165" s="107"/>
      <c r="U165" s="108">
        <v>0.22</v>
      </c>
      <c r="V165" s="109">
        <f>T165*U165</f>
        <v>0</v>
      </c>
      <c r="W165" s="110">
        <f>G165+M165+S165</f>
        <v>9460</v>
      </c>
      <c r="X165" s="110">
        <f>J165+P165+V165</f>
        <v>0</v>
      </c>
      <c r="Y165" s="110">
        <f>X165-W165</f>
        <v>-9460</v>
      </c>
      <c r="Z165" s="262">
        <f>IF(Y165=0,"0%",IF(W165&gt;0,Y165/W165,Y165/X165))</f>
        <v>-1</v>
      </c>
      <c r="AA165" t="s" s="105">
        <v>305</v>
      </c>
    </row>
    <row r="166" ht="19.5" customHeight="1">
      <c r="A166" t="s" s="131">
        <v>360</v>
      </c>
      <c r="B166" s="132"/>
      <c r="C166" s="133"/>
      <c r="D166" s="134"/>
      <c r="E166" s="145">
        <f>E155+E153+E148+E142</f>
        <v>9</v>
      </c>
      <c r="F166" s="136"/>
      <c r="G166" s="137">
        <f>G155+G153+G148+G142</f>
        <v>408010</v>
      </c>
      <c r="H166" s="145">
        <f>H155+H153+H148+H142</f>
        <v>0</v>
      </c>
      <c r="I166" s="136">
        <f>I155+I153+I148+I142</f>
        <v>0</v>
      </c>
      <c r="J166" s="137">
        <f>J155+J153+J148+J142</f>
        <v>400653.48</v>
      </c>
      <c r="K166" s="145">
        <f>K155+K153+K148+K142</f>
        <v>0</v>
      </c>
      <c r="L166" s="136"/>
      <c r="M166" s="137">
        <f>M155+M153+M148+M142</f>
        <v>0</v>
      </c>
      <c r="N166" s="145">
        <f>N155+N153+N148+N142</f>
        <v>0</v>
      </c>
      <c r="O166" s="136"/>
      <c r="P166" s="137">
        <f>P155+P153+P148+P142</f>
        <v>780</v>
      </c>
      <c r="Q166" s="145">
        <f>Q155+Q153+Q148+Q142</f>
        <v>0</v>
      </c>
      <c r="R166" s="136"/>
      <c r="S166" s="137">
        <f>S155+S153+S148+S142</f>
        <v>0</v>
      </c>
      <c r="T166" s="145">
        <f>T155+T153+T148+T142</f>
        <v>0</v>
      </c>
      <c r="U166" s="136"/>
      <c r="V166" s="137">
        <f>V155+V153+V148+V142</f>
        <v>75000</v>
      </c>
      <c r="W166" s="146">
        <f>W155+W142+W153+W148</f>
        <v>408010</v>
      </c>
      <c r="X166" s="146">
        <f>J166+P166+V166</f>
        <v>476433.48</v>
      </c>
      <c r="Y166" s="146">
        <f>X166-W166</f>
        <v>68423.48</v>
      </c>
      <c r="Z166" s="160">
        <f>IF(Y166=0,"0%",IF(W166&gt;0,Y166/W166,Y166/X166))</f>
        <v>0.167700497536825</v>
      </c>
      <c r="AA166" s="143"/>
    </row>
    <row r="167" ht="19.5" customHeight="1">
      <c r="A167" t="s" s="79">
        <v>361</v>
      </c>
      <c r="B167" s="279"/>
      <c r="C167" s="280"/>
      <c r="D167" s="281"/>
      <c r="E167" s="282"/>
      <c r="F167" s="283"/>
      <c r="G167" s="284">
        <f>G34+G42+G51+G72+G83+G94+G102+G114+G127+G132+G135+G140+G166</f>
        <v>2421270</v>
      </c>
      <c r="H167" s="285"/>
      <c r="I167" s="286"/>
      <c r="J167" s="284">
        <f>J34+J42+J51+J72+J83+J94+J102+J114+J127+J132+J135+J140+J166</f>
        <v>2421250.6155</v>
      </c>
      <c r="K167" s="282"/>
      <c r="L167" s="283"/>
      <c r="M167" s="284">
        <f>M34+M42+M51+M72+M83+M94+M102+M114+M127+M132+M135+M140+M166</f>
        <v>0</v>
      </c>
      <c r="N167" s="282"/>
      <c r="O167" s="283"/>
      <c r="P167" s="284">
        <f>P34+P42+P51+P72+P83+P94+P102+P114+P127+P132+P135+P140+P166</f>
        <v>8580</v>
      </c>
      <c r="Q167" s="282"/>
      <c r="R167" s="283"/>
      <c r="S167" s="284">
        <f>S34+S42+S51+S72+S83+S94+S102+S114+S127+S132+S135+S140+S166</f>
        <v>150000</v>
      </c>
      <c r="T167" s="285"/>
      <c r="U167" s="286"/>
      <c r="V167" s="284">
        <f>V34+V42+V51+V72+V83+V94+V102+V114+V127+V132+V135+V140+V166</f>
        <v>150000</v>
      </c>
      <c r="W167" s="284">
        <f>W34+W42+W51+W72+W83+W94+W102+W114+W127+W132+W135+W140+W166</f>
        <v>2571270</v>
      </c>
      <c r="X167" s="284">
        <f>X34+X42+X51+X72+X83+X94+X102+X114+X127+X132+X135+X140+X166</f>
        <v>2579830.6155</v>
      </c>
      <c r="Y167" s="284">
        <f>X167-W167</f>
        <v>8560.6155</v>
      </c>
      <c r="Z167" s="287">
        <f>IF(Y167=0,"0%",IF(W167&gt;0,Y167/W167,Y167/X167))</f>
        <v>0.0033293335589028</v>
      </c>
      <c r="AA167" s="288"/>
    </row>
    <row r="168" ht="19.5" customHeight="1">
      <c r="A168" s="289"/>
      <c r="B168" s="290"/>
      <c r="C168" s="290"/>
      <c r="D168" s="291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3"/>
      <c r="X168" s="293"/>
      <c r="Y168" s="293"/>
      <c r="Z168" s="293"/>
      <c r="AA168" s="294"/>
    </row>
    <row r="169" ht="19.5" customHeight="1">
      <c r="A169" t="s" s="295">
        <v>362</v>
      </c>
      <c r="B169" s="68"/>
      <c r="C169" s="296"/>
      <c r="D169" s="281"/>
      <c r="E169" s="282"/>
      <c r="F169" s="283"/>
      <c r="G169" s="284">
        <v>0</v>
      </c>
      <c r="H169" s="285"/>
      <c r="I169" s="286"/>
      <c r="J169" s="284">
        <f>G167-J167</f>
        <v>19.3845</v>
      </c>
      <c r="K169" s="282"/>
      <c r="L169" s="283"/>
      <c r="M169" s="284">
        <v>0</v>
      </c>
      <c r="N169" s="282"/>
      <c r="O169" s="283"/>
      <c r="P169" s="284">
        <f>M167-P167</f>
        <v>-8580</v>
      </c>
      <c r="Q169" s="282"/>
      <c r="R169" s="283"/>
      <c r="S169" s="284">
        <v>0</v>
      </c>
      <c r="T169" s="285"/>
      <c r="U169" s="286"/>
      <c r="V169" s="284">
        <f>S167-V167</f>
        <v>0</v>
      </c>
      <c r="W169" s="297">
        <v>0</v>
      </c>
      <c r="X169" s="297">
        <f>W167-X167</f>
        <v>-8560.6155</v>
      </c>
      <c r="Y169" s="297"/>
      <c r="Z169" s="297"/>
      <c r="AA169" s="288"/>
    </row>
    <row r="170" ht="15.75" customHeight="1">
      <c r="A170" s="298"/>
      <c r="B170" s="299"/>
      <c r="C170" s="300"/>
      <c r="D170" s="301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3"/>
      <c r="X170" s="303"/>
      <c r="Y170" s="303"/>
      <c r="Z170" s="303"/>
      <c r="AA170" s="300"/>
    </row>
    <row r="171" ht="15.75" customHeight="1">
      <c r="A171" s="49"/>
      <c r="B171" s="304"/>
      <c r="C171" s="46"/>
      <c r="D171" s="305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5"/>
      <c r="X171" s="45"/>
      <c r="Y171" s="45"/>
      <c r="Z171" s="45"/>
      <c r="AA171" s="46"/>
    </row>
    <row r="172" ht="15.75" customHeight="1">
      <c r="A172" s="49"/>
      <c r="B172" s="304"/>
      <c r="C172" s="46"/>
      <c r="D172" s="305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5"/>
      <c r="X172" s="45"/>
      <c r="Y172" s="45"/>
      <c r="Z172" s="45"/>
      <c r="AA172" s="46"/>
    </row>
    <row r="173" ht="15.75" customHeight="1">
      <c r="A173" t="s" s="306">
        <v>30</v>
      </c>
      <c r="B173" s="307"/>
      <c r="C173" s="307"/>
      <c r="D173" s="305"/>
      <c r="E173" s="308"/>
      <c r="F173" s="308"/>
      <c r="G173" s="308"/>
      <c r="H173" s="309"/>
      <c r="I173" s="309"/>
      <c r="J173" s="309"/>
      <c r="K173" t="s" s="310">
        <v>31</v>
      </c>
      <c r="L173" s="307"/>
      <c r="M173" s="307"/>
      <c r="N173" s="44"/>
      <c r="O173" s="44"/>
      <c r="P173" s="44"/>
      <c r="Q173" s="44"/>
      <c r="R173" s="44"/>
      <c r="S173" s="44"/>
      <c r="T173" s="44"/>
      <c r="U173" s="44"/>
      <c r="V173" s="44"/>
      <c r="W173" s="45"/>
      <c r="X173" s="45"/>
      <c r="Y173" s="45"/>
      <c r="Z173" s="45"/>
      <c r="AA173" s="46"/>
    </row>
    <row r="174" ht="15.75" customHeight="1">
      <c r="A174" s="311"/>
      <c r="B174" s="312"/>
      <c r="C174" t="s" s="313">
        <v>32</v>
      </c>
      <c r="D174" s="314"/>
      <c r="E174" s="315"/>
      <c r="F174" t="s" s="316">
        <v>33</v>
      </c>
      <c r="G174" s="315"/>
      <c r="H174" s="317"/>
      <c r="I174" s="317"/>
      <c r="J174" s="317"/>
      <c r="K174" s="318"/>
      <c r="L174" t="s" s="319">
        <v>34</v>
      </c>
      <c r="M174" s="315"/>
      <c r="N174" s="320"/>
      <c r="O174" s="320"/>
      <c r="P174" s="320"/>
      <c r="Q174" s="320"/>
      <c r="R174" s="320"/>
      <c r="S174" s="320"/>
      <c r="T174" s="320"/>
      <c r="U174" s="320"/>
      <c r="V174" s="320"/>
      <c r="W174" s="321"/>
      <c r="X174" s="321"/>
      <c r="Y174" s="321"/>
      <c r="Z174" s="321"/>
      <c r="AA174" s="322"/>
    </row>
    <row r="175" ht="15.75" customHeight="1">
      <c r="A175" s="49"/>
      <c r="B175" s="304"/>
      <c r="C175" s="46"/>
      <c r="D175" s="305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5"/>
      <c r="X175" s="45"/>
      <c r="Y175" s="45"/>
      <c r="Z175" s="45"/>
      <c r="AA175" s="46"/>
    </row>
    <row r="176" ht="15.75" customHeight="1">
      <c r="A176" s="49"/>
      <c r="B176" s="304"/>
      <c r="C176" s="46"/>
      <c r="D176" s="305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5"/>
      <c r="X176" s="45"/>
      <c r="Y176" s="45"/>
      <c r="Z176" s="45"/>
      <c r="AA176" s="46"/>
    </row>
    <row r="177" ht="15.75" customHeight="1">
      <c r="A177" s="49"/>
      <c r="B177" s="304"/>
      <c r="C177" t="s" s="323">
        <v>363</v>
      </c>
      <c r="D177" s="305"/>
      <c r="E177" s="44"/>
      <c r="F177" s="44"/>
      <c r="G177" s="44"/>
      <c r="H177" s="44"/>
      <c r="I177" s="324"/>
      <c r="J177" t="s" s="42">
        <v>364</v>
      </c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5"/>
      <c r="X177" s="45"/>
      <c r="Y177" s="45"/>
      <c r="Z177" s="45"/>
      <c r="AA177" s="46"/>
    </row>
    <row r="178" ht="15.75" customHeight="1">
      <c r="A178" s="49"/>
      <c r="B178" s="304"/>
      <c r="C178" s="46"/>
      <c r="D178" s="305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325"/>
      <c r="X178" s="325"/>
      <c r="Y178" s="325"/>
      <c r="Z178" s="325"/>
      <c r="AA178" s="46"/>
    </row>
    <row r="179" ht="15.75" customHeight="1">
      <c r="A179" s="49"/>
      <c r="B179" s="304"/>
      <c r="C179" s="326"/>
      <c r="D179" s="305"/>
      <c r="E179" s="44"/>
      <c r="F179" s="44"/>
      <c r="G179" s="44"/>
      <c r="H179" s="44"/>
      <c r="I179" s="44"/>
      <c r="J179" s="308"/>
      <c r="K179" s="308"/>
      <c r="L179" s="308"/>
      <c r="M179" s="308"/>
      <c r="N179" s="44"/>
      <c r="O179" s="44"/>
      <c r="P179" s="44"/>
      <c r="Q179" s="44"/>
      <c r="R179" s="44"/>
      <c r="S179" s="44"/>
      <c r="T179" s="44"/>
      <c r="U179" s="44"/>
      <c r="V179" s="44"/>
      <c r="W179" s="325"/>
      <c r="X179" s="325"/>
      <c r="Y179" s="325"/>
      <c r="Z179" s="325"/>
      <c r="AA179" s="46"/>
    </row>
    <row r="180" ht="15.75" customHeight="1">
      <c r="A180" s="49"/>
      <c r="B180" s="304"/>
      <c r="C180" t="s" s="316">
        <v>33</v>
      </c>
      <c r="D180" s="305"/>
      <c r="E180" s="44"/>
      <c r="F180" s="44"/>
      <c r="G180" s="44"/>
      <c r="H180" s="44"/>
      <c r="I180" s="44"/>
      <c r="J180" t="s" s="316">
        <v>33</v>
      </c>
      <c r="K180" s="327"/>
      <c r="L180" s="327"/>
      <c r="M180" s="327"/>
      <c r="N180" s="44"/>
      <c r="O180" s="44"/>
      <c r="P180" s="44"/>
      <c r="Q180" s="44"/>
      <c r="R180" s="44"/>
      <c r="S180" s="44"/>
      <c r="T180" s="44"/>
      <c r="U180" s="44"/>
      <c r="V180" s="44"/>
      <c r="W180" s="325"/>
      <c r="X180" s="325"/>
      <c r="Y180" s="325"/>
      <c r="Z180" s="325"/>
      <c r="AA180" s="46"/>
    </row>
  </sheetData>
  <mergeCells count="26">
    <mergeCell ref="A173:C173"/>
    <mergeCell ref="K173:M173"/>
    <mergeCell ref="E8:G8"/>
    <mergeCell ref="K8:M8"/>
    <mergeCell ref="E48:G50"/>
    <mergeCell ref="A83:D83"/>
    <mergeCell ref="A135:D135"/>
    <mergeCell ref="A168:C168"/>
    <mergeCell ref="A169:C169"/>
    <mergeCell ref="AA7:AA9"/>
    <mergeCell ref="Q8:S8"/>
    <mergeCell ref="A1:E1"/>
    <mergeCell ref="A7:A9"/>
    <mergeCell ref="B7:B9"/>
    <mergeCell ref="C7:C9"/>
    <mergeCell ref="D7:D9"/>
    <mergeCell ref="E7:J7"/>
    <mergeCell ref="H8:J8"/>
    <mergeCell ref="K7:P7"/>
    <mergeCell ref="N8:P8"/>
    <mergeCell ref="Q7:V7"/>
    <mergeCell ref="T8:V8"/>
    <mergeCell ref="W7:Z7"/>
    <mergeCell ref="Y8:Z8"/>
    <mergeCell ref="X8:X9"/>
    <mergeCell ref="W8:W9"/>
  </mergeCells>
  <pageMargins left="0.25" right="0" top="0.354331" bottom="0.354331" header="0" footer="0"/>
  <pageSetup firstPageNumber="1" fitToHeight="1" fitToWidth="1" scale="38" useFirstPageNumber="0" orientation="landscape" pageOrder="downThenOver"/>
  <headerFooter>
    <oddFooter>&amp;C&amp;"Helvetica Neue,Regular"&amp;8&amp;K000000Сторінка &amp;P з 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