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904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62913"/>
  <extLs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I245" i="3" l="1"/>
  <c r="F208" i="3"/>
  <c r="F255" i="3"/>
  <c r="I255" i="3" s="1"/>
  <c r="F254" i="3"/>
  <c r="F256" i="3"/>
  <c r="I256" i="3" s="1"/>
  <c r="F251" i="3"/>
  <c r="F250" i="3"/>
  <c r="I250" i="3" s="1"/>
  <c r="F245" i="3"/>
  <c r="F241" i="3"/>
  <c r="F242" i="3"/>
  <c r="I242" i="3" s="1"/>
  <c r="F243" i="3"/>
  <c r="I243" i="3" s="1"/>
  <c r="F246" i="3"/>
  <c r="F247" i="3"/>
  <c r="F248" i="3"/>
  <c r="I248" i="3" s="1"/>
  <c r="F240" i="3"/>
  <c r="I240" i="3" s="1"/>
  <c r="F231" i="3"/>
  <c r="I231" i="3" s="1"/>
  <c r="F232" i="3"/>
  <c r="I232" i="3" s="1"/>
  <c r="F233" i="3"/>
  <c r="I233" i="3" s="1"/>
  <c r="F234" i="3"/>
  <c r="I234" i="3" s="1"/>
  <c r="F235" i="3"/>
  <c r="I235" i="3" s="1"/>
  <c r="F236" i="3"/>
  <c r="I236" i="3" s="1"/>
  <c r="F237" i="3"/>
  <c r="I237" i="3" s="1"/>
  <c r="F238" i="3"/>
  <c r="I238" i="3" s="1"/>
  <c r="F214" i="3"/>
  <c r="I214" i="3" s="1"/>
  <c r="F215" i="3"/>
  <c r="F216" i="3"/>
  <c r="I216" i="3" s="1"/>
  <c r="F217" i="3"/>
  <c r="I217" i="3" s="1"/>
  <c r="F218" i="3"/>
  <c r="F219" i="3"/>
  <c r="F220" i="3"/>
  <c r="I220" i="3" s="1"/>
  <c r="F222" i="3"/>
  <c r="I222" i="3" s="1"/>
  <c r="F224" i="3"/>
  <c r="I224" i="3" s="1"/>
  <c r="F225" i="3"/>
  <c r="I225" i="3" s="1"/>
  <c r="F226" i="3"/>
  <c r="I226" i="3" s="1"/>
  <c r="F227" i="3"/>
  <c r="I227" i="3" s="1"/>
  <c r="F229" i="3"/>
  <c r="I229" i="3" s="1"/>
  <c r="F230" i="3"/>
  <c r="I230" i="3" s="1"/>
  <c r="F204" i="3"/>
  <c r="I204" i="3" s="1"/>
  <c r="F206" i="3"/>
  <c r="I206" i="3" s="1"/>
  <c r="F207" i="3"/>
  <c r="I207" i="3" s="1"/>
  <c r="I208" i="3"/>
  <c r="F211" i="3"/>
  <c r="F212" i="3"/>
  <c r="I212" i="3" s="1"/>
  <c r="F213" i="3"/>
  <c r="F203" i="3"/>
  <c r="I203" i="3" s="1"/>
  <c r="D228" i="3"/>
  <c r="F228" i="3" s="1"/>
  <c r="I228" i="3" s="1"/>
  <c r="D223" i="3"/>
  <c r="F223" i="3" s="1"/>
  <c r="I223" i="3" s="1"/>
  <c r="D221" i="3"/>
  <c r="F221" i="3" s="1"/>
  <c r="I221" i="3" s="1"/>
  <c r="G148" i="2"/>
  <c r="W148" i="2" s="1"/>
  <c r="M148" i="2"/>
  <c r="P148" i="2"/>
  <c r="S148" i="2"/>
  <c r="V148" i="2"/>
  <c r="X148" i="2" s="1"/>
  <c r="I211" i="3"/>
  <c r="I213" i="3"/>
  <c r="I215" i="3"/>
  <c r="I218" i="3"/>
  <c r="I219" i="3"/>
  <c r="I241" i="3"/>
  <c r="I244" i="3"/>
  <c r="I246" i="3"/>
  <c r="I247" i="3"/>
  <c r="I251" i="3"/>
  <c r="I254" i="3"/>
  <c r="F196" i="3"/>
  <c r="F187" i="3"/>
  <c r="I187" i="3" s="1"/>
  <c r="I189" i="3"/>
  <c r="I188" i="3"/>
  <c r="F183" i="3"/>
  <c r="F182" i="3"/>
  <c r="F181" i="3"/>
  <c r="F175" i="3"/>
  <c r="F164" i="3"/>
  <c r="F257" i="3" l="1"/>
  <c r="D257" i="3"/>
  <c r="I257" i="3"/>
  <c r="Y148" i="2"/>
  <c r="Z148" i="2" s="1"/>
  <c r="F159" i="3"/>
  <c r="I196" i="3" l="1"/>
  <c r="F154" i="3"/>
  <c r="I154" i="3" s="1"/>
  <c r="F152" i="3"/>
  <c r="I152" i="3" s="1"/>
  <c r="F153" i="3"/>
  <c r="F151" i="3"/>
  <c r="I151" i="3" s="1"/>
  <c r="I149" i="3"/>
  <c r="I150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90" i="3"/>
  <c r="I191" i="3"/>
  <c r="I192" i="3"/>
  <c r="I193" i="3"/>
  <c r="I194" i="3"/>
  <c r="I195" i="3"/>
  <c r="I148" i="3"/>
  <c r="I153" i="3" l="1"/>
  <c r="I147" i="3"/>
  <c r="I145" i="3"/>
  <c r="I142" i="3"/>
  <c r="I141" i="3"/>
  <c r="I140" i="3"/>
  <c r="I138" i="3" l="1"/>
  <c r="F139" i="3"/>
  <c r="F140" i="3"/>
  <c r="F141" i="3"/>
  <c r="F143" i="3"/>
  <c r="F144" i="3"/>
  <c r="F145" i="3"/>
  <c r="F146" i="3"/>
  <c r="F147" i="3"/>
  <c r="F136" i="3"/>
  <c r="I136" i="3" s="1"/>
  <c r="F135" i="3"/>
  <c r="I135" i="3" s="1"/>
  <c r="I133" i="3"/>
  <c r="I132" i="3"/>
  <c r="I131" i="3"/>
  <c r="F132" i="3"/>
  <c r="F131" i="3"/>
  <c r="I128" i="3"/>
  <c r="I127" i="3"/>
  <c r="I123" i="3"/>
  <c r="I122" i="3"/>
  <c r="I121" i="3"/>
  <c r="F122" i="3"/>
  <c r="F123" i="3"/>
  <c r="F124" i="3"/>
  <c r="F125" i="3"/>
  <c r="F126" i="3"/>
  <c r="F127" i="3"/>
  <c r="F121" i="3"/>
  <c r="F119" i="3"/>
  <c r="I119" i="3" s="1"/>
  <c r="F112" i="3"/>
  <c r="I112" i="3" s="1"/>
  <c r="F113" i="3"/>
  <c r="I113" i="3" s="1"/>
  <c r="F114" i="3"/>
  <c r="I114" i="3" s="1"/>
  <c r="F115" i="3"/>
  <c r="I115" i="3" s="1"/>
  <c r="F116" i="3"/>
  <c r="I116" i="3" s="1"/>
  <c r="F117" i="3"/>
  <c r="I117" i="3" s="1"/>
  <c r="F118" i="3"/>
  <c r="I118" i="3" s="1"/>
  <c r="F35" i="3"/>
  <c r="I35" i="3" s="1"/>
  <c r="F36" i="3"/>
  <c r="I36" i="3" s="1"/>
  <c r="F37" i="3"/>
  <c r="I37" i="3" s="1"/>
  <c r="F38" i="3"/>
  <c r="I38" i="3" s="1"/>
  <c r="F39" i="3"/>
  <c r="I39" i="3" s="1"/>
  <c r="F40" i="3"/>
  <c r="I40" i="3" s="1"/>
  <c r="F41" i="3"/>
  <c r="I41" i="3" s="1"/>
  <c r="F42" i="3"/>
  <c r="I42" i="3" s="1"/>
  <c r="F43" i="3"/>
  <c r="I43" i="3" s="1"/>
  <c r="F44" i="3"/>
  <c r="I44" i="3" s="1"/>
  <c r="F45" i="3"/>
  <c r="I45" i="3" s="1"/>
  <c r="F46" i="3"/>
  <c r="I46" i="3" s="1"/>
  <c r="F47" i="3"/>
  <c r="I47" i="3" s="1"/>
  <c r="F48" i="3"/>
  <c r="I48" i="3" s="1"/>
  <c r="F49" i="3"/>
  <c r="I49" i="3" s="1"/>
  <c r="F50" i="3"/>
  <c r="I50" i="3" s="1"/>
  <c r="F51" i="3"/>
  <c r="I51" i="3" s="1"/>
  <c r="F52" i="3"/>
  <c r="I52" i="3" s="1"/>
  <c r="F53" i="3"/>
  <c r="I53" i="3" s="1"/>
  <c r="F54" i="3"/>
  <c r="I54" i="3" s="1"/>
  <c r="F55" i="3"/>
  <c r="I55" i="3" s="1"/>
  <c r="F56" i="3"/>
  <c r="I56" i="3" s="1"/>
  <c r="F57" i="3"/>
  <c r="I57" i="3" s="1"/>
  <c r="F58" i="3"/>
  <c r="I58" i="3" s="1"/>
  <c r="F59" i="3"/>
  <c r="I59" i="3" s="1"/>
  <c r="F60" i="3"/>
  <c r="I60" i="3" s="1"/>
  <c r="F61" i="3"/>
  <c r="I61" i="3" s="1"/>
  <c r="F62" i="3"/>
  <c r="I62" i="3" s="1"/>
  <c r="F63" i="3"/>
  <c r="I63" i="3" s="1"/>
  <c r="F64" i="3"/>
  <c r="I64" i="3" s="1"/>
  <c r="F65" i="3"/>
  <c r="I65" i="3" s="1"/>
  <c r="F66" i="3"/>
  <c r="I66" i="3" s="1"/>
  <c r="F67" i="3"/>
  <c r="I67" i="3" s="1"/>
  <c r="F68" i="3"/>
  <c r="I68" i="3" s="1"/>
  <c r="F69" i="3"/>
  <c r="I69" i="3" s="1"/>
  <c r="F70" i="3"/>
  <c r="I70" i="3" s="1"/>
  <c r="F71" i="3"/>
  <c r="I71" i="3" s="1"/>
  <c r="F72" i="3"/>
  <c r="I72" i="3" s="1"/>
  <c r="F73" i="3"/>
  <c r="I73" i="3" s="1"/>
  <c r="F74" i="3"/>
  <c r="I74" i="3" s="1"/>
  <c r="F75" i="3"/>
  <c r="I75" i="3" s="1"/>
  <c r="F76" i="3"/>
  <c r="I76" i="3" s="1"/>
  <c r="F77" i="3"/>
  <c r="I77" i="3" s="1"/>
  <c r="F78" i="3"/>
  <c r="I78" i="3" s="1"/>
  <c r="F79" i="3"/>
  <c r="I79" i="3" s="1"/>
  <c r="F80" i="3"/>
  <c r="I80" i="3" s="1"/>
  <c r="F81" i="3"/>
  <c r="I81" i="3" s="1"/>
  <c r="F82" i="3"/>
  <c r="I82" i="3" s="1"/>
  <c r="F83" i="3"/>
  <c r="I83" i="3" s="1"/>
  <c r="F84" i="3"/>
  <c r="I84" i="3" s="1"/>
  <c r="F85" i="3"/>
  <c r="I85" i="3" s="1"/>
  <c r="F86" i="3"/>
  <c r="I86" i="3" s="1"/>
  <c r="F87" i="3"/>
  <c r="I87" i="3" s="1"/>
  <c r="F88" i="3"/>
  <c r="I88" i="3" s="1"/>
  <c r="F89" i="3"/>
  <c r="I89" i="3" s="1"/>
  <c r="F90" i="3"/>
  <c r="I90" i="3" s="1"/>
  <c r="F91" i="3"/>
  <c r="I91" i="3" s="1"/>
  <c r="F92" i="3"/>
  <c r="I92" i="3" s="1"/>
  <c r="F93" i="3"/>
  <c r="I93" i="3" s="1"/>
  <c r="F94" i="3"/>
  <c r="I94" i="3" s="1"/>
  <c r="F95" i="3"/>
  <c r="I95" i="3" s="1"/>
  <c r="F96" i="3"/>
  <c r="I96" i="3" s="1"/>
  <c r="F97" i="3"/>
  <c r="I97" i="3" s="1"/>
  <c r="F98" i="3"/>
  <c r="I98" i="3" s="1"/>
  <c r="F99" i="3"/>
  <c r="I99" i="3" s="1"/>
  <c r="F100" i="3"/>
  <c r="I100" i="3" s="1"/>
  <c r="F101" i="3"/>
  <c r="I101" i="3" s="1"/>
  <c r="F102" i="3"/>
  <c r="I102" i="3" s="1"/>
  <c r="F103" i="3"/>
  <c r="I103" i="3" s="1"/>
  <c r="F104" i="3"/>
  <c r="I104" i="3" s="1"/>
  <c r="F105" i="3"/>
  <c r="I105" i="3" s="1"/>
  <c r="F106" i="3"/>
  <c r="I106" i="3" s="1"/>
  <c r="F107" i="3"/>
  <c r="I107" i="3" s="1"/>
  <c r="F108" i="3"/>
  <c r="I108" i="3" s="1"/>
  <c r="F109" i="3"/>
  <c r="I109" i="3" s="1"/>
  <c r="F34" i="3"/>
  <c r="I34" i="3" s="1"/>
  <c r="F31" i="3"/>
  <c r="I28" i="3"/>
  <c r="F28" i="3"/>
  <c r="I26" i="3"/>
  <c r="I13" i="3"/>
  <c r="I14" i="3"/>
  <c r="I24" i="3"/>
  <c r="I23" i="3"/>
  <c r="I22" i="3"/>
  <c r="I21" i="3"/>
  <c r="I20" i="3" l="1"/>
  <c r="I19" i="3" l="1"/>
  <c r="I18" i="3"/>
  <c r="I17" i="3"/>
  <c r="I16" i="3"/>
  <c r="I197" i="3" s="1"/>
  <c r="F15" i="3" l="1"/>
  <c r="F16" i="3"/>
  <c r="F17" i="3"/>
  <c r="F18" i="3"/>
  <c r="F19" i="3"/>
  <c r="F20" i="3"/>
  <c r="F21" i="3"/>
  <c r="F22" i="3"/>
  <c r="F23" i="3"/>
  <c r="F14" i="3"/>
  <c r="F197" i="3" l="1"/>
  <c r="D12" i="3"/>
  <c r="D197" i="3" s="1"/>
  <c r="W327" i="2" l="1"/>
  <c r="Y327" i="2" s="1"/>
  <c r="Z327" i="2" s="1"/>
  <c r="X327" i="2"/>
  <c r="W253" i="2"/>
  <c r="X253" i="2"/>
  <c r="W167" i="2"/>
  <c r="X167" i="2"/>
  <c r="W168" i="2"/>
  <c r="X168" i="2"/>
  <c r="Y253" i="2" l="1"/>
  <c r="Z253" i="2" s="1"/>
  <c r="Y168" i="2"/>
  <c r="Z168" i="2" s="1"/>
  <c r="Y167" i="2"/>
  <c r="Z167" i="2" s="1"/>
  <c r="J324" i="2"/>
  <c r="P245" i="2" l="1"/>
  <c r="N253" i="2"/>
  <c r="P246" i="2"/>
  <c r="K27" i="1"/>
  <c r="D30" i="1"/>
  <c r="P252" i="2"/>
  <c r="O252" i="2" s="1"/>
  <c r="P251" i="2"/>
  <c r="O251" i="2" s="1"/>
  <c r="V275" i="2"/>
  <c r="S275" i="2"/>
  <c r="P275" i="2"/>
  <c r="M275" i="2"/>
  <c r="J275" i="2"/>
  <c r="G275" i="2"/>
  <c r="O197" i="2"/>
  <c r="N197" i="2"/>
  <c r="P197" i="2"/>
  <c r="P205" i="2"/>
  <c r="O205" i="2" s="1"/>
  <c r="P200" i="2"/>
  <c r="K28" i="1"/>
  <c r="K29" i="1"/>
  <c r="C29" i="1"/>
  <c r="X275" i="2" l="1"/>
  <c r="W275" i="2"/>
  <c r="Y275" i="2" s="1"/>
  <c r="Z275" i="2" s="1"/>
  <c r="J349" i="2" l="1"/>
  <c r="J360" i="2" l="1"/>
  <c r="X360" i="2" s="1"/>
  <c r="J359" i="2"/>
  <c r="J358" i="2"/>
  <c r="J350" i="2"/>
  <c r="X350" i="2" s="1"/>
  <c r="X366" i="2"/>
  <c r="J330" i="2"/>
  <c r="J300" i="2"/>
  <c r="J298" i="2"/>
  <c r="J297" i="2"/>
  <c r="X353" i="2"/>
  <c r="X355" i="2"/>
  <c r="X357" i="2"/>
  <c r="X358" i="2"/>
  <c r="X359" i="2"/>
  <c r="X341" i="2"/>
  <c r="X342" i="2"/>
  <c r="X344" i="2"/>
  <c r="X345" i="2"/>
  <c r="X349" i="2"/>
  <c r="X352" i="2"/>
  <c r="X324" i="2"/>
  <c r="X325" i="2"/>
  <c r="X326" i="2"/>
  <c r="X328" i="2"/>
  <c r="X330" i="2"/>
  <c r="X331" i="2"/>
  <c r="X334" i="2"/>
  <c r="X335" i="2"/>
  <c r="X338" i="2"/>
  <c r="X312" i="2"/>
  <c r="W314" i="2"/>
  <c r="X314" i="2"/>
  <c r="X315" i="2"/>
  <c r="X316" i="2"/>
  <c r="X321" i="2"/>
  <c r="X271" i="2"/>
  <c r="X254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164" i="2"/>
  <c r="X165" i="2"/>
  <c r="X151" i="2"/>
  <c r="J276" i="2"/>
  <c r="J273" i="2"/>
  <c r="X273" i="2" s="1"/>
  <c r="J38" i="2"/>
  <c r="X25" i="2"/>
  <c r="X33" i="2"/>
  <c r="X34" i="2"/>
  <c r="J30" i="2"/>
  <c r="X30" i="2" s="1"/>
  <c r="J29" i="2"/>
  <c r="X29" i="2" s="1"/>
  <c r="J26" i="2"/>
  <c r="X26" i="2" s="1"/>
  <c r="J24" i="2"/>
  <c r="X24" i="2" s="1"/>
  <c r="J23" i="2"/>
  <c r="X23" i="2" s="1"/>
  <c r="J22" i="2"/>
  <c r="J356" i="2"/>
  <c r="X356" i="2" s="1"/>
  <c r="J28" i="2"/>
  <c r="X28" i="2" s="1"/>
  <c r="J313" i="2"/>
  <c r="X313" i="2" s="1"/>
  <c r="J337" i="2"/>
  <c r="X337" i="2" s="1"/>
  <c r="J332" i="2"/>
  <c r="X332" i="2" s="1"/>
  <c r="J27" i="2"/>
  <c r="X27" i="2" s="1"/>
  <c r="J343" i="2"/>
  <c r="X343" i="2" s="1"/>
  <c r="J31" i="2"/>
  <c r="X31" i="2" s="1"/>
  <c r="Y314" i="2" l="1"/>
  <c r="Z314" i="2" s="1"/>
  <c r="J336" i="2"/>
  <c r="X336" i="2" s="1"/>
  <c r="J268" i="2"/>
  <c r="J267" i="2"/>
  <c r="J318" i="2"/>
  <c r="X318" i="2" s="1"/>
  <c r="J32" i="2"/>
  <c r="X32" i="2" s="1"/>
  <c r="J354" i="2"/>
  <c r="X354" i="2" s="1"/>
  <c r="J346" i="2"/>
  <c r="X346" i="2" s="1"/>
  <c r="J347" i="2"/>
  <c r="X347" i="2" s="1"/>
  <c r="J348" i="2"/>
  <c r="X348" i="2" s="1"/>
  <c r="J351" i="2"/>
  <c r="X351" i="2" s="1"/>
  <c r="J69" i="2"/>
  <c r="J302" i="2"/>
  <c r="H305" i="2"/>
  <c r="J317" i="2"/>
  <c r="X317" i="2" s="1"/>
  <c r="J320" i="2"/>
  <c r="X320" i="2" s="1"/>
  <c r="J322" i="2"/>
  <c r="X322" i="2" s="1"/>
  <c r="J98" i="2"/>
  <c r="X98" i="2" s="1"/>
  <c r="J146" i="2"/>
  <c r="X146" i="2" s="1"/>
  <c r="J145" i="2"/>
  <c r="X145" i="2" s="1"/>
  <c r="J144" i="2"/>
  <c r="X144" i="2" s="1"/>
  <c r="J143" i="2"/>
  <c r="X143" i="2" s="1"/>
  <c r="J142" i="2"/>
  <c r="X142" i="2" s="1"/>
  <c r="J141" i="2"/>
  <c r="X141" i="2" s="1"/>
  <c r="I140" i="2"/>
  <c r="J140" i="2" s="1"/>
  <c r="X140" i="2" s="1"/>
  <c r="I139" i="2"/>
  <c r="J139" i="2" s="1"/>
  <c r="X139" i="2" s="1"/>
  <c r="I138" i="2"/>
  <c r="J138" i="2" s="1"/>
  <c r="X138" i="2" s="1"/>
  <c r="I137" i="2"/>
  <c r="J137" i="2" s="1"/>
  <c r="X137" i="2" s="1"/>
  <c r="I136" i="2"/>
  <c r="J136" i="2" s="1"/>
  <c r="X136" i="2" s="1"/>
  <c r="J135" i="2"/>
  <c r="X135" i="2" s="1"/>
  <c r="I134" i="2"/>
  <c r="J134" i="2" s="1"/>
  <c r="X134" i="2" s="1"/>
  <c r="I133" i="2"/>
  <c r="J133" i="2" s="1"/>
  <c r="X133" i="2" s="1"/>
  <c r="I132" i="2"/>
  <c r="J132" i="2" s="1"/>
  <c r="X132" i="2" s="1"/>
  <c r="I131" i="2"/>
  <c r="J131" i="2" s="1"/>
  <c r="X131" i="2" s="1"/>
  <c r="J130" i="2"/>
  <c r="X130" i="2" s="1"/>
  <c r="J129" i="2"/>
  <c r="X129" i="2" s="1"/>
  <c r="J128" i="2"/>
  <c r="X128" i="2" s="1"/>
  <c r="J127" i="2"/>
  <c r="X127" i="2" s="1"/>
  <c r="J126" i="2"/>
  <c r="X126" i="2" s="1"/>
  <c r="J125" i="2"/>
  <c r="X125" i="2" s="1"/>
  <c r="J124" i="2"/>
  <c r="X124" i="2" s="1"/>
  <c r="J123" i="2"/>
  <c r="X123" i="2" s="1"/>
  <c r="J122" i="2"/>
  <c r="X122" i="2" s="1"/>
  <c r="J121" i="2"/>
  <c r="X121" i="2" s="1"/>
  <c r="J120" i="2"/>
  <c r="X120" i="2" s="1"/>
  <c r="J119" i="2"/>
  <c r="X119" i="2" s="1"/>
  <c r="J118" i="2"/>
  <c r="X118" i="2" s="1"/>
  <c r="J117" i="2"/>
  <c r="X117" i="2" s="1"/>
  <c r="J116" i="2"/>
  <c r="X116" i="2" s="1"/>
  <c r="J115" i="2"/>
  <c r="X115" i="2" s="1"/>
  <c r="J114" i="2"/>
  <c r="X114" i="2" s="1"/>
  <c r="J113" i="2"/>
  <c r="X113" i="2" s="1"/>
  <c r="J112" i="2"/>
  <c r="X112" i="2" s="1"/>
  <c r="J111" i="2"/>
  <c r="X111" i="2" s="1"/>
  <c r="J110" i="2"/>
  <c r="X110" i="2" s="1"/>
  <c r="J109" i="2"/>
  <c r="X109" i="2" s="1"/>
  <c r="J108" i="2"/>
  <c r="X108" i="2" s="1"/>
  <c r="J107" i="2"/>
  <c r="X107" i="2" s="1"/>
  <c r="J106" i="2"/>
  <c r="X106" i="2" s="1"/>
  <c r="J105" i="2"/>
  <c r="X105" i="2" s="1"/>
  <c r="J104" i="2"/>
  <c r="X104" i="2" s="1"/>
  <c r="J103" i="2"/>
  <c r="X103" i="2" s="1"/>
  <c r="J102" i="2"/>
  <c r="X102" i="2" s="1"/>
  <c r="J101" i="2"/>
  <c r="X101" i="2" s="1"/>
  <c r="J100" i="2"/>
  <c r="X100" i="2" s="1"/>
  <c r="J99" i="2"/>
  <c r="X99" i="2" s="1"/>
  <c r="J365" i="2"/>
  <c r="X365" i="2" s="1"/>
  <c r="J364" i="2"/>
  <c r="X364" i="2" s="1"/>
  <c r="J363" i="2"/>
  <c r="X363" i="2" s="1"/>
  <c r="J362" i="2"/>
  <c r="X362" i="2" s="1"/>
  <c r="I333" i="2"/>
  <c r="I339" i="2"/>
  <c r="I340" i="2"/>
  <c r="J340" i="2"/>
  <c r="X340" i="2" s="1"/>
  <c r="J339" i="2"/>
  <c r="X339" i="2" s="1"/>
  <c r="J333" i="2"/>
  <c r="X333" i="2" s="1"/>
  <c r="I315" i="2"/>
  <c r="J329" i="2"/>
  <c r="X329" i="2" s="1"/>
  <c r="J323" i="2"/>
  <c r="X323" i="2" s="1"/>
  <c r="J319" i="2"/>
  <c r="X319" i="2" s="1"/>
  <c r="J269" i="2"/>
  <c r="J270" i="2"/>
  <c r="J272" i="2"/>
  <c r="X272" i="2" s="1"/>
  <c r="J97" i="2"/>
  <c r="X97" i="2" s="1"/>
  <c r="J96" i="2"/>
  <c r="X96" i="2" s="1"/>
  <c r="J95" i="2"/>
  <c r="X95" i="2" s="1"/>
  <c r="J94" i="2"/>
  <c r="X94" i="2" s="1"/>
  <c r="J93" i="2"/>
  <c r="X93" i="2" s="1"/>
  <c r="I92" i="2"/>
  <c r="J92" i="2" s="1"/>
  <c r="X92" i="2" s="1"/>
  <c r="J91" i="2"/>
  <c r="X91" i="2" s="1"/>
  <c r="J90" i="2"/>
  <c r="X90" i="2" s="1"/>
  <c r="J89" i="2"/>
  <c r="X89" i="2" s="1"/>
  <c r="J88" i="2"/>
  <c r="X88" i="2" s="1"/>
  <c r="J87" i="2"/>
  <c r="X87" i="2" s="1"/>
  <c r="J86" i="2"/>
  <c r="X86" i="2" s="1"/>
  <c r="J85" i="2"/>
  <c r="X85" i="2" s="1"/>
  <c r="J84" i="2"/>
  <c r="X84" i="2" s="1"/>
  <c r="J83" i="2"/>
  <c r="X83" i="2" s="1"/>
  <c r="J82" i="2"/>
  <c r="X82" i="2" s="1"/>
  <c r="J81" i="2"/>
  <c r="X81" i="2" s="1"/>
  <c r="J80" i="2"/>
  <c r="X80" i="2" s="1"/>
  <c r="J79" i="2"/>
  <c r="X79" i="2" s="1"/>
  <c r="J78" i="2"/>
  <c r="X78" i="2" s="1"/>
  <c r="J77" i="2"/>
  <c r="X77" i="2" s="1"/>
  <c r="J76" i="2"/>
  <c r="X76" i="2" s="1"/>
  <c r="J75" i="2"/>
  <c r="X75" i="2" s="1"/>
  <c r="J74" i="2"/>
  <c r="X74" i="2" s="1"/>
  <c r="J73" i="2"/>
  <c r="X73" i="2" s="1"/>
  <c r="J72" i="2"/>
  <c r="X72" i="2" s="1"/>
  <c r="J71" i="2"/>
  <c r="H323" i="2"/>
  <c r="H320" i="2"/>
  <c r="J60" i="2"/>
  <c r="I360" i="2"/>
  <c r="J241" i="2"/>
  <c r="J240" i="2"/>
  <c r="J239" i="2"/>
  <c r="X239" i="2" s="1"/>
  <c r="J238" i="2"/>
  <c r="X238" i="2" s="1"/>
  <c r="J237" i="2"/>
  <c r="X237" i="2" s="1"/>
  <c r="J236" i="2"/>
  <c r="X236" i="2" s="1"/>
  <c r="J235" i="2"/>
  <c r="X235" i="2" s="1"/>
  <c r="J234" i="2"/>
  <c r="M326" i="2"/>
  <c r="M325" i="2"/>
  <c r="G365" i="2"/>
  <c r="W365" i="2" s="1"/>
  <c r="G364" i="2"/>
  <c r="W364" i="2" s="1"/>
  <c r="G363" i="2"/>
  <c r="W363" i="2" s="1"/>
  <c r="G362" i="2"/>
  <c r="W362" i="2" s="1"/>
  <c r="Y362" i="2" s="1"/>
  <c r="Z362" i="2" s="1"/>
  <c r="J361" i="2"/>
  <c r="X361" i="2" s="1"/>
  <c r="G361" i="2"/>
  <c r="W361" i="2" s="1"/>
  <c r="G360" i="2"/>
  <c r="W360" i="2" s="1"/>
  <c r="Y360" i="2" s="1"/>
  <c r="Z360" i="2" s="1"/>
  <c r="G359" i="2"/>
  <c r="W359" i="2" s="1"/>
  <c r="Y359" i="2" s="1"/>
  <c r="Z359" i="2" s="1"/>
  <c r="G358" i="2"/>
  <c r="W358" i="2" s="1"/>
  <c r="Y358" i="2" s="1"/>
  <c r="Z358" i="2" s="1"/>
  <c r="G357" i="2"/>
  <c r="W357" i="2" s="1"/>
  <c r="Y357" i="2" s="1"/>
  <c r="Z357" i="2" s="1"/>
  <c r="G356" i="2"/>
  <c r="W356" i="2" s="1"/>
  <c r="Y356" i="2" s="1"/>
  <c r="Z356" i="2" s="1"/>
  <c r="G355" i="2"/>
  <c r="W355" i="2" s="1"/>
  <c r="Y355" i="2" s="1"/>
  <c r="Z355" i="2" s="1"/>
  <c r="G354" i="2"/>
  <c r="W354" i="2" s="1"/>
  <c r="G353" i="2"/>
  <c r="W353" i="2" s="1"/>
  <c r="Y353" i="2" s="1"/>
  <c r="Z353" i="2" s="1"/>
  <c r="G352" i="2"/>
  <c r="W352" i="2" s="1"/>
  <c r="Y352" i="2" s="1"/>
  <c r="Z352" i="2" s="1"/>
  <c r="G351" i="2"/>
  <c r="W351" i="2" s="1"/>
  <c r="G350" i="2"/>
  <c r="W350" i="2" s="1"/>
  <c r="Y350" i="2" s="1"/>
  <c r="Z350" i="2" s="1"/>
  <c r="G349" i="2"/>
  <c r="W349" i="2" s="1"/>
  <c r="Y349" i="2" s="1"/>
  <c r="Z349" i="2" s="1"/>
  <c r="G348" i="2"/>
  <c r="W348" i="2" s="1"/>
  <c r="Y348" i="2" s="1"/>
  <c r="Z348" i="2" s="1"/>
  <c r="G347" i="2"/>
  <c r="W347" i="2" s="1"/>
  <c r="G346" i="2"/>
  <c r="W346" i="2" s="1"/>
  <c r="G345" i="2"/>
  <c r="W345" i="2" s="1"/>
  <c r="Y345" i="2" s="1"/>
  <c r="Z345" i="2" s="1"/>
  <c r="G344" i="2"/>
  <c r="W344" i="2" s="1"/>
  <c r="Y344" i="2" s="1"/>
  <c r="Z344" i="2" s="1"/>
  <c r="G343" i="2"/>
  <c r="W343" i="2" s="1"/>
  <c r="Y343" i="2" s="1"/>
  <c r="Z343" i="2" s="1"/>
  <c r="G342" i="2"/>
  <c r="W342" i="2" s="1"/>
  <c r="Y342" i="2" s="1"/>
  <c r="Z342" i="2" s="1"/>
  <c r="G341" i="2"/>
  <c r="W341" i="2" s="1"/>
  <c r="Y341" i="2" s="1"/>
  <c r="Z341" i="2" s="1"/>
  <c r="G340" i="2"/>
  <c r="W340" i="2" s="1"/>
  <c r="Y340" i="2" s="1"/>
  <c r="Z340" i="2" s="1"/>
  <c r="G339" i="2"/>
  <c r="W339" i="2" s="1"/>
  <c r="G338" i="2"/>
  <c r="W338" i="2" s="1"/>
  <c r="Y338" i="2" s="1"/>
  <c r="Z338" i="2" s="1"/>
  <c r="G337" i="2"/>
  <c r="W337" i="2" s="1"/>
  <c r="Y337" i="2" s="1"/>
  <c r="Z337" i="2" s="1"/>
  <c r="G336" i="2"/>
  <c r="W336" i="2" s="1"/>
  <c r="Y336" i="2" s="1"/>
  <c r="Z336" i="2" s="1"/>
  <c r="G335" i="2"/>
  <c r="W335" i="2" s="1"/>
  <c r="Y335" i="2" s="1"/>
  <c r="Z335" i="2" s="1"/>
  <c r="G334" i="2"/>
  <c r="W334" i="2" s="1"/>
  <c r="Y334" i="2" s="1"/>
  <c r="Z334" i="2" s="1"/>
  <c r="G333" i="2"/>
  <c r="W333" i="2" s="1"/>
  <c r="G332" i="2"/>
  <c r="W332" i="2" s="1"/>
  <c r="Y332" i="2" s="1"/>
  <c r="Z332" i="2" s="1"/>
  <c r="G331" i="2"/>
  <c r="W331" i="2" s="1"/>
  <c r="Y331" i="2" s="1"/>
  <c r="Z331" i="2" s="1"/>
  <c r="G330" i="2"/>
  <c r="W330" i="2" s="1"/>
  <c r="Y330" i="2" s="1"/>
  <c r="Z330" i="2" s="1"/>
  <c r="G329" i="2"/>
  <c r="W329" i="2" s="1"/>
  <c r="Y329" i="2" s="1"/>
  <c r="Z329" i="2" s="1"/>
  <c r="G328" i="2"/>
  <c r="W328" i="2" s="1"/>
  <c r="Y328" i="2" s="1"/>
  <c r="Z328" i="2" s="1"/>
  <c r="G326" i="2"/>
  <c r="G325" i="2"/>
  <c r="G324" i="2"/>
  <c r="W324" i="2" s="1"/>
  <c r="Y324" i="2" s="1"/>
  <c r="Z324" i="2" s="1"/>
  <c r="G323" i="2"/>
  <c r="W323" i="2" s="1"/>
  <c r="Y323" i="2" s="1"/>
  <c r="Z323" i="2" s="1"/>
  <c r="G322" i="2"/>
  <c r="W322" i="2" s="1"/>
  <c r="G321" i="2"/>
  <c r="W321" i="2" s="1"/>
  <c r="Y321" i="2" s="1"/>
  <c r="Z321" i="2" s="1"/>
  <c r="G320" i="2"/>
  <c r="W320" i="2" s="1"/>
  <c r="G319" i="2"/>
  <c r="W319" i="2" s="1"/>
  <c r="G318" i="2"/>
  <c r="W318" i="2" s="1"/>
  <c r="G317" i="2"/>
  <c r="W317" i="2" s="1"/>
  <c r="G316" i="2"/>
  <c r="W316" i="2" s="1"/>
  <c r="Y316" i="2" s="1"/>
  <c r="Z316" i="2" s="1"/>
  <c r="F315" i="2"/>
  <c r="G315" i="2" s="1"/>
  <c r="W315" i="2" s="1"/>
  <c r="Y315" i="2" s="1"/>
  <c r="Z315" i="2" s="1"/>
  <c r="G313" i="2"/>
  <c r="W313" i="2" s="1"/>
  <c r="Y313" i="2" s="1"/>
  <c r="Z313" i="2" s="1"/>
  <c r="G312" i="2"/>
  <c r="W312" i="2" s="1"/>
  <c r="Y312" i="2" s="1"/>
  <c r="Z312" i="2" s="1"/>
  <c r="G311" i="2"/>
  <c r="G304" i="2"/>
  <c r="G303" i="2"/>
  <c r="G302" i="2"/>
  <c r="E305" i="2" s="1"/>
  <c r="G305" i="2" s="1"/>
  <c r="G299" i="2"/>
  <c r="G298" i="2"/>
  <c r="G297" i="2"/>
  <c r="G274" i="2"/>
  <c r="G273" i="2"/>
  <c r="G272" i="2"/>
  <c r="W272" i="2" s="1"/>
  <c r="G271" i="2"/>
  <c r="W271" i="2" s="1"/>
  <c r="Y271" i="2" s="1"/>
  <c r="Z271" i="2" s="1"/>
  <c r="G270" i="2"/>
  <c r="G269" i="2"/>
  <c r="G268" i="2"/>
  <c r="G267" i="2"/>
  <c r="K256" i="2"/>
  <c r="M256" i="2" s="1"/>
  <c r="M255" i="2"/>
  <c r="M254" i="2"/>
  <c r="W254" i="2" s="1"/>
  <c r="Y254" i="2" s="1"/>
  <c r="Z254" i="2" s="1"/>
  <c r="M252" i="2"/>
  <c r="M251" i="2"/>
  <c r="M250" i="2"/>
  <c r="M249" i="2"/>
  <c r="M248" i="2"/>
  <c r="M247" i="2"/>
  <c r="M246" i="2"/>
  <c r="M245" i="2"/>
  <c r="M244" i="2"/>
  <c r="G241" i="2"/>
  <c r="G240" i="2"/>
  <c r="G239" i="2"/>
  <c r="W239" i="2" s="1"/>
  <c r="G238" i="2"/>
  <c r="W238" i="2" s="1"/>
  <c r="G237" i="2"/>
  <c r="W237" i="2" s="1"/>
  <c r="G236" i="2"/>
  <c r="W236" i="2" s="1"/>
  <c r="G235" i="2"/>
  <c r="W235" i="2" s="1"/>
  <c r="G234" i="2"/>
  <c r="M228" i="2"/>
  <c r="W228" i="2" s="1"/>
  <c r="Y228" i="2" s="1"/>
  <c r="Z228" i="2" s="1"/>
  <c r="M227" i="2"/>
  <c r="W227" i="2" s="1"/>
  <c r="Y227" i="2" s="1"/>
  <c r="Z227" i="2" s="1"/>
  <c r="M226" i="2"/>
  <c r="W226" i="2" s="1"/>
  <c r="Y226" i="2" s="1"/>
  <c r="Z226" i="2" s="1"/>
  <c r="M225" i="2"/>
  <c r="W225" i="2" s="1"/>
  <c r="Y225" i="2" s="1"/>
  <c r="Z225" i="2" s="1"/>
  <c r="M224" i="2"/>
  <c r="W224" i="2" s="1"/>
  <c r="Y224" i="2" s="1"/>
  <c r="Z224" i="2" s="1"/>
  <c r="M223" i="2"/>
  <c r="W223" i="2" s="1"/>
  <c r="Y223" i="2" s="1"/>
  <c r="Z223" i="2" s="1"/>
  <c r="M222" i="2"/>
  <c r="W222" i="2" s="1"/>
  <c r="Y222" i="2" s="1"/>
  <c r="Z222" i="2" s="1"/>
  <c r="M221" i="2"/>
  <c r="W221" i="2" s="1"/>
  <c r="Y221" i="2" s="1"/>
  <c r="Z221" i="2" s="1"/>
  <c r="M220" i="2"/>
  <c r="W220" i="2" s="1"/>
  <c r="Y220" i="2" s="1"/>
  <c r="Z220" i="2" s="1"/>
  <c r="M219" i="2"/>
  <c r="W219" i="2" s="1"/>
  <c r="Y219" i="2" s="1"/>
  <c r="Z219" i="2" s="1"/>
  <c r="M218" i="2"/>
  <c r="W218" i="2" s="1"/>
  <c r="Y218" i="2" s="1"/>
  <c r="Z218" i="2" s="1"/>
  <c r="M217" i="2"/>
  <c r="W217" i="2" s="1"/>
  <c r="Y217" i="2" s="1"/>
  <c r="Z217" i="2" s="1"/>
  <c r="M216" i="2"/>
  <c r="W216" i="2" s="1"/>
  <c r="Y216" i="2" s="1"/>
  <c r="Z216" i="2" s="1"/>
  <c r="M215" i="2"/>
  <c r="W215" i="2" s="1"/>
  <c r="Y215" i="2" s="1"/>
  <c r="Z215" i="2" s="1"/>
  <c r="M214" i="2"/>
  <c r="W214" i="2" s="1"/>
  <c r="Y214" i="2" s="1"/>
  <c r="Z214" i="2" s="1"/>
  <c r="M213" i="2"/>
  <c r="W213" i="2" s="1"/>
  <c r="Y213" i="2" s="1"/>
  <c r="Z213" i="2" s="1"/>
  <c r="M212" i="2"/>
  <c r="W212" i="2" s="1"/>
  <c r="Y212" i="2" s="1"/>
  <c r="Z212" i="2" s="1"/>
  <c r="M211" i="2"/>
  <c r="W211" i="2" s="1"/>
  <c r="Y211" i="2" s="1"/>
  <c r="Z211" i="2" s="1"/>
  <c r="M210" i="2"/>
  <c r="W210" i="2" s="1"/>
  <c r="Y210" i="2" s="1"/>
  <c r="Z210" i="2" s="1"/>
  <c r="M209" i="2"/>
  <c r="W209" i="2" s="1"/>
  <c r="Y209" i="2" s="1"/>
  <c r="Z209" i="2" s="1"/>
  <c r="M208" i="2"/>
  <c r="W208" i="2" s="1"/>
  <c r="Y208" i="2" s="1"/>
  <c r="Z208" i="2" s="1"/>
  <c r="M207" i="2"/>
  <c r="W207" i="2" s="1"/>
  <c r="Y207" i="2" s="1"/>
  <c r="Z207" i="2" s="1"/>
  <c r="M206" i="2"/>
  <c r="W206" i="2" s="1"/>
  <c r="Y206" i="2" s="1"/>
  <c r="Z206" i="2" s="1"/>
  <c r="M205" i="2"/>
  <c r="W205" i="2" s="1"/>
  <c r="Y205" i="2" s="1"/>
  <c r="Z205" i="2" s="1"/>
  <c r="M204" i="2"/>
  <c r="W204" i="2" s="1"/>
  <c r="Y204" i="2" s="1"/>
  <c r="Z204" i="2" s="1"/>
  <c r="M203" i="2"/>
  <c r="W203" i="2" s="1"/>
  <c r="Y203" i="2" s="1"/>
  <c r="Z203" i="2" s="1"/>
  <c r="M202" i="2"/>
  <c r="W202" i="2" s="1"/>
  <c r="Y202" i="2" s="1"/>
  <c r="Z202" i="2" s="1"/>
  <c r="M201" i="2"/>
  <c r="W201" i="2" s="1"/>
  <c r="Y201" i="2" s="1"/>
  <c r="Z201" i="2" s="1"/>
  <c r="M200" i="2"/>
  <c r="W200" i="2" s="1"/>
  <c r="Y200" i="2" s="1"/>
  <c r="Z200" i="2" s="1"/>
  <c r="M199" i="2"/>
  <c r="W199" i="2" s="1"/>
  <c r="Y199" i="2" s="1"/>
  <c r="Z199" i="2" s="1"/>
  <c r="M198" i="2"/>
  <c r="W198" i="2" s="1"/>
  <c r="Y198" i="2" s="1"/>
  <c r="Z198" i="2" s="1"/>
  <c r="M197" i="2"/>
  <c r="W197" i="2" s="1"/>
  <c r="Y197" i="2" s="1"/>
  <c r="Z197" i="2" s="1"/>
  <c r="M196" i="2"/>
  <c r="W196" i="2" s="1"/>
  <c r="Y196" i="2" s="1"/>
  <c r="Z196" i="2" s="1"/>
  <c r="M195" i="2"/>
  <c r="W195" i="2" s="1"/>
  <c r="Y195" i="2" s="1"/>
  <c r="Z195" i="2" s="1"/>
  <c r="M194" i="2"/>
  <c r="W194" i="2" s="1"/>
  <c r="Y194" i="2" s="1"/>
  <c r="Z194" i="2" s="1"/>
  <c r="M193" i="2"/>
  <c r="W193" i="2" s="1"/>
  <c r="Y193" i="2" s="1"/>
  <c r="Z193" i="2" s="1"/>
  <c r="M192" i="2"/>
  <c r="W192" i="2" s="1"/>
  <c r="Y192" i="2" s="1"/>
  <c r="Z192" i="2" s="1"/>
  <c r="M191" i="2"/>
  <c r="W191" i="2" s="1"/>
  <c r="Y191" i="2" s="1"/>
  <c r="Z191" i="2" s="1"/>
  <c r="M190" i="2"/>
  <c r="W190" i="2" s="1"/>
  <c r="Y190" i="2" s="1"/>
  <c r="Z190" i="2" s="1"/>
  <c r="M189" i="2"/>
  <c r="W189" i="2" s="1"/>
  <c r="Y189" i="2" s="1"/>
  <c r="Z189" i="2" s="1"/>
  <c r="M188" i="2"/>
  <c r="W188" i="2" s="1"/>
  <c r="Y188" i="2" s="1"/>
  <c r="Z188" i="2" s="1"/>
  <c r="M187" i="2"/>
  <c r="W187" i="2" s="1"/>
  <c r="Y187" i="2" s="1"/>
  <c r="Z187" i="2" s="1"/>
  <c r="M186" i="2"/>
  <c r="W186" i="2" s="1"/>
  <c r="Y186" i="2" s="1"/>
  <c r="Z186" i="2" s="1"/>
  <c r="M185" i="2"/>
  <c r="W185" i="2" s="1"/>
  <c r="Y185" i="2" s="1"/>
  <c r="Z185" i="2" s="1"/>
  <c r="M184" i="2"/>
  <c r="W184" i="2" s="1"/>
  <c r="Y184" i="2" s="1"/>
  <c r="Z184" i="2" s="1"/>
  <c r="M183" i="2"/>
  <c r="W183" i="2" s="1"/>
  <c r="Y183" i="2" s="1"/>
  <c r="Z183" i="2" s="1"/>
  <c r="M182" i="2"/>
  <c r="W182" i="2" s="1"/>
  <c r="Y182" i="2" s="1"/>
  <c r="Z182" i="2" s="1"/>
  <c r="M181" i="2"/>
  <c r="K229" i="2"/>
  <c r="M169" i="2"/>
  <c r="M166" i="2"/>
  <c r="M165" i="2"/>
  <c r="W165" i="2" s="1"/>
  <c r="Y165" i="2" s="1"/>
  <c r="Z165" i="2" s="1"/>
  <c r="M164" i="2"/>
  <c r="W164" i="2" s="1"/>
  <c r="Y164" i="2" s="1"/>
  <c r="Z164" i="2" s="1"/>
  <c r="M163" i="2"/>
  <c r="M151" i="2"/>
  <c r="K150" i="2"/>
  <c r="M150" i="2" s="1"/>
  <c r="K149" i="2"/>
  <c r="M149" i="2" s="1"/>
  <c r="H147" i="2"/>
  <c r="J147" i="2"/>
  <c r="G151" i="2"/>
  <c r="G150" i="2"/>
  <c r="G149" i="2"/>
  <c r="G146" i="2"/>
  <c r="W146" i="2" s="1"/>
  <c r="G145" i="2"/>
  <c r="W145" i="2" s="1"/>
  <c r="G144" i="2"/>
  <c r="W144" i="2" s="1"/>
  <c r="G143" i="2"/>
  <c r="W143" i="2" s="1"/>
  <c r="G142" i="2"/>
  <c r="W142" i="2" s="1"/>
  <c r="G141" i="2"/>
  <c r="W141" i="2" s="1"/>
  <c r="F140" i="2"/>
  <c r="G140" i="2" s="1"/>
  <c r="W140" i="2" s="1"/>
  <c r="F139" i="2"/>
  <c r="G139" i="2" s="1"/>
  <c r="W139" i="2" s="1"/>
  <c r="F138" i="2"/>
  <c r="G138" i="2" s="1"/>
  <c r="W138" i="2" s="1"/>
  <c r="F137" i="2"/>
  <c r="G137" i="2" s="1"/>
  <c r="W137" i="2" s="1"/>
  <c r="F136" i="2"/>
  <c r="G136" i="2" s="1"/>
  <c r="W136" i="2" s="1"/>
  <c r="G135" i="2"/>
  <c r="W135" i="2" s="1"/>
  <c r="F134" i="2"/>
  <c r="G134" i="2" s="1"/>
  <c r="W134" i="2" s="1"/>
  <c r="F133" i="2"/>
  <c r="G133" i="2" s="1"/>
  <c r="W133" i="2" s="1"/>
  <c r="F132" i="2"/>
  <c r="G132" i="2" s="1"/>
  <c r="W132" i="2" s="1"/>
  <c r="F131" i="2"/>
  <c r="G131" i="2" s="1"/>
  <c r="W131" i="2" s="1"/>
  <c r="G130" i="2"/>
  <c r="W130" i="2" s="1"/>
  <c r="G129" i="2"/>
  <c r="W129" i="2" s="1"/>
  <c r="G128" i="2"/>
  <c r="W128" i="2" s="1"/>
  <c r="G127" i="2"/>
  <c r="W127" i="2" s="1"/>
  <c r="G126" i="2"/>
  <c r="W126" i="2" s="1"/>
  <c r="G125" i="2"/>
  <c r="W125" i="2" s="1"/>
  <c r="G124" i="2"/>
  <c r="W124" i="2" s="1"/>
  <c r="G123" i="2"/>
  <c r="W123" i="2" s="1"/>
  <c r="G122" i="2"/>
  <c r="W122" i="2" s="1"/>
  <c r="G121" i="2"/>
  <c r="W121" i="2" s="1"/>
  <c r="G120" i="2"/>
  <c r="W120" i="2" s="1"/>
  <c r="G119" i="2"/>
  <c r="W119" i="2" s="1"/>
  <c r="G118" i="2"/>
  <c r="W118" i="2" s="1"/>
  <c r="G117" i="2"/>
  <c r="W117" i="2" s="1"/>
  <c r="G116" i="2"/>
  <c r="W116" i="2" s="1"/>
  <c r="G115" i="2"/>
  <c r="W115" i="2" s="1"/>
  <c r="G114" i="2"/>
  <c r="W114" i="2" s="1"/>
  <c r="G113" i="2"/>
  <c r="W113" i="2" s="1"/>
  <c r="G112" i="2"/>
  <c r="W112" i="2" s="1"/>
  <c r="G111" i="2"/>
  <c r="W111" i="2" s="1"/>
  <c r="G110" i="2"/>
  <c r="W110" i="2" s="1"/>
  <c r="G109" i="2"/>
  <c r="W109" i="2" s="1"/>
  <c r="G108" i="2"/>
  <c r="W108" i="2" s="1"/>
  <c r="G107" i="2"/>
  <c r="W107" i="2" s="1"/>
  <c r="G106" i="2"/>
  <c r="W106" i="2" s="1"/>
  <c r="G105" i="2"/>
  <c r="W105" i="2" s="1"/>
  <c r="G104" i="2"/>
  <c r="W104" i="2" s="1"/>
  <c r="G103" i="2"/>
  <c r="W103" i="2" s="1"/>
  <c r="G102" i="2"/>
  <c r="W102" i="2" s="1"/>
  <c r="G101" i="2"/>
  <c r="W101" i="2" s="1"/>
  <c r="G100" i="2"/>
  <c r="W100" i="2" s="1"/>
  <c r="G99" i="2"/>
  <c r="W99" i="2" s="1"/>
  <c r="G98" i="2"/>
  <c r="W98" i="2" s="1"/>
  <c r="G97" i="2"/>
  <c r="W97" i="2" s="1"/>
  <c r="G96" i="2"/>
  <c r="W96" i="2" s="1"/>
  <c r="G95" i="2"/>
  <c r="W95" i="2" s="1"/>
  <c r="G94" i="2"/>
  <c r="W94" i="2" s="1"/>
  <c r="G93" i="2"/>
  <c r="W93" i="2" s="1"/>
  <c r="F92" i="2"/>
  <c r="G92" i="2" s="1"/>
  <c r="W92" i="2" s="1"/>
  <c r="G91" i="2"/>
  <c r="W91" i="2" s="1"/>
  <c r="G90" i="2"/>
  <c r="W90" i="2" s="1"/>
  <c r="G89" i="2"/>
  <c r="W89" i="2" s="1"/>
  <c r="G88" i="2"/>
  <c r="W88" i="2" s="1"/>
  <c r="G87" i="2"/>
  <c r="W87" i="2" s="1"/>
  <c r="G86" i="2"/>
  <c r="W86" i="2" s="1"/>
  <c r="G85" i="2"/>
  <c r="W85" i="2" s="1"/>
  <c r="G84" i="2"/>
  <c r="W84" i="2" s="1"/>
  <c r="G83" i="2"/>
  <c r="W83" i="2" s="1"/>
  <c r="G82" i="2"/>
  <c r="W82" i="2" s="1"/>
  <c r="G81" i="2"/>
  <c r="W81" i="2" s="1"/>
  <c r="G80" i="2"/>
  <c r="W80" i="2" s="1"/>
  <c r="G79" i="2"/>
  <c r="W79" i="2" s="1"/>
  <c r="G78" i="2"/>
  <c r="W78" i="2" s="1"/>
  <c r="G77" i="2"/>
  <c r="W77" i="2" s="1"/>
  <c r="G76" i="2"/>
  <c r="W76" i="2" s="1"/>
  <c r="G75" i="2"/>
  <c r="W75" i="2" s="1"/>
  <c r="G74" i="2"/>
  <c r="W74" i="2" s="1"/>
  <c r="G73" i="2"/>
  <c r="W73" i="2" s="1"/>
  <c r="G72" i="2"/>
  <c r="W72" i="2" s="1"/>
  <c r="G71" i="2"/>
  <c r="G69" i="2"/>
  <c r="G60" i="2"/>
  <c r="G28" i="2"/>
  <c r="W28" i="2" s="1"/>
  <c r="Y28" i="2" s="1"/>
  <c r="Z28" i="2" s="1"/>
  <c r="G29" i="2"/>
  <c r="W29" i="2" s="1"/>
  <c r="Y29" i="2" s="1"/>
  <c r="Z29" i="2" s="1"/>
  <c r="G30" i="2"/>
  <c r="W30" i="2" s="1"/>
  <c r="Y30" i="2" s="1"/>
  <c r="Z30" i="2" s="1"/>
  <c r="G31" i="2"/>
  <c r="W31" i="2" s="1"/>
  <c r="Y31" i="2" s="1"/>
  <c r="Z31" i="2" s="1"/>
  <c r="G32" i="2"/>
  <c r="W32" i="2" s="1"/>
  <c r="G33" i="2"/>
  <c r="W33" i="2" s="1"/>
  <c r="Y33" i="2" s="1"/>
  <c r="Z33" i="2" s="1"/>
  <c r="G34" i="2"/>
  <c r="W34" i="2" s="1"/>
  <c r="Y34" i="2" s="1"/>
  <c r="Z34" i="2" s="1"/>
  <c r="G22" i="2"/>
  <c r="G23" i="2"/>
  <c r="W23" i="2" s="1"/>
  <c r="Y23" i="2" s="1"/>
  <c r="Z23" i="2" s="1"/>
  <c r="G24" i="2"/>
  <c r="W24" i="2" s="1"/>
  <c r="Y24" i="2" s="1"/>
  <c r="Z24" i="2" s="1"/>
  <c r="G25" i="2"/>
  <c r="W25" i="2" s="1"/>
  <c r="Y25" i="2" s="1"/>
  <c r="Z25" i="2" s="1"/>
  <c r="G26" i="2"/>
  <c r="W26" i="2" s="1"/>
  <c r="Y26" i="2" s="1"/>
  <c r="Z26" i="2" s="1"/>
  <c r="G27" i="2"/>
  <c r="W27" i="2" s="1"/>
  <c r="Y27" i="2" s="1"/>
  <c r="Z27" i="2" s="1"/>
  <c r="Y363" i="2" l="1"/>
  <c r="Z363" i="2" s="1"/>
  <c r="Y361" i="2"/>
  <c r="Z361" i="2" s="1"/>
  <c r="E300" i="2"/>
  <c r="G300" i="2" s="1"/>
  <c r="Y320" i="2"/>
  <c r="Z320" i="2" s="1"/>
  <c r="Y346" i="2"/>
  <c r="Z346" i="2" s="1"/>
  <c r="Y319" i="2"/>
  <c r="Z319" i="2" s="1"/>
  <c r="Y333" i="2"/>
  <c r="Z333" i="2" s="1"/>
  <c r="Y364" i="2"/>
  <c r="Z364" i="2" s="1"/>
  <c r="Y131" i="2"/>
  <c r="Z131" i="2" s="1"/>
  <c r="W325" i="2"/>
  <c r="Y325" i="2" s="1"/>
  <c r="Z325" i="2" s="1"/>
  <c r="Y80" i="2"/>
  <c r="Z80" i="2" s="1"/>
  <c r="Y239" i="2"/>
  <c r="Z239" i="2" s="1"/>
  <c r="Y72" i="2"/>
  <c r="Z72" i="2" s="1"/>
  <c r="Y76" i="2"/>
  <c r="Z76" i="2" s="1"/>
  <c r="Y84" i="2"/>
  <c r="Z84" i="2" s="1"/>
  <c r="Y88" i="2"/>
  <c r="Z88" i="2" s="1"/>
  <c r="Y92" i="2"/>
  <c r="Z92" i="2" s="1"/>
  <c r="Y96" i="2"/>
  <c r="Z96" i="2" s="1"/>
  <c r="Y100" i="2"/>
  <c r="Z100" i="2" s="1"/>
  <c r="Y108" i="2"/>
  <c r="Z108" i="2" s="1"/>
  <c r="Y112" i="2"/>
  <c r="Z112" i="2" s="1"/>
  <c r="Y116" i="2"/>
  <c r="Z116" i="2" s="1"/>
  <c r="Y120" i="2"/>
  <c r="Z120" i="2" s="1"/>
  <c r="Y124" i="2"/>
  <c r="Z124" i="2" s="1"/>
  <c r="Y128" i="2"/>
  <c r="Z128" i="2" s="1"/>
  <c r="Y235" i="2"/>
  <c r="Z235" i="2" s="1"/>
  <c r="Y98" i="2"/>
  <c r="Z98" i="2" s="1"/>
  <c r="Y32" i="2"/>
  <c r="Z32" i="2" s="1"/>
  <c r="Y136" i="2"/>
  <c r="Z136" i="2" s="1"/>
  <c r="Y140" i="2"/>
  <c r="Z140" i="2" s="1"/>
  <c r="Y144" i="2"/>
  <c r="Z144" i="2" s="1"/>
  <c r="Y318" i="2"/>
  <c r="Z318" i="2" s="1"/>
  <c r="Y322" i="2"/>
  <c r="Z322" i="2" s="1"/>
  <c r="Y347" i="2"/>
  <c r="Z347" i="2" s="1"/>
  <c r="Y74" i="2"/>
  <c r="Z74" i="2" s="1"/>
  <c r="Y82" i="2"/>
  <c r="Z82" i="2" s="1"/>
  <c r="Y90" i="2"/>
  <c r="Z90" i="2" s="1"/>
  <c r="Y94" i="2"/>
  <c r="Z94" i="2" s="1"/>
  <c r="Y102" i="2"/>
  <c r="Z102" i="2" s="1"/>
  <c r="Y110" i="2"/>
  <c r="Z110" i="2" s="1"/>
  <c r="Y114" i="2"/>
  <c r="Z114" i="2" s="1"/>
  <c r="Y118" i="2"/>
  <c r="Z118" i="2" s="1"/>
  <c r="Y122" i="2"/>
  <c r="Z122" i="2" s="1"/>
  <c r="Y126" i="2"/>
  <c r="Z126" i="2" s="1"/>
  <c r="Y130" i="2"/>
  <c r="Z130" i="2" s="1"/>
  <c r="Y134" i="2"/>
  <c r="Z134" i="2" s="1"/>
  <c r="Y138" i="2"/>
  <c r="Z138" i="2" s="1"/>
  <c r="Y142" i="2"/>
  <c r="Z142" i="2" s="1"/>
  <c r="Y146" i="2"/>
  <c r="Z146" i="2" s="1"/>
  <c r="Y237" i="2"/>
  <c r="Z237" i="2" s="1"/>
  <c r="Y78" i="2"/>
  <c r="Z78" i="2" s="1"/>
  <c r="Y86" i="2"/>
  <c r="Z86" i="2" s="1"/>
  <c r="Y317" i="2"/>
  <c r="Z317" i="2" s="1"/>
  <c r="Y354" i="2"/>
  <c r="Z354" i="2" s="1"/>
  <c r="Y365" i="2"/>
  <c r="Z365" i="2" s="1"/>
  <c r="Y133" i="2"/>
  <c r="Z133" i="2" s="1"/>
  <c r="Y132" i="2"/>
  <c r="Z132" i="2" s="1"/>
  <c r="Y272" i="2"/>
  <c r="Z272" i="2" s="1"/>
  <c r="W326" i="2"/>
  <c r="Y326" i="2" s="1"/>
  <c r="Z326" i="2" s="1"/>
  <c r="Y339" i="2"/>
  <c r="Z339" i="2" s="1"/>
  <c r="Y351" i="2"/>
  <c r="Z351" i="2" s="1"/>
  <c r="Y73" i="2"/>
  <c r="Z73" i="2" s="1"/>
  <c r="Y77" i="2"/>
  <c r="Z77" i="2" s="1"/>
  <c r="Y81" i="2"/>
  <c r="Z81" i="2" s="1"/>
  <c r="Y85" i="2"/>
  <c r="Z85" i="2" s="1"/>
  <c r="Y89" i="2"/>
  <c r="Z89" i="2" s="1"/>
  <c r="Y93" i="2"/>
  <c r="Z93" i="2" s="1"/>
  <c r="Y97" i="2"/>
  <c r="Z97" i="2" s="1"/>
  <c r="Y101" i="2"/>
  <c r="Z101" i="2" s="1"/>
  <c r="Y109" i="2"/>
  <c r="Z109" i="2" s="1"/>
  <c r="Y113" i="2"/>
  <c r="Z113" i="2" s="1"/>
  <c r="Y117" i="2"/>
  <c r="Z117" i="2" s="1"/>
  <c r="Y121" i="2"/>
  <c r="Z121" i="2" s="1"/>
  <c r="Y125" i="2"/>
  <c r="Z125" i="2" s="1"/>
  <c r="Y129" i="2"/>
  <c r="Z129" i="2" s="1"/>
  <c r="Y137" i="2"/>
  <c r="Z137" i="2" s="1"/>
  <c r="Y141" i="2"/>
  <c r="Z141" i="2" s="1"/>
  <c r="Y145" i="2"/>
  <c r="Z145" i="2" s="1"/>
  <c r="Y236" i="2"/>
  <c r="Z236" i="2" s="1"/>
  <c r="Y103" i="2"/>
  <c r="Z103" i="2" s="1"/>
  <c r="W151" i="2"/>
  <c r="Y151" i="2" s="1"/>
  <c r="Z151" i="2" s="1"/>
  <c r="Y87" i="2"/>
  <c r="Z87" i="2" s="1"/>
  <c r="Y99" i="2"/>
  <c r="Z99" i="2" s="1"/>
  <c r="Y111" i="2"/>
  <c r="Z111" i="2" s="1"/>
  <c r="Y115" i="2"/>
  <c r="Z115" i="2" s="1"/>
  <c r="Y119" i="2"/>
  <c r="Z119" i="2" s="1"/>
  <c r="Y123" i="2"/>
  <c r="Z123" i="2" s="1"/>
  <c r="Y127" i="2"/>
  <c r="Z127" i="2" s="1"/>
  <c r="Y135" i="2"/>
  <c r="Z135" i="2" s="1"/>
  <c r="Y139" i="2"/>
  <c r="Z139" i="2" s="1"/>
  <c r="Y143" i="2"/>
  <c r="Z143" i="2" s="1"/>
  <c r="Y238" i="2"/>
  <c r="Z238" i="2" s="1"/>
  <c r="Y104" i="2"/>
  <c r="Z104" i="2" s="1"/>
  <c r="Y75" i="2"/>
  <c r="Z75" i="2" s="1"/>
  <c r="Y83" i="2"/>
  <c r="Z83" i="2" s="1"/>
  <c r="Y95" i="2"/>
  <c r="Z95" i="2" s="1"/>
  <c r="Y107" i="2"/>
  <c r="Z107" i="2" s="1"/>
  <c r="Y105" i="2"/>
  <c r="Z105" i="2" s="1"/>
  <c r="Y79" i="2"/>
  <c r="Z79" i="2" s="1"/>
  <c r="Y91" i="2"/>
  <c r="Z91" i="2" s="1"/>
  <c r="E276" i="2"/>
  <c r="G276" i="2" s="1"/>
  <c r="W273" i="2"/>
  <c r="Y273" i="2" s="1"/>
  <c r="Z273" i="2" s="1"/>
  <c r="Y106" i="2"/>
  <c r="Z106" i="2" s="1"/>
  <c r="E366" i="2"/>
  <c r="G366" i="2" s="1"/>
  <c r="W366" i="2" s="1"/>
  <c r="Y366" i="2" s="1"/>
  <c r="Z366" i="2" s="1"/>
  <c r="M147" i="2"/>
  <c r="K147" i="2"/>
  <c r="V311" i="2" l="1"/>
  <c r="S311" i="2"/>
  <c r="P311" i="2"/>
  <c r="M311" i="2"/>
  <c r="T310" i="2"/>
  <c r="Q310" i="2"/>
  <c r="N310" i="2"/>
  <c r="K310" i="2"/>
  <c r="H310" i="2"/>
  <c r="E310" i="2"/>
  <c r="V309" i="2"/>
  <c r="S309" i="2"/>
  <c r="P309" i="2"/>
  <c r="M309" i="2"/>
  <c r="J309" i="2"/>
  <c r="G309" i="2"/>
  <c r="V308" i="2"/>
  <c r="S308" i="2"/>
  <c r="P308" i="2"/>
  <c r="M308" i="2"/>
  <c r="J308" i="2"/>
  <c r="G308" i="2"/>
  <c r="V307" i="2"/>
  <c r="S307" i="2"/>
  <c r="P307" i="2"/>
  <c r="M307" i="2"/>
  <c r="J307" i="2"/>
  <c r="G307" i="2"/>
  <c r="T306" i="2"/>
  <c r="Q306" i="2"/>
  <c r="N306" i="2"/>
  <c r="K306" i="2"/>
  <c r="H306" i="2"/>
  <c r="E306" i="2"/>
  <c r="V305" i="2"/>
  <c r="S305" i="2"/>
  <c r="P305" i="2"/>
  <c r="M305" i="2"/>
  <c r="J305" i="2"/>
  <c r="V304" i="2"/>
  <c r="S304" i="2"/>
  <c r="P304" i="2"/>
  <c r="M304" i="2"/>
  <c r="J304" i="2"/>
  <c r="V303" i="2"/>
  <c r="S303" i="2"/>
  <c r="P303" i="2"/>
  <c r="M303" i="2"/>
  <c r="J303" i="2"/>
  <c r="V302" i="2"/>
  <c r="S302" i="2"/>
  <c r="P302" i="2"/>
  <c r="M302" i="2"/>
  <c r="T301" i="2"/>
  <c r="Q301" i="2"/>
  <c r="N301" i="2"/>
  <c r="K301" i="2"/>
  <c r="H301" i="2"/>
  <c r="E301" i="2"/>
  <c r="V300" i="2"/>
  <c r="S300" i="2"/>
  <c r="P300" i="2"/>
  <c r="M300" i="2"/>
  <c r="V299" i="2"/>
  <c r="S299" i="2"/>
  <c r="P299" i="2"/>
  <c r="M299" i="2"/>
  <c r="J299" i="2"/>
  <c r="V298" i="2"/>
  <c r="S298" i="2"/>
  <c r="P298" i="2"/>
  <c r="M298" i="2"/>
  <c r="V297" i="2"/>
  <c r="S297" i="2"/>
  <c r="P297" i="2"/>
  <c r="M297" i="2"/>
  <c r="T296" i="2"/>
  <c r="Q296" i="2"/>
  <c r="N296" i="2"/>
  <c r="K296" i="2"/>
  <c r="H296" i="2"/>
  <c r="E296" i="2"/>
  <c r="T294" i="2"/>
  <c r="Q294" i="2"/>
  <c r="N294" i="2"/>
  <c r="K294" i="2"/>
  <c r="H294" i="2"/>
  <c r="E294" i="2"/>
  <c r="V293" i="2"/>
  <c r="S293" i="2"/>
  <c r="P293" i="2"/>
  <c r="M293" i="2"/>
  <c r="J293" i="2"/>
  <c r="G293" i="2"/>
  <c r="V292" i="2"/>
  <c r="S292" i="2"/>
  <c r="P292" i="2"/>
  <c r="M292" i="2"/>
  <c r="J292" i="2"/>
  <c r="G292" i="2"/>
  <c r="V291" i="2"/>
  <c r="S291" i="2"/>
  <c r="P291" i="2"/>
  <c r="M291" i="2"/>
  <c r="J291" i="2"/>
  <c r="G291" i="2"/>
  <c r="V290" i="2"/>
  <c r="S290" i="2"/>
  <c r="P290" i="2"/>
  <c r="M290" i="2"/>
  <c r="J290" i="2"/>
  <c r="G290" i="2"/>
  <c r="T288" i="2"/>
  <c r="Q288" i="2"/>
  <c r="N288" i="2"/>
  <c r="K288" i="2"/>
  <c r="H288" i="2"/>
  <c r="E288" i="2"/>
  <c r="V287" i="2"/>
  <c r="S287" i="2"/>
  <c r="P287" i="2"/>
  <c r="M287" i="2"/>
  <c r="J287" i="2"/>
  <c r="G287" i="2"/>
  <c r="V286" i="2"/>
  <c r="S286" i="2"/>
  <c r="P286" i="2"/>
  <c r="M286" i="2"/>
  <c r="J286" i="2"/>
  <c r="G286" i="2"/>
  <c r="T284" i="2"/>
  <c r="Q284" i="2"/>
  <c r="N284" i="2"/>
  <c r="K284" i="2"/>
  <c r="H284" i="2"/>
  <c r="E284" i="2"/>
  <c r="V283" i="2"/>
  <c r="S283" i="2"/>
  <c r="P283" i="2"/>
  <c r="M283" i="2"/>
  <c r="J283" i="2"/>
  <c r="G283" i="2"/>
  <c r="V282" i="2"/>
  <c r="S282" i="2"/>
  <c r="P282" i="2"/>
  <c r="M282" i="2"/>
  <c r="J282" i="2"/>
  <c r="G282" i="2"/>
  <c r="V281" i="2"/>
  <c r="S281" i="2"/>
  <c r="P281" i="2"/>
  <c r="M281" i="2"/>
  <c r="J281" i="2"/>
  <c r="G281" i="2"/>
  <c r="V280" i="2"/>
  <c r="S280" i="2"/>
  <c r="P280" i="2"/>
  <c r="M280" i="2"/>
  <c r="J280" i="2"/>
  <c r="G280" i="2"/>
  <c r="V279" i="2"/>
  <c r="S279" i="2"/>
  <c r="P279" i="2"/>
  <c r="M279" i="2"/>
  <c r="J279" i="2"/>
  <c r="G279" i="2"/>
  <c r="T277" i="2"/>
  <c r="Q277" i="2"/>
  <c r="N277" i="2"/>
  <c r="K277" i="2"/>
  <c r="H277" i="2"/>
  <c r="E277" i="2"/>
  <c r="V276" i="2"/>
  <c r="S276" i="2"/>
  <c r="P276" i="2"/>
  <c r="M276" i="2"/>
  <c r="V274" i="2"/>
  <c r="S274" i="2"/>
  <c r="P274" i="2"/>
  <c r="M274" i="2"/>
  <c r="J274" i="2"/>
  <c r="V270" i="2"/>
  <c r="S270" i="2"/>
  <c r="P270" i="2"/>
  <c r="M270" i="2"/>
  <c r="V269" i="2"/>
  <c r="S269" i="2"/>
  <c r="P269" i="2"/>
  <c r="M269" i="2"/>
  <c r="V268" i="2"/>
  <c r="S268" i="2"/>
  <c r="P268" i="2"/>
  <c r="M268" i="2"/>
  <c r="V267" i="2"/>
  <c r="S267" i="2"/>
  <c r="P267" i="2"/>
  <c r="M267" i="2"/>
  <c r="T265" i="2"/>
  <c r="Q265" i="2"/>
  <c r="N265" i="2"/>
  <c r="K265" i="2"/>
  <c r="H265" i="2"/>
  <c r="E265" i="2"/>
  <c r="V264" i="2"/>
  <c r="S264" i="2"/>
  <c r="P264" i="2"/>
  <c r="M264" i="2"/>
  <c r="J264" i="2"/>
  <c r="G264" i="2"/>
  <c r="V263" i="2"/>
  <c r="S263" i="2"/>
  <c r="P263" i="2"/>
  <c r="M263" i="2"/>
  <c r="J263" i="2"/>
  <c r="G263" i="2"/>
  <c r="V262" i="2"/>
  <c r="S262" i="2"/>
  <c r="P262" i="2"/>
  <c r="M262" i="2"/>
  <c r="J262" i="2"/>
  <c r="G262" i="2"/>
  <c r="V261" i="2"/>
  <c r="S261" i="2"/>
  <c r="P261" i="2"/>
  <c r="M261" i="2"/>
  <c r="J261" i="2"/>
  <c r="G261" i="2"/>
  <c r="V260" i="2"/>
  <c r="S260" i="2"/>
  <c r="P260" i="2"/>
  <c r="M260" i="2"/>
  <c r="J260" i="2"/>
  <c r="G260" i="2"/>
  <c r="V259" i="2"/>
  <c r="S259" i="2"/>
  <c r="P259" i="2"/>
  <c r="M259" i="2"/>
  <c r="J259" i="2"/>
  <c r="G259" i="2"/>
  <c r="T257" i="2"/>
  <c r="Q257" i="2"/>
  <c r="N257" i="2"/>
  <c r="K257" i="2"/>
  <c r="H257" i="2"/>
  <c r="E257" i="2"/>
  <c r="V256" i="2"/>
  <c r="S256" i="2"/>
  <c r="P256" i="2"/>
  <c r="J256" i="2"/>
  <c r="G256" i="2"/>
  <c r="V255" i="2"/>
  <c r="S255" i="2"/>
  <c r="J255" i="2"/>
  <c r="G255" i="2"/>
  <c r="V252" i="2"/>
  <c r="S252" i="2"/>
  <c r="J252" i="2"/>
  <c r="G252" i="2"/>
  <c r="V251" i="2"/>
  <c r="S251" i="2"/>
  <c r="J251" i="2"/>
  <c r="G251" i="2"/>
  <c r="V250" i="2"/>
  <c r="S250" i="2"/>
  <c r="P250" i="2"/>
  <c r="J250" i="2"/>
  <c r="G250" i="2"/>
  <c r="V249" i="2"/>
  <c r="S249" i="2"/>
  <c r="P249" i="2"/>
  <c r="J249" i="2"/>
  <c r="G249" i="2"/>
  <c r="V248" i="2"/>
  <c r="S248" i="2"/>
  <c r="P248" i="2"/>
  <c r="J248" i="2"/>
  <c r="G248" i="2"/>
  <c r="V247" i="2"/>
  <c r="S247" i="2"/>
  <c r="P247" i="2"/>
  <c r="J247" i="2"/>
  <c r="G247" i="2"/>
  <c r="V246" i="2"/>
  <c r="S246" i="2"/>
  <c r="J246" i="2"/>
  <c r="G246" i="2"/>
  <c r="V245" i="2"/>
  <c r="S245" i="2"/>
  <c r="J245" i="2"/>
  <c r="G245" i="2"/>
  <c r="V244" i="2"/>
  <c r="S244" i="2"/>
  <c r="P244" i="2"/>
  <c r="J244" i="2"/>
  <c r="G244" i="2"/>
  <c r="V241" i="2"/>
  <c r="S241" i="2"/>
  <c r="P241" i="2"/>
  <c r="M241" i="2"/>
  <c r="V240" i="2"/>
  <c r="S240" i="2"/>
  <c r="P240" i="2"/>
  <c r="M240" i="2"/>
  <c r="V234" i="2"/>
  <c r="S234" i="2"/>
  <c r="P234" i="2"/>
  <c r="M234" i="2"/>
  <c r="T233" i="2"/>
  <c r="Q233" i="2"/>
  <c r="N233" i="2"/>
  <c r="K233" i="2"/>
  <c r="H233" i="2"/>
  <c r="E233" i="2"/>
  <c r="V232" i="2"/>
  <c r="S232" i="2"/>
  <c r="P232" i="2"/>
  <c r="M232" i="2"/>
  <c r="J232" i="2"/>
  <c r="G232" i="2"/>
  <c r="V231" i="2"/>
  <c r="S231" i="2"/>
  <c r="P231" i="2"/>
  <c r="M231" i="2"/>
  <c r="J231" i="2"/>
  <c r="G231" i="2"/>
  <c r="V230" i="2"/>
  <c r="S230" i="2"/>
  <c r="P230" i="2"/>
  <c r="M230" i="2"/>
  <c r="J230" i="2"/>
  <c r="G230" i="2"/>
  <c r="T229" i="2"/>
  <c r="Q229" i="2"/>
  <c r="N229" i="2"/>
  <c r="H229" i="2"/>
  <c r="E229" i="2"/>
  <c r="V181" i="2"/>
  <c r="S181" i="2"/>
  <c r="J181" i="2"/>
  <c r="G181" i="2"/>
  <c r="T180" i="2"/>
  <c r="Q180" i="2"/>
  <c r="N180" i="2"/>
  <c r="K180" i="2"/>
  <c r="H180" i="2"/>
  <c r="E180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T174" i="2"/>
  <c r="Q174" i="2"/>
  <c r="N174" i="2"/>
  <c r="K174" i="2"/>
  <c r="H174" i="2"/>
  <c r="E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T170" i="2"/>
  <c r="Q170" i="2"/>
  <c r="N170" i="2"/>
  <c r="K170" i="2"/>
  <c r="H170" i="2"/>
  <c r="E170" i="2"/>
  <c r="V169" i="2"/>
  <c r="S169" i="2"/>
  <c r="J169" i="2"/>
  <c r="G169" i="2"/>
  <c r="V166" i="2"/>
  <c r="S166" i="2"/>
  <c r="P166" i="2"/>
  <c r="J166" i="2"/>
  <c r="G166" i="2"/>
  <c r="V163" i="2"/>
  <c r="S163" i="2"/>
  <c r="P163" i="2"/>
  <c r="J163" i="2"/>
  <c r="G163" i="2"/>
  <c r="T162" i="2"/>
  <c r="Q162" i="2"/>
  <c r="N162" i="2"/>
  <c r="K162" i="2"/>
  <c r="H162" i="2"/>
  <c r="E162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T156" i="2"/>
  <c r="Q156" i="2"/>
  <c r="N156" i="2"/>
  <c r="K156" i="2"/>
  <c r="H156" i="2"/>
  <c r="E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T152" i="2"/>
  <c r="Q152" i="2"/>
  <c r="N152" i="2"/>
  <c r="K152" i="2"/>
  <c r="H152" i="2"/>
  <c r="E152" i="2"/>
  <c r="V150" i="2"/>
  <c r="S150" i="2"/>
  <c r="P150" i="2"/>
  <c r="V149" i="2"/>
  <c r="S149" i="2"/>
  <c r="T147" i="2"/>
  <c r="Q147" i="2"/>
  <c r="N147" i="2"/>
  <c r="E147" i="2"/>
  <c r="V71" i="2"/>
  <c r="S71" i="2"/>
  <c r="P71" i="2"/>
  <c r="M71" i="2"/>
  <c r="T70" i="2"/>
  <c r="Q70" i="2"/>
  <c r="N70" i="2"/>
  <c r="K70" i="2"/>
  <c r="H70" i="2"/>
  <c r="E70" i="2"/>
  <c r="V69" i="2"/>
  <c r="V68" i="2" s="1"/>
  <c r="S69" i="2"/>
  <c r="S68" i="2" s="1"/>
  <c r="P69" i="2"/>
  <c r="P68" i="2" s="1"/>
  <c r="M69" i="2"/>
  <c r="J68" i="2"/>
  <c r="T68" i="2"/>
  <c r="Q68" i="2"/>
  <c r="N68" i="2"/>
  <c r="K68" i="2"/>
  <c r="H68" i="2"/>
  <c r="E68" i="2"/>
  <c r="V65" i="2"/>
  <c r="S65" i="2"/>
  <c r="P65" i="2"/>
  <c r="M65" i="2"/>
  <c r="V64" i="2"/>
  <c r="V63" i="2" s="1"/>
  <c r="S64" i="2"/>
  <c r="S63" i="2" s="1"/>
  <c r="P64" i="2"/>
  <c r="P63" i="2" s="1"/>
  <c r="M64" i="2"/>
  <c r="T63" i="2"/>
  <c r="Q63" i="2"/>
  <c r="N63" i="2"/>
  <c r="K63" i="2"/>
  <c r="V62" i="2"/>
  <c r="S62" i="2"/>
  <c r="P62" i="2"/>
  <c r="M62" i="2"/>
  <c r="J62" i="2"/>
  <c r="G62" i="2"/>
  <c r="V61" i="2"/>
  <c r="S61" i="2"/>
  <c r="P61" i="2"/>
  <c r="M61" i="2"/>
  <c r="J61" i="2"/>
  <c r="G61" i="2"/>
  <c r="V60" i="2"/>
  <c r="S60" i="2"/>
  <c r="P60" i="2"/>
  <c r="M60" i="2"/>
  <c r="T59" i="2"/>
  <c r="Q59" i="2"/>
  <c r="N59" i="2"/>
  <c r="K59" i="2"/>
  <c r="H59" i="2"/>
  <c r="H66" i="2" s="1"/>
  <c r="E59" i="2"/>
  <c r="E66" i="2" s="1"/>
  <c r="V56" i="2"/>
  <c r="S56" i="2"/>
  <c r="P56" i="2"/>
  <c r="M56" i="2"/>
  <c r="J56" i="2"/>
  <c r="G56" i="2"/>
  <c r="V55" i="2"/>
  <c r="S55" i="2"/>
  <c r="P55" i="2"/>
  <c r="M55" i="2"/>
  <c r="J55" i="2"/>
  <c r="G55" i="2"/>
  <c r="V54" i="2"/>
  <c r="S54" i="2"/>
  <c r="P54" i="2"/>
  <c r="M54" i="2"/>
  <c r="J54" i="2"/>
  <c r="G54" i="2"/>
  <c r="T53" i="2"/>
  <c r="Q53" i="2"/>
  <c r="N53" i="2"/>
  <c r="K53" i="2"/>
  <c r="H53" i="2"/>
  <c r="E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T49" i="2"/>
  <c r="Q49" i="2"/>
  <c r="N49" i="2"/>
  <c r="K49" i="2"/>
  <c r="H49" i="2"/>
  <c r="E49" i="2"/>
  <c r="V48" i="2"/>
  <c r="S48" i="2"/>
  <c r="P48" i="2"/>
  <c r="M48" i="2"/>
  <c r="J48" i="2"/>
  <c r="G48" i="2"/>
  <c r="V47" i="2"/>
  <c r="S47" i="2"/>
  <c r="P47" i="2"/>
  <c r="M47" i="2"/>
  <c r="J47" i="2"/>
  <c r="G47" i="2"/>
  <c r="V46" i="2"/>
  <c r="S46" i="2"/>
  <c r="P46" i="2"/>
  <c r="M46" i="2"/>
  <c r="J46" i="2"/>
  <c r="G46" i="2"/>
  <c r="T45" i="2"/>
  <c r="Q45" i="2"/>
  <c r="N45" i="2"/>
  <c r="K45" i="2"/>
  <c r="H45" i="2"/>
  <c r="E45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22" i="2"/>
  <c r="S22" i="2"/>
  <c r="P22" i="2"/>
  <c r="M22" i="2"/>
  <c r="M21" i="2" s="1"/>
  <c r="K38" i="2" s="1"/>
  <c r="M38" i="2" s="1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I30" i="1"/>
  <c r="H30" i="1"/>
  <c r="G30" i="1"/>
  <c r="E30" i="1"/>
  <c r="O29" i="1"/>
  <c r="M63" i="2" l="1"/>
  <c r="W240" i="2"/>
  <c r="W276" i="2"/>
  <c r="W166" i="2"/>
  <c r="X166" i="2"/>
  <c r="X240" i="2"/>
  <c r="Y240" i="2" s="1"/>
  <c r="Z240" i="2" s="1"/>
  <c r="W274" i="2"/>
  <c r="X274" i="2"/>
  <c r="X276" i="2"/>
  <c r="Y276" i="2" s="1"/>
  <c r="Z276" i="2" s="1"/>
  <c r="X241" i="2"/>
  <c r="W260" i="2"/>
  <c r="W261" i="2"/>
  <c r="G310" i="2"/>
  <c r="S310" i="2"/>
  <c r="X244" i="2"/>
  <c r="X247" i="2"/>
  <c r="M301" i="2"/>
  <c r="X259" i="2"/>
  <c r="S301" i="2"/>
  <c r="M306" i="2"/>
  <c r="W311" i="2"/>
  <c r="V233" i="2"/>
  <c r="V257" i="2"/>
  <c r="S229" i="2"/>
  <c r="M229" i="2"/>
  <c r="X305" i="2"/>
  <c r="X246" i="2"/>
  <c r="X311" i="2"/>
  <c r="P174" i="2"/>
  <c r="M180" i="2"/>
  <c r="X262" i="2"/>
  <c r="X281" i="2"/>
  <c r="X282" i="2"/>
  <c r="P288" i="2"/>
  <c r="X291" i="2"/>
  <c r="V306" i="2"/>
  <c r="W173" i="2"/>
  <c r="X175" i="2"/>
  <c r="V174" i="2"/>
  <c r="X177" i="2"/>
  <c r="X181" i="2"/>
  <c r="V162" i="2"/>
  <c r="S152" i="2"/>
  <c r="S156" i="2"/>
  <c r="X169" i="2"/>
  <c r="X172" i="2"/>
  <c r="X283" i="2"/>
  <c r="P306" i="2"/>
  <c r="K242" i="2"/>
  <c r="V147" i="2"/>
  <c r="P147" i="2"/>
  <c r="X157" i="2"/>
  <c r="S170" i="2"/>
  <c r="M170" i="2"/>
  <c r="P180" i="2"/>
  <c r="W290" i="2"/>
  <c r="W291" i="2"/>
  <c r="W297" i="2"/>
  <c r="S296" i="2"/>
  <c r="W298" i="2"/>
  <c r="W299" i="2"/>
  <c r="W300" i="2"/>
  <c r="X263" i="2"/>
  <c r="X54" i="2"/>
  <c r="S49" i="2"/>
  <c r="S13" i="2"/>
  <c r="Q36" i="2" s="1"/>
  <c r="S36" i="2" s="1"/>
  <c r="V39" i="2"/>
  <c r="X46" i="2"/>
  <c r="X14" i="2"/>
  <c r="V13" i="2"/>
  <c r="T36" i="2" s="1"/>
  <c r="P13" i="2"/>
  <c r="N36" i="2" s="1"/>
  <c r="X16" i="2"/>
  <c r="J17" i="2"/>
  <c r="H37" i="2" s="1"/>
  <c r="J37" i="2" s="1"/>
  <c r="X20" i="2"/>
  <c r="X62" i="2"/>
  <c r="V70" i="2"/>
  <c r="P70" i="2"/>
  <c r="G49" i="2"/>
  <c r="M53" i="2"/>
  <c r="X56" i="2"/>
  <c r="G59" i="2"/>
  <c r="G66" i="2" s="1"/>
  <c r="M70" i="2"/>
  <c r="M39" i="2"/>
  <c r="S39" i="2"/>
  <c r="W42" i="2"/>
  <c r="M45" i="2"/>
  <c r="X48" i="2"/>
  <c r="X61" i="2"/>
  <c r="N66" i="2"/>
  <c r="W65" i="2"/>
  <c r="G152" i="2"/>
  <c r="W159" i="2"/>
  <c r="V229" i="2"/>
  <c r="X232" i="2"/>
  <c r="N242" i="2"/>
  <c r="W241" i="2"/>
  <c r="W256" i="2"/>
  <c r="X261" i="2"/>
  <c r="X267" i="2"/>
  <c r="V277" i="2"/>
  <c r="X269" i="2"/>
  <c r="X270" i="2"/>
  <c r="G284" i="2"/>
  <c r="S288" i="2"/>
  <c r="M294" i="2"/>
  <c r="X293" i="2"/>
  <c r="V296" i="2"/>
  <c r="X298" i="2"/>
  <c r="V45" i="2"/>
  <c r="X40" i="2"/>
  <c r="X42" i="2"/>
  <c r="V49" i="2"/>
  <c r="P49" i="2"/>
  <c r="X52" i="2"/>
  <c r="X65" i="2"/>
  <c r="X158" i="2"/>
  <c r="V156" i="2"/>
  <c r="X159" i="2"/>
  <c r="M162" i="2"/>
  <c r="W176" i="2"/>
  <c r="W177" i="2"/>
  <c r="W231" i="2"/>
  <c r="W232" i="2"/>
  <c r="W263" i="2"/>
  <c r="W264" i="2"/>
  <c r="P277" i="2"/>
  <c r="J284" i="2"/>
  <c r="V284" i="2"/>
  <c r="M296" i="2"/>
  <c r="G301" i="2"/>
  <c r="W307" i="2"/>
  <c r="S306" i="2"/>
  <c r="W308" i="2"/>
  <c r="W309" i="2"/>
  <c r="S294" i="2"/>
  <c r="E160" i="2"/>
  <c r="T367" i="2"/>
  <c r="M13" i="2"/>
  <c r="K36" i="2" s="1"/>
  <c r="W15" i="2"/>
  <c r="P39" i="2"/>
  <c r="P45" i="2"/>
  <c r="S45" i="2"/>
  <c r="W48" i="2"/>
  <c r="K57" i="2"/>
  <c r="H57" i="2"/>
  <c r="S53" i="2"/>
  <c r="W56" i="2"/>
  <c r="W60" i="2"/>
  <c r="S59" i="2"/>
  <c r="S66" i="2" s="1"/>
  <c r="M59" i="2"/>
  <c r="M66" i="2" s="1"/>
  <c r="K66" i="2"/>
  <c r="X69" i="2"/>
  <c r="X68" i="2" s="1"/>
  <c r="S147" i="2"/>
  <c r="W150" i="2"/>
  <c r="W153" i="2"/>
  <c r="M152" i="2"/>
  <c r="W155" i="2"/>
  <c r="Q160" i="2"/>
  <c r="S162" i="2"/>
  <c r="W169" i="2"/>
  <c r="P170" i="2"/>
  <c r="M174" i="2"/>
  <c r="T242" i="2"/>
  <c r="Q242" i="2"/>
  <c r="M257" i="2"/>
  <c r="W245" i="2"/>
  <c r="W246" i="2"/>
  <c r="W247" i="2"/>
  <c r="X248" i="2"/>
  <c r="X249" i="2"/>
  <c r="X250" i="2"/>
  <c r="X251" i="2"/>
  <c r="X252" i="2"/>
  <c r="X255" i="2"/>
  <c r="X264" i="2"/>
  <c r="W280" i="2"/>
  <c r="S284" i="2"/>
  <c r="W286" i="2"/>
  <c r="M288" i="2"/>
  <c r="V294" i="2"/>
  <c r="W292" i="2"/>
  <c r="X299" i="2"/>
  <c r="X300" i="2"/>
  <c r="W302" i="2"/>
  <c r="W303" i="2"/>
  <c r="W304" i="2"/>
  <c r="W305" i="2"/>
  <c r="X309" i="2"/>
  <c r="K367" i="2"/>
  <c r="V310" i="2"/>
  <c r="H242" i="2"/>
  <c r="H367" i="2"/>
  <c r="E57" i="2"/>
  <c r="W50" i="2"/>
  <c r="M49" i="2"/>
  <c r="W52" i="2"/>
  <c r="X55" i="2"/>
  <c r="V53" i="2"/>
  <c r="V59" i="2"/>
  <c r="V66" i="2" s="1"/>
  <c r="P59" i="2"/>
  <c r="P66" i="2" s="1"/>
  <c r="W62" i="2"/>
  <c r="T66" i="2"/>
  <c r="K160" i="2"/>
  <c r="X150" i="2"/>
  <c r="V152" i="2"/>
  <c r="P152" i="2"/>
  <c r="X155" i="2"/>
  <c r="J156" i="2"/>
  <c r="T160" i="2"/>
  <c r="M156" i="2"/>
  <c r="W171" i="2"/>
  <c r="X173" i="2"/>
  <c r="S180" i="2"/>
  <c r="V180" i="2"/>
  <c r="J233" i="2"/>
  <c r="M233" i="2"/>
  <c r="W248" i="2"/>
  <c r="W249" i="2"/>
  <c r="W250" i="2"/>
  <c r="W251" i="2"/>
  <c r="W252" i="2"/>
  <c r="W255" i="2"/>
  <c r="X256" i="2"/>
  <c r="X260" i="2"/>
  <c r="V265" i="2"/>
  <c r="W262" i="2"/>
  <c r="M277" i="2"/>
  <c r="W268" i="2"/>
  <c r="W269" i="2"/>
  <c r="W270" i="2"/>
  <c r="P284" i="2"/>
  <c r="X280" i="2"/>
  <c r="W281" i="2"/>
  <c r="W282" i="2"/>
  <c r="W283" i="2"/>
  <c r="V288" i="2"/>
  <c r="X287" i="2"/>
  <c r="X292" i="2"/>
  <c r="W293" i="2"/>
  <c r="X304" i="2"/>
  <c r="N367" i="2"/>
  <c r="Q57" i="2"/>
  <c r="S70" i="2"/>
  <c r="J162" i="2"/>
  <c r="S174" i="2"/>
  <c r="G229" i="2"/>
  <c r="J265" i="2"/>
  <c r="G294" i="2"/>
  <c r="G296" i="2"/>
  <c r="G306" i="2"/>
  <c r="X308" i="2"/>
  <c r="E367" i="2"/>
  <c r="Q367" i="2"/>
  <c r="X15" i="2"/>
  <c r="M17" i="2"/>
  <c r="K37" i="2" s="1"/>
  <c r="M37" i="2" s="1"/>
  <c r="S21" i="2"/>
  <c r="Q38" i="2" s="1"/>
  <c r="S38" i="2" s="1"/>
  <c r="G13" i="2"/>
  <c r="E36" i="2" s="1"/>
  <c r="G36" i="2" s="1"/>
  <c r="X18" i="2"/>
  <c r="X19" i="2"/>
  <c r="V17" i="2"/>
  <c r="T37" i="2" s="1"/>
  <c r="V37" i="2" s="1"/>
  <c r="W16" i="2"/>
  <c r="W19" i="2"/>
  <c r="W20" i="2"/>
  <c r="P21" i="2"/>
  <c r="N38" i="2" s="1"/>
  <c r="P38" i="2" s="1"/>
  <c r="J13" i="2"/>
  <c r="H36" i="2" s="1"/>
  <c r="P17" i="2"/>
  <c r="N37" i="2" s="1"/>
  <c r="P37" i="2" s="1"/>
  <c r="L29" i="1"/>
  <c r="B29" i="1"/>
  <c r="J29" i="1"/>
  <c r="X50" i="2"/>
  <c r="J49" i="2"/>
  <c r="J53" i="2"/>
  <c r="W71" i="2"/>
  <c r="G70" i="2"/>
  <c r="X71" i="2"/>
  <c r="J70" i="2"/>
  <c r="X154" i="2"/>
  <c r="J180" i="2"/>
  <c r="X245" i="2"/>
  <c r="P257" i="2"/>
  <c r="W18" i="2"/>
  <c r="W40" i="2"/>
  <c r="P310" i="2"/>
  <c r="J310" i="2"/>
  <c r="W14" i="2"/>
  <c r="G39" i="2"/>
  <c r="W41" i="2"/>
  <c r="G45" i="2"/>
  <c r="W47" i="2"/>
  <c r="G147" i="2"/>
  <c r="W149" i="2"/>
  <c r="W154" i="2"/>
  <c r="W172" i="2"/>
  <c r="G170" i="2"/>
  <c r="K30" i="1"/>
  <c r="X47" i="2"/>
  <c r="J45" i="2"/>
  <c r="Q66" i="2"/>
  <c r="M68" i="2"/>
  <c r="W69" i="2"/>
  <c r="G21" i="2"/>
  <c r="E38" i="2" s="1"/>
  <c r="G38" i="2" s="1"/>
  <c r="W22" i="2"/>
  <c r="W51" i="2"/>
  <c r="N57" i="2"/>
  <c r="P53" i="2"/>
  <c r="P156" i="2"/>
  <c r="G156" i="2"/>
  <c r="W158" i="2"/>
  <c r="X163" i="2"/>
  <c r="P162" i="2"/>
  <c r="X149" i="2"/>
  <c r="W163" i="2"/>
  <c r="G162" i="2"/>
  <c r="X176" i="2"/>
  <c r="J174" i="2"/>
  <c r="X234" i="2"/>
  <c r="P233" i="2"/>
  <c r="X41" i="2"/>
  <c r="J39" i="2"/>
  <c r="W54" i="2"/>
  <c r="W61" i="2"/>
  <c r="X64" i="2"/>
  <c r="G68" i="2"/>
  <c r="X153" i="2"/>
  <c r="J152" i="2"/>
  <c r="H160" i="2"/>
  <c r="W157" i="2"/>
  <c r="P229" i="2"/>
  <c r="X231" i="2"/>
  <c r="W234" i="2"/>
  <c r="G233" i="2"/>
  <c r="S233" i="2"/>
  <c r="X307" i="2"/>
  <c r="J306" i="2"/>
  <c r="G17" i="2"/>
  <c r="E37" i="2" s="1"/>
  <c r="G37" i="2" s="1"/>
  <c r="S17" i="2"/>
  <c r="X22" i="2"/>
  <c r="J21" i="2"/>
  <c r="H38" i="2" s="1"/>
  <c r="V21" i="2"/>
  <c r="T38" i="2" s="1"/>
  <c r="V38" i="2" s="1"/>
  <c r="W46" i="2"/>
  <c r="X51" i="2"/>
  <c r="T57" i="2"/>
  <c r="G53" i="2"/>
  <c r="W55" i="2"/>
  <c r="X60" i="2"/>
  <c r="J59" i="2"/>
  <c r="J66" i="2" s="1"/>
  <c r="W64" i="2"/>
  <c r="N160" i="2"/>
  <c r="X171" i="2"/>
  <c r="J170" i="2"/>
  <c r="V170" i="2"/>
  <c r="W230" i="2"/>
  <c r="G257" i="2"/>
  <c r="S257" i="2"/>
  <c r="G265" i="2"/>
  <c r="W259" i="2"/>
  <c r="S265" i="2"/>
  <c r="E242" i="2"/>
  <c r="X268" i="2"/>
  <c r="J277" i="2"/>
  <c r="M284" i="2"/>
  <c r="W279" i="2"/>
  <c r="W287" i="2"/>
  <c r="X297" i="2"/>
  <c r="J296" i="2"/>
  <c r="W175" i="2"/>
  <c r="G174" i="2"/>
  <c r="W181" i="2"/>
  <c r="G180" i="2"/>
  <c r="X230" i="2"/>
  <c r="J229" i="2"/>
  <c r="W244" i="2"/>
  <c r="J257" i="2"/>
  <c r="P265" i="2"/>
  <c r="G277" i="2"/>
  <c r="S277" i="2"/>
  <c r="P294" i="2"/>
  <c r="P301" i="2"/>
  <c r="X303" i="2"/>
  <c r="W267" i="2"/>
  <c r="X279" i="2"/>
  <c r="J294" i="2"/>
  <c r="X290" i="2"/>
  <c r="P296" i="2"/>
  <c r="M265" i="2"/>
  <c r="J288" i="2"/>
  <c r="X286" i="2"/>
  <c r="G288" i="2"/>
  <c r="X302" i="2"/>
  <c r="J301" i="2"/>
  <c r="V301" i="2"/>
  <c r="M310" i="2"/>
  <c r="W147" i="2" l="1"/>
  <c r="X147" i="2"/>
  <c r="Y263" i="2"/>
  <c r="Z263" i="2" s="1"/>
  <c r="Y311" i="2"/>
  <c r="Z311" i="2" s="1"/>
  <c r="Y274" i="2"/>
  <c r="Z274" i="2" s="1"/>
  <c r="J367" i="2"/>
  <c r="Y241" i="2"/>
  <c r="Z241" i="2" s="1"/>
  <c r="Y166" i="2"/>
  <c r="Z166" i="2" s="1"/>
  <c r="Y283" i="2"/>
  <c r="Z283" i="2" s="1"/>
  <c r="Y260" i="2"/>
  <c r="Z260" i="2" s="1"/>
  <c r="Y245" i="2"/>
  <c r="Z245" i="2" s="1"/>
  <c r="Y309" i="2"/>
  <c r="Z309" i="2" s="1"/>
  <c r="Y247" i="2"/>
  <c r="Z247" i="2" s="1"/>
  <c r="Y293" i="2"/>
  <c r="Z293" i="2" s="1"/>
  <c r="Y305" i="2"/>
  <c r="Z305" i="2" s="1"/>
  <c r="Y261" i="2"/>
  <c r="Z261" i="2" s="1"/>
  <c r="Y246" i="2"/>
  <c r="Z246" i="2" s="1"/>
  <c r="Y291" i="2"/>
  <c r="Z291" i="2" s="1"/>
  <c r="Y256" i="2"/>
  <c r="Z256" i="2" s="1"/>
  <c r="X233" i="2"/>
  <c r="Y231" i="2"/>
  <c r="Z231" i="2" s="1"/>
  <c r="Y173" i="2"/>
  <c r="Z173" i="2" s="1"/>
  <c r="Y281" i="2"/>
  <c r="Z281" i="2" s="1"/>
  <c r="V367" i="2"/>
  <c r="Y282" i="2"/>
  <c r="Z282" i="2" s="1"/>
  <c r="W306" i="2"/>
  <c r="Y299" i="2"/>
  <c r="Z299" i="2" s="1"/>
  <c r="Y176" i="2"/>
  <c r="Z176" i="2" s="1"/>
  <c r="X180" i="2"/>
  <c r="V178" i="2"/>
  <c r="Y172" i="2"/>
  <c r="Z172" i="2" s="1"/>
  <c r="Y262" i="2"/>
  <c r="Z262" i="2" s="1"/>
  <c r="M178" i="2"/>
  <c r="Y177" i="2"/>
  <c r="Z177" i="2" s="1"/>
  <c r="Y20" i="2"/>
  <c r="Z20" i="2" s="1"/>
  <c r="S57" i="2"/>
  <c r="J178" i="2"/>
  <c r="G367" i="2"/>
  <c r="Y302" i="2"/>
  <c r="Z302" i="2" s="1"/>
  <c r="Y169" i="2"/>
  <c r="Z169" i="2" s="1"/>
  <c r="Y298" i="2"/>
  <c r="Z298" i="2" s="1"/>
  <c r="W296" i="2"/>
  <c r="X162" i="2"/>
  <c r="X53" i="2"/>
  <c r="Y159" i="2"/>
  <c r="Z159" i="2" s="1"/>
  <c r="S367" i="2"/>
  <c r="Y303" i="2"/>
  <c r="Z303" i="2" s="1"/>
  <c r="X277" i="2"/>
  <c r="Y308" i="2"/>
  <c r="Z308" i="2" s="1"/>
  <c r="Y270" i="2"/>
  <c r="Z270" i="2" s="1"/>
  <c r="Y269" i="2"/>
  <c r="Z269" i="2" s="1"/>
  <c r="Y252" i="2"/>
  <c r="Z252" i="2" s="1"/>
  <c r="Y248" i="2"/>
  <c r="Z248" i="2" s="1"/>
  <c r="Y300" i="2"/>
  <c r="Z300" i="2" s="1"/>
  <c r="Y264" i="2"/>
  <c r="Z264" i="2" s="1"/>
  <c r="X156" i="2"/>
  <c r="V242" i="2"/>
  <c r="J242" i="2"/>
  <c r="Y287" i="2"/>
  <c r="Z287" i="2" s="1"/>
  <c r="M367" i="2"/>
  <c r="X284" i="2"/>
  <c r="P160" i="2"/>
  <c r="S160" i="2"/>
  <c r="Y251" i="2"/>
  <c r="Z251" i="2" s="1"/>
  <c r="M242" i="2"/>
  <c r="W301" i="2"/>
  <c r="S178" i="2"/>
  <c r="Y52" i="2"/>
  <c r="Z52" i="2" s="1"/>
  <c r="Y15" i="2"/>
  <c r="Z15" i="2" s="1"/>
  <c r="Y62" i="2"/>
  <c r="Z62" i="2" s="1"/>
  <c r="Y42" i="2"/>
  <c r="Z42" i="2" s="1"/>
  <c r="Y56" i="2"/>
  <c r="Z56" i="2" s="1"/>
  <c r="Y48" i="2"/>
  <c r="Z48" i="2" s="1"/>
  <c r="V160" i="2"/>
  <c r="Y65" i="2"/>
  <c r="Z65" i="2" s="1"/>
  <c r="X59" i="2"/>
  <c r="X70" i="2"/>
  <c r="Y55" i="2"/>
  <c r="Z55" i="2" s="1"/>
  <c r="Y61" i="2"/>
  <c r="Z61" i="2" s="1"/>
  <c r="Y16" i="2"/>
  <c r="Z16" i="2" s="1"/>
  <c r="X45" i="2"/>
  <c r="X13" i="2"/>
  <c r="V57" i="2"/>
  <c r="X229" i="2"/>
  <c r="X265" i="2"/>
  <c r="X63" i="2"/>
  <c r="M160" i="2"/>
  <c r="X170" i="2"/>
  <c r="G57" i="2"/>
  <c r="S242" i="2"/>
  <c r="J160" i="2"/>
  <c r="Y158" i="2"/>
  <c r="Z158" i="2" s="1"/>
  <c r="P57" i="2"/>
  <c r="X37" i="2"/>
  <c r="X17" i="2"/>
  <c r="Y250" i="2"/>
  <c r="Z250" i="2" s="1"/>
  <c r="Y292" i="2"/>
  <c r="Z292" i="2" s="1"/>
  <c r="Y150" i="2"/>
  <c r="Z150" i="2" s="1"/>
  <c r="X39" i="2"/>
  <c r="Y232" i="2"/>
  <c r="Z232" i="2" s="1"/>
  <c r="X294" i="2"/>
  <c r="X296" i="2"/>
  <c r="Y50" i="2"/>
  <c r="Z50" i="2" s="1"/>
  <c r="Y255" i="2"/>
  <c r="Z255" i="2" s="1"/>
  <c r="Y249" i="2"/>
  <c r="Z249" i="2" s="1"/>
  <c r="M57" i="2"/>
  <c r="Y149" i="2"/>
  <c r="Z149" i="2" s="1"/>
  <c r="X306" i="2"/>
  <c r="G160" i="2"/>
  <c r="W294" i="2"/>
  <c r="Y280" i="2"/>
  <c r="Z280" i="2" s="1"/>
  <c r="Y155" i="2"/>
  <c r="Z155" i="2" s="1"/>
  <c r="P242" i="2"/>
  <c r="Y297" i="2"/>
  <c r="Z297" i="2" s="1"/>
  <c r="X257" i="2"/>
  <c r="P178" i="2"/>
  <c r="W59" i="2"/>
  <c r="J57" i="2"/>
  <c r="Y304" i="2"/>
  <c r="Z304" i="2" s="1"/>
  <c r="X21" i="2"/>
  <c r="W38" i="2"/>
  <c r="Y19" i="2"/>
  <c r="Z19" i="2" s="1"/>
  <c r="Y268" i="2"/>
  <c r="Z268" i="2" s="1"/>
  <c r="W233" i="2"/>
  <c r="Y234" i="2"/>
  <c r="Z234" i="2" s="1"/>
  <c r="W162" i="2"/>
  <c r="Y163" i="2"/>
  <c r="Z163" i="2" s="1"/>
  <c r="W21" i="2"/>
  <c r="Y22" i="2"/>
  <c r="Z22" i="2" s="1"/>
  <c r="Y154" i="2"/>
  <c r="Z154" i="2" s="1"/>
  <c r="W152" i="2"/>
  <c r="Y41" i="2"/>
  <c r="Z41" i="2" s="1"/>
  <c r="Y71" i="2"/>
  <c r="Z71" i="2" s="1"/>
  <c r="W70" i="2"/>
  <c r="X301" i="2"/>
  <c r="X288" i="2"/>
  <c r="Y286" i="2"/>
  <c r="Z286" i="2" s="1"/>
  <c r="Y279" i="2"/>
  <c r="Z279" i="2" s="1"/>
  <c r="W284" i="2"/>
  <c r="Y51" i="2"/>
  <c r="Z51" i="2" s="1"/>
  <c r="W49" i="2"/>
  <c r="E35" i="2"/>
  <c r="V36" i="2"/>
  <c r="V35" i="2" s="1"/>
  <c r="V43" i="2" s="1"/>
  <c r="T35" i="2"/>
  <c r="X310" i="2"/>
  <c r="Y54" i="2"/>
  <c r="Z54" i="2" s="1"/>
  <c r="W53" i="2"/>
  <c r="G35" i="2"/>
  <c r="G43" i="2" s="1"/>
  <c r="X174" i="2"/>
  <c r="Y171" i="2"/>
  <c r="Z171" i="2" s="1"/>
  <c r="Y47" i="2"/>
  <c r="Z47" i="2" s="1"/>
  <c r="Y18" i="2"/>
  <c r="Z18" i="2" s="1"/>
  <c r="W17" i="2"/>
  <c r="Y40" i="2"/>
  <c r="Z40" i="2" s="1"/>
  <c r="W39" i="2"/>
  <c r="X49" i="2"/>
  <c r="M36" i="2"/>
  <c r="M35" i="2" s="1"/>
  <c r="M43" i="2" s="1"/>
  <c r="K35" i="2"/>
  <c r="Y175" i="2"/>
  <c r="Z175" i="2" s="1"/>
  <c r="W174" i="2"/>
  <c r="W63" i="2"/>
  <c r="Y64" i="2"/>
  <c r="Z64" i="2" s="1"/>
  <c r="Y46" i="2"/>
  <c r="Z46" i="2" s="1"/>
  <c r="W45" i="2"/>
  <c r="Q37" i="2"/>
  <c r="Y157" i="2"/>
  <c r="Z157" i="2" s="1"/>
  <c r="W156" i="2"/>
  <c r="Y153" i="2"/>
  <c r="Z153" i="2" s="1"/>
  <c r="X152" i="2"/>
  <c r="W170" i="2"/>
  <c r="Y60" i="2"/>
  <c r="Z60" i="2" s="1"/>
  <c r="W277" i="2"/>
  <c r="Y267" i="2"/>
  <c r="Z267" i="2" s="1"/>
  <c r="Y307" i="2"/>
  <c r="Z307" i="2" s="1"/>
  <c r="W265" i="2"/>
  <c r="Y259" i="2"/>
  <c r="Z259" i="2" s="1"/>
  <c r="Y244" i="2"/>
  <c r="Z244" i="2" s="1"/>
  <c r="W257" i="2"/>
  <c r="Y181" i="2"/>
  <c r="Z181" i="2" s="1"/>
  <c r="W180" i="2"/>
  <c r="W310" i="2"/>
  <c r="W288" i="2"/>
  <c r="Y230" i="2"/>
  <c r="Z230" i="2" s="1"/>
  <c r="W229" i="2"/>
  <c r="X38" i="2"/>
  <c r="G242" i="2"/>
  <c r="G178" i="2"/>
  <c r="H35" i="2"/>
  <c r="J36" i="2"/>
  <c r="Y69" i="2"/>
  <c r="Z69" i="2" s="1"/>
  <c r="W68" i="2"/>
  <c r="Y68" i="2" s="1"/>
  <c r="Z68" i="2" s="1"/>
  <c r="Y14" i="2"/>
  <c r="Z14" i="2" s="1"/>
  <c r="W13" i="2"/>
  <c r="P367" i="2"/>
  <c r="Y290" i="2"/>
  <c r="Z290" i="2" s="1"/>
  <c r="N35" i="2"/>
  <c r="P36" i="2"/>
  <c r="P35" i="2" s="1"/>
  <c r="P43" i="2" s="1"/>
  <c r="W160" i="2" l="1"/>
  <c r="Y306" i="2"/>
  <c r="Z306" i="2" s="1"/>
  <c r="Y296" i="2"/>
  <c r="Z296" i="2" s="1"/>
  <c r="Y301" i="2"/>
  <c r="Z301" i="2" s="1"/>
  <c r="Y229" i="2"/>
  <c r="Z229" i="2" s="1"/>
  <c r="X242" i="2"/>
  <c r="Y147" i="2"/>
  <c r="Z147" i="2" s="1"/>
  <c r="Y17" i="2"/>
  <c r="Z17" i="2" s="1"/>
  <c r="X178" i="2"/>
  <c r="Y180" i="2"/>
  <c r="Z180" i="2" s="1"/>
  <c r="Y288" i="2"/>
  <c r="Z288" i="2" s="1"/>
  <c r="Y265" i="2"/>
  <c r="Z265" i="2" s="1"/>
  <c r="Y284" i="2"/>
  <c r="Z284" i="2" s="1"/>
  <c r="Y170" i="2"/>
  <c r="Z170" i="2" s="1"/>
  <c r="Y277" i="2"/>
  <c r="Z277" i="2" s="1"/>
  <c r="Y294" i="2"/>
  <c r="Z294" i="2" s="1"/>
  <c r="Y257" i="2"/>
  <c r="Z257" i="2" s="1"/>
  <c r="Y59" i="2"/>
  <c r="Z59" i="2" s="1"/>
  <c r="X160" i="2"/>
  <c r="V368" i="2"/>
  <c r="M28" i="1" s="1"/>
  <c r="V370" i="2" s="1"/>
  <c r="Y45" i="2"/>
  <c r="Z45" i="2" s="1"/>
  <c r="X57" i="2"/>
  <c r="Y70" i="2"/>
  <c r="Z70" i="2" s="1"/>
  <c r="Y39" i="2"/>
  <c r="Z39" i="2" s="1"/>
  <c r="X66" i="2"/>
  <c r="P368" i="2"/>
  <c r="P370" i="2" s="1"/>
  <c r="M368" i="2"/>
  <c r="M370" i="2" s="1"/>
  <c r="Y49" i="2"/>
  <c r="Z49" i="2" s="1"/>
  <c r="Y38" i="2"/>
  <c r="Z38" i="2" s="1"/>
  <c r="Y21" i="2"/>
  <c r="Z21" i="2" s="1"/>
  <c r="W36" i="2"/>
  <c r="Y152" i="2"/>
  <c r="Z152" i="2" s="1"/>
  <c r="S37" i="2"/>
  <c r="Q35" i="2"/>
  <c r="W66" i="2"/>
  <c r="Y63" i="2"/>
  <c r="Z63" i="2" s="1"/>
  <c r="X367" i="2"/>
  <c r="W242" i="2"/>
  <c r="Y242" i="2" s="1"/>
  <c r="Z242" i="2" s="1"/>
  <c r="Y233" i="2"/>
  <c r="Z233" i="2" s="1"/>
  <c r="G368" i="2"/>
  <c r="C27" i="1" s="1"/>
  <c r="Y156" i="2"/>
  <c r="Z156" i="2" s="1"/>
  <c r="Y53" i="2"/>
  <c r="Z53" i="2" s="1"/>
  <c r="W57" i="2"/>
  <c r="Y162" i="2"/>
  <c r="W178" i="2"/>
  <c r="Y13" i="2"/>
  <c r="Z13" i="2" s="1"/>
  <c r="X36" i="2"/>
  <c r="X35" i="2" s="1"/>
  <c r="X43" i="2" s="1"/>
  <c r="J35" i="2"/>
  <c r="J43" i="2" s="1"/>
  <c r="J368" i="2" s="1"/>
  <c r="Y310" i="2"/>
  <c r="Z310" i="2" s="1"/>
  <c r="W367" i="2"/>
  <c r="Y174" i="2"/>
  <c r="Z174" i="2" s="1"/>
  <c r="Z162" i="2" l="1"/>
  <c r="Y178" i="2"/>
  <c r="C28" i="1"/>
  <c r="O28" i="1" s="1"/>
  <c r="B28" i="1" s="1"/>
  <c r="B30" i="1" s="1"/>
  <c r="Z178" i="2"/>
  <c r="M30" i="1"/>
  <c r="Y160" i="2"/>
  <c r="Z160" i="2" s="1"/>
  <c r="Y57" i="2"/>
  <c r="Z57" i="2" s="1"/>
  <c r="Y66" i="2"/>
  <c r="Z66" i="2" s="1"/>
  <c r="X368" i="2"/>
  <c r="Y367" i="2"/>
  <c r="Z367" i="2" s="1"/>
  <c r="G370" i="2"/>
  <c r="Y36" i="2"/>
  <c r="Z36" i="2" s="1"/>
  <c r="S35" i="2"/>
  <c r="S43" i="2" s="1"/>
  <c r="S368" i="2" s="1"/>
  <c r="M27" i="1" s="1"/>
  <c r="O27" i="1" s="1"/>
  <c r="B27" i="1" s="1"/>
  <c r="W37" i="2"/>
  <c r="C30" i="1" l="1"/>
  <c r="J370" i="2"/>
  <c r="Y37" i="2"/>
  <c r="Z37" i="2" s="1"/>
  <c r="W35" i="2"/>
  <c r="X370" i="2"/>
  <c r="O30" i="1"/>
  <c r="J28" i="1"/>
  <c r="J30" i="1" s="1"/>
  <c r="N29" i="1"/>
  <c r="N30" i="1" s="1"/>
  <c r="L28" i="1"/>
  <c r="L30" i="1" s="1"/>
  <c r="J27" i="1"/>
  <c r="S370" i="2"/>
  <c r="L27" i="1"/>
  <c r="Y35" i="2" l="1"/>
  <c r="Z35" i="2" s="1"/>
  <c r="W43" i="2"/>
  <c r="W368" i="2" l="1"/>
  <c r="W370" i="2" s="1"/>
  <c r="Y43" i="2"/>
  <c r="Y368" i="2" l="1"/>
  <c r="Z368" i="2" s="1"/>
  <c r="Z43" i="2"/>
</calcChain>
</file>

<file path=xl/sharedStrings.xml><?xml version="1.0" encoding="utf-8"?>
<sst xmlns="http://schemas.openxmlformats.org/spreadsheetml/2006/main" count="2705" uniqueCount="1323">
  <si>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</si>
  <si>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</si>
  <si>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</si>
  <si>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</si>
  <si>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</si>
  <si>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</si>
  <si>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</si>
  <si>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</si>
  <si>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</si>
  <si>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</si>
  <si>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</si>
  <si>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</si>
  <si>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</si>
  <si>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</si>
  <si>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</si>
  <si>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</si>
  <si>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</si>
  <si>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</si>
  <si>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</si>
  <si>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</si>
  <si>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</si>
  <si>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</si>
  <si>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</si>
  <si>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</si>
  <si>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</si>
  <si>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</si>
  <si>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</si>
  <si>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</si>
  <si>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</si>
  <si>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</si>
  <si>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</si>
  <si>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</si>
  <si>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</si>
  <si>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</si>
  <si>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</si>
  <si>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</si>
  <si>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</si>
  <si>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</si>
  <si>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</si>
  <si>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</si>
  <si>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</si>
  <si>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</si>
  <si>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</si>
  <si>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</si>
  <si>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</si>
  <si>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</si>
  <si>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</si>
  <si>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</si>
  <si>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</si>
  <si>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</si>
  <si>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</si>
  <si>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</si>
  <si>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</si>
  <si>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</si>
  <si>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</si>
  <si>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</si>
  <si>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</si>
  <si>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</si>
  <si>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</si>
  <si>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</si>
  <si>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</si>
  <si>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</si>
  <si>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</si>
  <si>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</si>
  <si>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</si>
  <si>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</si>
  <si>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</si>
  <si>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</si>
  <si>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</si>
  <si>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</si>
  <si>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</si>
  <si>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</si>
  <si>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</si>
  <si>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</si>
  <si>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</si>
  <si>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</si>
  <si>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</si>
  <si>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</si>
  <si>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</si>
  <si>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</si>
  <si>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</si>
  <si>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</si>
  <si>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</si>
  <si>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</si>
  <si>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</si>
  <si>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</si>
  <si>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</si>
  <si>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</si>
  <si>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</si>
  <si>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</si>
  <si>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</si>
  <si>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</si>
  <si>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</si>
  <si>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</si>
  <si>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</si>
  <si>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</si>
  <si>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</si>
  <si>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</si>
  <si>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</si>
  <si>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</si>
  <si>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</si>
  <si>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</si>
  <si>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</si>
  <si>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</si>
  <si>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</si>
  <si>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</si>
  <si>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</si>
  <si>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</si>
  <si>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</si>
  <si>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</si>
  <si>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</si>
  <si>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</si>
  <si>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</si>
  <si>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</si>
  <si>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</si>
  <si>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</si>
  <si>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</si>
  <si>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</si>
  <si>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</si>
  <si>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</si>
  <si>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</si>
  <si>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</si>
  <si>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</si>
  <si>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</si>
  <si>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</si>
  <si>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</si>
  <si>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</si>
  <si>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</si>
  <si>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</si>
  <si>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</si>
  <si>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</si>
  <si>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</si>
  <si>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</si>
  <si>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</si>
  <si>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</si>
  <si>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</si>
  <si>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</si>
  <si>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</si>
  <si>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</si>
  <si>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</si>
  <si>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</si>
  <si>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</si>
  <si>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</si>
  <si>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</si>
  <si>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</si>
  <si>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</si>
  <si>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</si>
  <si>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</si>
  <si>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</si>
  <si>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</si>
  <si>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</si>
  <si>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</si>
  <si>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</si>
  <si>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</si>
  <si>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</si>
  <si>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</si>
  <si>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</si>
  <si>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4.3.2</t>
  </si>
  <si>
    <t>4.3.3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</si>
  <si>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</si>
  <si>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</si>
  <si>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</si>
  <si>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</si>
  <si>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</si>
  <si>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</si>
  <si>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</si>
  <si>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</si>
  <si>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</si>
  <si>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</si>
  <si>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</si>
  <si>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</si>
  <si>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</si>
  <si>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</si>
  <si>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</si>
  <si>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</si>
  <si>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</si>
  <si>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</si>
  <si>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</si>
  <si>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</si>
  <si>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</si>
  <si>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</si>
  <si>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</si>
  <si>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</si>
  <si>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</si>
  <si>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</si>
  <si>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</si>
  <si>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</si>
  <si>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</si>
  <si>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</si>
  <si>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</si>
  <si>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</si>
  <si>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</si>
  <si>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</si>
  <si>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</si>
  <si>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</si>
  <si>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</si>
  <si>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</si>
  <si>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</si>
  <si>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</si>
  <si>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</si>
  <si>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</si>
  <si>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</si>
  <si>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</si>
  <si>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</si>
  <si>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</si>
  <si>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</si>
  <si>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</si>
  <si>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</si>
  <si>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</si>
  <si>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</si>
  <si>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</si>
  <si>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</si>
  <si>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</si>
  <si>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</si>
  <si>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7.4</t>
  </si>
  <si>
    <t>7.5</t>
  </si>
  <si>
    <t>7.6</t>
  </si>
  <si>
    <t>7.7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</si>
  <si>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</si>
  <si>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</si>
  <si>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</si>
  <si>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</si>
  <si>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</si>
  <si>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</si>
  <si>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</si>
  <si>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</si>
  <si>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</si>
  <si>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</si>
  <si>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</si>
  <si>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</si>
  <si>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</si>
  <si>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</si>
  <si>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</si>
  <si>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</si>
  <si>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</si>
  <si>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</si>
  <si>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</si>
  <si>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</si>
  <si>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</si>
  <si>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</si>
  <si>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</si>
  <si>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</si>
  <si>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</si>
  <si>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</si>
  <si>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</si>
  <si>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</si>
  <si>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</si>
  <si>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</si>
  <si>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</si>
  <si>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</si>
  <si>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</si>
  <si>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</si>
  <si>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</si>
  <si>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</si>
  <si>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</si>
  <si>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</si>
  <si>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</si>
  <si>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</si>
  <si>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</si>
  <si>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</si>
  <si>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</si>
  <si>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</si>
  <si>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</si>
  <si>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</si>
  <si>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</si>
  <si>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</si>
  <si>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</si>
  <si>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</si>
  <si>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</si>
  <si>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</si>
  <si>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</si>
  <si>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</si>
  <si>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</si>
  <si>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</si>
  <si>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</si>
  <si>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</si>
  <si>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</si>
  <si>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</si>
  <si>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</si>
  <si>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</si>
  <si>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</si>
  <si>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</si>
  <si>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</si>
  <si>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</si>
  <si>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</si>
  <si>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</si>
  <si>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</si>
  <si>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</si>
  <si>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</si>
  <si>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</si>
  <si>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</si>
  <si>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</si>
  <si>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</si>
  <si>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</si>
  <si>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</si>
  <si>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</si>
  <si>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</si>
  <si>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</si>
  <si>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</si>
  <si>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</si>
  <si>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</si>
  <si>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</si>
  <si>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</si>
  <si>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</si>
  <si>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</si>
  <si>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</si>
  <si>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</si>
  <si>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</si>
  <si>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</si>
  <si>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</si>
  <si>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</si>
  <si>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</si>
  <si>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</si>
  <si>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</si>
  <si>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</si>
  <si>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</si>
  <si>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</si>
  <si>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</si>
  <si>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</si>
  <si>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</si>
  <si>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</si>
  <si>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</si>
  <si>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*Примітка: Заповнюється незалежним аудитором.</t>
  </si>
  <si>
    <t>Ше.Fest мандрує країною</t>
  </si>
  <si>
    <t>Громадська організація "Всеукраїнська громадська організація "Молодий Народний Рух"</t>
  </si>
  <si>
    <t>Знакові події</t>
  </si>
  <si>
    <t>ЛОТ 1. Знакові події в Україні</t>
  </si>
  <si>
    <t>за період з 12.07.2021 року по 15.11.2021 року</t>
  </si>
  <si>
    <t>Додаток № 4</t>
  </si>
  <si>
    <t>до Договору про надання гранту № 4EVE11-03425</t>
  </si>
  <si>
    <t>від "12" липня 2021 року</t>
  </si>
  <si>
    <t xml:space="preserve">Колоша Дмитро Васильович, керівник проекту </t>
  </si>
  <si>
    <t xml:space="preserve">Гайворонська Богдана Михайлівна, прес-секретар  </t>
  </si>
  <si>
    <t xml:space="preserve"> місяців</t>
  </si>
  <si>
    <t>1.3.4</t>
  </si>
  <si>
    <t xml:space="preserve">Гордійчук Мирон Григорович, шевченкознавець, наукові консультації, лекції. </t>
  </si>
  <si>
    <t>1.3.5</t>
  </si>
  <si>
    <t xml:space="preserve">Лисенко Світлана Володимирівна  Адміністратор проекту </t>
  </si>
  <si>
    <t>1.3.6</t>
  </si>
  <si>
    <t xml:space="preserve">Білоус Олександр Олегович, логіст </t>
  </si>
  <si>
    <t>1.3.7</t>
  </si>
  <si>
    <t>1.3.8</t>
  </si>
  <si>
    <t>1.3.9</t>
  </si>
  <si>
    <t>1.3.10</t>
  </si>
  <si>
    <t>Бутковська Ольга Володимирівна - куратор художньої галявини</t>
  </si>
  <si>
    <t xml:space="preserve">послуга </t>
  </si>
  <si>
    <t>1.3.11</t>
  </si>
  <si>
    <t>Красніченко Єлизавета Вікторівна - куратор театральної сцени</t>
  </si>
  <si>
    <t>1.3.12</t>
  </si>
  <si>
    <t>1.3.13</t>
  </si>
  <si>
    <t xml:space="preserve">Андрікевич Надія Володимирівна,  піар-менеджер  </t>
  </si>
  <si>
    <t xml:space="preserve">Зубенко Костянтин Володимирович - куратор з технічного забезпечення </t>
  </si>
  <si>
    <t>Михайловська Вікторія Володимирівна - координатор волонтерів</t>
  </si>
  <si>
    <t>Висоцький Олександр Анатолійович - режисер проєкту</t>
  </si>
  <si>
    <t>Сапсай Тетяна Петрівна - куратор просвітницької галявини</t>
  </si>
  <si>
    <t>Двигало Ігор Григорович - куратор нічної акустики</t>
  </si>
  <si>
    <t xml:space="preserve">Металева конструкція для  банера 5 х 2.2 метрів  </t>
  </si>
  <si>
    <t xml:space="preserve">м. Одеса, вул. Василя Стуса, 2 "Б"/7,  Одеський Культурний Центр, метраж - 430 м² ,6 годин </t>
  </si>
  <si>
    <t>годин</t>
  </si>
  <si>
    <t xml:space="preserve">Акустична системи, активна двосмугова ( 2 шт* 616 грн= 1232 грн) </t>
  </si>
  <si>
    <t>Діб</t>
  </si>
  <si>
    <t>Акустична система  ( 2 шт.*504 грн=1008 грн/день)</t>
  </si>
  <si>
    <t xml:space="preserve">Акустична система, активна низькочастотна  (2 шт*616 грн = 1232 грн/день ) </t>
  </si>
  <si>
    <t>4.2.4</t>
  </si>
  <si>
    <t xml:space="preserve">Мікшерний пульт </t>
  </si>
  <si>
    <t>4.2.5</t>
  </si>
  <si>
    <t xml:space="preserve">Ноутбук </t>
  </si>
  <si>
    <t>4.2.6</t>
  </si>
  <si>
    <t xml:space="preserve">Активний D.I. Box  (4 шт.*70 грн = 280 грн/день) </t>
  </si>
  <si>
    <t>4.2.7</t>
  </si>
  <si>
    <t xml:space="preserve">Мікрофон динамічний суперкардіоїдний / вокальний (4 шт*93=372 грн/день) </t>
  </si>
  <si>
    <t>4.2.8</t>
  </si>
  <si>
    <t xml:space="preserve">Безпровідна система, безпровідний ручний передавач зі змінним капсулем  (2 шт*244 грн=488 грн/день) </t>
  </si>
  <si>
    <t>4.2.9</t>
  </si>
  <si>
    <t>Безпровідна система  (2 шт*196 грн= 392 грн/день)</t>
  </si>
  <si>
    <t>4.2.10</t>
  </si>
  <si>
    <t xml:space="preserve">Мікрофонна стійка висока  ( 6 шт*28 грн=168 грн/день) </t>
  </si>
  <si>
    <t>4.2.11</t>
  </si>
  <si>
    <t>Стійка під клавішний інструмент двохярусна Hercules KS410B</t>
  </si>
  <si>
    <t>4.2.12</t>
  </si>
  <si>
    <t>Пюпітр для нот  (2 шт*28 =56 грн/день)</t>
  </si>
  <si>
    <t>4.2.13</t>
  </si>
  <si>
    <t>Захисний поріг для прокладання кабелів (10 шт*33,60 = 336 грн/день)</t>
  </si>
  <si>
    <t>4.2.14</t>
  </si>
  <si>
    <t xml:space="preserve">Power Station 32A </t>
  </si>
  <si>
    <t>4.2.16</t>
  </si>
  <si>
    <t xml:space="preserve">Комплект світла 20 приладів  (6 ліній) </t>
  </si>
  <si>
    <t>4.2.17</t>
  </si>
  <si>
    <t xml:space="preserve">Led Dicolor </t>
  </si>
  <si>
    <t>4.2.18</t>
  </si>
  <si>
    <t>Nova Star</t>
  </si>
  <si>
    <t>4.2.19</t>
  </si>
  <si>
    <t xml:space="preserve">Комунатаційни набір </t>
  </si>
  <si>
    <t>4.2.20</t>
  </si>
  <si>
    <t>4.2.21</t>
  </si>
  <si>
    <t xml:space="preserve">Конструкція під екран </t>
  </si>
  <si>
    <t>4.2.22</t>
  </si>
  <si>
    <t xml:space="preserve">Рама підвісу ( 2 шт* 300 грн = 600 грн/день) </t>
  </si>
  <si>
    <t>4.2.23</t>
  </si>
  <si>
    <t xml:space="preserve">Елемент лінійного масиву на базі 8"   (16шт *800 грн = 12800 грн/день </t>
  </si>
  <si>
    <t>4.2.24</t>
  </si>
  <si>
    <t xml:space="preserve">Елемент лінійного масиву на базі 12" (4 шт *800 грн = 3200 грн/день)  </t>
  </si>
  <si>
    <t>4.2.25</t>
  </si>
  <si>
    <t xml:space="preserve">Субвуфери  (8 шт* 1200 грн = 9600 грн/день) </t>
  </si>
  <si>
    <t>4.2.26</t>
  </si>
  <si>
    <t xml:space="preserve">Звукове обладнання   ( 18 шт * 1200 грн = 21600 грн/день) </t>
  </si>
  <si>
    <t>4.2.27</t>
  </si>
  <si>
    <t xml:space="preserve">Коаксіальний  монітор  (8 шт *750 грн = 6000 грн/день ) </t>
  </si>
  <si>
    <t>4.2.28</t>
  </si>
  <si>
    <t xml:space="preserve">Звукове обладнання </t>
  </si>
  <si>
    <t>4.2.29</t>
  </si>
  <si>
    <t>Мікшерна консоль зі стейджбоксом та кабелем</t>
  </si>
  <si>
    <t>4.2.30</t>
  </si>
  <si>
    <t>Ударна установка в комплекті</t>
  </si>
  <si>
    <t>4.2.31</t>
  </si>
  <si>
    <t>Комплект заліза</t>
  </si>
  <si>
    <t>4.2.32</t>
  </si>
  <si>
    <t>Звукове обладнання</t>
  </si>
  <si>
    <t>4.2.33</t>
  </si>
  <si>
    <t xml:space="preserve">Бас-гітарне підсилення </t>
  </si>
  <si>
    <t>4.2.34</t>
  </si>
  <si>
    <t>Бас-гітарний кабінет</t>
  </si>
  <si>
    <t>4.2.35</t>
  </si>
  <si>
    <t xml:space="preserve">Гітарне підсилення  (2 шт*800 грн = 1600 грн/день) </t>
  </si>
  <si>
    <t>4.2.36</t>
  </si>
  <si>
    <t xml:space="preserve">Гітарний кабінет   ( 2 шт*600 грн = 1200 грн/день)  </t>
  </si>
  <si>
    <t>4.2.37</t>
  </si>
  <si>
    <t xml:space="preserve">Ручні мікрофоні з підсилювальною антеною  (4 шт *1000 грн = 4000 грн/день) </t>
  </si>
  <si>
    <t>4.2.38</t>
  </si>
  <si>
    <t xml:space="preserve">Інейр системи з підсилювальною антеною    (4 шт *1000 грн = 4000 грн/день)  </t>
  </si>
  <si>
    <t>4.2.39</t>
  </si>
  <si>
    <t xml:space="preserve">Мікрофон (14 шт* 200 грн= 2800 грн/день) </t>
  </si>
  <si>
    <t>4.2.40</t>
  </si>
  <si>
    <t xml:space="preserve">Звукове обладнання  (8 шт*200 грн = 1600 грн/день) </t>
  </si>
  <si>
    <t>4.2.41</t>
  </si>
  <si>
    <t xml:space="preserve">Стійки мікрофонні, гітарні  (16шт*100 грн = 1 600 грн/день) </t>
  </si>
  <si>
    <t>4.2.42</t>
  </si>
  <si>
    <t>Конструктив даху арочного типу</t>
  </si>
  <si>
    <t>4.2.43</t>
  </si>
  <si>
    <t>Сценічний подіум 10*6,5 (65 кв м) (65 шт*200 грн= 13000</t>
  </si>
  <si>
    <t>4.2.44</t>
  </si>
  <si>
    <t xml:space="preserve">Підняття беклайну  (12 шт * 200 грн = 2400 грн/ день </t>
  </si>
  <si>
    <t>4.2.45</t>
  </si>
  <si>
    <t xml:space="preserve">Огорожа сцени, та пультового простору ( 20 шт*200 грн = 4 000 грн/день) </t>
  </si>
  <si>
    <t>4.2.46</t>
  </si>
  <si>
    <t xml:space="preserve">Ферма для підвісу світлового обладнання  ( 8м*200 грн= 1600 грн/день) </t>
  </si>
  <si>
    <t>4.2.47</t>
  </si>
  <si>
    <t xml:space="preserve">Ручна таль для підвісів  ( 12 шт*300 грн = 3600 грн/день) </t>
  </si>
  <si>
    <t>4.2.48</t>
  </si>
  <si>
    <t xml:space="preserve">Пультова 2 поверхи </t>
  </si>
  <si>
    <t>4.2.49</t>
  </si>
  <si>
    <t xml:space="preserve">Башти для звуку з виносом звуку за назовні  ( 2 шт*2800 грн= 5600 грн/день) </t>
  </si>
  <si>
    <t>4.2.50</t>
  </si>
  <si>
    <t xml:space="preserve">Рухомий прилад променевого типу  (12шт*800 грн= 9600 грн/день) </t>
  </si>
  <si>
    <t>4.2.51</t>
  </si>
  <si>
    <t>Рухомий прилад заливного типу (8шт*800грн =6400 грн/день)</t>
  </si>
  <si>
    <t>4.2.52</t>
  </si>
  <si>
    <t xml:space="preserve">Стробоскоп  (900 грн *2 шт = 1800 грн/день) </t>
  </si>
  <si>
    <t>4.2.53</t>
  </si>
  <si>
    <t xml:space="preserve">Генератор туману  </t>
  </si>
  <si>
    <t>4.2.54</t>
  </si>
  <si>
    <t>Статичний прилад заливного типу(20 шт*150 грн=3 000 грн/день)</t>
  </si>
  <si>
    <t>4.2.55</t>
  </si>
  <si>
    <t>Матричний прилад (12 шт*150 грн= 1800 грн/день)</t>
  </si>
  <si>
    <t>4.2.56</t>
  </si>
  <si>
    <t xml:space="preserve">Слідкуюча пушка </t>
  </si>
  <si>
    <t>4.2.57</t>
  </si>
  <si>
    <t xml:space="preserve">Консоль керування </t>
  </si>
  <si>
    <t>4.2.58</t>
  </si>
  <si>
    <t xml:space="preserve">Підсилювач цифрового сигналу  (2 шт*400 грн= 800 грн/день) </t>
  </si>
  <si>
    <t>4.2.59</t>
  </si>
  <si>
    <t>Контролер сигналу</t>
  </si>
  <si>
    <t>4.2.60</t>
  </si>
  <si>
    <t xml:space="preserve">Електрощитова + кабель  100 м (2 шт *1000 грн =2000 грн/день) </t>
  </si>
  <si>
    <t>4.2.61</t>
  </si>
  <si>
    <t xml:space="preserve">Засоби захисту кабелів  (18 шт* 100 грн = 1 800 грн/день) </t>
  </si>
  <si>
    <t>4.2.62</t>
  </si>
  <si>
    <t>Акустична система</t>
  </si>
  <si>
    <t>4.2.63</t>
  </si>
  <si>
    <t xml:space="preserve">Пульт </t>
  </si>
  <si>
    <t>4.2.64</t>
  </si>
  <si>
    <t>Мікрофони</t>
  </si>
  <si>
    <t>4.2.65</t>
  </si>
  <si>
    <t xml:space="preserve">Радіомікрофон </t>
  </si>
  <si>
    <t>4.2.66</t>
  </si>
  <si>
    <t xml:space="preserve">Монітор (4 шт*550грн= 2200грн/день) </t>
  </si>
  <si>
    <t>4.2.67</t>
  </si>
  <si>
    <t xml:space="preserve">Беклайн (ударна установка , гітарні комбо 3 шт , Ampeq, комплект мікрофонів) </t>
  </si>
  <si>
    <t>4.2.68</t>
  </si>
  <si>
    <t xml:space="preserve">Подіум 4м на 3м зі сходами </t>
  </si>
  <si>
    <t>4.2.69</t>
  </si>
  <si>
    <t xml:space="preserve">Світло заливне (8 шт*200грн=1600 грн/день) </t>
  </si>
  <si>
    <t>4.2.70</t>
  </si>
  <si>
    <t xml:space="preserve">Світло динамічне  (4 шт*1000грн= 4000грн/день) </t>
  </si>
  <si>
    <t>4.2.71</t>
  </si>
  <si>
    <t xml:space="preserve">Палатка звукорежисера 2х2м  </t>
  </si>
  <si>
    <t>4.2.72</t>
  </si>
  <si>
    <t xml:space="preserve">Акустична система  (2 шт*770грн =1540грн/день) </t>
  </si>
  <si>
    <t>4.2.73</t>
  </si>
  <si>
    <t>4.2.74</t>
  </si>
  <si>
    <t xml:space="preserve">Мікрофони  (6 шт*110 грн= 660 грн/день) </t>
  </si>
  <si>
    <t>4.2.75</t>
  </si>
  <si>
    <t>4.2.76</t>
  </si>
  <si>
    <t xml:space="preserve">Монітор (2 шт*440 грн = 880 грн/день) </t>
  </si>
  <si>
    <t>4.2.77</t>
  </si>
  <si>
    <t>Подіум 4м на 3м</t>
  </si>
  <si>
    <t xml:space="preserve">Оренда великого автобусу для волонтерів  фестивалю (Київ-Моринці-Київ)    </t>
  </si>
  <si>
    <t xml:space="preserve">рейс </t>
  </si>
  <si>
    <t xml:space="preserve">Оренда великого автобуса для волонтерів, учасників фестивалю за маршрутом (Черкаси-Моринці-Черкаси)  ( 4 рейси *145 км* 2 боки= 1160 км) </t>
  </si>
  <si>
    <t>км</t>
  </si>
  <si>
    <t xml:space="preserve">Оренда великого автобуса для волонтерів, учасників фестивалю за маршрутом (Звенигородка-Моринці-Звенигородка)  ( 4 рейси *40 км* 2 боки= 320 км) </t>
  </si>
  <si>
    <t>4.3.4</t>
  </si>
  <si>
    <t xml:space="preserve">Оренда  вантажних автомобілів  для транспортування  за маршрутом  Черкаси -Моринці- Черкаси    </t>
  </si>
  <si>
    <t>Послуги з харчування  волонтерів 20.08.2021 (обід/вечеря/кава-брейк)</t>
  </si>
  <si>
    <t>Послуги з харчування  волонтерів 21.08.2021  (сніданок/обід/вечеря/кава-брейк)</t>
  </si>
  <si>
    <t>Послуги з харчування волонтерів 22.08.2021   (сніданок/обід/вечеря/кава-брейк)</t>
  </si>
  <si>
    <t>5.1.4</t>
  </si>
  <si>
    <t>Послуги з харчування волонтерів 23.08.2021  (сніданок/обід/вечеря/кава-брейк)</t>
  </si>
  <si>
    <t>5.1.5</t>
  </si>
  <si>
    <t xml:space="preserve">Послуги з заберпечення водою. </t>
  </si>
  <si>
    <t xml:space="preserve">Олівці кольорові для майстер-класів </t>
  </si>
  <si>
    <t xml:space="preserve">Гуаш для майстер-класів  </t>
  </si>
  <si>
    <t xml:space="preserve">Набір пензлі поні для майстер-класів </t>
  </si>
  <si>
    <t>упак.</t>
  </si>
  <si>
    <t>6.1.4</t>
  </si>
  <si>
    <t xml:space="preserve">Набір пензлі синтетика  для майстер-класів </t>
  </si>
  <si>
    <t>6.1.5</t>
  </si>
  <si>
    <t xml:space="preserve">Папір для акварелі А-3 для майстер-класів </t>
  </si>
  <si>
    <t>6.1.6</t>
  </si>
  <si>
    <t xml:space="preserve">Олівці акварельні для майстер-класів </t>
  </si>
  <si>
    <t>6.1.7</t>
  </si>
  <si>
    <t xml:space="preserve">Папір для акварелі А-4 для майстер-класів </t>
  </si>
  <si>
    <t>6.1.8</t>
  </si>
  <si>
    <t xml:space="preserve">Акрилові фарби для майстер-класів </t>
  </si>
  <si>
    <t>6.1.9</t>
  </si>
  <si>
    <t xml:space="preserve">Акварель для майстер-класів </t>
  </si>
  <si>
    <t>6.1.10</t>
  </si>
  <si>
    <t xml:space="preserve">Шпагат лляний для майстер-класів  </t>
  </si>
  <si>
    <t>6.1.11</t>
  </si>
  <si>
    <t xml:space="preserve">Тарілки одноразові для майстер-класів  </t>
  </si>
  <si>
    <t>6.1.12</t>
  </si>
  <si>
    <t xml:space="preserve">Клей ПВА для майстер-класів </t>
  </si>
  <si>
    <t>6.1.13</t>
  </si>
  <si>
    <t xml:space="preserve">Набір одноразових стаканчиків 50 шт. в упаковці для майстер-класів  </t>
  </si>
  <si>
    <t>6.1.14</t>
  </si>
  <si>
    <t xml:space="preserve">Вологі серветки для майстер-класів </t>
  </si>
  <si>
    <t>6.1.15</t>
  </si>
  <si>
    <t xml:space="preserve">Прищепки для майстер-класів </t>
  </si>
  <si>
    <t>6.1.16</t>
  </si>
  <si>
    <t xml:space="preserve">Вішалка для майстер-класів </t>
  </si>
  <si>
    <t>6.1.17</t>
  </si>
  <si>
    <t xml:space="preserve">Набір для творчості 83 елементи для майстер-класів  </t>
  </si>
  <si>
    <t>6.1.18</t>
  </si>
  <si>
    <t xml:space="preserve">Папір для пастелі для майстер-класів  </t>
  </si>
  <si>
    <t>6.1.19</t>
  </si>
  <si>
    <t xml:space="preserve">Рідке мило для майстер-класів  </t>
  </si>
  <si>
    <t>6.1.20</t>
  </si>
  <si>
    <t xml:space="preserve">Гумка для майстер-класів  </t>
  </si>
  <si>
    <t>6.1.21</t>
  </si>
  <si>
    <t xml:space="preserve">Пакети міні для майстер-класів  </t>
  </si>
  <si>
    <t>6.1.22</t>
  </si>
  <si>
    <t xml:space="preserve">Папір креслярський для майстер-класів </t>
  </si>
  <si>
    <t>6.1.23</t>
  </si>
  <si>
    <t xml:space="preserve">Стаканчики для малювання для майстер-класів  </t>
  </si>
  <si>
    <t>6.1.24</t>
  </si>
  <si>
    <t xml:space="preserve">Файли для майстер-класів  </t>
  </si>
  <si>
    <t>6.1.25</t>
  </si>
  <si>
    <t xml:space="preserve">Набір шнурів декоративних 8м для майстер-класів  </t>
  </si>
  <si>
    <t>6.1.26</t>
  </si>
  <si>
    <t xml:space="preserve">Полотна для майстер-класів  </t>
  </si>
  <si>
    <t>шт</t>
  </si>
  <si>
    <t>6.1.27</t>
  </si>
  <si>
    <t xml:space="preserve">Скатерті для майстер-класів  </t>
  </si>
  <si>
    <t>6.1.28</t>
  </si>
  <si>
    <t xml:space="preserve">Клейонка для майстер-класів  </t>
  </si>
  <si>
    <t>6.1.29</t>
  </si>
  <si>
    <t xml:space="preserve">Рукомийник для майстер-класів  </t>
  </si>
  <si>
    <t>6.1.30</t>
  </si>
  <si>
    <t xml:space="preserve">Ножиці титанові 3D для майстер-класів  </t>
  </si>
  <si>
    <t>6.1.31</t>
  </si>
  <si>
    <t xml:space="preserve">Рушники для майстер-класів </t>
  </si>
  <si>
    <t>6.1.32</t>
  </si>
  <si>
    <t xml:space="preserve">Палітри пластикові для майстер-класів  </t>
  </si>
  <si>
    <t>6.1.33</t>
  </si>
  <si>
    <t xml:space="preserve">Крючки для майстер-класів  </t>
  </si>
  <si>
    <t>6.1.34</t>
  </si>
  <si>
    <t xml:space="preserve">Набір для моделювання для майстер-класів  </t>
  </si>
  <si>
    <t>6.1.35</t>
  </si>
  <si>
    <t xml:space="preserve">Картон кольоровий перламутровий для майстер-класів  </t>
  </si>
  <si>
    <t>6.1.36</t>
  </si>
  <si>
    <t xml:space="preserve">Набір гелевих ручок для майстер-класів  </t>
  </si>
  <si>
    <t>6.1.37</t>
  </si>
  <si>
    <t xml:space="preserve">Клей для скрапбукінга для майстер-класів  </t>
  </si>
  <si>
    <t>6.1.38</t>
  </si>
  <si>
    <t xml:space="preserve">Фігурні ножиці для майстер-класів  </t>
  </si>
  <si>
    <t>6.1.39</t>
  </si>
  <si>
    <t xml:space="preserve">Заготівки під листівки для майстер-класів  </t>
  </si>
  <si>
    <t>6.1.40</t>
  </si>
  <si>
    <t xml:space="preserve">Пензлі білка №1 для майстер-класів  </t>
  </si>
  <si>
    <t>6.1.41</t>
  </si>
  <si>
    <t xml:space="preserve">Пензлі білка №4 для майстер-класів  </t>
  </si>
  <si>
    <t>6.1.42</t>
  </si>
  <si>
    <t xml:space="preserve">Набір ручок для каліграфії для майстер-класів  </t>
  </si>
  <si>
    <t>6.1.43</t>
  </si>
  <si>
    <t xml:space="preserve">Екоторбинки для майстер-класів  </t>
  </si>
  <si>
    <t>6.1.44</t>
  </si>
  <si>
    <t xml:space="preserve">Фарби для текстилю для майстер-класів  </t>
  </si>
  <si>
    <t>6.1.45</t>
  </si>
  <si>
    <t xml:space="preserve">Полотно 3х4 м для майстер-класів  </t>
  </si>
  <si>
    <t>6.1.47</t>
  </si>
  <si>
    <t>Піддони для облаштування території</t>
  </si>
  <si>
    <t>6.1.48</t>
  </si>
  <si>
    <t>Тюки для облаштування території</t>
  </si>
  <si>
    <t>6.1.49</t>
  </si>
  <si>
    <t xml:space="preserve">Тюки із соломи для декорацій </t>
  </si>
  <si>
    <t>Антисептик для рук  10 л.</t>
  </si>
  <si>
    <t xml:space="preserve">Антисептик 75% спирту, для рук 1 л  </t>
  </si>
  <si>
    <t>Антисептик, спирт 75% для рук 50мл</t>
  </si>
  <si>
    <t>6.3.4</t>
  </si>
  <si>
    <t xml:space="preserve">Антисептик для обробки поверхонь з розпилювачем </t>
  </si>
  <si>
    <t>6.3.5</t>
  </si>
  <si>
    <t>Маска медична захисна  50 шт в упак</t>
  </si>
  <si>
    <t>6.3.6</t>
  </si>
  <si>
    <t>Сервети вологі  з клапаном</t>
  </si>
  <si>
    <t>6.3.7</t>
  </si>
  <si>
    <t>Серветки сухі паперові 50 шт  в упак</t>
  </si>
  <si>
    <t>6.3.8</t>
  </si>
  <si>
    <t xml:space="preserve">Паперові рушники </t>
  </si>
  <si>
    <t>Друк флаєрів</t>
  </si>
  <si>
    <t xml:space="preserve">Друк юбки для брендового намету </t>
  </si>
  <si>
    <t xml:space="preserve">Друк сітілайтів </t>
  </si>
  <si>
    <t>Друк афіш</t>
  </si>
  <si>
    <t xml:space="preserve">Друк програмок </t>
  </si>
  <si>
    <t xml:space="preserve">Друк банерів (5 х 2.2м) </t>
  </si>
  <si>
    <t>7.12</t>
  </si>
  <si>
    <t xml:space="preserve">Відеофіксація </t>
  </si>
  <si>
    <t xml:space="preserve">Рекламні витрати на просування інформаціних матеріалів в Фейсбуці </t>
  </si>
  <si>
    <t xml:space="preserve">місяців </t>
  </si>
  <si>
    <t xml:space="preserve">Рекламні витрати на радіостанціях  </t>
  </si>
  <si>
    <t xml:space="preserve">Рекламні витрати  телебаченні </t>
  </si>
  <si>
    <t xml:space="preserve">Рекламні витрати з розміщення сітілайтів  на 1 місяць  </t>
  </si>
  <si>
    <t xml:space="preserve">SMM, SO (SEO) </t>
  </si>
  <si>
    <t>Монтаж відеоальманаху  "Шефест мандрує країною"</t>
  </si>
  <si>
    <t>Оплата послуг  за монтаж, обслуговування  та  демонтаж обладнання, сцени  в Броварах  та Ірпінь</t>
  </si>
  <si>
    <t xml:space="preserve">Послуга </t>
  </si>
  <si>
    <t>Оплата послуг за монтаж, обслуговування та демонтаж обладнання, сцени в Моринцях</t>
  </si>
  <si>
    <t xml:space="preserve">Оплата послуг за виступ гурту № 1 </t>
  </si>
  <si>
    <t>Оплата послуг за виступ гурту № 2</t>
  </si>
  <si>
    <t>13.4.9</t>
  </si>
  <si>
    <t>Оплата послуг за виступ гурту № 3</t>
  </si>
  <si>
    <t>13.4.10</t>
  </si>
  <si>
    <t>Оплата послуг за виступ гурту № 4</t>
  </si>
  <si>
    <t>13.4.11</t>
  </si>
  <si>
    <t>Оплата послуг за виступ гурту № 5</t>
  </si>
  <si>
    <t>13.4.12</t>
  </si>
  <si>
    <t>Оплата послуг за виступ гурту № 6</t>
  </si>
  <si>
    <t>13.4.13</t>
  </si>
  <si>
    <t>Оплата послуг за виступ гурту № 7</t>
  </si>
  <si>
    <t>13.4.14</t>
  </si>
  <si>
    <t>Оплата послуг за виступ гурту № 8</t>
  </si>
  <si>
    <t>13.4.15</t>
  </si>
  <si>
    <t xml:space="preserve">Оплата послуг за вивід сміття під час та після фестивалю </t>
  </si>
  <si>
    <t>13.4.16</t>
  </si>
  <si>
    <t xml:space="preserve">Оплата послуг за доставку, розподілення  та подачу елекроенергії для проведення фестивалю </t>
  </si>
  <si>
    <t>13.4.17</t>
  </si>
  <si>
    <t xml:space="preserve">Локальний організатор з проведення подій в м.Одеса </t>
  </si>
  <si>
    <t>13.4.18</t>
  </si>
  <si>
    <t xml:space="preserve">Локальний організатор з проведення подій в м.Первомайськ </t>
  </si>
  <si>
    <t>13.4.19</t>
  </si>
  <si>
    <t>Координатор музичної сцени</t>
  </si>
  <si>
    <t>13.4.20</t>
  </si>
  <si>
    <t>Куратор художньої галявини</t>
  </si>
  <si>
    <t>13.4.21</t>
  </si>
  <si>
    <t>Куратор території майстер-класів</t>
  </si>
  <si>
    <t>13.4.22</t>
  </si>
  <si>
    <t>13.4.23</t>
  </si>
  <si>
    <t>Куратор дитячої галявини</t>
  </si>
  <si>
    <t>13.4.24</t>
  </si>
  <si>
    <t>13.4.25</t>
  </si>
  <si>
    <t xml:space="preserve">Оплата послуг за організацію Фуд-корту </t>
  </si>
  <si>
    <t>13.4.26</t>
  </si>
  <si>
    <t>13.4.27</t>
  </si>
  <si>
    <t>Куратор ігрової зони Ше.Games</t>
  </si>
  <si>
    <t>13.4.28</t>
  </si>
  <si>
    <t>Куратор фольклорної сцени</t>
  </si>
  <si>
    <t>13.4.29</t>
  </si>
  <si>
    <t>13.4.30</t>
  </si>
  <si>
    <t xml:space="preserve">Куратор терирорії проведення ярмарок </t>
  </si>
  <si>
    <t>13.4.31</t>
  </si>
  <si>
    <t>Комендант наметового містечка</t>
  </si>
  <si>
    <t>13.4.32</t>
  </si>
  <si>
    <t>Координатор наметового містечка</t>
  </si>
  <si>
    <t>13.4.33</t>
  </si>
  <si>
    <t>Оплата послуг ведучому №  1 музичної сцени</t>
  </si>
  <si>
    <t>13.4.34</t>
  </si>
  <si>
    <t xml:space="preserve">Оплата послуг  ведучому №  2 музичної сцени </t>
  </si>
  <si>
    <t>13.4.35</t>
  </si>
  <si>
    <t>Оплата послуг ведучому на просвітницьку галявину</t>
  </si>
  <si>
    <t>13.4.36</t>
  </si>
  <si>
    <t xml:space="preserve">Оплата послуг за культурологічний виступ  </t>
  </si>
  <si>
    <t>13.4.37</t>
  </si>
  <si>
    <t xml:space="preserve">Оплата послуг за поетичний виступ </t>
  </si>
  <si>
    <t>13.4.38</t>
  </si>
  <si>
    <t xml:space="preserve">Оплата послуг за виступ гурту № 1 на просвітницьку галявину </t>
  </si>
  <si>
    <t>13.4.39</t>
  </si>
  <si>
    <t xml:space="preserve">Оплата послуг за виступ  гурту № 2 на просвітницьку галявину </t>
  </si>
  <si>
    <t>13.4.40</t>
  </si>
  <si>
    <t xml:space="preserve">Оплата послуг за виступ  гурту № 3 на просвітницьку галявину </t>
  </si>
  <si>
    <t>13.4.41</t>
  </si>
  <si>
    <t xml:space="preserve">Оплата послуг за виступ гурту №  4 на просвітницьку галявину </t>
  </si>
  <si>
    <t>13.4.42</t>
  </si>
  <si>
    <t xml:space="preserve">Оплата послуг  за виступ гурту </t>
  </si>
  <si>
    <t>13.4.43</t>
  </si>
  <si>
    <t xml:space="preserve">Оплата послуг ведучому на нічну сцену </t>
  </si>
  <si>
    <t>13.4.44</t>
  </si>
  <si>
    <t xml:space="preserve">Оплата послуг за  проведення тренінгу з командної взаємодії </t>
  </si>
  <si>
    <t>13.4.45</t>
  </si>
  <si>
    <t xml:space="preserve">Оплата послуг  за проведення ворк-шопів </t>
  </si>
  <si>
    <t>13.4.46</t>
  </si>
  <si>
    <t xml:space="preserve">Оплата послуг за музично-поетичний виступ </t>
  </si>
  <si>
    <t>13.4.47</t>
  </si>
  <si>
    <t xml:space="preserve">Оплата послуг за музично-поетичний виступ  </t>
  </si>
  <si>
    <t>13.4.48</t>
  </si>
  <si>
    <t>13.4.49</t>
  </si>
  <si>
    <t xml:space="preserve">Оплата послуг лектору  </t>
  </si>
  <si>
    <t>13.4.50</t>
  </si>
  <si>
    <t xml:space="preserve">Оплата послуг  за проведення театральної вистави  </t>
  </si>
  <si>
    <t>13.4.51</t>
  </si>
  <si>
    <t xml:space="preserve">Оплата послуг за режесуру  вистави “Шевченко. Остання любов” </t>
  </si>
  <si>
    <t>13.4.52</t>
  </si>
  <si>
    <t xml:space="preserve">Оплата послуг № 1 за виступ у виставі “Шевченко. Остання любов”  </t>
  </si>
  <si>
    <t>13.4.53</t>
  </si>
  <si>
    <t xml:space="preserve">Оплата послуг № 2 за виступ у виставі  “Шевченко. Остання любов”  </t>
  </si>
  <si>
    <t>13.4.54</t>
  </si>
  <si>
    <t xml:space="preserve">Оплата послуг  звукорежисеру за роботу у  виставі “Шевченко. Остання любов”  </t>
  </si>
  <si>
    <t>13.4.55</t>
  </si>
  <si>
    <t>Кошти державного та місцевих бюджетів 
(Звенигородська міська рада Черкаської області, Виконавчий комітет)</t>
  </si>
  <si>
    <t>Кошти державного та місцевих бюджетів 
(Черкаський обласний молодіжний ресурсний центр)</t>
  </si>
  <si>
    <t>Інші послуги (послуги зв'язку для забезпечення передачі даних під час проведення заходу)</t>
  </si>
  <si>
    <t>Інші послуги (послуги з онлайн відеотрансляції заходу)</t>
  </si>
  <si>
    <t>Оплата послуг з медичного обслуговування заходу</t>
  </si>
  <si>
    <t>Послуги з харчування волонтерів 21.08.2021 - 23.08.2021  (кава-брейк)</t>
  </si>
  <si>
    <t>Послуги з харчування волонтерів 21.08.2021 - 23.08.2021  (Борщ Шевченківський)</t>
  </si>
  <si>
    <t>Друк інших роздаткових матеріалів (футболки)</t>
  </si>
  <si>
    <t>за проектом "Ше.Fest мандрує країною"</t>
  </si>
  <si>
    <t>Голова</t>
  </si>
  <si>
    <t>Ференчак Ярослав Іванович</t>
  </si>
  <si>
    <t>у період з 15.07.2021 року по 15.11.2021 року</t>
  </si>
  <si>
    <t>ІІ/1/1.3/1.3.1</t>
  </si>
  <si>
    <t>ІІ/1/1.3/1.3.2</t>
  </si>
  <si>
    <t>ІІ/1/1.3/1.3.3</t>
  </si>
  <si>
    <t>ІІ/1/1.3/1.3.4</t>
  </si>
  <si>
    <t>ІІ/1/1.3/1.3.5</t>
  </si>
  <si>
    <t>ІІ/1/1.3/1.3.6</t>
  </si>
  <si>
    <t>ІІ/1/1.3/1.3.7</t>
  </si>
  <si>
    <t>ІІ/1/1.3/1.3.8</t>
  </si>
  <si>
    <t>ІІ/1/1.3/1.3.9</t>
  </si>
  <si>
    <t>ІІ/1/1.3/1.3.10</t>
  </si>
  <si>
    <t>ІІ/1/1.3/1.3.11</t>
  </si>
  <si>
    <t>ІІ/1/1.3/1.3.12</t>
  </si>
  <si>
    <t>ІІ/1/1.3/1.3.13</t>
  </si>
  <si>
    <t>ІІ/1/1.4/1.4.3</t>
  </si>
  <si>
    <t>1.3.</t>
  </si>
  <si>
    <t>№ 67 від 30.07.2021, № 64 від 30.07.2021, № 65 від 30.07.2021, № 340 від 28.09.2021, № 338 від 28.09.2021, № 339 від 28.09.2021</t>
  </si>
  <si>
    <t>Назва контрагента (код ЄДРПОУ) / Виконавець (ІПН)</t>
  </si>
  <si>
    <t>Цивільно-правовий договір № 06-ШФ від 13.07.2021. Протоколи погодження договірної ціни на виконання робіт послуг: № 01 від 13.07.2021, № 02 від 02.08.2021, № 03 від 01.09.2021.</t>
  </si>
  <si>
    <t>Цивільно-правовий договір № 07-ШФ від 13.07.2021. Протоколи погодження договірної ціни на виконання робіт послуг: № 01 від 13.07.2021, № 02 від 02.08.2021, № 03 від 01.09.2021.</t>
  </si>
  <si>
    <t>Акти приймання-передачі наданих робіт/ послуг: № 01 від 30.07.2021, № 02 від 31.08.2021, № 03 від 30.09.2021. Бухгалтерські довідки: № 02 від 30.07.2021, № 50 від 28.09.2021, № 60 від 30.09.2021</t>
  </si>
  <si>
    <t>№ 68 від 30.07.2021, № 70 від 30.07.2021, № 71 від 30.07.2021, № 341 від 28.09.2021, № 343 від 28.09.2021, № 344 від 28.09.2021</t>
  </si>
  <si>
    <t>ФО Колоша Дмитро Васильович, 3402911016</t>
  </si>
  <si>
    <t>ФО Андрікевич Надія Володимирівна, 3336614283</t>
  </si>
  <si>
    <t>ФО Гайворонська Богдана Михайлівна, 3072220182</t>
  </si>
  <si>
    <t>Цивільно-правовий договір № 08-ШФ від 13.07.2021. Протоколи погодження договірної ціни на виконання робіт послуг: № 01 від 13.07.2021, № 02 від 02.08.2021, № 03 від 01.09.2021.</t>
  </si>
  <si>
    <t>№ 72 від 30.07.2021, № 73 від 30.07.2021, № 74 від 30.07.2021, № 333 від 28.09.2021, № 336 від 28.09.2021, № 335 від 28.09.2021, № 334 від 28.09.2021</t>
  </si>
  <si>
    <t>ФО Гордійчук Мирон Григорович, 3350206174</t>
  </si>
  <si>
    <t>Цивільно-правовий договір № 61-ШФ від 13.07.2021. Протокол погодження договірної ціни на виконання робіт послуг № 01 від 13.07.2021</t>
  </si>
  <si>
    <t>Акти приймання-передачі наданих робіт/ послуг: № 01 від 30.07.2021, № 02 від 31.08.2021, № 03 від 30.09.2021. Бухгалтерські довідки: № 03 від 30.07.2021, № 49 від 28.09.2021, № 59 від 30.09.2021</t>
  </si>
  <si>
    <r>
      <t>Акти приймання-передачі наданих робіт/ послуг: № 01 від 30.07.2021, № 02 від 31.08.2021, № 03 від 30.09.2021. Бухгалтерські довідки: № 04 від 30.07.2021,</t>
    </r>
    <r>
      <rPr>
        <b/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>№ 48 від 28.09.2021,</t>
    </r>
    <r>
      <rPr>
        <b/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>№ 58 від 30.09.2021</t>
    </r>
  </si>
  <si>
    <t>ФО Лисенко Світлана Володимирівна, 33765122269</t>
  </si>
  <si>
    <r>
      <t>Акт приймання-передачі наданих робіт/ послуг № 01 від 30.09.2021. Бухгалтерська довідка № 61 від 30.09.2021</t>
    </r>
    <r>
      <rPr>
        <sz val="11"/>
        <color theme="1"/>
        <rFont val="Calibri"/>
        <family val="2"/>
        <charset val="204"/>
        <scheme val="minor"/>
      </rPr>
      <t/>
    </r>
  </si>
  <si>
    <t>№ 329 від 28.09.2021, № 332 від 28.09.2021, № 331 від 28.09.2021</t>
  </si>
  <si>
    <t>Цивільно-правовий договір № 57-ШФ від 13.07.2021. Протоколи погодження договірної ціни на виконання робіт послуг: № 01 від 13.07.2021, № 02 від 02.08.2021</t>
  </si>
  <si>
    <t>Акти приймання-передачі наданих робіт/ послуг: № 01 від 30.07.2021. Бухгалтерські довідки: № 47 від 28.09.2021, № 62 від 30.09.2021</t>
  </si>
  <si>
    <t>ФО Білоус Олександр Олегович, 3598404571</t>
  </si>
  <si>
    <t>Цивільно-правовий договір № 09-ШФ від 13.07.2021. Протоколи погодження договірної ціни на виконання робіт послуг: № 01 від 13.07.2021, № 02 від 02.08.2021, № 03 від 01.09.2021</t>
  </si>
  <si>
    <t>№ 79 від 30.07.2021, № 78 від 30.07.2021, № 77 від 30.07.2021, № 348 від 28.09.2021, № 349 від 28.09.2021, № 351 від 28.09.2021, № 356 від 28.09.2021, № 354 від 28.09.2021, № 355 від 28.09.2021,</t>
  </si>
  <si>
    <t>Акти приймання-передачі наданих робіт/ послуг: № 01 від 30.07.2021, № 02 від 31.08.2021, № 03 від 30.09.2021. Бухгалтерські довідки: № 05 від 30.07.2021, № 46 від 28.09.2021, № 45 від 28.09.2021</t>
  </si>
  <si>
    <t>ФО Зубенко Костянтин Володимирович, 2870209354</t>
  </si>
  <si>
    <t>Цивільно-правовий договір № 10-ШФ від 13.07.2021. Протоколи погодження договірної ціни на виконання робіт послуг: № 01 від 13.07.2021, № 02 від 02.08.2021</t>
  </si>
  <si>
    <t>№ 83 від 30.07.2021, № 80 від 30.07.2021, № 81 від 30.07.2021, № 176 від 02.09.2021, № 175 від 02.09.2021, № 172 від 02.09.2021, № 371 від 29.09.2021, № 368 від 29.09.2021, № 369 від 29.09.2021</t>
  </si>
  <si>
    <t>Акти приймання-передачі наданих робіт/ послуг: № 01 від 30.07.2021, № 02 від 30.09.2021. Бухгалтерські довідки: № 06 від 30.07.2021, № 23 від 02.09.2021, № 51 від 29.09.2021</t>
  </si>
  <si>
    <t>ФО Михайловська Вікторія Володимирівна, 3302616140</t>
  </si>
  <si>
    <t>Цивільно-правовий договір № 11-ШФ від 13.07.2021. Протоколи погодження договірної ціни на виконання робіт послуг: № 01 від 13.07.2021, № 02 від 02.08.2021, № 03 від 01.09.2021</t>
  </si>
  <si>
    <t>Акти приймання-передачі наданих робіт/ послуг: № 01 від 30.07.2021, № 02 від 31.08.2021, № 03 від 30.09.2021. Бухгалтерські довідки: № 07 від 30.07.2021, № 43 від 28.09.2021, № 63 від 30.09.2021</t>
  </si>
  <si>
    <t>№ 84 від 30.07.2021, № 86 від 30.07.2021, № 87 від 30.07.2021, № 324 від 28.09.2021, № 328 від 28.09.2021, № 326 від 28.09.2021</t>
  </si>
  <si>
    <t>ФО Висоцький Олександр Анатолійович, 3233418231</t>
  </si>
  <si>
    <t>Цивільно-правовий договір № 12-ШФ від 13.07.2021. Протоколи погодження договірної ціни на виконання робіт послуг: № 01 від 13.07.2021, № 02 від 02.08.2021</t>
  </si>
  <si>
    <t>Акти приймання-передачі наданих робіт/ послуг: № 01 від 30.07.2021, № 02 від 30.09.2021. Бухгалтерські довідки: № 08 від 30.07.2021, № 64 від 30.09.2021</t>
  </si>
  <si>
    <t>№ 88 від 30.07.2021, № 89 від 30.07.2021, № 90 від 30.07.2021</t>
  </si>
  <si>
    <t>Бутковська (Рябова) Ольга Володимирівна - куратор художньої галявини</t>
  </si>
  <si>
    <t>ФО Рябова Ольга Володимирівна, 2630317788</t>
  </si>
  <si>
    <t>Цивільно-правовий договір № 56-ШФ від 13.07.2021. Протокол погодження договірної ціни на виконання робіт послуг № 01 від 13.07.2021</t>
  </si>
  <si>
    <r>
      <t>Акт приймання-передачі наданих робіт/ послуг № 01 від 30.09.2021. Бухгалтерська довідка № 44 від 31.08.2021</t>
    </r>
    <r>
      <rPr>
        <sz val="11"/>
        <color theme="1"/>
        <rFont val="Calibri"/>
        <family val="2"/>
        <charset val="204"/>
        <scheme val="minor"/>
      </rPr>
      <t/>
    </r>
  </si>
  <si>
    <t>№ 320 від 28.09.2021, № 323 від 28.09.2021, № 321 від 28.09.2021</t>
  </si>
  <si>
    <t>ФО Красніченко Єлизавета Вікторівна, 3324511829</t>
  </si>
  <si>
    <t>Цивільно-правовий договір № 13-ШФ від 13.07.2021. Протоколи погодження договірної ціни на виконання робіт послуг: № 01 від 13.07.2021, № 02 від 02.08.2021</t>
  </si>
  <si>
    <t>№ 100 від 30.07.2021, № 96 від 30.07.2021, № 93 від 30.07.2021, № 169 від 30.08.2021, № 169 від 30.08.2021, № 168 від 30.08.2021, № 273 від 27.09.2021, № 268 від 27.09.2021, № 272 від 27.09.2021, № 267 від 27.09.2021, № 271 від 27.09.2021</t>
  </si>
  <si>
    <t>№ 66 від 30.07.2021, № 69 від 30.07.2021, № 75 від 30.07.2021, № 342 від 28.09.2021, № 334 від 28.09.2021, № 337 від 28.09.2021, № 330 від 28.09.2021, № 76 від 30.07.2021, № 350 від 28.09.2021, № 353 від 28.09.2021, № 82 від 30.07.2021, № 174 від 02.09.2021, № 370 від 29.09.2021, № 85 від 30.07.2021, № 327 від 28.09.2021, № 91 від 30.07.2021, № 322 від 28.09.2021, № 95 від 30.07.2021, № 170 від 30.08.2021, № 270 від 27.09.2021</t>
  </si>
  <si>
    <t>Акти приймання-передачі наданих робіт/ послуг: № 01 від 30.07.2021, № 02 від 31.08.2021. Бухгалтерські довідки: № 09 від 30.07.2021, № 22 від 30.08.2021, № 39 від 27.09.2021</t>
  </si>
  <si>
    <t>ФО Сапсай Тетяна Петрівна, 3336513960</t>
  </si>
  <si>
    <t>Цивільно-правовий договір № 62-ШФ від 13.07.2021. Протокол погодження договірної ціни на виконання робіт/ послуг № 01 від 13.07.2021</t>
  </si>
  <si>
    <t>Акт приймання-передачі наданих робіт/ послуг № 01 від 31.08.2021. Бухгалтерська довідка № 65 від 30.09.2021</t>
  </si>
  <si>
    <t>ФО Двигало Ігор Григорович, 3045713932</t>
  </si>
  <si>
    <t>Цивільно-правовий договір № 63-ШФ від 13.07.2021. Протокол погодження договірної ціни на виконання робіт/ послуг № 01 від 13.07.2021</t>
  </si>
  <si>
    <t>Акт приймання-передачі наданих робіт/ послуг № 01 від 31.08.2021. Бухгалтерська довідка № 66 від 30.09.2021</t>
  </si>
  <si>
    <t>Бухгалтерські довідки: № 02 від 30.07.2021, № 03 від 30.07.2021, № 49 від 28.09.2021, № 50 від 28.09.2021, № 60 від 30.09.2021, № 58 від 30.09.2021, № 60 від 30.09.2021, № 47 від 28.09.2021, № 62 від 30.09.2021, № 05 від 30.07.2021, № 46 від 28.09.2021, № 45 від 28.09.2021, № 06 від 30.07.2021, № 23 від 02.09.2021,  № 51 від 29.09.2021, № 07 від 30.07.2021, № 43 від 28.09.2021, № 63 від 30.09.2021, № 08 від 30.07.2021, № 64 від 30.09.2021, № 44 від 31.08.2021, № 09 від 30.07.2021, № 22 від 30.08.2021, № 39 від 27.09.2021, № 65 від 30.09.2021, № 66 від 30.09.2021</t>
  </si>
  <si>
    <t>1.4.</t>
  </si>
  <si>
    <t>3.</t>
  </si>
  <si>
    <t>ІІ/3/3.1/3.1.1</t>
  </si>
  <si>
    <t>ФОП Кобзар Віталій Володимирович, 3140915474</t>
  </si>
  <si>
    <t>Рахунок-фактура № 3 від 28.07.2021</t>
  </si>
  <si>
    <t>№ 62 від 30.07.2021</t>
  </si>
  <si>
    <t>Видаткова накладна № 3 від 28.07.2021</t>
  </si>
  <si>
    <t>4.</t>
  </si>
  <si>
    <t>ІІ/4/4.1/4.1.1</t>
  </si>
  <si>
    <t>ФОП Васильєв Віталій Вячеславович, 2758518454</t>
  </si>
  <si>
    <t>Рахунок на оплату № 2098 від 02.08.2021</t>
  </si>
  <si>
    <t>№ 128 від 02.08.2021</t>
  </si>
  <si>
    <t>Акт надання послуг № 2098 від 02.08.2021</t>
  </si>
  <si>
    <t>КУ "Одеський театр юного глядача ім. Юрія Олеши", 02224790</t>
  </si>
  <si>
    <t>Договір № 07 про надання послуг від 19.07.2021. Рахунок на оплату № 38 від 28.07.2021</t>
  </si>
  <si>
    <t>№ 235 від 27.09.2021</t>
  </si>
  <si>
    <t>Акт № здачі-приймання виконаних робіт від 02.08.2021</t>
  </si>
  <si>
    <t>4.1.</t>
  </si>
  <si>
    <t>4.2.</t>
  </si>
  <si>
    <t>ФОП Солодько Дмитро Васильович, 2868410250</t>
  </si>
  <si>
    <t>Договір № 27-ШФ про надання послуг від 13.07.2021, Додаток № 01 від 13.07.2021</t>
  </si>
  <si>
    <t>Акт приймання-передачі наданих послуг № б/н від 25.08.2021</t>
  </si>
  <si>
    <t>№ 147 від 17.08.2021, № 212 від 13.09.2021</t>
  </si>
  <si>
    <t>ІІ/4/4.2/4.2.1</t>
  </si>
  <si>
    <t>ІІ/4/4.2/4.2.2</t>
  </si>
  <si>
    <t>ІІ/4/4.2/4.2.3</t>
  </si>
  <si>
    <t>ІІ/4/4.2/4.2.4</t>
  </si>
  <si>
    <t>ІІ/4/4.2/4.2.5</t>
  </si>
  <si>
    <t>ІІ/4/4.2/4.2.6</t>
  </si>
  <si>
    <t>ІІ/4/4.2/4.2.7</t>
  </si>
  <si>
    <t>ІІ/4/4.2/4.2.8</t>
  </si>
  <si>
    <t>ІІ/4/4.2/4.2.9</t>
  </si>
  <si>
    <t>ІІ/4/4.2/4.2.10</t>
  </si>
  <si>
    <t>ІІ/4/4.2/4.2.11</t>
  </si>
  <si>
    <t>ІІ/4/4.2/4.2.12</t>
  </si>
  <si>
    <t>ІІ/4/4.2/4.2.13</t>
  </si>
  <si>
    <t>ІІ/4/4.2/4.2.14</t>
  </si>
  <si>
    <t>ІІ/4/4.2/4.2.16</t>
  </si>
  <si>
    <t>ІІ/4/4.2/4.2.17</t>
  </si>
  <si>
    <t>ІІ/4/4.2/4.2.18</t>
  </si>
  <si>
    <t>ІІ/4/4.2/4.2.19</t>
  </si>
  <si>
    <t>ІІ/4/4.2/4.2.20</t>
  </si>
  <si>
    <t>ІІ/4/4.2/4.2.21</t>
  </si>
  <si>
    <t>ІІ/4/4.2/4.2.22</t>
  </si>
  <si>
    <t>ІІ/4/4.2/4.2.23</t>
  </si>
  <si>
    <t>ІІ/4/4.2/4.2.24</t>
  </si>
  <si>
    <t>ІІ/4/4.2/4.2.25</t>
  </si>
  <si>
    <t>ІІ/4/4.2/4.2.26</t>
  </si>
  <si>
    <t>ІІ/4/4.2/4.2.27</t>
  </si>
  <si>
    <t>ІІ/4/4.2/4.2.28</t>
  </si>
  <si>
    <t>ІІ/4/4.2/4.2.29</t>
  </si>
  <si>
    <t>ІІ/4/4.2/4.2.30</t>
  </si>
  <si>
    <t>ІІ/4/4.2/4.2.31</t>
  </si>
  <si>
    <t>ІІ/4/4.2/4.2.32</t>
  </si>
  <si>
    <t>ІІ/4/4.2/4.2.33</t>
  </si>
  <si>
    <t>ІІ/4/4.2/4.2.34</t>
  </si>
  <si>
    <t>ІІ/4/4.2/4.2.35</t>
  </si>
  <si>
    <t>ІІ/4/4.2/4.2.36</t>
  </si>
  <si>
    <t>ІІ/4/4.2/4.2.37</t>
  </si>
  <si>
    <t>ІІ/4/4.2/4.2.38</t>
  </si>
  <si>
    <t>ІІ/4/4.2/4.2.39</t>
  </si>
  <si>
    <t>ІІ/4/4.2/4.2.40</t>
  </si>
  <si>
    <t>ІІ/4/4.2/4.2.41</t>
  </si>
  <si>
    <t>ІІ/4/4.2/4.2.42</t>
  </si>
  <si>
    <t>ІІ/4/4.2/4.2.43</t>
  </si>
  <si>
    <t>ІІ/4/4.2/4.2.44</t>
  </si>
  <si>
    <t>ІІ/4/4.2/4.2.45</t>
  </si>
  <si>
    <t>ІІ/4/4.2/4.2.46</t>
  </si>
  <si>
    <t>ІІ/4/4.2/4.2.47</t>
  </si>
  <si>
    <t>ІІ/4/4.2/4.2.48</t>
  </si>
  <si>
    <t>ІІ/4/4.2/4.2.49</t>
  </si>
  <si>
    <t>ІІ/4/4.2/4.2.50</t>
  </si>
  <si>
    <t>ІІ/4/4.2/4.2.51</t>
  </si>
  <si>
    <t>ІІ/4/4.2/4.2.52</t>
  </si>
  <si>
    <t>ІІ/4/4.2/4.2.53</t>
  </si>
  <si>
    <t>ІІ/4/4.2/4.2.54</t>
  </si>
  <si>
    <t>ІІ/4/4.2/4.2.55</t>
  </si>
  <si>
    <t>ІІ/4/4.2/4.2.56</t>
  </si>
  <si>
    <t>ІІ/4/4.2/4.2.57</t>
  </si>
  <si>
    <t>ІІ/4/4.2/4.2.58</t>
  </si>
  <si>
    <t>ІІ/4/4.2/4.2.59</t>
  </si>
  <si>
    <t>ІІ/4/4.2/4.2.60</t>
  </si>
  <si>
    <t>ІІ/4/4.2/4.2.61</t>
  </si>
  <si>
    <t>ІІ/4/4.2/4.2.62</t>
  </si>
  <si>
    <t>ІІ/4/4.2/4.2.63</t>
  </si>
  <si>
    <t>ІІ/4/4.2/4.2.64</t>
  </si>
  <si>
    <t>ІІ/4/4.2/4.2.65</t>
  </si>
  <si>
    <t>ІІ/4/4.2/4.2.66</t>
  </si>
  <si>
    <t>ІІ/4/4.2/4.2.67</t>
  </si>
  <si>
    <t>ІІ/4/4.2/4.2.68</t>
  </si>
  <si>
    <t>ІІ/4/4.2/4.2.69</t>
  </si>
  <si>
    <t>ІІ/4/4.2/4.2.70</t>
  </si>
  <si>
    <t>ІІ/4/4.2/4.2.71</t>
  </si>
  <si>
    <t>ІІ/4/4.2/4.2.72</t>
  </si>
  <si>
    <t>ІІ/4/4.2/4.2.73</t>
  </si>
  <si>
    <t>ІІ/4/4.2/4.2.74</t>
  </si>
  <si>
    <t>ІІ/4/4.2/4.2.75</t>
  </si>
  <si>
    <t>ІІ/4/4.2/4.2.76</t>
  </si>
  <si>
    <t>ІІ/4/4.2/4.2.77</t>
  </si>
  <si>
    <t>6.</t>
  </si>
  <si>
    <t>6.3.</t>
  </si>
  <si>
    <t>Рахунок-фактура № 2 від 28.07.2021</t>
  </si>
  <si>
    <t>Видаткова накладна № 2 від 28.07.2021</t>
  </si>
  <si>
    <t>№ 57 від 28.07.2021</t>
  </si>
  <si>
    <t>ІІ/6/6.3/6.3.1</t>
  </si>
  <si>
    <t>ІІ/6/6.3/6.3.2</t>
  </si>
  <si>
    <t>ІІ/6/6.3/6.3.3</t>
  </si>
  <si>
    <t>ІІ/6/6.3/6.3.4</t>
  </si>
  <si>
    <t>ІІ/6/6.3/6.3.5</t>
  </si>
  <si>
    <t>ІІ/6/6.3/6.3.6</t>
  </si>
  <si>
    <t>ІІ/6/6.3/6.3.7</t>
  </si>
  <si>
    <t>ІІ/6/6.3/6.3.8</t>
  </si>
  <si>
    <t>9.</t>
  </si>
  <si>
    <t>ІІ/9/9.1</t>
  </si>
  <si>
    <t>ІІ/9/9.2</t>
  </si>
  <si>
    <t>ІІ/9/9.3</t>
  </si>
  <si>
    <t>ІІ/9/9.4</t>
  </si>
  <si>
    <t>ІІ/9/9.5</t>
  </si>
  <si>
    <t>ІІ/9/9.6</t>
  </si>
  <si>
    <t>ІІ/9/9.7</t>
  </si>
  <si>
    <t>ІІ/9/9.9</t>
  </si>
  <si>
    <t>ФО Некрасов Андрій Андрійович, 3289419512</t>
  </si>
  <si>
    <t>Цивільно-правовий договір № 14-ШФ від 13.07.2021. Протоколи погодження договірної ціни на виконання робіт послуг: № 01 від 13.07.2021, № 02 від 02.08.2021, № 03 від 11.08.2021</t>
  </si>
  <si>
    <t>№ 123 від 30.07.2021, № 126 від 30.07.2021, № 124 від 30.07.2021, № 157 від 20.08.2021, № 158 від 20.08.2021, № 159 від 20.08.2021, № 283 від 27.09.2021, № 282 від 27.09.2021, № 280 від 27.09.2021</t>
  </si>
  <si>
    <t>Акти приймання-передачі наданих робіт/ послуг: № 01 від 30.07.2021, № 02 від 10.08.2021, № 03 від 27.09.2021. Бухгалтерські довідки: № 18 від 30.07.2021, № 20 від 20.08.2021, № 42 від 27.09.2021</t>
  </si>
  <si>
    <t>ФО Бутрамієв Євген Олександрович, 3322414071</t>
  </si>
  <si>
    <t>Цивільно-правовий договір № 15-ШФ від 13.07.2021. Протоколи погодження договірної ціни на виконання робіт послуг: № 01 від 13.07.2021, № 03 від 02.08.2021</t>
  </si>
  <si>
    <t>№ 106 від 30.07.2021, № 104 від 30.07.2021, № 103 від 30.07.2021, № 279 від 27.09.2021, № 278 від 27.09.2021, № 277 від 27.09.2021</t>
  </si>
  <si>
    <t>Акти приймання-передачі наданих робіт/ послуг: № 01 від 30.07.2021, № 03 від 27.09.2021. Бухгалтерські довідки: № 12 від 30.07.2021, № 41 від 27.09.2021</t>
  </si>
  <si>
    <t>ФОП Ляшук Андрій Володимирович, 2525618876</t>
  </si>
  <si>
    <t>Договір № 05-ШФ про надання послуг від 13.07.2021</t>
  </si>
  <si>
    <t>Акт приймання-передачі наданих послуг від 30.09.2021</t>
  </si>
  <si>
    <t>№ 63 від 30.07.2021</t>
  </si>
  <si>
    <t>Договір № 13 про надання рекламних послуг від 02.08.2021, Додаток № 1 від 02.08.2021, Рахунок-фактура № СФ-0091 від 02.08.2021</t>
  </si>
  <si>
    <t>ПАТ "Радіокомпанія "ГАЛА", 20023766</t>
  </si>
  <si>
    <t>Акт № 91 від 21.08.2021. Бухгалтерська довідка № 67 від 30.09.2021</t>
  </si>
  <si>
    <t>ТОВ "Голдберрі", 35920776</t>
  </si>
  <si>
    <t>ТОВ "Лайф-Медіа", 37569931</t>
  </si>
  <si>
    <t>Рахунок на оплату № 83 від 22.07.2021</t>
  </si>
  <si>
    <t>№ 53 від 23.07.2021</t>
  </si>
  <si>
    <t>Акт надання послуг № 92 від 31.08.2021. Бухгалтерська довідка № 01 від 23.07.2021</t>
  </si>
  <si>
    <t>ФО Плотніцька Яна Валеріївна</t>
  </si>
  <si>
    <t>Цивільно-правовий договір № 16-ШФ від 13.07.2021. Протоколи погодження договірної ціни на виконання робіт/ послуг: № 01 від 13.07.2021, № 02 від 02.08.2021, № 03 від 01.09.2021</t>
  </si>
  <si>
    <t xml:space="preserve">№ 99 від 30.07.2021, № 96 від 30.07.2021, № 92 від 30.07.2021, № 315 від 28.09.2021, № 297 від 28.09.2021, № 296 від 28.09.2021, </t>
  </si>
  <si>
    <t>№ 125 від 30.07.2021, № 160 від 20.08.2021 № 281 від 27.09.2021, № 105 від 30.07.2021, № 276 від 27.09.2021, № 95 від 30.07.2021, № 302 від 28.09.2021</t>
  </si>
  <si>
    <t>Акти приймання-передачі наданих робіт/ послуг: № 01 від 30.07.2021, № 02 від 31.08.2021, № 03 від 30.09.2021. Бухгалтерські довідки: № 10 від 30.07.2021, № 50/1 від 28.09.2021, № 69 від 30.09.2021</t>
  </si>
  <si>
    <t>Бухгалтерські довідки: № 18 від 30.07.2021, № 20 від 20.08.2021, № 42 від 27.09.2021, № 12 від 30.07.2021, № 41 від 27.09.2021, № 10 від 30.07.2021, № 50/1 від 28.09.2021, № 69 від 30.09.2021</t>
  </si>
  <si>
    <t>13.</t>
  </si>
  <si>
    <t>13.1.</t>
  </si>
  <si>
    <t>ІІ/13/13.1/13.1.1</t>
  </si>
  <si>
    <t>ІІ/13/13.1/13.1.2</t>
  </si>
  <si>
    <t>ІІ/13/13.1/13.1.4</t>
  </si>
  <si>
    <t>ТОВ "АккаунтантПро", 40963785</t>
  </si>
  <si>
    <t>Договір № Б-32 про надання бухгалтерських послуг від 13.07.2021</t>
  </si>
  <si>
    <t>№ 102 від 30.07.2021</t>
  </si>
  <si>
    <t>Акти надання послуг: № 55 від 30.07.2021, № 74 від 30.09.2021. Бухгалтерська довідка № 70 від 30.09.2021</t>
  </si>
  <si>
    <t>ФО Ржанов Олексій Дмитрович, 3168310358</t>
  </si>
  <si>
    <t>Цивільно-правовий договір № 60-ШФ від 13.07.2021, Протокол погодження договірної ціни на виконання робіт/ послуг № 01 від 13.07.2021</t>
  </si>
  <si>
    <t>№ 364 від 29.09.2021, № 366 від 29.09.2021, № 365 від 29.09.2021</t>
  </si>
  <si>
    <t>№ 367 від 29.09.2021</t>
  </si>
  <si>
    <t>Бухгалтерські довідки: № 53 від 29.09.2021, № 54 від 29.09.2021</t>
  </si>
  <si>
    <t>Акт приймання-передачі наданих робіт/ послуг № 01 від 31.08.2021. Бухгалтерські довідки: № 53 від 29.09.2021, № 54 від 29.09.2021</t>
  </si>
  <si>
    <t>13.2.</t>
  </si>
  <si>
    <t>ІІ/13/13.2/13.2.1</t>
  </si>
  <si>
    <t>ІІ/13/13.2/13.2.4</t>
  </si>
  <si>
    <t>Цивільно-правовий договір № 15-ШФ від 13.07.2021, Протокол погодження договірної ціни на виконання робіт/ послуг № 02 від 13.07.2021</t>
  </si>
  <si>
    <t>Бухгалтерська довідка № 32 від 27.09.2021</t>
  </si>
  <si>
    <t>№ 229 від 27.09.2021, № 230 від 27.09.2021, № 232 від 27.09.2021</t>
  </si>
  <si>
    <t>№ 231 від 27.09.2021</t>
  </si>
  <si>
    <t>13.4.</t>
  </si>
  <si>
    <t>ІІ/13/13.4/13.4.3</t>
  </si>
  <si>
    <t>ІІ/13/13.4/13.4.5</t>
  </si>
  <si>
    <t>ІІ/13/13.4/13.4.6</t>
  </si>
  <si>
    <t>ІІ/13/13.4/13.4.7</t>
  </si>
  <si>
    <t>ІІ/13/13.4/13.4.8</t>
  </si>
  <si>
    <t>ІІ/13/13.4/13.4.9</t>
  </si>
  <si>
    <t>ІІ/13/13.4/13.4.10</t>
  </si>
  <si>
    <t>ІІ/13/13.4/13.4.11</t>
  </si>
  <si>
    <t>ІІ/13/13.4/13.4.12</t>
  </si>
  <si>
    <t>ІІ/13/13.4/13.4.13</t>
  </si>
  <si>
    <t>ІІ/13/13.4/13.4.14</t>
  </si>
  <si>
    <t>АТ КБ "ПРИВАТБАНК", 14360570</t>
  </si>
  <si>
    <t>Бухгалтерські довідки: № БД/РКО-01 від 02.08.2021, № БД/РКО-02 від 01.09.2021, № БД/РКО-03 від 29.09.2021</t>
  </si>
  <si>
    <t>ФОП Остапчук Микола Іванович, 2447233473</t>
  </si>
  <si>
    <t>Рахунок-фактура № 75-07 від 21.07.2021</t>
  </si>
  <si>
    <t>№ 56 від 28.07.2021</t>
  </si>
  <si>
    <t>Акт від 26.07.2021</t>
  </si>
  <si>
    <t>Договір № 64-ШФ про надання послуг від 13.07.2021</t>
  </si>
  <si>
    <t>Акт приймання-передачі наданих послуг від 22.08.2021. Бухгалтерська довідка № 71 від 30.09.2021</t>
  </si>
  <si>
    <t>ТОВ "Нойз", 44169943</t>
  </si>
  <si>
    <t>Договір № 04/0/-21 У/1 від 23.07.2021</t>
  </si>
  <si>
    <t>№ 130 від 04.08.2021, № 226 від 24.09.2021</t>
  </si>
  <si>
    <t>Акт надання послуг № 5 від 21.08.2021</t>
  </si>
  <si>
    <t>ФОП Журавель Юрій Григорович, 2642403296</t>
  </si>
  <si>
    <t>Договір № 22 про надання послуг від 13.07.2021</t>
  </si>
  <si>
    <t>Акт приймання-передачі послуг від 21.08.2021</t>
  </si>
  <si>
    <t>№ 134 від 09.08.2021, № 224 від 24.09.2021, № 284 від 27.09.2021</t>
  </si>
  <si>
    <t>ФОП Клименко Іван Петрович, 3179615476</t>
  </si>
  <si>
    <t>Договір № 03/-ШФ про надання послуг від 13.07.2021</t>
  </si>
  <si>
    <t>Акт приймання-передачі послуг від 22.08.2021</t>
  </si>
  <si>
    <t>№ 129 від 04.08.2021, № 136 від 09.08.2021</t>
  </si>
  <si>
    <t>Договір № 26-ШФ про надання послуг від 13.07.2021</t>
  </si>
  <si>
    <t>№ 139 від 13.08.2021, № 155 від 20.08.2021, № 215 від 21.09.2021</t>
  </si>
  <si>
    <t>№ 218 від 23.09.2021, № 221 від 23.09.2021, № 372 від 29.09.2021</t>
  </si>
  <si>
    <t>Договір № 40-ШФ про надання послуг від 13.07.2021</t>
  </si>
  <si>
    <t>№ 223 від 24.09.2021</t>
  </si>
  <si>
    <t>ФОП Мібчуані Олена Зелімханівна, 2910111729</t>
  </si>
  <si>
    <t>Договір № 04-ШФ про надання послуг від 13.07.2021</t>
  </si>
  <si>
    <t>№ 132 від 04.08.2021, № 216 від 21.09.2021</t>
  </si>
  <si>
    <t>№ 137 від 10.08.2021, № 171 від 31.08.2021</t>
  </si>
  <si>
    <t>Договір № 02/08/2021 про надання рекламно-інформаційних послуг від 02.08.2021, Додаток № 1 від 02.08.2021, Рахунок на оплату № 547 від 02.08.2021</t>
  </si>
  <si>
    <t>Акт надання послуг № 605 від 31.08.2021, Бухгалтерська довідка № 72 від 30.09.2021</t>
  </si>
  <si>
    <t>ІІ/13/13.4/13.4.17</t>
  </si>
  <si>
    <t>ІІ/13/13.4/13.4.18</t>
  </si>
  <si>
    <t>ІІ/13/13.4/13.4.19</t>
  </si>
  <si>
    <t>ІІ/13/13.4/13.4.20</t>
  </si>
  <si>
    <t>ІІ/13/13.4/13.4.21</t>
  </si>
  <si>
    <t>ІІ/13/13.4/13.4.22</t>
  </si>
  <si>
    <t>ІІ/13/13.4/13.4.23</t>
  </si>
  <si>
    <t>ІІ/13/13.4/13.4.24</t>
  </si>
  <si>
    <t>ІІ/13/13.4/13.4.25</t>
  </si>
  <si>
    <t>ІІ/13/13.4/13.4.26</t>
  </si>
  <si>
    <t>ІІ/13/13.4/13.4.27</t>
  </si>
  <si>
    <t>ІІ/13/13.4/13.4.28</t>
  </si>
  <si>
    <t>ІІ/13/13.4/13.4.29</t>
  </si>
  <si>
    <t>ІІ/13/13.4/13.4.30</t>
  </si>
  <si>
    <t>ІІ/13/13.4/13.4.31</t>
  </si>
  <si>
    <t>ІІ/13/13.4/13.4.32</t>
  </si>
  <si>
    <t>ІІ/13/13.4/13.4.33</t>
  </si>
  <si>
    <t>ІІ/13/13.4/13.4.34</t>
  </si>
  <si>
    <t>ІІ/13/13.4/13.4.35</t>
  </si>
  <si>
    <t>ІІ/13/13.4/13.4.36</t>
  </si>
  <si>
    <t>ІІ/13/13.4/13.4.37</t>
  </si>
  <si>
    <t>ІІ/13/13.4/13.4.38</t>
  </si>
  <si>
    <t>ІІ/13/13.4/13.4.39</t>
  </si>
  <si>
    <t>ІІ/13/13.4/13.4.40</t>
  </si>
  <si>
    <t>ІІ/13/13.4/13.4.41</t>
  </si>
  <si>
    <t>ІІ/13/13.4/13.4.42</t>
  </si>
  <si>
    <t>ІІ/13/13.4/13.4.43</t>
  </si>
  <si>
    <t>ІІ/13/13.4/13.4.44</t>
  </si>
  <si>
    <t>ІІ/13/13.4/13.4.45</t>
  </si>
  <si>
    <t>ІІ/13/13.4/13.4.46</t>
  </si>
  <si>
    <t>ІІ/13/13.4/13.4.47</t>
  </si>
  <si>
    <t>ІІ/13/13.4/13.4.48</t>
  </si>
  <si>
    <t>ІІ/13/13.4/13.4.49</t>
  </si>
  <si>
    <t>ІІ/13/13.4/13.4.50</t>
  </si>
  <si>
    <t>ІІ/13/13.4/13.4.51</t>
  </si>
  <si>
    <t>ІІ/13/13.4/13.4.52</t>
  </si>
  <si>
    <t>ІІ/13/13.4/13.4.53</t>
  </si>
  <si>
    <t>ІІ/13/13.4/13.4.54</t>
  </si>
  <si>
    <t>ІІ/13/13.4/13.4.55</t>
  </si>
  <si>
    <t>Договір № 59-ШФ про надання послуг від 13.07.2021</t>
  </si>
  <si>
    <t>№ 363 від 29.09.2021</t>
  </si>
  <si>
    <t>Акт приймання-передачі послуг від 21.08.2021. Бухгалтерська довідка № 73 від 30.09.2021</t>
  </si>
  <si>
    <t>ФО Михайленко Наталія Володимирівна, 3139316322</t>
  </si>
  <si>
    <t>Цивільно-правовий договір № 65-ШФ від 13.07.2021, Протокол погодження договірної ціни на виконання робіт/ послуг № 01 від 13.07.2021</t>
  </si>
  <si>
    <t>Акт приймання-передачі послуг від 02.08.2021. Бухгалтерська довідка № 74 від 30.09.2021</t>
  </si>
  <si>
    <t>ФО Григоренко Антоніна Іванівна, 2119315426</t>
  </si>
  <si>
    <t>Цивільно-правовий договір № 28-ШФ від 13.07.2021, Протокол погодження договірної ціни на виконання робіт/ послуг № 01 від 13.07.2021</t>
  </si>
  <si>
    <t>№ 153 від 19.08.2021, № 151 від 19.08.2021, № 150 від 19.08.2021</t>
  </si>
  <si>
    <t>ФО Завада Катерина Сергіївна, 3267602282</t>
  </si>
  <si>
    <t>Цивільно-правовий договір № 55-ШФ від 13.07.2021, Протоколи погодження договірної ціни на виконання робіт/ послуг: № 01 від 13.07.2021, № 02 від 02.08.2021</t>
  </si>
  <si>
    <t>Акт приймання-передачі послуг № 01 від 10.08.2021. Бухгалтерська довідка № 19 від 19.08.2021</t>
  </si>
  <si>
    <t>№ 316 від 28.09.2021, № 301 від 28.09.2021, № 300 від 28.09.2021</t>
  </si>
  <si>
    <t>Акти приймання-передачі послуг: № 01 від 30.07.2021, № 02  від 02.08.2021. Бухгалтерські довідки: № 50/2 від 28.09.2021, № 75 від 30.09.2021</t>
  </si>
  <si>
    <t>ФО Вишневська Олена Олександрівна, 3002817528</t>
  </si>
  <si>
    <t>Акт приймання-передачі послуг № 01 від 31.08.2021. Бухгалтерська довідка № 56 від 29.09.2021</t>
  </si>
  <si>
    <t>№ 358 від 29.09.2021, № 359 від 29.09.2021, № 360 від 29.09.2021</t>
  </si>
  <si>
    <t>ФО Висоцька Антоніна Олександрівна, 3127518781</t>
  </si>
  <si>
    <t>Акт приймання-передачі послуг № 01 від 31.08.2021. Бухгалтерська довідка № 76 від 30.09.2021</t>
  </si>
  <si>
    <t>ФО Олійник Анастасія Олегівна, 3735201228</t>
  </si>
  <si>
    <t>Акт приймання-передачі послуг № 01 від 31.08.2021. Бухгалтерська довідка № 11 від 30.07.2021</t>
  </si>
  <si>
    <t>№ 97 від 30.07.2021, № 95 від 30.07.2021, № 101 від 30.07.2021</t>
  </si>
  <si>
    <t>ФО Поливач Марія Анатоліївна, 3277116809</t>
  </si>
  <si>
    <t>Цивільно-правовий договір № 67-ШФ від 13.07.2021, Протокол погодження договірної ціни на виконання робіт/ послуг № 01 від 13.07.2021</t>
  </si>
  <si>
    <t>Цивільно-правовий договір № 17-ШФ від 13.07.2021, Протокол погодження договірної ціни на виконання робіт/ послуг № 01 від 13.07.2021</t>
  </si>
  <si>
    <t>Цивільно-правовий договір № 53-ШФ від 13.07.2021, Протокол погодження договірної ціни на виконання робіт/ послуг № 01 від 13.07.2021</t>
  </si>
  <si>
    <t>Цивільно-правовий договір № 66-ШФ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</si>
  <si>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Бухгалтерська довідка № 77 від 30.09.2021</t>
  </si>
  <si>
    <t>ФО Богданов Руслан Володимирович, 3633102192</t>
  </si>
  <si>
    <t>Цивільно-правовий договір № 68-ШФ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</si>
  <si>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Бухгалтерська довідка № 78 від 30.09.2021</t>
  </si>
  <si>
    <t>ФО Хоменко Анастасія Олександрівна, 3305808741</t>
  </si>
  <si>
    <t>Цивільно-правовий договір № 58-ШФ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</si>
  <si>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Бухгалтерська довідка № 57 від 29.09.2021</t>
  </si>
  <si>
    <t>№ 362 від 29.09.2021, № 360 від 29.09.2021, № 359 від 29.09.2021</t>
  </si>
  <si>
    <t>ФО Ярошенко Наталія Павлівна, 3518205788</t>
  </si>
  <si>
    <t>Цивільно-правовий договір № 52-ШФ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</si>
  <si>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Бухгалтерська довідка № 50/3 від 28.09.2021</t>
  </si>
  <si>
    <t>№ 318 від 28.09.2021, № 288 від 28.09.2021, № 286 від 28.09.2021</t>
  </si>
  <si>
    <t>ФО Панкевич Юлія Валеріївна, 3417701881</t>
  </si>
  <si>
    <t>Цивільно-правовий договір № 69-ШФ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</si>
  <si>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Бухгалтерська довідка № 79 від 30.09.2021</t>
  </si>
  <si>
    <t>ФО Відоменко Лариса Василівна, 2615102625</t>
  </si>
  <si>
    <t>Цивільно-правовий договір № 34-ШФ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</si>
  <si>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Бухгалтерська довідка № 26 від 02.09.2021</t>
  </si>
  <si>
    <t>№ 190 від 02.09.2021, № 185 від 02.09.2021, № 188 від 02.09.2021</t>
  </si>
  <si>
    <t>ФО Кулик Альбіна Валеріївна, 2728116528</t>
  </si>
  <si>
    <t>Цивільно-правовий договір № 35-ШФ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</si>
  <si>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Бухгалтерська довідка № 25 від 02.09.2021</t>
  </si>
  <si>
    <t>№ 186 від 02.09.2021, № 187 від 02.09.2021, № 184 від 02.09.2021</t>
  </si>
  <si>
    <t>ФО Давидюк Олена Сергіївна, 3057918487</t>
  </si>
  <si>
    <t>Цивільно-правовий договір № 70-ШФ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</si>
  <si>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Бухгалтерська довідка № 80 від 30.09.2021</t>
  </si>
  <si>
    <t>ФО Колісник Валерій Анатолійович, 3039320570</t>
  </si>
  <si>
    <t>Цивільно-правовий договір № 71-ШФ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</si>
  <si>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Бухгалтерська довідка № 81 від 30.09.2021</t>
  </si>
  <si>
    <t>ФО Олійник Лариса Вадимівна, 2482709667</t>
  </si>
  <si>
    <t>Цивільно-правовий договір № 54-ШФ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</si>
  <si>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Бухгалтерська довідка № 50/4 від 28.09.2021</t>
  </si>
  <si>
    <t>№ 317 від 28.09.2021, № 293 від 28.09.2021, № 291 від 28.09.2021</t>
  </si>
  <si>
    <t>ФО Черняк Богдан Борисович, 3269619915</t>
  </si>
  <si>
    <t>Цивільно-правовий договір № 72-ШФ від 13.07.2021, Протокол погодження договірної ціни на виконання робіт/ послуг № 01 від 13.07.2021</t>
  </si>
  <si>
    <t>Акт приймання-передачі послуг № 01 від 23.08.2021. Бухгалтерська довідка № 82 від 30.09.2021</t>
  </si>
  <si>
    <t>ФО Ганжа Олександр Миколайович, 3124220175</t>
  </si>
  <si>
    <t>Цивільно-правовий договір № 73-ШФ від 13.07.2021, Протокол погодження договірної ціни на виконання робіт/ послуг № 01 від 13.07.2021</t>
  </si>
  <si>
    <t>Акт приймання-передачі послуг № 01 від 23.08.2021. Бухгалтерська довідка № 83 від 30.09.2021</t>
  </si>
  <si>
    <t>ФО Вікарчук Володимир Вікторович, 3316309799</t>
  </si>
  <si>
    <t>Цивільно-правовий договір № 50-ШФ від 13.07.2021, Протокол погодження договірної ціни на виконання робіт/ послуг № 01 від 13.07.2021</t>
  </si>
  <si>
    <t>№ 255 від 27.09.2021, № 258 від 27.09.2021, № 256 від 27.09.2021</t>
  </si>
  <si>
    <t>Акт приймання-передачі послуг № 01 від 31.08.2021. Бухгалтерська довідка № 38 від 27.09.2021</t>
  </si>
  <si>
    <t>ФО Митрофаненко Юрій Станіславович, 2831710150</t>
  </si>
  <si>
    <t>Цивільно-правовий договір № 48-ШФ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</si>
  <si>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Бухгалтерська довідка № 33 від 27.09.2021</t>
  </si>
  <si>
    <t>№ 247 від 27.09.2021, № 261 від 27.09.2021, № 259 від 27.09.2021</t>
  </si>
  <si>
    <t>ФО Савченко Ірина Віталіївна, 2274304387</t>
  </si>
  <si>
    <t>Цивільно-правовий договір № 44-ШФ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</si>
  <si>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Бухгалтерська довідка № 35 від 27.09.2021</t>
  </si>
  <si>
    <t>№ 240 від 27.09.2021, № 250 від 27.09.2021, № 248 від 27.09.2021</t>
  </si>
  <si>
    <t>ФО Смальчук Сергій Якович, 2892213635</t>
  </si>
  <si>
    <t>Цивільно-правовий договір № 49-ШФ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</si>
  <si>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Бухгалтерська довідка № 37 від 27.09.2021</t>
  </si>
  <si>
    <t>№ 251 від 27.09.2021, № 254 від 27.09.2021, № 252 від 27.09.2021</t>
  </si>
  <si>
    <t>ФОП Власюк Олександр Іванович, 2303418952</t>
  </si>
  <si>
    <t>Договір № 47-ШФ про надання послуг від 13.07.2021</t>
  </si>
  <si>
    <t>№ 246 від 27.09.2021</t>
  </si>
  <si>
    <t>Акт приймання-передачі наданих послуг від 22.08.2021</t>
  </si>
  <si>
    <t>ФО Богдар Геннадій Володимирович, 2981010115</t>
  </si>
  <si>
    <t>Цивільно-правовий договір № 37-ШФ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</si>
  <si>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Бухгалтерська довідка № 28 від 27.09.2021</t>
  </si>
  <si>
    <t>№ 199 від 06.09.2021, № 198 від 06.09.2021, № 197 від 06.09.2021</t>
  </si>
  <si>
    <t>ФО Дубина Олександр Олександрович, 3325418716</t>
  </si>
  <si>
    <t>Цивільно-правовий договір № 46-ШФ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</si>
  <si>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Бухгалтерська довідка № 34 від 27.09.2021</t>
  </si>
  <si>
    <t>№ 245 від 27.09.2021, № 244 від 27.09.2021, № 242 від 27.09.2021</t>
  </si>
  <si>
    <t>ФО Пашник Віктор Васильович, паспорт СС 615467</t>
  </si>
  <si>
    <t>Цивільно-правовий договір № 39-ШФ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</si>
  <si>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Бухгалтерські довідки: № 30 від 06.09.2021, № 31 від 06.09.2021</t>
  </si>
  <si>
    <t>№ 207 від 06.09.2021, № 205 від 06.09.2021, № 206 від 06.09.2021, № 208 від 06.09.2021, № 210 від 06.09.2021, № 211 від 06.09.2021</t>
  </si>
  <si>
    <t>ФО Кобзар Віталій Володимирович, 3140915474</t>
  </si>
  <si>
    <t>Цивільно-правовий договір № 51-ШФ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</si>
  <si>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Бухгалтерські довідки: № 36 від 27.09.2021</t>
  </si>
  <si>
    <t>№ 265 від 27.09.2021, № 239 від 27.09.2021, № 237 від 27.09.2021</t>
  </si>
  <si>
    <t>КЗ "Ансамбль "Дніпро"</t>
  </si>
  <si>
    <t>Договір № 42-ШФ про надання послуг від 13.07.2021</t>
  </si>
  <si>
    <t>№ 234 від 13.07.2021</t>
  </si>
  <si>
    <t>Акт здачі-приймання наданих послуг від 21.08.2021</t>
  </si>
  <si>
    <t>ФОП Колесніченко Олександр Юрійович, 2932201732</t>
  </si>
  <si>
    <t>Договір № 43-ШФ про надання послуг від 13.07.2021</t>
  </si>
  <si>
    <t>№ 236 від 13.07.2021</t>
  </si>
  <si>
    <t>ФОП Захарова Олена Андріївна, 2876313306</t>
  </si>
  <si>
    <t>Договір № 25-ШФ про надання послуг від 13.07.2021</t>
  </si>
  <si>
    <t>№ 275 від 27.09.2021</t>
  </si>
  <si>
    <t>Акт здачі-приймання наданих послуг від 25.08.2021</t>
  </si>
  <si>
    <t>КТВЗК "Театр Української Традиції Дзеркало" Дніпровського району міста Києва</t>
  </si>
  <si>
    <t>Договір № 41-ШФ про надання послуг від 13.07.2021</t>
  </si>
  <si>
    <t>№ 233 від 27.09.2021</t>
  </si>
  <si>
    <t>Акт виконаних робіт від 22.08.2021</t>
  </si>
  <si>
    <t>ФО Лінартович Дмитро Костянтинович, 2881511914</t>
  </si>
  <si>
    <t>Цивільно-правовий договір № 32-ШФ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</si>
  <si>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Бухгалтерські довідки: № 21 від 27.08.2021, № 40 від 27.09.2021</t>
  </si>
  <si>
    <t>№ 165 від 27.08.2021, № 166 від 27.08.2021, № 164 від 27.08.2021, № 269 від 27.09.2021, № 272 від 27.09.2021, № 271 від 27.09.2021</t>
  </si>
  <si>
    <t>ФО Красюк Юліка Юр'ївна, 2278317008</t>
  </si>
  <si>
    <t>Цивільно-правовий договір № 18-ШФ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</si>
  <si>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Бухгалтерська довідка № 18/1 від 30.07.2021</t>
  </si>
  <si>
    <t>№ 127 від 30.07.2021, № 308 від 28.09.2021, № 309 від 28.09.2021</t>
  </si>
  <si>
    <t>Акт приймання-передачі послуг № 01 від 31.08.2021. Бухгалтерська довідка № 50/5 від 28.09.2021</t>
  </si>
  <si>
    <t>№ 325 від 28.09.2021, № 311 від 28.09.2021, № 313 від 28.09.2021</t>
  </si>
  <si>
    <t>Договір № 04-ШФ про надання послуг від 13.07.2021, Договір № 24-ШФ про надання послуг від 13.07.2021</t>
  </si>
  <si>
    <t>№ 61 від 30.07.2021, № 274 від 27.09.2021</t>
  </si>
  <si>
    <t>Акт приймання-передачі наданих послуг від 19.07.2021, Акт приймання-передачі наданих послуг від 10.08.2021</t>
  </si>
  <si>
    <t>ФОП Федченко Наталія Олександрівна, 2859602186</t>
  </si>
  <si>
    <t>Договір № 01-ШФ про надання послуг від 13.07.2021</t>
  </si>
  <si>
    <t>№ 59 від 29.07.2021</t>
  </si>
  <si>
    <t>ФОП Мельник Олександр Гнатович, 2145800974</t>
  </si>
  <si>
    <t>Договір № 02-ШФ про надання послуг від 13.07.2021</t>
  </si>
  <si>
    <t>Акт приймання-передачі наданих послуг від 26.07.2021</t>
  </si>
  <si>
    <t>№ 373 від 29.09.2021</t>
  </si>
  <si>
    <t>Акт приймання-передачі наданих послуг від 02.08.2021. Бухгалтерська довідка № 84 від 30.09.2021</t>
  </si>
  <si>
    <t>Акт приймання-передачі наданих послуг від 19.07.2021</t>
  </si>
  <si>
    <t>№ 60 від 30.07.2021</t>
  </si>
  <si>
    <t>ФОП Капранов Віталій Віталійович, 2467613738</t>
  </si>
  <si>
    <t>Договір № 29-ШФ про надання послуг від 13.07.2021, Договір № 30-ШФ про надання послуг від 13.07.2021</t>
  </si>
  <si>
    <t>№ 161 від 20.08.2021, № 162 від 20.08.2021</t>
  </si>
  <si>
    <t>Акт приймання-передачі наданих послуг від 10.08.2021, Акт приймання-передачі наданих послуг від 25.08.2021</t>
  </si>
  <si>
    <t>ФОП Ніцой Лариса Миколаївна, 2527814821</t>
  </si>
  <si>
    <t>Договір № 45-ШФ про надання послуг від 13.07.2021</t>
  </si>
  <si>
    <t>№ 241 від 27.09.2021</t>
  </si>
  <si>
    <t>Акт приймання-передачі наданих послуг від 21.08.2021</t>
  </si>
  <si>
    <t>ФО Лоцман Руслана Олександрівна, 3234011424</t>
  </si>
  <si>
    <t>Цивільно-правовий договір № 38-ШФ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</si>
  <si>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Бухгалтерська довідка № 29 від 06.09.2021</t>
  </si>
  <si>
    <t>№ 203 від 06.09.2021, № 202 від 06.09.2021, № 201 від 06.09.2021</t>
  </si>
  <si>
    <t>ФО Зубков Микола Григорович, 1808415516</t>
  </si>
  <si>
    <t>Акт приймання-передачі послуг № 01 від 31.08.2021. Бухгалтерська довідка № 27 від 06.09.2021</t>
  </si>
  <si>
    <t>№ 195 від 06.09.2021, № 192 від 06.09.2021, № 193 від 06.09.2021</t>
  </si>
  <si>
    <t>ФО Анненко Ольга Іванівна, 2885210221</t>
  </si>
  <si>
    <t>Цивільно-правовий договір № 19-ШФ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</si>
  <si>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Бухгалтерська довідка № 13 від 30.07.2021</t>
  </si>
  <si>
    <t>№ 107 від 30.07.2021, № 111 від 30.07.2021, № 108 від 30.07.2021</t>
  </si>
  <si>
    <t>ФО Волотовська Меланія Юріївна, 3670303242</t>
  </si>
  <si>
    <t>Цивільно-правовий договір № 20-ШФ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</si>
  <si>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Бухгалтерська довідка № 14 від 30.07.2021</t>
  </si>
  <si>
    <t>№ 114 від 30.07.2021, № 109 від 30.07.2021, № 112 від 30.07.2021</t>
  </si>
  <si>
    <t>ФО Дзядек Остап Васильович, 3250826313</t>
  </si>
  <si>
    <t>Цивільно-правовий договір № 21-ШФ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</si>
  <si>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Бухгалтерська довідка № 15 від 30.07.2021</t>
  </si>
  <si>
    <t>№ 115 від 30.07.2021, № 118 від 30.07.2021, № 117 від 30.07.2021</t>
  </si>
  <si>
    <t>ФО Махлай В'ячеслав Олександрович, 3250612830</t>
  </si>
  <si>
    <t>Цивільно-правовий договір № 22-ШФ від 13.07.2021, Протокол погодження договірної ціни на виконання робіт/ послуг № 01 від 13.07.2021</t>
  </si>
  <si>
    <t>Акт приймання-передачі послуг № 01 від 31.08.2021. Бухгалтерська довідка № 17 від 30.07.2021</t>
  </si>
  <si>
    <t>№ 122 від 30.07.2021, № 121 від 30.07.2021, № 120 від 30.07.2021</t>
  </si>
  <si>
    <t>№ 152 від 19.08.2021, № 298 від 28.09.2021, № 361 від 29.09.2021, № 94 від 30.07.2021, № 357 від 29.09.2021, № 287 від 28.09.2021, № 183 від 02.09.2021, № 189 від 02.09.2021, № 292 від 28.09.2021, № 257 від 27.09.2021, № 260 від 27.09.2021, № 249 від 27.09.2021, № 253 від 27.09.2021, № 196 від 06.09.2021, № 243 від 27.09.2021, № 204 від 06.09.2021, № 209 від 06.09.2021, № 238 від 27.09.2021, № 266 від 27.09.2021, № 310 від 28.09.2021, № 312 від 28.09.2021, № 200 від 06.09.2021, № 194 від 06.09.2021, № 110 від 30.07.2021, № 113 від 30.07.2021, № 116 від 30.07.2021, № 119 від 30.07.2021</t>
  </si>
  <si>
    <t>Бухгалтерські довідки: № 74 від 30.09.2021, № 19 від 19.08.2021, № 50/2 від 28.09.2021, № 75 від 30.09.2021, № 56 від 29.09.2021, № 76 від 30.09.2021, № 11 від 30.07.2021, № 77 від 30.09.2021, № 78 від 30.09.2021, № 57 від 29.09.2021, № 79 від 30.09.2021, № 26 від 02.09.2021, № 80 від 30.09.2021, № 81 від 30.09.2021, № 82 від 30.09.2021, № 83 від 30.09.2021, № 38 від 27.09.2021, № 33 від 27.09.2021, № 35 від 27.09.2021, № 37 від 27.09.2021, № 28 від 27.09.2021, № 34 від 27.09.2021, № 30 від 06.09.2021, № 31 від 06.09.2021, № 36 від 27.09.2021, № 21 від 27.08.2021, № 40 від 27.09.2021, № 18/1 від 30.07.2021, № 50/5 від 28.09.2021, № 29 від 06.09.2021, № 27 від 06.09.2021, № 13 від 30.07.2021, № 14 від 30.07.2021, № 15 від 30.07.2021, № 17 від 30.07.2021</t>
  </si>
  <si>
    <t>Договір № 74-ШФ про надання послуг від 13.07.2021</t>
  </si>
  <si>
    <t>Акт здачі-приймання наданих послуг від 21.08.2021. Бухгалтерська довідка № 85 від 30.09.2021</t>
  </si>
  <si>
    <t>4.3.</t>
  </si>
  <si>
    <t>ІІ/4/4.3/4.3.2</t>
  </si>
  <si>
    <t>ІІ/4/4.3/4.3.3</t>
  </si>
  <si>
    <t>Черкаський обласний молодіжний ресурсний центр, 35675086</t>
  </si>
  <si>
    <t>Акт надання послуг № 48 від 25.08.2021, Акт надання послуг № 49 від 25.08.2021</t>
  </si>
  <si>
    <t>Наказ № 55/0 від 09.08.2021, Договір № 48 від 20.08.2021, Договір 3 49 від 20.08.2021</t>
  </si>
  <si>
    <t xml:space="preserve">5. </t>
  </si>
  <si>
    <t>ІІ/5/5.1/5.1.4</t>
  </si>
  <si>
    <t>ІІ/5/5.1/5.1.5</t>
  </si>
  <si>
    <t>6.1.</t>
  </si>
  <si>
    <t>ІІ/6/6.1/6.1.1</t>
  </si>
  <si>
    <t>ІІ/6/6.1/6.1.2</t>
  </si>
  <si>
    <t>ІІ/6/6.1/6.1.3</t>
  </si>
  <si>
    <t>ІІ/6/6.1/6.1.4</t>
  </si>
  <si>
    <t>ІІ/6/6.1/6.1.5</t>
  </si>
  <si>
    <t>ІІ/6/6.1/6.1.6</t>
  </si>
  <si>
    <t>ІІ/6/6.1/6.1.7</t>
  </si>
  <si>
    <t>ІІ/6/6.1/6.1.8</t>
  </si>
  <si>
    <t>ІІ/6/6.1/6.1.9</t>
  </si>
  <si>
    <t>ІІ/6/6.1/6.1.12</t>
  </si>
  <si>
    <t>ІІ/6/6.1/6.1.17</t>
  </si>
  <si>
    <t>ІІ/6/6.1/6.1.18</t>
  </si>
  <si>
    <t>ІІ/6/6.1/6.1.20</t>
  </si>
  <si>
    <t>ІІ/6/6.1/6.1.21</t>
  </si>
  <si>
    <t>ІІ/6/6.1/6.1.22</t>
  </si>
  <si>
    <t>ІІ/6/6.1/6.1.23</t>
  </si>
  <si>
    <t>ІІ/6/6.1/6.1.24</t>
  </si>
  <si>
    <t>ІІ/6/6.1/6.1.25</t>
  </si>
  <si>
    <t>ІІ/6/6.1/6.1.26</t>
  </si>
  <si>
    <t>ІІ/6/6.1/6.1.30</t>
  </si>
  <si>
    <t>ІІ/6/6.1/6.1.32</t>
  </si>
  <si>
    <t>ІІ/6/6.1/6.1.35</t>
  </si>
  <si>
    <t>ІІ/6/6.1/6.1.36</t>
  </si>
  <si>
    <t>ІІ/6/6.1/6.1.37</t>
  </si>
  <si>
    <t>ІІ/6/6.1/6.1.38</t>
  </si>
  <si>
    <t>ІІ/6/6.1/6.1.40</t>
  </si>
  <si>
    <t>ІІ/6/6.1/6.1.41</t>
  </si>
  <si>
    <t>ІІ/6/6.1/6.1.42</t>
  </si>
  <si>
    <t>Видаткова накладна № Вш-0000302 від 20.08.2021</t>
  </si>
  <si>
    <t>Наказ № 55/0 від 09.08.2021, Договір про закупівлю товарів № 56 від 20.08.2021</t>
  </si>
  <si>
    <t>7.</t>
  </si>
  <si>
    <t>ІІ/7/7.2</t>
  </si>
  <si>
    <t>ІІ/7/7.3</t>
  </si>
  <si>
    <t>ІІ/7/7.4</t>
  </si>
  <si>
    <t>ІІ/7/7.7</t>
  </si>
  <si>
    <t>ІІ/7/7.8</t>
  </si>
  <si>
    <t>ІІ/7/7.9</t>
  </si>
  <si>
    <t>ІІ/7/7.11</t>
  </si>
  <si>
    <t>Видаткова накладна № 57 від 20.08.2021</t>
  </si>
  <si>
    <t>Наказ № 55/0 від 09.08.2021, Договір про закупівлю товарів № 57 від 20.08.2021</t>
  </si>
  <si>
    <t>ІІ/9/9.8</t>
  </si>
  <si>
    <t>Акт надання послуг № 52 від 25.08.2021</t>
  </si>
  <si>
    <t>Наказ № 55/0 від 09.08.2021,  Договір № 52 від 20.08.2021</t>
  </si>
  <si>
    <t>Акт надання послуг № 51 від 25.08.2021</t>
  </si>
  <si>
    <t>Наказ № 55/0 від 09.08.2021, Договір № 51 від 20.08.2021</t>
  </si>
  <si>
    <t>ІІ/13/13.4/13.4.15</t>
  </si>
  <si>
    <t>ІІ/13/13.4/13.4.16</t>
  </si>
  <si>
    <t>Акт № 50 надання послуг від 25.08.2021</t>
  </si>
  <si>
    <t>Наказ № 55/0 від 09.08.2021,  Договір № 50 від 20.08.2021</t>
  </si>
  <si>
    <t>Виконавчий комітет Звенигородської міської ради Черкаської області, 04060803</t>
  </si>
  <si>
    <t>Лист № 104/01-3-06/7 від 12.11.2021</t>
  </si>
  <si>
    <t>Послуги зі забезпечення водою</t>
  </si>
  <si>
    <t xml:space="preserve">Оплата послуг за доставку, розподілення  та подачу електроенергії для проведення фестивалю </t>
  </si>
  <si>
    <t>ФОП Пугач Олександр Сергійович, 3266313177</t>
  </si>
  <si>
    <t>Рахунок на оплату постачальника № 1 від 05.08.2021</t>
  </si>
  <si>
    <t>№ 135 від 09.08.2021</t>
  </si>
  <si>
    <t>Видаткова накладна № 1 від 05.08.2021</t>
  </si>
  <si>
    <t>ФОП Крижанівський Андрій Ігорович, 2595501773</t>
  </si>
  <si>
    <t>Рахунок-фактура № КА-0000401 від 16.08.2021</t>
  </si>
  <si>
    <t>№ 142 від 16.08.2021</t>
  </si>
  <si>
    <t>Видаткова накладна № КА-0000503 від 21.08.2021</t>
  </si>
  <si>
    <t>ТОВ "Ак-Груп", 38464864</t>
  </si>
  <si>
    <t>Рахунки на оплату: № 0770 від 20.07.2021, № 0811 від 28.07.2021, № 0865 від 06.08.2021</t>
  </si>
  <si>
    <t>№ 50 від 20.07.2021, № 58 від 28.07.2021, № 133 від 06.08.2021</t>
  </si>
  <si>
    <t>Видаткові накладні: № 0718 від 20.07.2021, № 0753 від 28.07.2021, № 0803 від 06.08.2021</t>
  </si>
  <si>
    <t>Рахунки на оплату: № 0760 від 19.07.2021, № 0783 від 23.07.2021</t>
  </si>
  <si>
    <t>№ 47 від 19.07.2021, № 55 від 23.07.2021</t>
  </si>
  <si>
    <t>Видаткові накладні: № 0712 від 19.07.2021, № 0737 від 23.07.2021</t>
  </si>
  <si>
    <t>Рахунок № 12/08-01 від 12.08.2021</t>
  </si>
  <si>
    <t>№ 138 від 12.08.2021</t>
  </si>
  <si>
    <t>Видаткова накладна № 12/08-01 від 17.08.2021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</si>
</sst>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&quot;$&quot;#,##0"/>
    <numFmt numFmtId="165" formatCode="_-* #,##0.00\ _₴_-;\-* #,##0.00\ _₴_-;_-* &quot;-&quot;??\ _₴_-;_-@"/>
    <numFmt numFmtId="166" formatCode="d\.m"/>
  </numFmts>
  <fonts count="35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222222"/>
      <name val="Arial"/>
      <family val="2"/>
      <charset val="204"/>
    </font>
    <font>
      <sz val="11"/>
      <color theme="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ajor"/>
    </font>
    <font>
      <sz val="11"/>
      <color rgb="FF000000"/>
      <name val="Calibri"/>
      <family val="2"/>
      <charset val="204"/>
      <scheme val="major"/>
    </font>
    <font>
      <sz val="10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0" fillId="0" borderId="0" applyFont="0" applyFill="0" applyBorder="0" applyAlignment="0" applyProtection="0"/>
  </cellStyleXfs>
  <cellXfs count="599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2" fillId="0" borderId="0" xfId="0" applyNumberFormat="1" applyFont="1"/>
    <xf numFmtId="4" fontId="2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2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3" fillId="2" borderId="42" xfId="0" applyNumberFormat="1" applyFont="1" applyFill="1" applyBorder="1" applyAlignment="1">
      <alignment horizontal="center" vertical="center" wrapText="1"/>
    </xf>
    <xf numFmtId="4" fontId="3" fillId="2" borderId="43" xfId="0" applyNumberFormat="1" applyFont="1" applyFill="1" applyBorder="1" applyAlignment="1">
      <alignment horizontal="center" vertical="center" wrapText="1"/>
    </xf>
    <xf numFmtId="4" fontId="3" fillId="2" borderId="44" xfId="0" applyNumberFormat="1" applyFont="1" applyFill="1" applyBorder="1" applyAlignment="1">
      <alignment horizontal="center" vertical="center" wrapText="1"/>
    </xf>
    <xf numFmtId="164" fontId="3" fillId="2" borderId="45" xfId="0" applyNumberFormat="1" applyFont="1" applyFill="1" applyBorder="1" applyAlignment="1">
      <alignment horizontal="center" vertical="center" wrapText="1"/>
    </xf>
    <xf numFmtId="164" fontId="3" fillId="2" borderId="46" xfId="0" applyNumberFormat="1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 wrapText="1"/>
    </xf>
    <xf numFmtId="3" fontId="3" fillId="3" borderId="42" xfId="0" applyNumberFormat="1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vertical="center"/>
    </xf>
    <xf numFmtId="0" fontId="3" fillId="5" borderId="43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vertical="center"/>
    </xf>
    <xf numFmtId="0" fontId="2" fillId="5" borderId="48" xfId="0" applyFont="1" applyFill="1" applyBorder="1" applyAlignment="1">
      <alignment horizontal="center" vertical="center"/>
    </xf>
    <xf numFmtId="4" fontId="2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2" fillId="5" borderId="51" xfId="0" applyFont="1" applyFill="1" applyBorder="1" applyAlignment="1">
      <alignment vertical="center"/>
    </xf>
    <xf numFmtId="165" fontId="3" fillId="6" borderId="52" xfId="0" applyNumberFormat="1" applyFont="1" applyFill="1" applyBorder="1" applyAlignment="1">
      <alignment vertical="top"/>
    </xf>
    <xf numFmtId="49" fontId="3" fillId="6" borderId="53" xfId="0" applyNumberFormat="1" applyFont="1" applyFill="1" applyBorder="1" applyAlignment="1">
      <alignment horizontal="center" vertical="top"/>
    </xf>
    <xf numFmtId="0" fontId="17" fillId="6" borderId="54" xfId="0" applyFont="1" applyFill="1" applyBorder="1" applyAlignment="1">
      <alignment vertical="top" wrapText="1"/>
    </xf>
    <xf numFmtId="0" fontId="3" fillId="6" borderId="55" xfId="0" applyFont="1" applyFill="1" applyBorder="1" applyAlignment="1">
      <alignment horizontal="center" vertical="top"/>
    </xf>
    <xf numFmtId="4" fontId="3" fillId="6" borderId="56" xfId="0" applyNumberFormat="1" applyFont="1" applyFill="1" applyBorder="1" applyAlignment="1">
      <alignment horizontal="right" vertical="top"/>
    </xf>
    <xf numFmtId="4" fontId="3" fillId="6" borderId="57" xfId="0" applyNumberFormat="1" applyFont="1" applyFill="1" applyBorder="1" applyAlignment="1">
      <alignment horizontal="right" vertical="top"/>
    </xf>
    <xf numFmtId="4" fontId="3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3" fillId="6" borderId="58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3" fillId="0" borderId="60" xfId="0" applyNumberFormat="1" applyFont="1" applyBorder="1" applyAlignment="1">
      <alignment vertical="top"/>
    </xf>
    <xf numFmtId="0" fontId="2" fillId="0" borderId="60" xfId="0" applyFont="1" applyBorder="1" applyAlignment="1">
      <alignment horizontal="center" vertical="top"/>
    </xf>
    <xf numFmtId="4" fontId="2" fillId="0" borderId="24" xfId="0" applyNumberFormat="1" applyFont="1" applyBorder="1" applyAlignment="1">
      <alignment horizontal="right" vertical="top"/>
    </xf>
    <xf numFmtId="4" fontId="2" fillId="0" borderId="26" xfId="0" applyNumberFormat="1" applyFont="1" applyBorder="1" applyAlignment="1">
      <alignment horizontal="right" vertical="top"/>
    </xf>
    <xf numFmtId="4" fontId="2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2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165" fontId="3" fillId="0" borderId="64" xfId="0" applyNumberFormat="1" applyFont="1" applyBorder="1" applyAlignment="1">
      <alignment vertical="top"/>
    </xf>
    <xf numFmtId="0" fontId="2" fillId="0" borderId="64" xfId="0" applyFont="1" applyBorder="1" applyAlignment="1">
      <alignment horizontal="center" vertical="top"/>
    </xf>
    <xf numFmtId="4" fontId="2" fillId="0" borderId="65" xfId="0" applyNumberFormat="1" applyFont="1" applyBorder="1" applyAlignment="1">
      <alignment horizontal="right" vertical="top"/>
    </xf>
    <xf numFmtId="4" fontId="2" fillId="0" borderId="66" xfId="0" applyNumberFormat="1" applyFont="1" applyBorder="1" applyAlignment="1">
      <alignment horizontal="right" vertical="top"/>
    </xf>
    <xf numFmtId="4" fontId="2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2" fillId="0" borderId="67" xfId="0" applyFont="1" applyBorder="1" applyAlignment="1">
      <alignment vertical="top" wrapText="1"/>
    </xf>
    <xf numFmtId="0" fontId="17" fillId="6" borderId="69" xfId="0" applyFont="1" applyFill="1" applyBorder="1" applyAlignment="1">
      <alignment vertical="top" wrapText="1"/>
    </xf>
    <xf numFmtId="0" fontId="3" fillId="6" borderId="52" xfId="0" applyFont="1" applyFill="1" applyBorder="1" applyAlignment="1">
      <alignment horizontal="center" vertical="top"/>
    </xf>
    <xf numFmtId="4" fontId="3" fillId="6" borderId="70" xfId="0" applyNumberFormat="1" applyFont="1" applyFill="1" applyBorder="1" applyAlignment="1">
      <alignment horizontal="right" vertical="top"/>
    </xf>
    <xf numFmtId="4" fontId="3" fillId="6" borderId="71" xfId="0" applyNumberFormat="1" applyFont="1" applyFill="1" applyBorder="1" applyAlignment="1">
      <alignment horizontal="right" vertical="top"/>
    </xf>
    <xf numFmtId="4" fontId="3" fillId="6" borderId="72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0" fontId="3" fillId="6" borderId="72" xfId="0" applyFont="1" applyFill="1" applyBorder="1" applyAlignment="1">
      <alignment vertical="top" wrapText="1"/>
    </xf>
    <xf numFmtId="165" fontId="3" fillId="0" borderId="73" xfId="0" applyNumberFormat="1" applyFont="1" applyBorder="1" applyAlignment="1">
      <alignment vertical="top"/>
    </xf>
    <xf numFmtId="0" fontId="2" fillId="0" borderId="73" xfId="0" applyFont="1" applyBorder="1" applyAlignment="1">
      <alignment horizontal="center" vertical="top"/>
    </xf>
    <xf numFmtId="4" fontId="2" fillId="0" borderId="28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0" fontId="2" fillId="0" borderId="29" xfId="0" applyFont="1" applyBorder="1" applyAlignment="1">
      <alignment vertical="top" wrapText="1"/>
    </xf>
    <xf numFmtId="0" fontId="18" fillId="6" borderId="69" xfId="0" applyFont="1" applyFill="1" applyBorder="1" applyAlignment="1">
      <alignment vertical="top" wrapText="1"/>
    </xf>
    <xf numFmtId="49" fontId="4" fillId="0" borderId="74" xfId="0" applyNumberFormat="1" applyFont="1" applyBorder="1" applyAlignment="1">
      <alignment horizontal="center" vertical="top"/>
    </xf>
    <xf numFmtId="165" fontId="3" fillId="0" borderId="75" xfId="0" applyNumberFormat="1" applyFont="1" applyBorder="1" applyAlignment="1">
      <alignment vertical="top"/>
    </xf>
    <xf numFmtId="49" fontId="4" fillId="0" borderId="19" xfId="0" applyNumberFormat="1" applyFont="1" applyBorder="1" applyAlignment="1">
      <alignment horizontal="center" vertical="top"/>
    </xf>
    <xf numFmtId="0" fontId="2" fillId="0" borderId="75" xfId="0" applyFont="1" applyBorder="1" applyAlignment="1">
      <alignment horizontal="center" vertical="top"/>
    </xf>
    <xf numFmtId="4" fontId="2" fillId="0" borderId="20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4" fontId="2" fillId="0" borderId="21" xfId="0" applyNumberFormat="1" applyFont="1" applyBorder="1" applyAlignment="1">
      <alignment horizontal="right" vertical="top"/>
    </xf>
    <xf numFmtId="0" fontId="2" fillId="0" borderId="21" xfId="0" applyFont="1" applyBorder="1" applyAlignment="1">
      <alignment vertical="top" wrapText="1"/>
    </xf>
    <xf numFmtId="0" fontId="5" fillId="0" borderId="61" xfId="0" applyFont="1" applyBorder="1" applyAlignment="1">
      <alignment vertical="top" wrapText="1"/>
    </xf>
    <xf numFmtId="0" fontId="2" fillId="0" borderId="76" xfId="0" applyFont="1" applyBorder="1" applyAlignment="1">
      <alignment vertical="top" wrapText="1"/>
    </xf>
    <xf numFmtId="0" fontId="5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7" fillId="7" borderId="47" xfId="0" applyNumberFormat="1" applyFont="1" applyFill="1" applyBorder="1" applyAlignment="1">
      <alignment vertical="center"/>
    </xf>
    <xf numFmtId="165" fontId="3" fillId="7" borderId="48" xfId="0" applyNumberFormat="1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vertical="center" wrapText="1"/>
    </xf>
    <xf numFmtId="0" fontId="3" fillId="7" borderId="51" xfId="0" applyFont="1" applyFill="1" applyBorder="1" applyAlignment="1">
      <alignment horizontal="center" vertical="center"/>
    </xf>
    <xf numFmtId="4" fontId="3" fillId="2" borderId="49" xfId="0" applyNumberFormat="1" applyFont="1" applyFill="1" applyBorder="1" applyAlignment="1">
      <alignment horizontal="right" vertical="center"/>
    </xf>
    <xf numFmtId="4" fontId="3" fillId="7" borderId="18" xfId="0" applyNumberFormat="1" applyFont="1" applyFill="1" applyBorder="1" applyAlignment="1">
      <alignment horizontal="right" vertical="center"/>
    </xf>
    <xf numFmtId="4" fontId="3" fillId="7" borderId="78" xfId="0" applyNumberFormat="1" applyFont="1" applyFill="1" applyBorder="1" applyAlignment="1">
      <alignment horizontal="right" vertical="center"/>
    </xf>
    <xf numFmtId="4" fontId="3" fillId="7" borderId="79" xfId="0" applyNumberFormat="1" applyFont="1" applyFill="1" applyBorder="1" applyAlignment="1">
      <alignment horizontal="right" vertical="center"/>
    </xf>
    <xf numFmtId="4" fontId="3" fillId="7" borderId="80" xfId="0" applyNumberFormat="1" applyFont="1" applyFill="1" applyBorder="1" applyAlignment="1">
      <alignment horizontal="right" vertical="center"/>
    </xf>
    <xf numFmtId="4" fontId="3" fillId="7" borderId="15" xfId="0" applyNumberFormat="1" applyFont="1" applyFill="1" applyBorder="1" applyAlignment="1">
      <alignment horizontal="right" vertical="center"/>
    </xf>
    <xf numFmtId="4" fontId="3" fillId="7" borderId="44" xfId="0" applyNumberFormat="1" applyFont="1" applyFill="1" applyBorder="1" applyAlignment="1">
      <alignment horizontal="right" vertical="center"/>
    </xf>
    <xf numFmtId="0" fontId="3" fillId="7" borderId="43" xfId="0" applyFont="1" applyFill="1" applyBorder="1" applyAlignment="1">
      <alignment vertical="center" wrapText="1"/>
    </xf>
    <xf numFmtId="0" fontId="3" fillId="5" borderId="81" xfId="0" applyFont="1" applyFill="1" applyBorder="1" applyAlignment="1">
      <alignment vertical="center"/>
    </xf>
    <xf numFmtId="0" fontId="4" fillId="5" borderId="82" xfId="0" applyFont="1" applyFill="1" applyBorder="1" applyAlignment="1">
      <alignment horizontal="center" vertical="center"/>
    </xf>
    <xf numFmtId="0" fontId="3" fillId="5" borderId="83" xfId="0" applyFont="1" applyFill="1" applyBorder="1" applyAlignment="1">
      <alignment vertical="center"/>
    </xf>
    <xf numFmtId="0" fontId="2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3" fillId="6" borderId="85" xfId="0" applyNumberFormat="1" applyFont="1" applyFill="1" applyBorder="1" applyAlignment="1">
      <alignment horizontal="right" vertical="top"/>
    </xf>
    <xf numFmtId="4" fontId="3" fillId="6" borderId="86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2" fillId="0" borderId="61" xfId="0" applyFont="1" applyBorder="1" applyAlignment="1">
      <alignment vertical="top" wrapText="1"/>
    </xf>
    <xf numFmtId="0" fontId="5" fillId="0" borderId="87" xfId="0" applyFont="1" applyBorder="1" applyAlignment="1">
      <alignment vertical="top" wrapText="1"/>
    </xf>
    <xf numFmtId="4" fontId="3" fillId="7" borderId="88" xfId="0" applyNumberFormat="1" applyFont="1" applyFill="1" applyBorder="1" applyAlignment="1">
      <alignment horizontal="right" vertical="center"/>
    </xf>
    <xf numFmtId="4" fontId="3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18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 wrapText="1"/>
    </xf>
    <xf numFmtId="4" fontId="2" fillId="0" borderId="26" xfId="0" applyNumberFormat="1" applyFont="1" applyBorder="1" applyAlignment="1">
      <alignment horizontal="right" vertical="top" wrapText="1"/>
    </xf>
    <xf numFmtId="0" fontId="5" fillId="0" borderId="60" xfId="0" applyFont="1" applyBorder="1" applyAlignment="1">
      <alignment horizontal="center" vertical="top"/>
    </xf>
    <xf numFmtId="0" fontId="5" fillId="0" borderId="64" xfId="0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3" fillId="5" borderId="47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5" fillId="0" borderId="93" xfId="0" applyFont="1" applyBorder="1" applyAlignment="1">
      <alignment vertical="top" wrapText="1"/>
    </xf>
    <xf numFmtId="0" fontId="3" fillId="6" borderId="15" xfId="0" applyFont="1" applyFill="1" applyBorder="1" applyAlignment="1">
      <alignment horizontal="center" vertical="top"/>
    </xf>
    <xf numFmtId="4" fontId="3" fillId="6" borderId="92" xfId="0" applyNumberFormat="1" applyFont="1" applyFill="1" applyBorder="1" applyAlignment="1">
      <alignment horizontal="right" vertical="top"/>
    </xf>
    <xf numFmtId="0" fontId="5" fillId="0" borderId="75" xfId="0" applyFont="1" applyBorder="1" applyAlignment="1">
      <alignment horizontal="center" vertical="top"/>
    </xf>
    <xf numFmtId="0" fontId="17" fillId="6" borderId="53" xfId="0" applyFont="1" applyFill="1" applyBorder="1" applyAlignment="1">
      <alignment vertical="top" wrapText="1"/>
    </xf>
    <xf numFmtId="0" fontId="3" fillId="6" borderId="69" xfId="0" applyFont="1" applyFill="1" applyBorder="1" applyAlignment="1">
      <alignment horizontal="center" vertical="top"/>
    </xf>
    <xf numFmtId="0" fontId="2" fillId="0" borderId="23" xfId="0" applyFont="1" applyBorder="1" applyAlignment="1">
      <alignment vertical="top" wrapText="1"/>
    </xf>
    <xf numFmtId="0" fontId="5" fillId="0" borderId="61" xfId="0" applyFont="1" applyBorder="1" applyAlignment="1">
      <alignment horizontal="center" vertical="top"/>
    </xf>
    <xf numFmtId="0" fontId="2" fillId="0" borderId="27" xfId="0" applyFont="1" applyBorder="1" applyAlignment="1">
      <alignment vertical="top" wrapText="1"/>
    </xf>
    <xf numFmtId="0" fontId="18" fillId="6" borderId="54" xfId="0" applyFont="1" applyFill="1" applyBorder="1" applyAlignment="1">
      <alignment horizontal="left" vertical="top" wrapText="1"/>
    </xf>
    <xf numFmtId="0" fontId="18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3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2" fillId="5" borderId="45" xfId="0" applyFont="1" applyFill="1" applyBorder="1" applyAlignment="1">
      <alignment vertical="center"/>
    </xf>
    <xf numFmtId="4" fontId="2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2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5" fillId="0" borderId="95" xfId="0" applyFont="1" applyBorder="1" applyAlignment="1">
      <alignment vertical="top" wrapText="1"/>
    </xf>
    <xf numFmtId="4" fontId="2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3" fillId="7" borderId="98" xfId="0" applyNumberFormat="1" applyFont="1" applyFill="1" applyBorder="1" applyAlignment="1">
      <alignment horizontal="center" vertical="center"/>
    </xf>
    <xf numFmtId="0" fontId="3" fillId="5" borderId="99" xfId="0" applyFont="1" applyFill="1" applyBorder="1" applyAlignment="1">
      <alignment vertical="center"/>
    </xf>
    <xf numFmtId="0" fontId="4" fillId="5" borderId="100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3" fillId="7" borderId="101" xfId="0" applyNumberFormat="1" applyFont="1" applyFill="1" applyBorder="1" applyAlignment="1">
      <alignment horizontal="center" vertical="center"/>
    </xf>
    <xf numFmtId="4" fontId="3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2" fillId="5" borderId="102" xfId="0" applyFont="1" applyFill="1" applyBorder="1" applyAlignment="1">
      <alignment vertical="center"/>
    </xf>
    <xf numFmtId="0" fontId="2" fillId="0" borderId="53" xfId="0" applyFont="1" applyBorder="1" applyAlignment="1">
      <alignment horizontal="center" vertical="top"/>
    </xf>
    <xf numFmtId="4" fontId="2" fillId="0" borderId="94" xfId="0" applyNumberFormat="1" applyFont="1" applyBorder="1" applyAlignment="1">
      <alignment horizontal="right" vertical="top"/>
    </xf>
    <xf numFmtId="4" fontId="2" fillId="0" borderId="71" xfId="0" applyNumberFormat="1" applyFont="1" applyBorder="1" applyAlignment="1">
      <alignment horizontal="right" vertical="top"/>
    </xf>
    <xf numFmtId="4" fontId="2" fillId="0" borderId="72" xfId="0" applyNumberFormat="1" applyFont="1" applyBorder="1" applyAlignment="1">
      <alignment horizontal="right" vertical="top"/>
    </xf>
    <xf numFmtId="4" fontId="2" fillId="0" borderId="70" xfId="0" applyNumberFormat="1" applyFont="1" applyBorder="1" applyAlignment="1">
      <alignment horizontal="right" vertical="top"/>
    </xf>
    <xf numFmtId="166" fontId="4" fillId="0" borderId="2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4" fontId="2" fillId="0" borderId="62" xfId="0" applyNumberFormat="1" applyFont="1" applyBorder="1" applyAlignment="1">
      <alignment horizontal="right" vertical="top"/>
    </xf>
    <xf numFmtId="0" fontId="2" fillId="0" borderId="27" xfId="0" applyFont="1" applyBorder="1" applyAlignment="1">
      <alignment horizontal="center" vertical="top"/>
    </xf>
    <xf numFmtId="4" fontId="2" fillId="0" borderId="68" xfId="0" applyNumberFormat="1" applyFont="1" applyBorder="1" applyAlignment="1">
      <alignment horizontal="right" vertical="top"/>
    </xf>
    <xf numFmtId="0" fontId="4" fillId="5" borderId="83" xfId="0" applyFont="1" applyFill="1" applyBorder="1" applyAlignment="1">
      <alignment vertical="center"/>
    </xf>
    <xf numFmtId="0" fontId="2" fillId="0" borderId="32" xfId="0" applyFont="1" applyBorder="1" applyAlignment="1">
      <alignment vertical="top" wrapText="1"/>
    </xf>
    <xf numFmtId="4" fontId="2" fillId="0" borderId="63" xfId="0" applyNumberFormat="1" applyFont="1" applyBorder="1" applyAlignment="1">
      <alignment horizontal="right" vertical="top"/>
    </xf>
    <xf numFmtId="4" fontId="2" fillId="0" borderId="104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2" fillId="0" borderId="53" xfId="0" applyFont="1" applyBorder="1" applyAlignment="1">
      <alignment vertical="top" wrapText="1"/>
    </xf>
    <xf numFmtId="166" fontId="4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4" fillId="0" borderId="74" xfId="0" applyNumberFormat="1" applyFont="1" applyBorder="1" applyAlignment="1">
      <alignment horizontal="center" vertical="top"/>
    </xf>
    <xf numFmtId="0" fontId="2" fillId="0" borderId="74" xfId="0" applyFont="1" applyBorder="1" applyAlignment="1">
      <alignment horizontal="center" vertical="top"/>
    </xf>
    <xf numFmtId="0" fontId="2" fillId="0" borderId="74" xfId="0" applyFont="1" applyBorder="1" applyAlignment="1">
      <alignment vertical="top" wrapText="1"/>
    </xf>
    <xf numFmtId="165" fontId="3" fillId="0" borderId="23" xfId="0" applyNumberFormat="1" applyFont="1" applyBorder="1" applyAlignment="1">
      <alignment vertical="top"/>
    </xf>
    <xf numFmtId="165" fontId="3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2" fillId="5" borderId="49" xfId="0" applyFont="1" applyFill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top"/>
    </xf>
    <xf numFmtId="0" fontId="2" fillId="0" borderId="103" xfId="0" applyFont="1" applyBorder="1" applyAlignment="1">
      <alignment vertical="top" wrapText="1"/>
    </xf>
    <xf numFmtId="0" fontId="2" fillId="0" borderId="108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2" fillId="0" borderId="109" xfId="0" applyFont="1" applyBorder="1" applyAlignment="1">
      <alignment vertical="top" wrapText="1"/>
    </xf>
    <xf numFmtId="0" fontId="2" fillId="0" borderId="90" xfId="0" applyFont="1" applyBorder="1" applyAlignment="1">
      <alignment vertical="top" wrapText="1"/>
    </xf>
    <xf numFmtId="0" fontId="3" fillId="7" borderId="10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49" fontId="4" fillId="6" borderId="53" xfId="0" applyNumberFormat="1" applyFont="1" applyFill="1" applyBorder="1" applyAlignment="1">
      <alignment horizontal="center" vertical="top"/>
    </xf>
    <xf numFmtId="0" fontId="18" fillId="6" borderId="110" xfId="0" applyFont="1" applyFill="1" applyBorder="1" applyAlignment="1">
      <alignment horizontal="left" vertical="top" wrapText="1"/>
    </xf>
    <xf numFmtId="4" fontId="3" fillId="6" borderId="111" xfId="0" applyNumberFormat="1" applyFont="1" applyFill="1" applyBorder="1" applyAlignment="1">
      <alignment horizontal="right" vertical="top"/>
    </xf>
    <xf numFmtId="4" fontId="3" fillId="6" borderId="53" xfId="0" applyNumberFormat="1" applyFont="1" applyFill="1" applyBorder="1" applyAlignment="1">
      <alignment horizontal="right" vertical="top"/>
    </xf>
    <xf numFmtId="4" fontId="2" fillId="0" borderId="95" xfId="0" applyNumberFormat="1" applyFont="1" applyBorder="1" applyAlignment="1">
      <alignment horizontal="right" vertical="top"/>
    </xf>
    <xf numFmtId="165" fontId="3" fillId="6" borderId="55" xfId="0" applyNumberFormat="1" applyFont="1" applyFill="1" applyBorder="1" applyAlignment="1">
      <alignment vertical="top"/>
    </xf>
    <xf numFmtId="49" fontId="4" fillId="6" borderId="112" xfId="0" applyNumberFormat="1" applyFont="1" applyFill="1" applyBorder="1" applyAlignment="1">
      <alignment horizontal="center" vertical="top"/>
    </xf>
    <xf numFmtId="0" fontId="3" fillId="6" borderId="110" xfId="0" applyFont="1" applyFill="1" applyBorder="1" applyAlignment="1">
      <alignment vertical="top" wrapText="1"/>
    </xf>
    <xf numFmtId="0" fontId="17" fillId="6" borderId="69" xfId="0" applyFont="1" applyFill="1" applyBorder="1" applyAlignment="1">
      <alignment horizontal="left" vertical="top" wrapText="1"/>
    </xf>
    <xf numFmtId="165" fontId="17" fillId="7" borderId="42" xfId="0" applyNumberFormat="1" applyFont="1" applyFill="1" applyBorder="1" applyAlignment="1">
      <alignment vertical="center"/>
    </xf>
    <xf numFmtId="165" fontId="3" fillId="7" borderId="46" xfId="0" applyNumberFormat="1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vertical="center" wrapText="1"/>
    </xf>
    <xf numFmtId="0" fontId="3" fillId="7" borderId="44" xfId="0" applyFont="1" applyFill="1" applyBorder="1" applyAlignment="1">
      <alignment horizontal="center" vertical="center"/>
    </xf>
    <xf numFmtId="4" fontId="3" fillId="7" borderId="17" xfId="0" applyNumberFormat="1" applyFont="1" applyFill="1" applyBorder="1" applyAlignment="1">
      <alignment horizontal="right" vertical="center"/>
    </xf>
    <xf numFmtId="165" fontId="3" fillId="4" borderId="47" xfId="0" applyNumberFormat="1" applyFont="1" applyFill="1" applyBorder="1" applyAlignment="1">
      <alignment vertical="center"/>
    </xf>
    <xf numFmtId="165" fontId="3" fillId="4" borderId="48" xfId="0" applyNumberFormat="1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vertical="center" wrapText="1"/>
    </xf>
    <xf numFmtId="0" fontId="3" fillId="4" borderId="48" xfId="0" applyFont="1" applyFill="1" applyBorder="1" applyAlignment="1">
      <alignment horizontal="center" vertical="center"/>
    </xf>
    <xf numFmtId="4" fontId="3" fillId="4" borderId="47" xfId="0" applyNumberFormat="1" applyFont="1" applyFill="1" applyBorder="1" applyAlignment="1">
      <alignment horizontal="right" vertical="center"/>
    </xf>
    <xf numFmtId="4" fontId="3" fillId="4" borderId="51" xfId="0" applyNumberFormat="1" applyFont="1" applyFill="1" applyBorder="1" applyAlignment="1">
      <alignment horizontal="right" vertical="center"/>
    </xf>
    <xf numFmtId="4" fontId="3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3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3" fillId="4" borderId="51" xfId="0" applyFont="1" applyFill="1" applyBorder="1" applyAlignment="1">
      <alignment horizontal="center" vertical="center"/>
    </xf>
    <xf numFmtId="4" fontId="3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3" fillId="4" borderId="1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2" fillId="0" borderId="32" xfId="0" applyFont="1" applyBorder="1"/>
    <xf numFmtId="4" fontId="2" fillId="0" borderId="32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/>
    </xf>
    <xf numFmtId="4" fontId="16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4" fontId="22" fillId="0" borderId="0" xfId="0" applyNumberFormat="1" applyFont="1" applyAlignment="1">
      <alignment horizontal="right"/>
    </xf>
    <xf numFmtId="4" fontId="9" fillId="0" borderId="26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6" fillId="0" borderId="114" xfId="0" applyFont="1" applyBorder="1" applyAlignment="1">
      <alignment vertical="top" wrapText="1"/>
    </xf>
    <xf numFmtId="165" fontId="27" fillId="0" borderId="114" xfId="0" applyNumberFormat="1" applyFont="1" applyBorder="1" applyAlignment="1">
      <alignment vertical="top" wrapText="1"/>
    </xf>
    <xf numFmtId="165" fontId="27" fillId="0" borderId="114" xfId="0" applyNumberFormat="1" applyFont="1" applyFill="1" applyBorder="1" applyAlignment="1">
      <alignment vertical="top" wrapText="1"/>
    </xf>
    <xf numFmtId="0" fontId="26" fillId="0" borderId="114" xfId="0" applyFont="1" applyBorder="1" applyAlignment="1">
      <alignment horizontal="left" vertical="top" wrapText="1"/>
    </xf>
    <xf numFmtId="4" fontId="2" fillId="0" borderId="26" xfId="0" applyNumberFormat="1" applyFont="1" applyBorder="1" applyAlignment="1">
      <alignment vertical="top"/>
    </xf>
    <xf numFmtId="4" fontId="2" fillId="0" borderId="25" xfId="0" applyNumberFormat="1" applyFont="1" applyBorder="1" applyAlignment="1">
      <alignment vertical="top"/>
    </xf>
    <xf numFmtId="0" fontId="3" fillId="6" borderId="105" xfId="0" applyFont="1" applyFill="1" applyBorder="1" applyAlignment="1">
      <alignment horizontal="center" vertical="top"/>
    </xf>
    <xf numFmtId="0" fontId="3" fillId="6" borderId="75" xfId="0" applyFont="1" applyFill="1" applyBorder="1" applyAlignment="1">
      <alignment horizontal="center" vertical="top"/>
    </xf>
    <xf numFmtId="0" fontId="2" fillId="0" borderId="119" xfId="0" applyFont="1" applyBorder="1" applyAlignment="1">
      <alignment horizontal="center" vertical="top"/>
    </xf>
    <xf numFmtId="0" fontId="2" fillId="0" borderId="120" xfId="0" applyFont="1" applyBorder="1" applyAlignment="1">
      <alignment horizontal="center" vertical="top"/>
    </xf>
    <xf numFmtId="0" fontId="2" fillId="0" borderId="121" xfId="0" applyFont="1" applyBorder="1" applyAlignment="1">
      <alignment horizontal="center" vertical="top"/>
    </xf>
    <xf numFmtId="4" fontId="2" fillId="0" borderId="62" xfId="0" applyNumberFormat="1" applyFont="1" applyBorder="1" applyAlignment="1">
      <alignment vertical="top"/>
    </xf>
    <xf numFmtId="0" fontId="27" fillId="0" borderId="114" xfId="0" applyFont="1" applyBorder="1" applyAlignment="1">
      <alignment vertical="top" wrapText="1"/>
    </xf>
    <xf numFmtId="0" fontId="28" fillId="0" borderId="114" xfId="0" applyFont="1" applyBorder="1" applyAlignment="1">
      <alignment vertical="top"/>
    </xf>
    <xf numFmtId="0" fontId="27" fillId="8" borderId="114" xfId="0" applyFont="1" applyFill="1" applyBorder="1" applyAlignment="1">
      <alignment vertical="top" wrapText="1"/>
    </xf>
    <xf numFmtId="0" fontId="26" fillId="9" borderId="114" xfId="0" applyFont="1" applyFill="1" applyBorder="1" applyAlignment="1">
      <alignment vertical="top" wrapText="1"/>
    </xf>
    <xf numFmtId="4" fontId="2" fillId="0" borderId="122" xfId="0" applyNumberFormat="1" applyFont="1" applyBorder="1" applyAlignment="1">
      <alignment horizontal="right" vertical="top"/>
    </xf>
    <xf numFmtId="4" fontId="2" fillId="0" borderId="123" xfId="0" applyNumberFormat="1" applyFont="1" applyBorder="1" applyAlignment="1">
      <alignment horizontal="right" vertical="top"/>
    </xf>
    <xf numFmtId="4" fontId="2" fillId="0" borderId="124" xfId="0" applyNumberFormat="1" applyFont="1" applyBorder="1" applyAlignment="1">
      <alignment horizontal="right" vertical="top"/>
    </xf>
    <xf numFmtId="0" fontId="2" fillId="0" borderId="124" xfId="0" applyFont="1" applyBorder="1" applyAlignment="1">
      <alignment vertical="top" wrapText="1"/>
    </xf>
    <xf numFmtId="0" fontId="29" fillId="0" borderId="114" xfId="0" applyFont="1" applyFill="1" applyBorder="1" applyAlignment="1">
      <alignment horizontal="left" wrapText="1"/>
    </xf>
    <xf numFmtId="0" fontId="27" fillId="0" borderId="114" xfId="0" applyFont="1" applyFill="1" applyBorder="1" applyAlignment="1">
      <alignment vertical="top" wrapText="1"/>
    </xf>
    <xf numFmtId="0" fontId="26" fillId="0" borderId="114" xfId="0" applyFont="1" applyFill="1" applyBorder="1" applyAlignment="1">
      <alignment vertical="top" wrapText="1"/>
    </xf>
    <xf numFmtId="0" fontId="0" fillId="0" borderId="0" xfId="0" applyFont="1" applyAlignment="1"/>
    <xf numFmtId="4" fontId="2" fillId="0" borderId="116" xfId="0" applyNumberFormat="1" applyFont="1" applyBorder="1" applyAlignment="1">
      <alignment vertical="top"/>
    </xf>
    <xf numFmtId="4" fontId="2" fillId="0" borderId="117" xfId="0" applyNumberFormat="1" applyFont="1" applyBorder="1" applyAlignment="1">
      <alignment vertical="top"/>
    </xf>
    <xf numFmtId="4" fontId="2" fillId="0" borderId="116" xfId="0" applyNumberFormat="1" applyFont="1" applyFill="1" applyBorder="1" applyAlignment="1">
      <alignment vertical="top"/>
    </xf>
    <xf numFmtId="4" fontId="2" fillId="0" borderId="117" xfId="0" applyNumberFormat="1" applyFont="1" applyFill="1" applyBorder="1" applyAlignment="1">
      <alignment vertical="top"/>
    </xf>
    <xf numFmtId="4" fontId="2" fillId="0" borderId="118" xfId="0" applyNumberFormat="1" applyFont="1" applyBorder="1" applyAlignment="1">
      <alignment vertical="top"/>
    </xf>
    <xf numFmtId="4" fontId="2" fillId="0" borderId="0" xfId="0" applyNumberFormat="1" applyFont="1" applyAlignment="1">
      <alignment horizontal="left"/>
    </xf>
    <xf numFmtId="4" fontId="8" fillId="0" borderId="57" xfId="0" applyNumberFormat="1" applyFont="1" applyBorder="1" applyAlignment="1">
      <alignment horizontal="center" vertical="center"/>
    </xf>
    <xf numFmtId="0" fontId="11" fillId="0" borderId="46" xfId="0" applyFont="1" applyBorder="1"/>
    <xf numFmtId="0" fontId="2" fillId="0" borderId="114" xfId="0" applyFont="1" applyBorder="1" applyAlignment="1">
      <alignment vertical="top" wrapText="1"/>
    </xf>
    <xf numFmtId="49" fontId="4" fillId="0" borderId="114" xfId="0" applyNumberFormat="1" applyFont="1" applyBorder="1" applyAlignment="1">
      <alignment horizontal="center" vertical="top"/>
    </xf>
    <xf numFmtId="0" fontId="5" fillId="0" borderId="114" xfId="0" applyFont="1" applyBorder="1" applyAlignment="1">
      <alignment vertical="top" wrapText="1"/>
    </xf>
    <xf numFmtId="0" fontId="5" fillId="0" borderId="114" xfId="0" applyFont="1" applyFill="1" applyBorder="1" applyAlignment="1">
      <alignment vertical="top" wrapText="1"/>
    </xf>
    <xf numFmtId="4" fontId="14" fillId="7" borderId="106" xfId="0" applyNumberFormat="1" applyFont="1" applyFill="1" applyBorder="1" applyAlignment="1">
      <alignment horizontal="right" vertical="center"/>
    </xf>
    <xf numFmtId="4" fontId="14" fillId="0" borderId="84" xfId="0" applyNumberFormat="1" applyFont="1" applyBorder="1" applyAlignment="1">
      <alignment horizontal="right" vertical="top"/>
    </xf>
    <xf numFmtId="4" fontId="14" fillId="7" borderId="126" xfId="0" applyNumberFormat="1" applyFont="1" applyFill="1" applyBorder="1" applyAlignment="1">
      <alignment horizontal="right" vertical="center"/>
    </xf>
    <xf numFmtId="4" fontId="3" fillId="6" borderId="104" xfId="0" applyNumberFormat="1" applyFont="1" applyFill="1" applyBorder="1" applyAlignment="1">
      <alignment horizontal="right" vertical="top"/>
    </xf>
    <xf numFmtId="4" fontId="3" fillId="6" borderId="126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8" fillId="0" borderId="46" xfId="0" applyFont="1" applyBorder="1" applyAlignment="1">
      <alignment horizontal="center" vertical="center" wrapText="1"/>
    </xf>
    <xf numFmtId="10" fontId="8" fillId="0" borderId="46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10" fontId="13" fillId="0" borderId="46" xfId="0" applyNumberFormat="1" applyFont="1" applyBorder="1" applyAlignment="1">
      <alignment horizontal="center" vertical="center"/>
    </xf>
    <xf numFmtId="4" fontId="9" fillId="0" borderId="46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left"/>
    </xf>
    <xf numFmtId="0" fontId="8" fillId="0" borderId="26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left" vertical="top" wrapText="1"/>
    </xf>
    <xf numFmtId="4" fontId="8" fillId="0" borderId="26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1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4" fontId="9" fillId="0" borderId="26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8" fillId="0" borderId="66" xfId="0" applyFont="1" applyBorder="1" applyAlignment="1">
      <alignment horizontal="center" vertical="top" wrapText="1"/>
    </xf>
    <xf numFmtId="4" fontId="8" fillId="0" borderId="66" xfId="0" applyNumberFormat="1" applyFont="1" applyBorder="1" applyAlignment="1">
      <alignment horizontal="center" vertical="top" wrapText="1"/>
    </xf>
    <xf numFmtId="0" fontId="8" fillId="0" borderId="66" xfId="0" applyFont="1" applyBorder="1" applyAlignment="1">
      <alignment horizontal="left" vertical="top" wrapText="1"/>
    </xf>
    <xf numFmtId="4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 wrapText="1"/>
    </xf>
    <xf numFmtId="4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/>
    </xf>
    <xf numFmtId="16" fontId="9" fillId="0" borderId="26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/>
    </xf>
    <xf numFmtId="4" fontId="25" fillId="0" borderId="0" xfId="0" applyNumberFormat="1" applyFont="1" applyAlignment="1">
      <alignment horizontal="center" vertical="top"/>
    </xf>
    <xf numFmtId="2" fontId="8" fillId="0" borderId="26" xfId="0" applyNumberFormat="1" applyFont="1" applyBorder="1" applyAlignment="1">
      <alignment horizontal="center" vertical="top" wrapText="1"/>
    </xf>
    <xf numFmtId="2" fontId="8" fillId="0" borderId="26" xfId="1" applyNumberFormat="1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center" vertical="top" wrapText="1"/>
    </xf>
    <xf numFmtId="165" fontId="27" fillId="0" borderId="114" xfId="0" applyNumberFormat="1" applyFont="1" applyBorder="1" applyAlignment="1">
      <alignment horizontal="left" vertical="top" wrapText="1"/>
    </xf>
    <xf numFmtId="165" fontId="2" fillId="0" borderId="114" xfId="0" applyNumberFormat="1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117" xfId="0" applyFont="1" applyBorder="1" applyAlignment="1">
      <alignment vertical="top" wrapText="1"/>
    </xf>
    <xf numFmtId="0" fontId="8" fillId="0" borderId="62" xfId="0" applyFont="1" applyBorder="1" applyAlignment="1">
      <alignment horizontal="left" vertical="top" wrapText="1"/>
    </xf>
    <xf numFmtId="4" fontId="8" fillId="0" borderId="57" xfId="0" applyNumberFormat="1" applyFont="1" applyBorder="1" applyAlignment="1">
      <alignment horizontal="center" vertical="top" wrapText="1"/>
    </xf>
    <xf numFmtId="4" fontId="32" fillId="0" borderId="114" xfId="0" applyNumberFormat="1" applyFont="1" applyBorder="1" applyAlignment="1">
      <alignment horizontal="center" vertical="top"/>
    </xf>
    <xf numFmtId="0" fontId="32" fillId="0" borderId="114" xfId="0" applyFont="1" applyBorder="1" applyAlignment="1">
      <alignment vertical="top" wrapText="1"/>
    </xf>
    <xf numFmtId="0" fontId="33" fillId="0" borderId="114" xfId="0" applyFont="1" applyBorder="1" applyAlignment="1">
      <alignment vertical="top" wrapText="1"/>
    </xf>
    <xf numFmtId="0" fontId="32" fillId="0" borderId="117" xfId="0" applyFont="1" applyBorder="1" applyAlignment="1">
      <alignment vertical="top" wrapText="1"/>
    </xf>
    <xf numFmtId="0" fontId="8" fillId="0" borderId="26" xfId="0" applyFont="1" applyFill="1" applyBorder="1" applyAlignment="1">
      <alignment horizontal="center" vertical="top" wrapText="1"/>
    </xf>
    <xf numFmtId="0" fontId="32" fillId="0" borderId="117" xfId="0" applyFont="1" applyFill="1" applyBorder="1" applyAlignment="1">
      <alignment vertical="top" wrapText="1"/>
    </xf>
    <xf numFmtId="4" fontId="32" fillId="0" borderId="114" xfId="0" applyNumberFormat="1" applyFont="1" applyFill="1" applyBorder="1" applyAlignment="1">
      <alignment horizontal="center" vertical="top"/>
    </xf>
    <xf numFmtId="0" fontId="8" fillId="0" borderId="62" xfId="0" applyFont="1" applyFill="1" applyBorder="1" applyAlignment="1">
      <alignment horizontal="left" vertical="top" wrapText="1"/>
    </xf>
    <xf numFmtId="4" fontId="8" fillId="0" borderId="26" xfId="0" applyNumberFormat="1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left" vertical="top" wrapText="1"/>
    </xf>
    <xf numFmtId="0" fontId="9" fillId="0" borderId="93" xfId="0" applyFont="1" applyBorder="1" applyAlignment="1">
      <alignment horizontal="left" vertical="top" wrapText="1"/>
    </xf>
    <xf numFmtId="0" fontId="9" fillId="0" borderId="26" xfId="0" applyFont="1" applyFill="1" applyBorder="1" applyAlignment="1">
      <alignment horizontal="center" vertical="top" wrapText="1"/>
    </xf>
    <xf numFmtId="2" fontId="8" fillId="0" borderId="26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8" fillId="0" borderId="93" xfId="0" applyFont="1" applyBorder="1" applyAlignment="1">
      <alignment horizontal="left" vertical="top" wrapText="1"/>
    </xf>
    <xf numFmtId="4" fontId="8" fillId="0" borderId="114" xfId="0" applyNumberFormat="1" applyFont="1" applyBorder="1" applyAlignment="1">
      <alignment horizontal="center" vertical="top" wrapText="1"/>
    </xf>
    <xf numFmtId="165" fontId="2" fillId="0" borderId="114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49" fontId="5" fillId="0" borderId="114" xfId="0" applyNumberFormat="1" applyFont="1" applyBorder="1" applyAlignment="1">
      <alignment horizontal="center" vertical="top"/>
    </xf>
    <xf numFmtId="0" fontId="2" fillId="0" borderId="114" xfId="0" applyFont="1" applyBorder="1" applyAlignment="1">
      <alignment horizontal="left" vertical="top" wrapText="1"/>
    </xf>
    <xf numFmtId="4" fontId="34" fillId="0" borderId="26" xfId="0" applyNumberFormat="1" applyFont="1" applyBorder="1" applyAlignment="1">
      <alignment horizontal="center" vertical="top" wrapText="1"/>
    </xf>
    <xf numFmtId="4" fontId="8" fillId="0" borderId="62" xfId="0" applyNumberFormat="1" applyFont="1" applyBorder="1" applyAlignment="1">
      <alignment horizontal="center" vertical="top" wrapText="1"/>
    </xf>
    <xf numFmtId="4" fontId="34" fillId="0" borderId="114" xfId="0" applyNumberFormat="1" applyFont="1" applyBorder="1" applyAlignment="1">
      <alignment horizontal="center" vertical="top" wrapText="1"/>
    </xf>
    <xf numFmtId="0" fontId="8" fillId="0" borderId="114" xfId="0" applyFont="1" applyBorder="1" applyAlignment="1">
      <alignment horizontal="left" vertical="top" wrapText="1"/>
    </xf>
    <xf numFmtId="4" fontId="2" fillId="0" borderId="114" xfId="0" applyNumberFormat="1" applyFont="1" applyBorder="1" applyAlignment="1">
      <alignment horizontal="center" vertical="top"/>
    </xf>
    <xf numFmtId="165" fontId="27" fillId="0" borderId="117" xfId="0" applyNumberFormat="1" applyFont="1" applyBorder="1" applyAlignment="1">
      <alignment horizontal="left" wrapText="1"/>
    </xf>
    <xf numFmtId="0" fontId="26" fillId="0" borderId="117" xfId="0" applyFont="1" applyBorder="1" applyAlignment="1">
      <alignment horizontal="left" wrapText="1"/>
    </xf>
    <xf numFmtId="4" fontId="8" fillId="0" borderId="123" xfId="0" applyNumberFormat="1" applyFont="1" applyBorder="1" applyAlignment="1">
      <alignment horizontal="center" vertical="top" wrapText="1"/>
    </xf>
    <xf numFmtId="0" fontId="8" fillId="0" borderId="123" xfId="0" applyFont="1" applyBorder="1" applyAlignment="1">
      <alignment horizontal="left" vertical="top" wrapText="1"/>
    </xf>
    <xf numFmtId="49" fontId="5" fillId="0" borderId="114" xfId="0" applyNumberFormat="1" applyFont="1" applyFill="1" applyBorder="1" applyAlignment="1">
      <alignment horizontal="center" vertical="top"/>
    </xf>
    <xf numFmtId="0" fontId="2" fillId="0" borderId="114" xfId="0" applyFont="1" applyFill="1" applyBorder="1" applyAlignment="1">
      <alignment horizontal="left" vertical="top" wrapText="1"/>
    </xf>
    <xf numFmtId="4" fontId="34" fillId="0" borderId="66" xfId="0" applyNumberFormat="1" applyFont="1" applyFill="1" applyBorder="1" applyAlignment="1">
      <alignment horizontal="center" vertical="top" wrapText="1"/>
    </xf>
    <xf numFmtId="0" fontId="8" fillId="0" borderId="66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vertical="top"/>
    </xf>
    <xf numFmtId="4" fontId="2" fillId="0" borderId="114" xfId="0" applyNumberFormat="1" applyFont="1" applyFill="1" applyBorder="1" applyAlignment="1">
      <alignment horizontal="center" vertical="top"/>
    </xf>
    <xf numFmtId="0" fontId="8" fillId="0" borderId="114" xfId="0" applyFont="1" applyFill="1" applyBorder="1" applyAlignment="1">
      <alignment horizontal="left" vertical="top" wrapText="1"/>
    </xf>
    <xf numFmtId="0" fontId="5" fillId="0" borderId="117" xfId="0" applyFont="1" applyFill="1" applyBorder="1" applyAlignment="1">
      <alignment vertical="top" wrapText="1"/>
    </xf>
    <xf numFmtId="4" fontId="8" fillId="0" borderId="62" xfId="0" applyNumberFormat="1" applyFont="1" applyFill="1" applyBorder="1" applyAlignment="1">
      <alignment horizontal="center" vertical="top" wrapText="1"/>
    </xf>
    <xf numFmtId="4" fontId="9" fillId="0" borderId="57" xfId="0" applyNumberFormat="1" applyFont="1" applyBorder="1" applyAlignment="1">
      <alignment horizontal="center" vertical="top" wrapText="1"/>
    </xf>
    <xf numFmtId="0" fontId="9" fillId="0" borderId="57" xfId="0" applyFont="1" applyBorder="1" applyAlignment="1">
      <alignment horizontal="left" vertical="top" wrapText="1"/>
    </xf>
    <xf numFmtId="0" fontId="2" fillId="0" borderId="114" xfId="0" applyFont="1" applyFill="1" applyBorder="1" applyAlignment="1">
      <alignment vertical="top" wrapText="1"/>
    </xf>
    <xf numFmtId="4" fontId="8" fillId="0" borderId="114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113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3" fillId="2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17" fillId="7" borderId="105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/>
    </xf>
    <xf numFmtId="165" fontId="4" fillId="4" borderId="4" xfId="0" applyNumberFormat="1" applyFont="1" applyFill="1" applyBorder="1" applyAlignment="1">
      <alignment horizontal="left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4" fontId="5" fillId="0" borderId="64" xfId="0" applyNumberFormat="1" applyFont="1" applyBorder="1" applyAlignment="1">
      <alignment horizontal="right" vertical="center"/>
    </xf>
    <xf numFmtId="165" fontId="17" fillId="7" borderId="4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8" fillId="0" borderId="127" xfId="0" applyFont="1" applyBorder="1" applyAlignment="1">
      <alignment horizontal="center" vertical="top" wrapText="1"/>
    </xf>
    <xf numFmtId="0" fontId="8" fillId="0" borderId="129" xfId="0" applyFont="1" applyBorder="1" applyAlignment="1">
      <alignment horizontal="center" vertical="top" wrapText="1"/>
    </xf>
    <xf numFmtId="0" fontId="27" fillId="0" borderId="130" xfId="0" applyFont="1" applyBorder="1" applyAlignment="1">
      <alignment horizontal="left" vertical="top" wrapText="1"/>
    </xf>
    <xf numFmtId="0" fontId="27" fillId="0" borderId="132" xfId="0" applyFont="1" applyBorder="1" applyAlignment="1">
      <alignment horizontal="left" vertical="top" wrapText="1"/>
    </xf>
    <xf numFmtId="4" fontId="8" fillId="0" borderId="130" xfId="0" applyNumberFormat="1" applyFont="1" applyBorder="1" applyAlignment="1">
      <alignment horizontal="center" vertical="top" wrapText="1"/>
    </xf>
    <xf numFmtId="4" fontId="8" fillId="0" borderId="132" xfId="0" applyNumberFormat="1" applyFont="1" applyBorder="1" applyAlignment="1">
      <alignment horizontal="center" vertical="top" wrapText="1"/>
    </xf>
    <xf numFmtId="165" fontId="27" fillId="0" borderId="136" xfId="0" applyNumberFormat="1" applyFont="1" applyBorder="1" applyAlignment="1">
      <alignment horizontal="left" vertical="top" wrapText="1"/>
    </xf>
    <xf numFmtId="165" fontId="27" fillId="0" borderId="137" xfId="0" applyNumberFormat="1" applyFont="1" applyBorder="1" applyAlignment="1">
      <alignment horizontal="left" vertical="top" wrapText="1"/>
    </xf>
    <xf numFmtId="0" fontId="8" fillId="0" borderId="66" xfId="0" applyFont="1" applyBorder="1" applyAlignment="1">
      <alignment horizontal="center" vertical="top" wrapText="1"/>
    </xf>
    <xf numFmtId="0" fontId="8" fillId="0" borderId="57" xfId="0" applyFont="1" applyBorder="1" applyAlignment="1">
      <alignment horizontal="center" vertical="top" wrapText="1"/>
    </xf>
    <xf numFmtId="4" fontId="32" fillId="0" borderId="133" xfId="0" applyNumberFormat="1" applyFont="1" applyBorder="1" applyAlignment="1">
      <alignment horizontal="center" vertical="top"/>
    </xf>
    <xf numFmtId="4" fontId="32" fillId="0" borderId="135" xfId="0" applyNumberFormat="1" applyFont="1" applyBorder="1" applyAlignment="1">
      <alignment horizontal="center" vertical="top"/>
    </xf>
    <xf numFmtId="0" fontId="8" fillId="0" borderId="128" xfId="0" applyFont="1" applyBorder="1" applyAlignment="1">
      <alignment horizontal="center" vertical="top" wrapText="1"/>
    </xf>
    <xf numFmtId="0" fontId="5" fillId="0" borderId="130" xfId="0" applyFont="1" applyFill="1" applyBorder="1" applyAlignment="1">
      <alignment horizontal="left" vertical="top" wrapText="1"/>
    </xf>
    <xf numFmtId="0" fontId="5" fillId="0" borderId="131" xfId="0" applyFont="1" applyFill="1" applyBorder="1" applyAlignment="1">
      <alignment horizontal="left" vertical="top" wrapText="1"/>
    </xf>
    <xf numFmtId="0" fontId="5" fillId="0" borderId="132" xfId="0" applyFont="1" applyFill="1" applyBorder="1" applyAlignment="1">
      <alignment horizontal="left" vertical="top" wrapText="1"/>
    </xf>
    <xf numFmtId="4" fontId="32" fillId="0" borderId="134" xfId="0" applyNumberFormat="1" applyFont="1" applyBorder="1" applyAlignment="1">
      <alignment horizontal="center" vertical="top"/>
    </xf>
    <xf numFmtId="165" fontId="27" fillId="0" borderId="130" xfId="0" applyNumberFormat="1" applyFont="1" applyBorder="1" applyAlignment="1">
      <alignment horizontal="left" vertical="top" wrapText="1"/>
    </xf>
    <xf numFmtId="165" fontId="27" fillId="0" borderId="132" xfId="0" applyNumberFormat="1" applyFont="1" applyBorder="1" applyAlignment="1">
      <alignment horizontal="left" vertical="top" wrapText="1"/>
    </xf>
    <xf numFmtId="0" fontId="23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/>
    </xf>
    <xf numFmtId="0" fontId="2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5" borderId="93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4" fontId="9" fillId="5" borderId="93" xfId="0" applyNumberFormat="1" applyFont="1" applyFill="1" applyBorder="1" applyAlignment="1">
      <alignment horizontal="center" vertical="center" wrapText="1"/>
    </xf>
    <xf numFmtId="0" fontId="9" fillId="0" borderId="93" xfId="0" applyFont="1" applyBorder="1" applyAlignment="1">
      <alignment horizontal="left" vertical="top" wrapText="1"/>
    </xf>
    <xf numFmtId="0" fontId="11" fillId="0" borderId="61" xfId="0" applyFont="1" applyBorder="1" applyAlignment="1">
      <alignment horizontal="left" vertical="top"/>
    </xf>
    <xf numFmtId="0" fontId="9" fillId="5" borderId="93" xfId="0" applyFont="1" applyFill="1" applyBorder="1" applyAlignment="1">
      <alignment horizontal="left" vertical="top" wrapText="1"/>
    </xf>
    <xf numFmtId="0" fontId="11" fillId="0" borderId="62" xfId="0" applyFont="1" applyBorder="1" applyAlignment="1">
      <alignment horizontal="left" vertical="top"/>
    </xf>
    <xf numFmtId="4" fontId="9" fillId="5" borderId="93" xfId="0" applyNumberFormat="1" applyFont="1" applyFill="1" applyBorder="1" applyAlignment="1">
      <alignment horizontal="left" vertical="top" wrapText="1"/>
    </xf>
    <xf numFmtId="0" fontId="27" fillId="0" borderId="130" xfId="0" applyFont="1" applyFill="1" applyBorder="1" applyAlignment="1">
      <alignment horizontal="left" vertical="top" wrapText="1"/>
    </xf>
    <xf numFmtId="0" fontId="27" fillId="0" borderId="131" xfId="0" applyFont="1" applyFill="1" applyBorder="1" applyAlignment="1">
      <alignment horizontal="left" vertical="top" wrapText="1"/>
    </xf>
    <xf numFmtId="0" fontId="27" fillId="0" borderId="132" xfId="0" applyFont="1" applyFill="1" applyBorder="1" applyAlignment="1">
      <alignment horizontal="left" vertical="top" wrapText="1"/>
    </xf>
    <xf numFmtId="0" fontId="4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8" fillId="0" borderId="5" xfId="0" applyFont="1" applyBorder="1"/>
    <xf numFmtId="0" fontId="28" fillId="0" borderId="6" xfId="0" applyFont="1" applyBorder="1"/>
    <xf numFmtId="0" fontId="28" fillId="0" borderId="7" xfId="0" applyFont="1" applyBorder="1"/>
    <xf numFmtId="0" fontId="28" fillId="0" borderId="35" xfId="0" applyFont="1" applyBorder="1"/>
    <xf numFmtId="0" fontId="28" fillId="0" borderId="36" xfId="0" applyFont="1" applyBorder="1"/>
    <xf numFmtId="0" fontId="28" fillId="0" borderId="37" xfId="0" applyFont="1" applyBorder="1"/>
    <xf numFmtId="0" fontId="28" fillId="0" borderId="38" xfId="0" applyFont="1" applyBorder="1"/>
    <xf numFmtId="0" fontId="28" fillId="0" borderId="39" xfId="0" applyFont="1" applyBorder="1"/>
    <xf numFmtId="0" fontId="28" fillId="0" borderId="40" xfId="0" applyFont="1" applyBorder="1"/>
    <xf numFmtId="0" fontId="28" fillId="0" borderId="41" xfId="0" applyFont="1" applyBorder="1"/>
    <xf numFmtId="0" fontId="28" fillId="0" borderId="13" xfId="0" applyFont="1" applyBorder="1"/>
    <xf numFmtId="0" fontId="3" fillId="4" borderId="47" xfId="0" applyFont="1" applyFill="1" applyBorder="1" applyAlignment="1">
      <alignment vertical="center"/>
    </xf>
    <xf numFmtId="0" fontId="3" fillId="4" borderId="49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horizontal="center" vertical="center"/>
    </xf>
    <xf numFmtId="4" fontId="2" fillId="4" borderId="49" xfId="0" applyNumberFormat="1" applyFont="1" applyFill="1" applyBorder="1" applyAlignment="1">
      <alignment horizontal="right" vertical="center"/>
    </xf>
    <xf numFmtId="4" fontId="14" fillId="4" borderId="49" xfId="0" applyNumberFormat="1" applyFont="1" applyFill="1" applyBorder="1" applyAlignment="1">
      <alignment horizontal="right" vertical="center"/>
    </xf>
    <xf numFmtId="0" fontId="2" fillId="4" borderId="44" xfId="0" applyFont="1" applyFill="1" applyBorder="1" applyAlignment="1">
      <alignment vertical="center" wrapText="1"/>
    </xf>
    <xf numFmtId="0" fontId="5" fillId="0" borderId="117" xfId="0" applyFont="1" applyBorder="1" applyAlignment="1">
      <alignment vertical="top" wrapText="1"/>
    </xf>
    <xf numFmtId="165" fontId="2" fillId="8" borderId="117" xfId="0" applyNumberFormat="1" applyFont="1" applyFill="1" applyBorder="1" applyAlignment="1">
      <alignment vertical="top" wrapText="1"/>
    </xf>
    <xf numFmtId="4" fontId="2" fillId="8" borderId="116" xfId="0" applyNumberFormat="1" applyFont="1" applyFill="1" applyBorder="1" applyAlignment="1">
      <alignment vertical="top"/>
    </xf>
    <xf numFmtId="4" fontId="2" fillId="8" borderId="117" xfId="0" applyNumberFormat="1" applyFont="1" applyFill="1" applyBorder="1" applyAlignment="1">
      <alignment vertical="top"/>
    </xf>
    <xf numFmtId="165" fontId="2" fillId="0" borderId="117" xfId="0" applyNumberFormat="1" applyFont="1" applyBorder="1" applyAlignment="1">
      <alignment vertical="top" wrapText="1"/>
    </xf>
    <xf numFmtId="165" fontId="2" fillId="0" borderId="117" xfId="0" applyNumberFormat="1" applyFont="1" applyFill="1" applyBorder="1" applyAlignment="1">
      <alignment vertical="top" wrapText="1"/>
    </xf>
    <xf numFmtId="49" fontId="4" fillId="0" borderId="114" xfId="0" applyNumberFormat="1" applyFont="1" applyFill="1" applyBorder="1" applyAlignment="1">
      <alignment horizontal="center" vertical="top"/>
    </xf>
    <xf numFmtId="0" fontId="2" fillId="0" borderId="115" xfId="0" applyFont="1" applyBorder="1" applyAlignment="1">
      <alignment horizontal="center" vertical="top"/>
    </xf>
    <xf numFmtId="4" fontId="2" fillId="0" borderId="116" xfId="0" applyNumberFormat="1" applyFont="1" applyBorder="1" applyAlignment="1">
      <alignment horizontal="right" vertical="top"/>
    </xf>
    <xf numFmtId="4" fontId="2" fillId="0" borderId="117" xfId="0" applyNumberFormat="1" applyFont="1" applyBorder="1" applyAlignment="1">
      <alignment horizontal="right" vertical="top"/>
    </xf>
    <xf numFmtId="4" fontId="2" fillId="0" borderId="118" xfId="0" applyNumberFormat="1" applyFont="1" applyBorder="1" applyAlignment="1">
      <alignment horizontal="right" vertical="top"/>
    </xf>
    <xf numFmtId="0" fontId="28" fillId="0" borderId="76" xfId="0" applyFont="1" applyBorder="1"/>
    <xf numFmtId="0" fontId="28" fillId="0" borderId="90" xfId="0" applyFont="1" applyBorder="1"/>
    <xf numFmtId="0" fontId="28" fillId="0" borderId="8" xfId="0" applyFont="1" applyBorder="1"/>
    <xf numFmtId="0" fontId="28" fillId="0" borderId="91" xfId="0" applyFont="1" applyBorder="1"/>
    <xf numFmtId="0" fontId="28" fillId="0" borderId="9" xfId="0" applyFont="1" applyBorder="1"/>
    <xf numFmtId="0" fontId="5" fillId="0" borderId="115" xfId="0" applyFont="1" applyBorder="1" applyAlignment="1">
      <alignment horizontal="center" vertical="top" wrapText="1"/>
    </xf>
    <xf numFmtId="4" fontId="2" fillId="0" borderId="116" xfId="0" applyNumberFormat="1" applyFont="1" applyBorder="1" applyAlignment="1">
      <alignment horizontal="right" vertical="top" wrapText="1"/>
    </xf>
    <xf numFmtId="4" fontId="2" fillId="0" borderId="117" xfId="0" applyNumberFormat="1" applyFont="1" applyBorder="1" applyAlignment="1">
      <alignment horizontal="right" vertical="top" wrapText="1"/>
    </xf>
    <xf numFmtId="4" fontId="2" fillId="0" borderId="118" xfId="0" applyNumberFormat="1" applyFont="1" applyBorder="1" applyAlignment="1">
      <alignment horizontal="right" vertical="top" wrapText="1"/>
    </xf>
    <xf numFmtId="0" fontId="5" fillId="0" borderId="115" xfId="0" applyFont="1" applyBorder="1" applyAlignment="1">
      <alignment horizontal="center" vertical="top"/>
    </xf>
    <xf numFmtId="165" fontId="2" fillId="0" borderId="114" xfId="0" applyNumberFormat="1" applyFont="1" applyBorder="1" applyAlignment="1">
      <alignment vertical="top" wrapText="1"/>
    </xf>
    <xf numFmtId="165" fontId="2" fillId="0" borderId="116" xfId="0" applyNumberFormat="1" applyFont="1" applyBorder="1" applyAlignment="1">
      <alignment horizontal="center" vertical="top"/>
    </xf>
    <xf numFmtId="165" fontId="2" fillId="0" borderId="117" xfId="0" applyNumberFormat="1" applyFont="1" applyBorder="1" applyAlignment="1">
      <alignment horizontal="center" vertical="top"/>
    </xf>
    <xf numFmtId="0" fontId="2" fillId="8" borderId="114" xfId="0" applyFont="1" applyFill="1" applyBorder="1" applyAlignment="1">
      <alignment vertical="top" wrapText="1"/>
    </xf>
    <xf numFmtId="165" fontId="2" fillId="8" borderId="117" xfId="0" applyNumberFormat="1" applyFont="1" applyFill="1" applyBorder="1" applyAlignment="1">
      <alignment horizontal="center" vertical="top"/>
    </xf>
    <xf numFmtId="0" fontId="5" fillId="9" borderId="114" xfId="0" applyFont="1" applyFill="1" applyBorder="1" applyAlignment="1">
      <alignment vertical="top" wrapText="1"/>
    </xf>
    <xf numFmtId="4" fontId="2" fillId="0" borderId="116" xfId="0" applyNumberFormat="1" applyFont="1" applyFill="1" applyBorder="1" applyAlignment="1">
      <alignment horizontal="right" vertical="top"/>
    </xf>
    <xf numFmtId="4" fontId="2" fillId="0" borderId="117" xfId="0" applyNumberFormat="1" applyFont="1" applyFill="1" applyBorder="1" applyAlignment="1">
      <alignment horizontal="right" vertical="top"/>
    </xf>
    <xf numFmtId="4" fontId="2" fillId="0" borderId="118" xfId="0" applyNumberFormat="1" applyFont="1" applyFill="1" applyBorder="1" applyAlignment="1">
      <alignment horizontal="right" vertical="top"/>
    </xf>
    <xf numFmtId="0" fontId="2" fillId="8" borderId="114" xfId="0" applyFont="1" applyFill="1" applyBorder="1" applyAlignment="1">
      <alignment horizontal="left" vertical="top" wrapText="1"/>
    </xf>
    <xf numFmtId="165" fontId="2" fillId="0" borderId="114" xfId="0" applyNumberFormat="1" applyFont="1" applyBorder="1" applyAlignment="1">
      <alignment horizontal="left" wrapText="1"/>
    </xf>
    <xf numFmtId="165" fontId="2" fillId="0" borderId="115" xfId="0" applyNumberFormat="1" applyFont="1" applyBorder="1" applyAlignment="1">
      <alignment horizontal="center" vertical="top"/>
    </xf>
    <xf numFmtId="2" fontId="5" fillId="0" borderId="116" xfId="0" applyNumberFormat="1" applyFont="1" applyBorder="1" applyAlignment="1">
      <alignment horizontal="right" vertical="top"/>
    </xf>
    <xf numFmtId="2" fontId="5" fillId="0" borderId="117" xfId="0" applyNumberFormat="1" applyFont="1" applyBorder="1" applyAlignment="1">
      <alignment horizontal="right" vertical="top"/>
    </xf>
    <xf numFmtId="0" fontId="5" fillId="0" borderId="114" xfId="0" applyFont="1" applyBorder="1" applyAlignment="1">
      <alignment horizontal="left" wrapText="1"/>
    </xf>
    <xf numFmtId="2" fontId="2" fillId="0" borderId="116" xfId="0" applyNumberFormat="1" applyFont="1" applyBorder="1" applyAlignment="1">
      <alignment horizontal="right" vertical="top"/>
    </xf>
    <xf numFmtId="2" fontId="2" fillId="0" borderId="117" xfId="0" applyNumberFormat="1" applyFont="1" applyBorder="1" applyAlignment="1">
      <alignment horizontal="right" vertical="top"/>
    </xf>
    <xf numFmtId="165" fontId="2" fillId="0" borderId="115" xfId="0" applyNumberFormat="1" applyFont="1" applyFill="1" applyBorder="1" applyAlignment="1">
      <alignment horizontal="center" vertical="top"/>
    </xf>
    <xf numFmtId="165" fontId="2" fillId="0" borderId="116" xfId="0" applyNumberFormat="1" applyFont="1" applyFill="1" applyBorder="1" applyAlignment="1">
      <alignment horizontal="right" vertical="top"/>
    </xf>
    <xf numFmtId="165" fontId="2" fillId="0" borderId="117" xfId="0" applyNumberFormat="1" applyFont="1" applyFill="1" applyBorder="1" applyAlignment="1">
      <alignment horizontal="center" vertical="top"/>
    </xf>
    <xf numFmtId="0" fontId="5" fillId="0" borderId="114" xfId="0" applyFont="1" applyFill="1" applyBorder="1" applyAlignment="1">
      <alignment horizontal="left" wrapText="1"/>
    </xf>
    <xf numFmtId="165" fontId="2" fillId="0" borderId="116" xfId="0" applyNumberFormat="1" applyFont="1" applyFill="1" applyBorder="1" applyAlignment="1">
      <alignment vertical="top"/>
    </xf>
    <xf numFmtId="2" fontId="2" fillId="0" borderId="116" xfId="0" applyNumberFormat="1" applyFont="1" applyFill="1" applyBorder="1" applyAlignment="1">
      <alignment horizontal="right" vertical="top"/>
    </xf>
    <xf numFmtId="2" fontId="2" fillId="0" borderId="117" xfId="0" applyNumberFormat="1" applyFont="1" applyFill="1" applyBorder="1" applyAlignment="1">
      <alignment horizontal="right" vertical="top"/>
    </xf>
    <xf numFmtId="165" fontId="3" fillId="0" borderId="125" xfId="0" applyNumberFormat="1" applyFont="1" applyBorder="1" applyAlignment="1">
      <alignment vertical="top"/>
    </xf>
    <xf numFmtId="166" fontId="4" fillId="0" borderId="114" xfId="0" applyNumberFormat="1" applyFont="1" applyBorder="1" applyAlignment="1">
      <alignment horizontal="center" vertical="top"/>
    </xf>
    <xf numFmtId="165" fontId="3" fillId="0" borderId="125" xfId="0" applyNumberFormat="1" applyFont="1" applyFill="1" applyBorder="1" applyAlignment="1">
      <alignment vertical="top"/>
    </xf>
    <xf numFmtId="166" fontId="4" fillId="0" borderId="114" xfId="0" applyNumberFormat="1" applyFont="1" applyFill="1" applyBorder="1" applyAlignment="1">
      <alignment horizontal="center" vertical="top"/>
    </xf>
    <xf numFmtId="0" fontId="2" fillId="0" borderId="115" xfId="0" applyFont="1" applyFill="1" applyBorder="1" applyAlignment="1">
      <alignment horizontal="center" vertical="top"/>
    </xf>
    <xf numFmtId="0" fontId="28" fillId="0" borderId="106" xfId="0" applyFont="1" applyBorder="1"/>
    <xf numFmtId="0" fontId="28" fillId="0" borderId="107" xfId="0" applyFont="1" applyBorder="1"/>
    <xf numFmtId="4" fontId="5" fillId="0" borderId="118" xfId="0" applyNumberFormat="1" applyFont="1" applyBorder="1" applyAlignment="1">
      <alignment horizontal="right" vertical="top"/>
    </xf>
    <xf numFmtId="4" fontId="2" fillId="0" borderId="46" xfId="0" applyNumberFormat="1" applyFont="1" applyBorder="1" applyAlignment="1">
      <alignment horizontal="right" vertical="top"/>
    </xf>
    <xf numFmtId="165" fontId="2" fillId="0" borderId="116" xfId="0" applyNumberFormat="1" applyFont="1" applyBorder="1" applyAlignment="1">
      <alignment horizontal="right" vertical="top"/>
    </xf>
    <xf numFmtId="165" fontId="2" fillId="0" borderId="117" xfId="0" applyNumberFormat="1" applyFont="1" applyBorder="1" applyAlignment="1">
      <alignment vertical="top"/>
    </xf>
    <xf numFmtId="0" fontId="5" fillId="0" borderId="114" xfId="0" applyFont="1" applyBorder="1" applyAlignment="1">
      <alignment horizontal="left" vertical="top" wrapText="1"/>
    </xf>
    <xf numFmtId="165" fontId="2" fillId="0" borderId="117" xfId="0" applyNumberFormat="1" applyFont="1" applyFill="1" applyBorder="1" applyAlignment="1">
      <alignment vertical="top"/>
    </xf>
    <xf numFmtId="4" fontId="2" fillId="0" borderId="118" xfId="0" applyNumberFormat="1" applyFont="1" applyFill="1" applyBorder="1" applyAlignment="1">
      <alignment vertical="top"/>
    </xf>
    <xf numFmtId="0" fontId="28" fillId="0" borderId="113" xfId="0" applyFont="1" applyBorder="1"/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center" wrapText="1"/>
    </xf>
    <xf numFmtId="0" fontId="19" fillId="0" borderId="0" xfId="0" applyFo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F1001"/>
  <sheetViews>
    <sheetView topLeftCell="A4" zoomScale="80" zoomScaleNormal="80" workbookViewId="0">
      <selection activeCell="E24" sqref="E24"/>
    </sheetView>
  </sheetViews>
  <sheetFormatPr defaultColWidth="12.59765625" defaultRowHeight="15" customHeight="1" x14ac:dyDescent="0.25"/>
  <cols>
    <col min="1" max="1" width="14" customWidth="1"/>
    <col min="2" max="2" width="11" customWidth="1"/>
    <col min="3" max="5" width="17.8984375" customWidth="1"/>
    <col min="6" max="6" width="17.8984375" style="333" customWidth="1"/>
    <col min="7" max="9" width="17.8984375" customWidth="1"/>
    <col min="10" max="10" width="11" customWidth="1"/>
    <col min="11" max="11" width="17.8984375" customWidth="1"/>
    <col min="12" max="12" width="11" customWidth="1"/>
    <col min="13" max="13" width="17.8984375" customWidth="1"/>
    <col min="14" max="14" width="11" customWidth="1"/>
    <col min="15" max="15" width="17.8984375" customWidth="1"/>
    <col min="16" max="24" width="4.19921875" customWidth="1"/>
    <col min="25" max="27" width="8.3984375" customWidth="1"/>
    <col min="28" max="32" width="9.59765625" customWidth="1"/>
  </cols>
  <sheetData>
    <row r="1" spans="1:32" ht="15" customHeight="1" x14ac:dyDescent="0.25">
      <c r="A1" s="450" t="s">
        <v>0</v>
      </c>
      <c r="B1" s="445"/>
      <c r="C1" s="1"/>
      <c r="D1" s="2"/>
      <c r="E1" s="1"/>
      <c r="F1" s="1"/>
      <c r="G1" s="1"/>
      <c r="H1" s="1"/>
      <c r="I1" s="2" t="s">
        <v>328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2" ht="15" customHeight="1" x14ac:dyDescent="0.25">
      <c r="A2" s="3"/>
      <c r="B2" s="1"/>
      <c r="C2" s="1"/>
      <c r="D2" s="2"/>
      <c r="E2" s="1"/>
      <c r="F2" s="1"/>
      <c r="G2" s="1"/>
      <c r="H2" s="1"/>
      <c r="I2" s="450" t="s">
        <v>329</v>
      </c>
      <c r="J2" s="445"/>
      <c r="K2" s="4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2" ht="15" customHeight="1" x14ac:dyDescent="0.25">
      <c r="A3" s="3"/>
      <c r="B3" s="1"/>
      <c r="C3" s="1"/>
      <c r="D3" s="2"/>
      <c r="E3" s="1"/>
      <c r="F3" s="1"/>
      <c r="G3" s="1"/>
      <c r="H3" s="1"/>
      <c r="I3" s="450" t="s">
        <v>330</v>
      </c>
      <c r="J3" s="445"/>
      <c r="K3" s="44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2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2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32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32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32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32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32" ht="14.25" customHeight="1" x14ac:dyDescent="0.25">
      <c r="A10" s="4" t="s">
        <v>1</v>
      </c>
      <c r="B10" s="1"/>
      <c r="C10" s="1" t="s">
        <v>325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5"/>
      <c r="AC10" s="5"/>
      <c r="AD10" s="5"/>
      <c r="AE10" s="5"/>
      <c r="AF10" s="5"/>
    </row>
    <row r="11" spans="1:32" ht="14.25" customHeight="1" x14ac:dyDescent="0.25">
      <c r="A11" s="3" t="s">
        <v>2</v>
      </c>
      <c r="B11" s="1"/>
      <c r="C11" s="1" t="s">
        <v>326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5"/>
      <c r="AC11" s="5"/>
      <c r="AD11" s="5"/>
      <c r="AE11" s="5"/>
      <c r="AF11" s="5"/>
    </row>
    <row r="12" spans="1:32" ht="14.25" customHeight="1" x14ac:dyDescent="0.25">
      <c r="A12" s="3" t="s">
        <v>3</v>
      </c>
      <c r="B12" s="1"/>
      <c r="C12" s="1" t="s">
        <v>324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5"/>
      <c r="AC12" s="5"/>
      <c r="AD12" s="5"/>
      <c r="AE12" s="5"/>
      <c r="AF12" s="5"/>
    </row>
    <row r="13" spans="1:32" ht="14.25" customHeight="1" x14ac:dyDescent="0.25">
      <c r="A13" s="3" t="s">
        <v>4</v>
      </c>
      <c r="B13" s="1"/>
      <c r="C13" s="1" t="s">
        <v>323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5"/>
      <c r="AC13" s="5"/>
      <c r="AD13" s="5"/>
      <c r="AE13" s="5"/>
      <c r="AF13" s="5"/>
    </row>
    <row r="14" spans="1:32" ht="14.25" customHeight="1" x14ac:dyDescent="0.25">
      <c r="A14" s="3" t="s">
        <v>5</v>
      </c>
      <c r="B14" s="1"/>
      <c r="C14" s="309">
        <v>44389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5"/>
      <c r="AC14" s="5"/>
      <c r="AD14" s="5"/>
      <c r="AE14" s="5"/>
      <c r="AF14" s="5"/>
    </row>
    <row r="15" spans="1:32" ht="14.25" customHeight="1" x14ac:dyDescent="0.25">
      <c r="A15" s="3" t="s">
        <v>6</v>
      </c>
      <c r="B15" s="1"/>
      <c r="C15" s="309">
        <v>44515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5"/>
      <c r="AC15" s="5"/>
      <c r="AD15" s="5"/>
      <c r="AE15" s="5"/>
      <c r="AF15" s="5"/>
    </row>
    <row r="16" spans="1:32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32" ht="15.75" customHeight="1" x14ac:dyDescent="0.25"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32" ht="15.6" x14ac:dyDescent="0.3">
      <c r="A18" s="8"/>
      <c r="B18" s="451" t="s">
        <v>7</v>
      </c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9"/>
      <c r="Q18" s="10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5.6" x14ac:dyDescent="0.3">
      <c r="A19" s="8"/>
      <c r="B19" s="451" t="s">
        <v>8</v>
      </c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9"/>
      <c r="Q19" s="10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15.6" x14ac:dyDescent="0.3">
      <c r="A20" s="8"/>
      <c r="B20" s="452" t="s">
        <v>327</v>
      </c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9"/>
      <c r="Q20" s="10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1"/>
      <c r="K21" s="12"/>
      <c r="L21" s="11"/>
      <c r="M21" s="12"/>
      <c r="N21" s="11"/>
      <c r="O21" s="12"/>
      <c r="P21" s="9"/>
      <c r="Q21" s="10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5.75" customHeight="1" thickBot="1" x14ac:dyDescent="0.35">
      <c r="A22" s="5"/>
      <c r="B22" s="5"/>
      <c r="C22" s="5"/>
      <c r="D22" s="13"/>
      <c r="E22" s="13"/>
      <c r="F22" s="13"/>
      <c r="G22" s="13"/>
      <c r="H22" s="13"/>
      <c r="I22" s="13"/>
      <c r="J22" s="13"/>
      <c r="K22" s="14"/>
      <c r="L22" s="13"/>
      <c r="M22" s="14"/>
      <c r="N22" s="13"/>
      <c r="O22" s="14"/>
      <c r="P22" s="13"/>
      <c r="Q22" s="14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30" customHeight="1" thickBot="1" x14ac:dyDescent="0.3">
      <c r="A23" s="453"/>
      <c r="B23" s="446" t="s">
        <v>9</v>
      </c>
      <c r="C23" s="447"/>
      <c r="D23" s="456" t="s">
        <v>10</v>
      </c>
      <c r="E23" s="457"/>
      <c r="F23" s="458"/>
      <c r="G23" s="457"/>
      <c r="H23" s="457"/>
      <c r="I23" s="457"/>
      <c r="J23" s="457"/>
      <c r="K23" s="459"/>
      <c r="L23" s="446" t="s">
        <v>11</v>
      </c>
      <c r="M23" s="447"/>
      <c r="N23" s="446" t="s">
        <v>12</v>
      </c>
      <c r="O23" s="447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ht="135" customHeight="1" thickBot="1" x14ac:dyDescent="0.3">
      <c r="A24" s="454"/>
      <c r="B24" s="448"/>
      <c r="C24" s="449"/>
      <c r="D24" s="16" t="s">
        <v>13</v>
      </c>
      <c r="E24" s="17" t="s">
        <v>736</v>
      </c>
      <c r="F24" s="17" t="s">
        <v>737</v>
      </c>
      <c r="G24" s="17" t="s">
        <v>14</v>
      </c>
      <c r="H24" s="17" t="s">
        <v>15</v>
      </c>
      <c r="I24" s="17" t="s">
        <v>16</v>
      </c>
      <c r="J24" s="460" t="s">
        <v>17</v>
      </c>
      <c r="K24" s="449"/>
      <c r="L24" s="448"/>
      <c r="M24" s="449"/>
      <c r="N24" s="448"/>
      <c r="O24" s="449"/>
      <c r="P24" s="5"/>
      <c r="Q24" s="5"/>
      <c r="R24" s="18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37.5" customHeight="1" thickBot="1" x14ac:dyDescent="0.3">
      <c r="A25" s="455"/>
      <c r="B25" s="19" t="s">
        <v>18</v>
      </c>
      <c r="C25" s="20" t="s">
        <v>19</v>
      </c>
      <c r="D25" s="19" t="s">
        <v>19</v>
      </c>
      <c r="E25" s="21" t="s">
        <v>19</v>
      </c>
      <c r="F25" s="21"/>
      <c r="G25" s="21" t="s">
        <v>19</v>
      </c>
      <c r="H25" s="21" t="s">
        <v>19</v>
      </c>
      <c r="I25" s="21" t="s">
        <v>19</v>
      </c>
      <c r="J25" s="21" t="s">
        <v>18</v>
      </c>
      <c r="K25" s="22" t="s">
        <v>20</v>
      </c>
      <c r="L25" s="19" t="s">
        <v>18</v>
      </c>
      <c r="M25" s="20" t="s">
        <v>19</v>
      </c>
      <c r="N25" s="23" t="s">
        <v>18</v>
      </c>
      <c r="O25" s="24" t="s">
        <v>19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30" customHeight="1" thickBot="1" x14ac:dyDescent="0.3">
      <c r="A26" s="26" t="s">
        <v>21</v>
      </c>
      <c r="B26" s="27" t="s">
        <v>22</v>
      </c>
      <c r="C26" s="28" t="s">
        <v>23</v>
      </c>
      <c r="D26" s="27" t="s">
        <v>24</v>
      </c>
      <c r="E26" s="29" t="s">
        <v>25</v>
      </c>
      <c r="F26" s="29"/>
      <c r="G26" s="29" t="s">
        <v>26</v>
      </c>
      <c r="H26" s="29" t="s">
        <v>27</v>
      </c>
      <c r="I26" s="29" t="s">
        <v>28</v>
      </c>
      <c r="J26" s="29" t="s">
        <v>29</v>
      </c>
      <c r="K26" s="28" t="s">
        <v>30</v>
      </c>
      <c r="L26" s="27" t="s">
        <v>31</v>
      </c>
      <c r="M26" s="28" t="s">
        <v>32</v>
      </c>
      <c r="N26" s="27" t="s">
        <v>33</v>
      </c>
      <c r="O26" s="28" t="s">
        <v>34</v>
      </c>
      <c r="P26" s="30"/>
      <c r="Q26" s="30"/>
      <c r="R26" s="31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2" ht="30" customHeight="1" x14ac:dyDescent="0.25">
      <c r="A27" s="32" t="s">
        <v>35</v>
      </c>
      <c r="B27" s="33">
        <f>C27/O27</f>
        <v>0.86846364693298461</v>
      </c>
      <c r="C27" s="34">
        <f>'Кошторис  витрат'!G368</f>
        <v>2456394</v>
      </c>
      <c r="D27" s="35">
        <v>0</v>
      </c>
      <c r="E27" s="36">
        <v>98000</v>
      </c>
      <c r="F27" s="340">
        <v>169000</v>
      </c>
      <c r="G27" s="36">
        <v>0</v>
      </c>
      <c r="H27" s="36">
        <v>0</v>
      </c>
      <c r="I27" s="36">
        <v>105042.18</v>
      </c>
      <c r="J27" s="37">
        <f t="shared" ref="J27:J29" si="0">K27/O27</f>
        <v>0.13153635306701528</v>
      </c>
      <c r="K27" s="34">
        <f>D27+E27+G27+H27+I27+F27</f>
        <v>372042.18</v>
      </c>
      <c r="L27" s="33">
        <f t="shared" ref="L27:L29" si="1">M27/O27</f>
        <v>0</v>
      </c>
      <c r="M27" s="34">
        <f>'Кошторис  витрат'!S368</f>
        <v>0</v>
      </c>
      <c r="N27" s="38">
        <v>1</v>
      </c>
      <c r="O27" s="39">
        <f>C27+K27+M27</f>
        <v>2828436.18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30" customHeight="1" x14ac:dyDescent="0.25">
      <c r="A28" s="40" t="s">
        <v>36</v>
      </c>
      <c r="B28" s="41">
        <f>C28/O28</f>
        <v>0.86599847056036894</v>
      </c>
      <c r="C28" s="42">
        <f>'Кошторис  витрат'!J368</f>
        <v>2404360.31</v>
      </c>
      <c r="D28" s="43">
        <v>0</v>
      </c>
      <c r="E28" s="44">
        <v>100000</v>
      </c>
      <c r="F28" s="44">
        <v>139928.48000000001</v>
      </c>
      <c r="G28" s="44">
        <v>0</v>
      </c>
      <c r="H28" s="44">
        <v>0</v>
      </c>
      <c r="I28" s="44">
        <v>132113.70000000001</v>
      </c>
      <c r="J28" s="45">
        <f t="shared" si="0"/>
        <v>0.13400152943963106</v>
      </c>
      <c r="K28" s="34">
        <f>D28+E28+G28+H28+I28+F28</f>
        <v>372042.18000000005</v>
      </c>
      <c r="L28" s="41">
        <f t="shared" si="1"/>
        <v>0</v>
      </c>
      <c r="M28" s="42">
        <f>'Кошторис  витрат'!V368</f>
        <v>0</v>
      </c>
      <c r="N28" s="46">
        <v>1</v>
      </c>
      <c r="O28" s="47">
        <f>C28+K28+M28</f>
        <v>2776402.49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30" customHeight="1" thickBot="1" x14ac:dyDescent="0.3">
      <c r="A29" s="48" t="s">
        <v>37</v>
      </c>
      <c r="B29" s="49">
        <f>C29/O29</f>
        <v>0.83198493194928336</v>
      </c>
      <c r="C29" s="50">
        <f>1105378+736918</f>
        <v>1842296</v>
      </c>
      <c r="D29" s="51">
        <v>0</v>
      </c>
      <c r="E29" s="52">
        <v>100000</v>
      </c>
      <c r="F29" s="52">
        <v>139928.48000000001</v>
      </c>
      <c r="G29" s="52">
        <v>0</v>
      </c>
      <c r="H29" s="52">
        <v>0</v>
      </c>
      <c r="I29" s="44">
        <v>132113.70000000001</v>
      </c>
      <c r="J29" s="53">
        <f t="shared" si="0"/>
        <v>0.16801506805071664</v>
      </c>
      <c r="K29" s="34">
        <f>D29+E29+G29+H29+I29+F29</f>
        <v>372042.18000000005</v>
      </c>
      <c r="L29" s="49">
        <f t="shared" si="1"/>
        <v>0</v>
      </c>
      <c r="M29" s="50">
        <v>0</v>
      </c>
      <c r="N29" s="54">
        <f>(O29*N28)/O28</f>
        <v>0.79755661795275223</v>
      </c>
      <c r="O29" s="55">
        <f>C29+K29+M29</f>
        <v>2214338.1800000002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30" customHeight="1" thickBot="1" x14ac:dyDescent="0.3">
      <c r="A30" s="56" t="s">
        <v>38</v>
      </c>
      <c r="B30" s="57">
        <f t="shared" ref="B30:O30" si="2">B28-B29</f>
        <v>3.4013538611085581E-2</v>
      </c>
      <c r="C30" s="58">
        <f t="shared" si="2"/>
        <v>562064.31000000006</v>
      </c>
      <c r="D30" s="59">
        <f t="shared" si="2"/>
        <v>0</v>
      </c>
      <c r="E30" s="60">
        <f t="shared" si="2"/>
        <v>0</v>
      </c>
      <c r="F30" s="60"/>
      <c r="G30" s="60">
        <f t="shared" si="2"/>
        <v>0</v>
      </c>
      <c r="H30" s="60">
        <f t="shared" si="2"/>
        <v>0</v>
      </c>
      <c r="I30" s="60">
        <f t="shared" si="2"/>
        <v>0</v>
      </c>
      <c r="J30" s="61">
        <f t="shared" si="2"/>
        <v>-3.4013538611085581E-2</v>
      </c>
      <c r="K30" s="58">
        <f t="shared" si="2"/>
        <v>0</v>
      </c>
      <c r="L30" s="62">
        <f t="shared" si="2"/>
        <v>0</v>
      </c>
      <c r="M30" s="58">
        <f t="shared" si="2"/>
        <v>0</v>
      </c>
      <c r="N30" s="63">
        <f t="shared" si="2"/>
        <v>0.20244338204724777</v>
      </c>
      <c r="O30" s="64">
        <f t="shared" si="2"/>
        <v>562064.31000000006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s="351" customFormat="1" ht="30" customHeight="1" x14ac:dyDescent="0.25">
      <c r="A31" s="352"/>
      <c r="B31" s="353"/>
      <c r="C31" s="354"/>
      <c r="D31" s="354"/>
      <c r="E31" s="354"/>
      <c r="F31" s="354"/>
      <c r="G31" s="354"/>
      <c r="H31" s="354"/>
      <c r="I31" s="354"/>
      <c r="J31" s="353"/>
      <c r="K31" s="354"/>
      <c r="L31" s="353"/>
      <c r="M31" s="354"/>
      <c r="N31" s="355"/>
      <c r="O31" s="356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5.75" customHeight="1" x14ac:dyDescent="0.25">
      <c r="A32" s="3"/>
      <c r="B32" s="3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32" ht="15.75" customHeight="1" x14ac:dyDescent="0.3">
      <c r="A33" s="65"/>
      <c r="B33" s="65" t="s">
        <v>39</v>
      </c>
      <c r="C33" s="461" t="s">
        <v>745</v>
      </c>
      <c r="D33" s="462"/>
      <c r="E33" s="462"/>
      <c r="F33" s="341"/>
      <c r="G33" s="65"/>
      <c r="H33" s="66"/>
      <c r="I33" s="66"/>
      <c r="J33" s="67"/>
      <c r="K33" s="461" t="s">
        <v>746</v>
      </c>
      <c r="L33" s="462"/>
      <c r="M33" s="462"/>
      <c r="N33" s="462"/>
      <c r="O33" s="462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</row>
    <row r="34" spans="1:32" ht="15.75" customHeight="1" x14ac:dyDescent="0.3">
      <c r="A34" s="5"/>
      <c r="B34" s="5"/>
      <c r="C34" s="5"/>
      <c r="D34" s="68" t="s">
        <v>40</v>
      </c>
      <c r="E34" s="5"/>
      <c r="F34" s="5"/>
      <c r="G34" s="69"/>
      <c r="H34" s="444" t="s">
        <v>41</v>
      </c>
      <c r="I34" s="445"/>
      <c r="J34" s="13"/>
      <c r="K34" s="444" t="s">
        <v>42</v>
      </c>
      <c r="L34" s="445"/>
      <c r="M34" s="445"/>
      <c r="N34" s="445"/>
      <c r="O34" s="44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.75" customHeight="1" x14ac:dyDescent="0.25">
      <c r="A35" s="1"/>
      <c r="B35" s="1"/>
      <c r="C35" s="1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32" ht="15.75" customHeight="1" x14ac:dyDescent="0.25">
      <c r="A36" s="1"/>
      <c r="B36" s="1"/>
      <c r="C36" s="1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32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32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32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32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32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32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32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32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32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32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32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32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5"/>
    <row r="236" spans="1:27" ht="15.75" customHeight="1" x14ac:dyDescent="0.25"/>
    <row r="237" spans="1:27" ht="15.75" customHeight="1" x14ac:dyDescent="0.25"/>
    <row r="238" spans="1:27" ht="15.75" customHeight="1" x14ac:dyDescent="0.25"/>
    <row r="239" spans="1:27" ht="15.75" customHeight="1" x14ac:dyDescent="0.25"/>
    <row r="240" spans="1:27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6">
    <mergeCell ref="H34:I34"/>
    <mergeCell ref="K34:O34"/>
    <mergeCell ref="L23:M24"/>
    <mergeCell ref="N23:O24"/>
    <mergeCell ref="A1:B1"/>
    <mergeCell ref="I2:K2"/>
    <mergeCell ref="I3:K3"/>
    <mergeCell ref="B18:O18"/>
    <mergeCell ref="B19:O19"/>
    <mergeCell ref="B20:O20"/>
    <mergeCell ref="A23:A25"/>
    <mergeCell ref="B23:C24"/>
    <mergeCell ref="D23:K23"/>
    <mergeCell ref="J24:K24"/>
    <mergeCell ref="C33:E33"/>
    <mergeCell ref="K33:O33"/>
  </mergeCells>
  <pageMargins left="0" right="0" top="0" bottom="0" header="0" footer="0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190"/>
  <sheetViews>
    <sheetView tabSelected="1" topLeftCell="A247" zoomScale="70" zoomScaleNormal="70" workbookViewId="0">
      <selection activeCell="A95" sqref="A95:XFD95"/>
    </sheetView>
  </sheetViews>
  <sheetFormatPr defaultColWidth="12.59765625" defaultRowHeight="15" customHeight="1" outlineLevelCol="1" x14ac:dyDescent="0.25"/>
  <cols>
    <col min="1" max="1" width="11.59765625" style="514" customWidth="1"/>
    <col min="2" max="2" width="10.5" style="514" customWidth="1"/>
    <col min="3" max="3" width="42.8984375" style="514" customWidth="1"/>
    <col min="4" max="4" width="11.09765625" style="514" customWidth="1"/>
    <col min="5" max="5" width="10.3984375" style="514" customWidth="1"/>
    <col min="6" max="6" width="11.3984375" style="514" customWidth="1"/>
    <col min="7" max="7" width="15.5" style="514" customWidth="1"/>
    <col min="8" max="8" width="10.3984375" style="514" customWidth="1"/>
    <col min="9" max="9" width="11.3984375" style="514" customWidth="1"/>
    <col min="10" max="10" width="15.5" style="514" customWidth="1"/>
    <col min="11" max="11" width="10.3984375" style="514" customWidth="1" outlineLevel="1"/>
    <col min="12" max="12" width="11.3984375" style="514" customWidth="1" outlineLevel="1"/>
    <col min="13" max="13" width="15.5" style="514" customWidth="1" outlineLevel="1"/>
    <col min="14" max="14" width="10.59765625" style="514" customWidth="1" outlineLevel="1"/>
    <col min="15" max="15" width="11.3984375" style="514" customWidth="1" outlineLevel="1"/>
    <col min="16" max="16" width="14.59765625" style="514" customWidth="1" outlineLevel="1"/>
    <col min="17" max="17" width="10.59765625" style="514" customWidth="1" outlineLevel="1"/>
    <col min="18" max="18" width="11.3984375" style="514" customWidth="1" outlineLevel="1"/>
    <col min="19" max="19" width="14.59765625" style="514" customWidth="1" outlineLevel="1"/>
    <col min="20" max="20" width="10.59765625" style="514" customWidth="1" outlineLevel="1"/>
    <col min="21" max="21" width="11.3984375" style="514" customWidth="1" outlineLevel="1"/>
    <col min="22" max="22" width="14.59765625" style="514" customWidth="1" outlineLevel="1"/>
    <col min="23" max="24" width="14.59765625" style="514" customWidth="1"/>
    <col min="25" max="25" width="10.8984375" style="514" bestFit="1" customWidth="1"/>
    <col min="26" max="26" width="9.3984375" style="514" bestFit="1" customWidth="1"/>
    <col min="27" max="27" width="14.59765625" style="514" customWidth="1"/>
    <col min="28" max="28" width="12.19921875" style="514" customWidth="1"/>
    <col min="29" max="33" width="4.5" style="514" customWidth="1"/>
    <col min="34" max="16384" width="12.59765625" style="514"/>
  </cols>
  <sheetData>
    <row r="1" spans="1:33" ht="18" customHeight="1" x14ac:dyDescent="0.25">
      <c r="A1" s="512" t="s">
        <v>43</v>
      </c>
      <c r="B1" s="513"/>
      <c r="C1" s="513"/>
      <c r="D1" s="513"/>
      <c r="E1" s="513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30.6" customHeight="1" x14ac:dyDescent="0.25">
      <c r="A2" s="464" t="str">
        <f>Фінансування!A12</f>
        <v>Назва Грантоотримувача:</v>
      </c>
      <c r="B2" s="464"/>
      <c r="C2" s="1" t="s">
        <v>324</v>
      </c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5"/>
      <c r="Z2" s="75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</v>
      </c>
      <c r="B3" s="72"/>
      <c r="C3" s="1" t="s">
        <v>323</v>
      </c>
      <c r="D3" s="73"/>
      <c r="E3" s="74"/>
      <c r="F3" s="74"/>
      <c r="G3" s="74"/>
      <c r="H3" s="74"/>
      <c r="I3" s="74"/>
      <c r="J3" s="74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7"/>
      <c r="Y3" s="77"/>
      <c r="Z3" s="77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</v>
      </c>
      <c r="B4" s="1"/>
      <c r="C4" s="309">
        <v>44389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</v>
      </c>
      <c r="B5" s="1"/>
      <c r="C5" s="309">
        <v>44515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3.2" x14ac:dyDescent="0.25">
      <c r="A6" s="3"/>
      <c r="B6" s="72"/>
      <c r="C6" s="78"/>
      <c r="D6" s="73"/>
      <c r="E6" s="79"/>
      <c r="F6" s="79"/>
      <c r="G6" s="79"/>
      <c r="H6" s="79"/>
      <c r="I6" s="79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1"/>
      <c r="Y6" s="81"/>
      <c r="Z6" s="81"/>
      <c r="AA6" s="82"/>
      <c r="AB6" s="1"/>
      <c r="AC6" s="1"/>
      <c r="AD6" s="1"/>
      <c r="AE6" s="1"/>
      <c r="AF6" s="1"/>
      <c r="AG6" s="1"/>
    </row>
    <row r="7" spans="1:33" ht="13.2" x14ac:dyDescent="0.25">
      <c r="A7" s="465" t="s">
        <v>44</v>
      </c>
      <c r="B7" s="466" t="s">
        <v>45</v>
      </c>
      <c r="C7" s="467" t="s">
        <v>46</v>
      </c>
      <c r="D7" s="468" t="s">
        <v>47</v>
      </c>
      <c r="E7" s="463" t="s">
        <v>48</v>
      </c>
      <c r="F7" s="515"/>
      <c r="G7" s="515"/>
      <c r="H7" s="515"/>
      <c r="I7" s="515"/>
      <c r="J7" s="516"/>
      <c r="K7" s="463" t="s">
        <v>49</v>
      </c>
      <c r="L7" s="515"/>
      <c r="M7" s="515"/>
      <c r="N7" s="515"/>
      <c r="O7" s="515"/>
      <c r="P7" s="516"/>
      <c r="Q7" s="463" t="s">
        <v>50</v>
      </c>
      <c r="R7" s="515"/>
      <c r="S7" s="515"/>
      <c r="T7" s="515"/>
      <c r="U7" s="515"/>
      <c r="V7" s="516"/>
      <c r="W7" s="475" t="s">
        <v>51</v>
      </c>
      <c r="X7" s="515"/>
      <c r="Y7" s="515"/>
      <c r="Z7" s="516"/>
      <c r="AA7" s="476" t="s">
        <v>52</v>
      </c>
      <c r="AB7" s="1"/>
      <c r="AC7" s="1"/>
      <c r="AD7" s="1"/>
      <c r="AE7" s="1"/>
      <c r="AF7" s="1"/>
      <c r="AG7" s="1"/>
    </row>
    <row r="8" spans="1:33" ht="42" customHeight="1" x14ac:dyDescent="0.25">
      <c r="A8" s="517"/>
      <c r="B8" s="518"/>
      <c r="C8" s="519"/>
      <c r="D8" s="520"/>
      <c r="E8" s="472" t="s">
        <v>53</v>
      </c>
      <c r="F8" s="515"/>
      <c r="G8" s="516"/>
      <c r="H8" s="472" t="s">
        <v>54</v>
      </c>
      <c r="I8" s="515"/>
      <c r="J8" s="516"/>
      <c r="K8" s="472" t="s">
        <v>53</v>
      </c>
      <c r="L8" s="515"/>
      <c r="M8" s="516"/>
      <c r="N8" s="472" t="s">
        <v>54</v>
      </c>
      <c r="O8" s="515"/>
      <c r="P8" s="516"/>
      <c r="Q8" s="472" t="s">
        <v>53</v>
      </c>
      <c r="R8" s="515"/>
      <c r="S8" s="516"/>
      <c r="T8" s="472" t="s">
        <v>54</v>
      </c>
      <c r="U8" s="515"/>
      <c r="V8" s="516"/>
      <c r="W8" s="476" t="s">
        <v>55</v>
      </c>
      <c r="X8" s="476" t="s">
        <v>56</v>
      </c>
      <c r="Y8" s="475" t="s">
        <v>57</v>
      </c>
      <c r="Z8" s="516"/>
      <c r="AA8" s="517"/>
      <c r="AB8" s="1"/>
      <c r="AC8" s="1"/>
      <c r="AD8" s="1"/>
      <c r="AE8" s="1"/>
      <c r="AF8" s="1"/>
      <c r="AG8" s="1"/>
    </row>
    <row r="9" spans="1:33" ht="39.6" x14ac:dyDescent="0.25">
      <c r="A9" s="521"/>
      <c r="B9" s="522"/>
      <c r="C9" s="523"/>
      <c r="D9" s="524"/>
      <c r="E9" s="83" t="s">
        <v>58</v>
      </c>
      <c r="F9" s="84" t="s">
        <v>59</v>
      </c>
      <c r="G9" s="85" t="s">
        <v>60</v>
      </c>
      <c r="H9" s="83" t="s">
        <v>58</v>
      </c>
      <c r="I9" s="84" t="s">
        <v>59</v>
      </c>
      <c r="J9" s="85" t="s">
        <v>61</v>
      </c>
      <c r="K9" s="83" t="s">
        <v>58</v>
      </c>
      <c r="L9" s="84" t="s">
        <v>62</v>
      </c>
      <c r="M9" s="85" t="s">
        <v>63</v>
      </c>
      <c r="N9" s="83" t="s">
        <v>58</v>
      </c>
      <c r="O9" s="84" t="s">
        <v>62</v>
      </c>
      <c r="P9" s="85" t="s">
        <v>64</v>
      </c>
      <c r="Q9" s="83" t="s">
        <v>58</v>
      </c>
      <c r="R9" s="84" t="s">
        <v>62</v>
      </c>
      <c r="S9" s="85" t="s">
        <v>65</v>
      </c>
      <c r="T9" s="83" t="s">
        <v>58</v>
      </c>
      <c r="U9" s="84" t="s">
        <v>62</v>
      </c>
      <c r="V9" s="85" t="s">
        <v>66</v>
      </c>
      <c r="W9" s="525"/>
      <c r="X9" s="525"/>
      <c r="Y9" s="86" t="s">
        <v>67</v>
      </c>
      <c r="Z9" s="87" t="s">
        <v>18</v>
      </c>
      <c r="AA9" s="525"/>
      <c r="AB9" s="1"/>
      <c r="AC9" s="1"/>
      <c r="AD9" s="1"/>
      <c r="AE9" s="1"/>
      <c r="AF9" s="1"/>
      <c r="AG9" s="1"/>
    </row>
    <row r="10" spans="1:33" ht="13.2" x14ac:dyDescent="0.25">
      <c r="A10" s="88">
        <v>1</v>
      </c>
      <c r="B10" s="88">
        <v>2</v>
      </c>
      <c r="C10" s="89">
        <v>3</v>
      </c>
      <c r="D10" s="89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  <c r="Z10" s="90">
        <v>26</v>
      </c>
      <c r="AA10" s="91">
        <v>27</v>
      </c>
      <c r="AB10" s="1"/>
      <c r="AC10" s="1"/>
      <c r="AD10" s="1"/>
      <c r="AE10" s="1"/>
      <c r="AF10" s="1"/>
      <c r="AG10" s="1"/>
    </row>
    <row r="11" spans="1:33" ht="13.2" x14ac:dyDescent="0.25">
      <c r="A11" s="526" t="s">
        <v>68</v>
      </c>
      <c r="B11" s="283"/>
      <c r="C11" s="527" t="s">
        <v>69</v>
      </c>
      <c r="D11" s="528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  <c r="V11" s="529"/>
      <c r="W11" s="530"/>
      <c r="X11" s="530"/>
      <c r="Y11" s="530"/>
      <c r="Z11" s="530"/>
      <c r="AA11" s="531"/>
      <c r="AB11" s="7"/>
      <c r="AC11" s="7"/>
      <c r="AD11" s="7"/>
      <c r="AE11" s="7"/>
      <c r="AF11" s="7"/>
      <c r="AG11" s="7"/>
    </row>
    <row r="12" spans="1:33" ht="13.2" x14ac:dyDescent="0.25">
      <c r="A12" s="92" t="s">
        <v>70</v>
      </c>
      <c r="B12" s="93">
        <v>1</v>
      </c>
      <c r="C12" s="94" t="s">
        <v>71</v>
      </c>
      <c r="D12" s="95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7"/>
      <c r="X12" s="97"/>
      <c r="Y12" s="97"/>
      <c r="Z12" s="97"/>
      <c r="AA12" s="98"/>
      <c r="AB12" s="6"/>
      <c r="AC12" s="7"/>
      <c r="AD12" s="7"/>
      <c r="AE12" s="7"/>
      <c r="AF12" s="7"/>
      <c r="AG12" s="7"/>
    </row>
    <row r="13" spans="1:33" ht="26.4" x14ac:dyDescent="0.25">
      <c r="A13" s="99" t="s">
        <v>72</v>
      </c>
      <c r="B13" s="100" t="s">
        <v>73</v>
      </c>
      <c r="C13" s="101" t="s">
        <v>74</v>
      </c>
      <c r="D13" s="102"/>
      <c r="E13" s="103">
        <f>SUM(E14:E16)</f>
        <v>0</v>
      </c>
      <c r="F13" s="104"/>
      <c r="G13" s="105">
        <f t="shared" ref="G13:H13" si="0">SUM(G14:G16)</f>
        <v>0</v>
      </c>
      <c r="H13" s="103">
        <f t="shared" si="0"/>
        <v>0</v>
      </c>
      <c r="I13" s="104"/>
      <c r="J13" s="105">
        <f t="shared" ref="J13:K13" si="1">SUM(J14:J16)</f>
        <v>0</v>
      </c>
      <c r="K13" s="103">
        <f t="shared" si="1"/>
        <v>0</v>
      </c>
      <c r="L13" s="104"/>
      <c r="M13" s="105">
        <f t="shared" ref="M13:N13" si="2">SUM(M14:M16)</f>
        <v>0</v>
      </c>
      <c r="N13" s="103">
        <f t="shared" si="2"/>
        <v>0</v>
      </c>
      <c r="O13" s="104"/>
      <c r="P13" s="105">
        <f t="shared" ref="P13:Q13" si="3">SUM(P14:P16)</f>
        <v>0</v>
      </c>
      <c r="Q13" s="103">
        <f t="shared" si="3"/>
        <v>0</v>
      </c>
      <c r="R13" s="104"/>
      <c r="S13" s="105">
        <f t="shared" ref="S13:T13" si="4">SUM(S14:S16)</f>
        <v>0</v>
      </c>
      <c r="T13" s="103">
        <f t="shared" si="4"/>
        <v>0</v>
      </c>
      <c r="U13" s="104"/>
      <c r="V13" s="105">
        <f t="shared" ref="V13:X13" si="5">SUM(V14:V16)</f>
        <v>0</v>
      </c>
      <c r="W13" s="105">
        <f t="shared" si="5"/>
        <v>0</v>
      </c>
      <c r="X13" s="105">
        <f t="shared" si="5"/>
        <v>0</v>
      </c>
      <c r="Y13" s="106">
        <f t="shared" ref="Y13:Y43" si="6">W13-X13</f>
        <v>0</v>
      </c>
      <c r="Z13" s="107" t="e">
        <f t="shared" ref="Z13:Z43" si="7">Y13/W13</f>
        <v>#DIV/0!</v>
      </c>
      <c r="AA13" s="108"/>
      <c r="AB13" s="109"/>
      <c r="AC13" s="109"/>
      <c r="AD13" s="109"/>
      <c r="AE13" s="109"/>
      <c r="AF13" s="109"/>
      <c r="AG13" s="109"/>
    </row>
    <row r="14" spans="1:33" ht="13.2" x14ac:dyDescent="0.25">
      <c r="A14" s="110" t="s">
        <v>75</v>
      </c>
      <c r="B14" s="186" t="s">
        <v>76</v>
      </c>
      <c r="C14" s="150" t="s">
        <v>77</v>
      </c>
      <c r="D14" s="111" t="s">
        <v>78</v>
      </c>
      <c r="E14" s="112"/>
      <c r="F14" s="113"/>
      <c r="G14" s="114">
        <f t="shared" ref="G14:G16" si="8">E14*F14</f>
        <v>0</v>
      </c>
      <c r="H14" s="112"/>
      <c r="I14" s="113"/>
      <c r="J14" s="114">
        <f t="shared" ref="J14:J16" si="9">H14*I14</f>
        <v>0</v>
      </c>
      <c r="K14" s="112"/>
      <c r="L14" s="113"/>
      <c r="M14" s="114">
        <f t="shared" ref="M14:M16" si="10">K14*L14</f>
        <v>0</v>
      </c>
      <c r="N14" s="112"/>
      <c r="O14" s="113"/>
      <c r="P14" s="114">
        <f t="shared" ref="P14:P16" si="11">N14*O14</f>
        <v>0</v>
      </c>
      <c r="Q14" s="112"/>
      <c r="R14" s="113"/>
      <c r="S14" s="114">
        <f t="shared" ref="S14:S16" si="12">Q14*R14</f>
        <v>0</v>
      </c>
      <c r="T14" s="112"/>
      <c r="U14" s="113"/>
      <c r="V14" s="114">
        <f t="shared" ref="V14:V16" si="13">T14*U14</f>
        <v>0</v>
      </c>
      <c r="W14" s="115">
        <f t="shared" ref="W14:W16" si="14">G14+M14+S14</f>
        <v>0</v>
      </c>
      <c r="X14" s="116">
        <f t="shared" ref="X14:X16" si="15">J14+P14+V14</f>
        <v>0</v>
      </c>
      <c r="Y14" s="116">
        <f t="shared" si="6"/>
        <v>0</v>
      </c>
      <c r="Z14" s="117" t="e">
        <f t="shared" si="7"/>
        <v>#DIV/0!</v>
      </c>
      <c r="AA14" s="118"/>
      <c r="AB14" s="119"/>
      <c r="AC14" s="120"/>
      <c r="AD14" s="120"/>
      <c r="AE14" s="120"/>
      <c r="AF14" s="120"/>
      <c r="AG14" s="120"/>
    </row>
    <row r="15" spans="1:33" ht="13.2" x14ac:dyDescent="0.25">
      <c r="A15" s="110" t="s">
        <v>75</v>
      </c>
      <c r="B15" s="186" t="s">
        <v>79</v>
      </c>
      <c r="C15" s="150" t="s">
        <v>77</v>
      </c>
      <c r="D15" s="111" t="s">
        <v>78</v>
      </c>
      <c r="E15" s="112"/>
      <c r="F15" s="113"/>
      <c r="G15" s="114">
        <f t="shared" si="8"/>
        <v>0</v>
      </c>
      <c r="H15" s="112"/>
      <c r="I15" s="113"/>
      <c r="J15" s="114">
        <f t="shared" si="9"/>
        <v>0</v>
      </c>
      <c r="K15" s="112"/>
      <c r="L15" s="113"/>
      <c r="M15" s="114">
        <f t="shared" si="10"/>
        <v>0</v>
      </c>
      <c r="N15" s="112"/>
      <c r="O15" s="113"/>
      <c r="P15" s="114">
        <f t="shared" si="11"/>
        <v>0</v>
      </c>
      <c r="Q15" s="112"/>
      <c r="R15" s="113"/>
      <c r="S15" s="114">
        <f t="shared" si="12"/>
        <v>0</v>
      </c>
      <c r="T15" s="112"/>
      <c r="U15" s="113"/>
      <c r="V15" s="114">
        <f t="shared" si="13"/>
        <v>0</v>
      </c>
      <c r="W15" s="115">
        <f t="shared" si="14"/>
        <v>0</v>
      </c>
      <c r="X15" s="116">
        <f t="shared" si="15"/>
        <v>0</v>
      </c>
      <c r="Y15" s="116">
        <f t="shared" si="6"/>
        <v>0</v>
      </c>
      <c r="Z15" s="117" t="e">
        <f t="shared" si="7"/>
        <v>#DIV/0!</v>
      </c>
      <c r="AA15" s="118"/>
      <c r="AB15" s="120"/>
      <c r="AC15" s="120"/>
      <c r="AD15" s="120"/>
      <c r="AE15" s="120"/>
      <c r="AF15" s="120"/>
      <c r="AG15" s="120"/>
    </row>
    <row r="16" spans="1:33" ht="13.2" x14ac:dyDescent="0.25">
      <c r="A16" s="121" t="s">
        <v>75</v>
      </c>
      <c r="B16" s="187" t="s">
        <v>80</v>
      </c>
      <c r="C16" s="150" t="s">
        <v>77</v>
      </c>
      <c r="D16" s="122" t="s">
        <v>78</v>
      </c>
      <c r="E16" s="123"/>
      <c r="F16" s="124"/>
      <c r="G16" s="125">
        <f t="shared" si="8"/>
        <v>0</v>
      </c>
      <c r="H16" s="123"/>
      <c r="I16" s="124"/>
      <c r="J16" s="125">
        <f t="shared" si="9"/>
        <v>0</v>
      </c>
      <c r="K16" s="123"/>
      <c r="L16" s="124"/>
      <c r="M16" s="125">
        <f t="shared" si="10"/>
        <v>0</v>
      </c>
      <c r="N16" s="123"/>
      <c r="O16" s="124"/>
      <c r="P16" s="125">
        <f t="shared" si="11"/>
        <v>0</v>
      </c>
      <c r="Q16" s="123"/>
      <c r="R16" s="113"/>
      <c r="S16" s="125">
        <f t="shared" si="12"/>
        <v>0</v>
      </c>
      <c r="T16" s="123"/>
      <c r="U16" s="113"/>
      <c r="V16" s="125">
        <f t="shared" si="13"/>
        <v>0</v>
      </c>
      <c r="W16" s="126">
        <f t="shared" si="14"/>
        <v>0</v>
      </c>
      <c r="X16" s="116">
        <f t="shared" si="15"/>
        <v>0</v>
      </c>
      <c r="Y16" s="116">
        <f t="shared" si="6"/>
        <v>0</v>
      </c>
      <c r="Z16" s="117" t="e">
        <f t="shared" si="7"/>
        <v>#DIV/0!</v>
      </c>
      <c r="AA16" s="127"/>
      <c r="AB16" s="120"/>
      <c r="AC16" s="120"/>
      <c r="AD16" s="120"/>
      <c r="AE16" s="120"/>
      <c r="AF16" s="120"/>
      <c r="AG16" s="120"/>
    </row>
    <row r="17" spans="1:33" ht="13.2" x14ac:dyDescent="0.25">
      <c r="A17" s="99" t="s">
        <v>72</v>
      </c>
      <c r="B17" s="100" t="s">
        <v>81</v>
      </c>
      <c r="C17" s="128" t="s">
        <v>82</v>
      </c>
      <c r="D17" s="129"/>
      <c r="E17" s="130">
        <f>SUM(E18:E20)</f>
        <v>0</v>
      </c>
      <c r="F17" s="131"/>
      <c r="G17" s="132">
        <f t="shared" ref="G17:H17" si="16">SUM(G18:G20)</f>
        <v>0</v>
      </c>
      <c r="H17" s="130">
        <f t="shared" si="16"/>
        <v>0</v>
      </c>
      <c r="I17" s="131"/>
      <c r="J17" s="132">
        <f t="shared" ref="J17:K17" si="17">SUM(J18:J20)</f>
        <v>0</v>
      </c>
      <c r="K17" s="130">
        <f t="shared" si="17"/>
        <v>0</v>
      </c>
      <c r="L17" s="131"/>
      <c r="M17" s="132">
        <f t="shared" ref="M17:N17" si="18">SUM(M18:M20)</f>
        <v>0</v>
      </c>
      <c r="N17" s="130">
        <f t="shared" si="18"/>
        <v>0</v>
      </c>
      <c r="O17" s="131"/>
      <c r="P17" s="132">
        <f t="shared" ref="P17:Q17" si="19">SUM(P18:P20)</f>
        <v>0</v>
      </c>
      <c r="Q17" s="130">
        <f t="shared" si="19"/>
        <v>0</v>
      </c>
      <c r="R17" s="131"/>
      <c r="S17" s="132">
        <f t="shared" ref="S17:T17" si="20">SUM(S18:S20)</f>
        <v>0</v>
      </c>
      <c r="T17" s="130">
        <f t="shared" si="20"/>
        <v>0</v>
      </c>
      <c r="U17" s="131"/>
      <c r="V17" s="132">
        <f t="shared" ref="V17:X17" si="21">SUM(V18:V20)</f>
        <v>0</v>
      </c>
      <c r="W17" s="132">
        <f t="shared" si="21"/>
        <v>0</v>
      </c>
      <c r="X17" s="133">
        <f t="shared" si="21"/>
        <v>0</v>
      </c>
      <c r="Y17" s="133">
        <f t="shared" si="6"/>
        <v>0</v>
      </c>
      <c r="Z17" s="133" t="e">
        <f t="shared" si="7"/>
        <v>#DIV/0!</v>
      </c>
      <c r="AA17" s="134"/>
      <c r="AB17" s="109"/>
      <c r="AC17" s="109"/>
      <c r="AD17" s="109"/>
      <c r="AE17" s="109"/>
      <c r="AF17" s="109"/>
      <c r="AG17" s="109"/>
    </row>
    <row r="18" spans="1:33" ht="13.2" x14ac:dyDescent="0.25">
      <c r="A18" s="110" t="s">
        <v>75</v>
      </c>
      <c r="B18" s="186" t="s">
        <v>83</v>
      </c>
      <c r="C18" s="150" t="s">
        <v>77</v>
      </c>
      <c r="D18" s="111" t="s">
        <v>78</v>
      </c>
      <c r="E18" s="112"/>
      <c r="F18" s="113"/>
      <c r="G18" s="114">
        <f t="shared" ref="G18:G20" si="22">E18*F18</f>
        <v>0</v>
      </c>
      <c r="H18" s="112"/>
      <c r="I18" s="113"/>
      <c r="J18" s="114">
        <f t="shared" ref="J18:J20" si="23">H18*I18</f>
        <v>0</v>
      </c>
      <c r="K18" s="112"/>
      <c r="L18" s="113"/>
      <c r="M18" s="114">
        <f t="shared" ref="M18:M20" si="24">K18*L18</f>
        <v>0</v>
      </c>
      <c r="N18" s="112"/>
      <c r="O18" s="113"/>
      <c r="P18" s="114">
        <f t="shared" ref="P18:P20" si="25">N18*O18</f>
        <v>0</v>
      </c>
      <c r="Q18" s="112"/>
      <c r="R18" s="113"/>
      <c r="S18" s="114">
        <f t="shared" ref="S18:S20" si="26">Q18*R18</f>
        <v>0</v>
      </c>
      <c r="T18" s="112"/>
      <c r="U18" s="113"/>
      <c r="V18" s="114">
        <f t="shared" ref="V18:V20" si="27">T18*U18</f>
        <v>0</v>
      </c>
      <c r="W18" s="115">
        <f t="shared" ref="W18:W20" si="28">G18+M18+S18</f>
        <v>0</v>
      </c>
      <c r="X18" s="116">
        <f t="shared" ref="X18:X20" si="29">J18+P18+V18</f>
        <v>0</v>
      </c>
      <c r="Y18" s="116">
        <f t="shared" si="6"/>
        <v>0</v>
      </c>
      <c r="Z18" s="117" t="e">
        <f t="shared" si="7"/>
        <v>#DIV/0!</v>
      </c>
      <c r="AA18" s="118"/>
      <c r="AB18" s="120"/>
      <c r="AC18" s="120"/>
      <c r="AD18" s="120"/>
      <c r="AE18" s="120"/>
      <c r="AF18" s="120"/>
      <c r="AG18" s="120"/>
    </row>
    <row r="19" spans="1:33" ht="13.2" x14ac:dyDescent="0.25">
      <c r="A19" s="110" t="s">
        <v>75</v>
      </c>
      <c r="B19" s="186" t="s">
        <v>84</v>
      </c>
      <c r="C19" s="150" t="s">
        <v>77</v>
      </c>
      <c r="D19" s="111" t="s">
        <v>78</v>
      </c>
      <c r="E19" s="112"/>
      <c r="F19" s="113"/>
      <c r="G19" s="114">
        <f t="shared" si="22"/>
        <v>0</v>
      </c>
      <c r="H19" s="112"/>
      <c r="I19" s="113"/>
      <c r="J19" s="114">
        <f t="shared" si="23"/>
        <v>0</v>
      </c>
      <c r="K19" s="112"/>
      <c r="L19" s="113"/>
      <c r="M19" s="114">
        <f t="shared" si="24"/>
        <v>0</v>
      </c>
      <c r="N19" s="112"/>
      <c r="O19" s="113"/>
      <c r="P19" s="114">
        <f t="shared" si="25"/>
        <v>0</v>
      </c>
      <c r="Q19" s="112"/>
      <c r="R19" s="113"/>
      <c r="S19" s="114">
        <f t="shared" si="26"/>
        <v>0</v>
      </c>
      <c r="T19" s="112"/>
      <c r="U19" s="113"/>
      <c r="V19" s="114">
        <f t="shared" si="27"/>
        <v>0</v>
      </c>
      <c r="W19" s="115">
        <f t="shared" si="28"/>
        <v>0</v>
      </c>
      <c r="X19" s="116">
        <f t="shared" si="29"/>
        <v>0</v>
      </c>
      <c r="Y19" s="116">
        <f t="shared" si="6"/>
        <v>0</v>
      </c>
      <c r="Z19" s="117" t="e">
        <f t="shared" si="7"/>
        <v>#DIV/0!</v>
      </c>
      <c r="AA19" s="118"/>
      <c r="AB19" s="120"/>
      <c r="AC19" s="120"/>
      <c r="AD19" s="120"/>
      <c r="AE19" s="120"/>
      <c r="AF19" s="120"/>
      <c r="AG19" s="120"/>
    </row>
    <row r="20" spans="1:33" ht="13.2" x14ac:dyDescent="0.25">
      <c r="A20" s="135" t="s">
        <v>75</v>
      </c>
      <c r="B20" s="187" t="s">
        <v>85</v>
      </c>
      <c r="C20" s="150" t="s">
        <v>77</v>
      </c>
      <c r="D20" s="136" t="s">
        <v>78</v>
      </c>
      <c r="E20" s="137"/>
      <c r="F20" s="138"/>
      <c r="G20" s="139">
        <f t="shared" si="22"/>
        <v>0</v>
      </c>
      <c r="H20" s="137"/>
      <c r="I20" s="138"/>
      <c r="J20" s="139">
        <f t="shared" si="23"/>
        <v>0</v>
      </c>
      <c r="K20" s="137"/>
      <c r="L20" s="138"/>
      <c r="M20" s="139">
        <f t="shared" si="24"/>
        <v>0</v>
      </c>
      <c r="N20" s="137"/>
      <c r="O20" s="138"/>
      <c r="P20" s="139">
        <f t="shared" si="25"/>
        <v>0</v>
      </c>
      <c r="Q20" s="137"/>
      <c r="R20" s="138"/>
      <c r="S20" s="139">
        <f t="shared" si="26"/>
        <v>0</v>
      </c>
      <c r="T20" s="137"/>
      <c r="U20" s="138"/>
      <c r="V20" s="139">
        <f t="shared" si="27"/>
        <v>0</v>
      </c>
      <c r="W20" s="126">
        <f t="shared" si="28"/>
        <v>0</v>
      </c>
      <c r="X20" s="116">
        <f t="shared" si="29"/>
        <v>0</v>
      </c>
      <c r="Y20" s="116">
        <f t="shared" si="6"/>
        <v>0</v>
      </c>
      <c r="Z20" s="117" t="e">
        <f t="shared" si="7"/>
        <v>#DIV/0!</v>
      </c>
      <c r="AA20" s="140"/>
      <c r="AB20" s="120"/>
      <c r="AC20" s="120"/>
      <c r="AD20" s="120"/>
      <c r="AE20" s="120"/>
      <c r="AF20" s="120"/>
      <c r="AG20" s="120"/>
    </row>
    <row r="21" spans="1:33" ht="13.8" thickBot="1" x14ac:dyDescent="0.3">
      <c r="A21" s="99" t="s">
        <v>72</v>
      </c>
      <c r="B21" s="100" t="s">
        <v>86</v>
      </c>
      <c r="C21" s="141" t="s">
        <v>87</v>
      </c>
      <c r="D21" s="316"/>
      <c r="E21" s="130">
        <f>SUM(E22:E34)</f>
        <v>32</v>
      </c>
      <c r="F21" s="131"/>
      <c r="G21" s="132">
        <f>SUM(G22:G34)</f>
        <v>374500</v>
      </c>
      <c r="H21" s="130">
        <f>SUM(H22:H34)</f>
        <v>32</v>
      </c>
      <c r="I21" s="131"/>
      <c r="J21" s="132">
        <f>SUM(J22:J34)</f>
        <v>371900</v>
      </c>
      <c r="K21" s="130">
        <f>SUM(K22:K34)</f>
        <v>0</v>
      </c>
      <c r="L21" s="131"/>
      <c r="M21" s="132">
        <f>SUM(M22:M34)</f>
        <v>0</v>
      </c>
      <c r="N21" s="130">
        <f>SUM(N22:N34)</f>
        <v>0</v>
      </c>
      <c r="O21" s="131"/>
      <c r="P21" s="132">
        <f>SUM(P22:P34)</f>
        <v>0</v>
      </c>
      <c r="Q21" s="130">
        <f>SUM(Q22:Q34)</f>
        <v>0</v>
      </c>
      <c r="R21" s="131"/>
      <c r="S21" s="132">
        <f>SUM(S22:S34)</f>
        <v>0</v>
      </c>
      <c r="T21" s="130">
        <f>SUM(T22:T34)</f>
        <v>0</v>
      </c>
      <c r="U21" s="131"/>
      <c r="V21" s="132">
        <f>SUM(V22:V34)</f>
        <v>0</v>
      </c>
      <c r="W21" s="132">
        <f>SUM(W22:W34)</f>
        <v>374500</v>
      </c>
      <c r="X21" s="132">
        <f>SUM(X22:X34)</f>
        <v>371900</v>
      </c>
      <c r="Y21" s="106">
        <f t="shared" si="6"/>
        <v>2600</v>
      </c>
      <c r="Z21" s="107">
        <f t="shared" si="7"/>
        <v>6.9425901201602136E-3</v>
      </c>
      <c r="AA21" s="134"/>
      <c r="AB21" s="109"/>
      <c r="AC21" s="109"/>
      <c r="AD21" s="109"/>
      <c r="AE21" s="109"/>
      <c r="AF21" s="109"/>
      <c r="AG21" s="109"/>
    </row>
    <row r="22" spans="1:33" ht="13.2" x14ac:dyDescent="0.25">
      <c r="A22" s="110" t="s">
        <v>75</v>
      </c>
      <c r="B22" s="186" t="s">
        <v>88</v>
      </c>
      <c r="C22" s="150" t="s">
        <v>331</v>
      </c>
      <c r="D22" s="318" t="s">
        <v>78</v>
      </c>
      <c r="E22" s="321">
        <v>3</v>
      </c>
      <c r="F22" s="314">
        <v>17000</v>
      </c>
      <c r="G22" s="315">
        <f t="shared" ref="G22:G34" si="30">E22*F22</f>
        <v>51000</v>
      </c>
      <c r="H22" s="112">
        <v>3</v>
      </c>
      <c r="I22" s="314">
        <v>17000</v>
      </c>
      <c r="J22" s="113">
        <f>1875.48+156.29+8387.58+255+3060+13685+23580.65</f>
        <v>51000</v>
      </c>
      <c r="K22" s="112"/>
      <c r="L22" s="113"/>
      <c r="M22" s="114">
        <f t="shared" ref="M22" si="31">K22*L22</f>
        <v>0</v>
      </c>
      <c r="N22" s="112"/>
      <c r="O22" s="113"/>
      <c r="P22" s="114">
        <f t="shared" ref="P22" si="32">N22*O22</f>
        <v>0</v>
      </c>
      <c r="Q22" s="112"/>
      <c r="R22" s="113"/>
      <c r="S22" s="114">
        <f t="shared" ref="S22" si="33">Q22*R22</f>
        <v>0</v>
      </c>
      <c r="T22" s="112"/>
      <c r="U22" s="113"/>
      <c r="V22" s="114">
        <f t="shared" ref="V22" si="34">T22*U22</f>
        <v>0</v>
      </c>
      <c r="W22" s="115">
        <f t="shared" ref="W22" si="35">G22+M22+S22</f>
        <v>51000</v>
      </c>
      <c r="X22" s="116">
        <f t="shared" ref="X22" si="36">J22+P22+V22</f>
        <v>51000</v>
      </c>
      <c r="Y22" s="116">
        <f t="shared" si="6"/>
        <v>0</v>
      </c>
      <c r="Z22" s="117">
        <f t="shared" si="7"/>
        <v>0</v>
      </c>
      <c r="AA22" s="118"/>
      <c r="AB22" s="120"/>
      <c r="AC22" s="120"/>
      <c r="AD22" s="120"/>
      <c r="AE22" s="120"/>
      <c r="AF22" s="120"/>
      <c r="AG22" s="120"/>
    </row>
    <row r="23" spans="1:33" ht="13.2" x14ac:dyDescent="0.25">
      <c r="A23" s="110" t="s">
        <v>75</v>
      </c>
      <c r="B23" s="343" t="s">
        <v>90</v>
      </c>
      <c r="C23" s="532" t="s">
        <v>350</v>
      </c>
      <c r="D23" s="319" t="s">
        <v>78</v>
      </c>
      <c r="E23" s="334">
        <v>3</v>
      </c>
      <c r="F23" s="335">
        <v>14000</v>
      </c>
      <c r="G23" s="315">
        <f t="shared" si="30"/>
        <v>42000</v>
      </c>
      <c r="H23" s="112">
        <v>3</v>
      </c>
      <c r="I23" s="335">
        <v>14000</v>
      </c>
      <c r="J23" s="113">
        <f>128.71+1544.52+6907.42+2520+210+11270+19419.35</f>
        <v>42000</v>
      </c>
      <c r="K23" s="112"/>
      <c r="L23" s="113"/>
      <c r="M23" s="114"/>
      <c r="N23" s="112"/>
      <c r="O23" s="113"/>
      <c r="P23" s="114"/>
      <c r="Q23" s="112"/>
      <c r="R23" s="113"/>
      <c r="S23" s="114"/>
      <c r="T23" s="112"/>
      <c r="U23" s="113"/>
      <c r="V23" s="114"/>
      <c r="W23" s="115">
        <f t="shared" ref="W23:W34" si="37">G23+M23+S23</f>
        <v>42000</v>
      </c>
      <c r="X23" s="116">
        <f t="shared" ref="X23:X34" si="38">J23+P23+V23</f>
        <v>42000</v>
      </c>
      <c r="Y23" s="116">
        <f t="shared" ref="Y23:Y34" si="39">W23-X23</f>
        <v>0</v>
      </c>
      <c r="Z23" s="117">
        <f t="shared" ref="Z23:Z34" si="40">Y23/W23</f>
        <v>0</v>
      </c>
      <c r="AA23" s="118"/>
      <c r="AB23" s="120"/>
      <c r="AC23" s="120"/>
      <c r="AD23" s="120"/>
      <c r="AE23" s="120"/>
      <c r="AF23" s="120"/>
      <c r="AG23" s="120"/>
    </row>
    <row r="24" spans="1:33" ht="13.2" x14ac:dyDescent="0.25">
      <c r="A24" s="110" t="s">
        <v>75</v>
      </c>
      <c r="B24" s="343" t="s">
        <v>91</v>
      </c>
      <c r="C24" s="533" t="s">
        <v>332</v>
      </c>
      <c r="D24" s="319" t="s">
        <v>78</v>
      </c>
      <c r="E24" s="534">
        <v>3</v>
      </c>
      <c r="F24" s="535">
        <v>12000</v>
      </c>
      <c r="G24" s="315">
        <f t="shared" si="30"/>
        <v>36000</v>
      </c>
      <c r="H24" s="112">
        <v>3</v>
      </c>
      <c r="I24" s="535">
        <v>12000</v>
      </c>
      <c r="J24" s="113">
        <f>1323.87+110.32+5920.65+2160+180+9660+16645.16</f>
        <v>36000</v>
      </c>
      <c r="K24" s="112"/>
      <c r="L24" s="113"/>
      <c r="M24" s="114"/>
      <c r="N24" s="112"/>
      <c r="O24" s="113"/>
      <c r="P24" s="114"/>
      <c r="Q24" s="112"/>
      <c r="R24" s="113"/>
      <c r="S24" s="114"/>
      <c r="T24" s="112"/>
      <c r="U24" s="113"/>
      <c r="V24" s="114"/>
      <c r="W24" s="115">
        <f t="shared" si="37"/>
        <v>36000</v>
      </c>
      <c r="X24" s="116">
        <f t="shared" si="38"/>
        <v>36000</v>
      </c>
      <c r="Y24" s="116">
        <f t="shared" si="39"/>
        <v>0</v>
      </c>
      <c r="Z24" s="117">
        <f t="shared" si="40"/>
        <v>0</v>
      </c>
      <c r="AA24" s="118"/>
      <c r="AB24" s="120"/>
      <c r="AC24" s="120"/>
      <c r="AD24" s="120"/>
      <c r="AE24" s="120"/>
      <c r="AF24" s="120"/>
      <c r="AG24" s="120"/>
    </row>
    <row r="25" spans="1:33" ht="26.4" x14ac:dyDescent="0.25">
      <c r="A25" s="110" t="s">
        <v>75</v>
      </c>
      <c r="B25" s="343" t="s">
        <v>334</v>
      </c>
      <c r="C25" s="532" t="s">
        <v>335</v>
      </c>
      <c r="D25" s="319" t="s">
        <v>78</v>
      </c>
      <c r="E25" s="334">
        <v>3</v>
      </c>
      <c r="F25" s="335">
        <v>9000</v>
      </c>
      <c r="G25" s="315">
        <f t="shared" si="30"/>
        <v>27000</v>
      </c>
      <c r="H25" s="112">
        <v>3</v>
      </c>
      <c r="I25" s="113">
        <v>9000</v>
      </c>
      <c r="J25" s="113">
        <v>27000</v>
      </c>
      <c r="K25" s="112"/>
      <c r="L25" s="113"/>
      <c r="M25" s="114"/>
      <c r="N25" s="112"/>
      <c r="O25" s="113"/>
      <c r="P25" s="114"/>
      <c r="Q25" s="112"/>
      <c r="R25" s="113"/>
      <c r="S25" s="114"/>
      <c r="T25" s="112"/>
      <c r="U25" s="113"/>
      <c r="V25" s="114"/>
      <c r="W25" s="115">
        <f t="shared" si="37"/>
        <v>27000</v>
      </c>
      <c r="X25" s="116">
        <f t="shared" si="38"/>
        <v>27000</v>
      </c>
      <c r="Y25" s="116">
        <f t="shared" si="39"/>
        <v>0</v>
      </c>
      <c r="Z25" s="117">
        <f t="shared" si="40"/>
        <v>0</v>
      </c>
      <c r="AA25" s="118"/>
      <c r="AB25" s="120"/>
      <c r="AC25" s="120"/>
      <c r="AD25" s="120"/>
      <c r="AE25" s="120"/>
      <c r="AF25" s="120"/>
      <c r="AG25" s="120"/>
    </row>
    <row r="26" spans="1:33" ht="26.4" x14ac:dyDescent="0.25">
      <c r="A26" s="110" t="s">
        <v>75</v>
      </c>
      <c r="B26" s="343" t="s">
        <v>336</v>
      </c>
      <c r="C26" s="532" t="s">
        <v>337</v>
      </c>
      <c r="D26" s="319" t="s">
        <v>78</v>
      </c>
      <c r="E26" s="334">
        <v>3</v>
      </c>
      <c r="F26" s="335">
        <v>14000</v>
      </c>
      <c r="G26" s="315">
        <f t="shared" si="30"/>
        <v>42000</v>
      </c>
      <c r="H26" s="112">
        <v>3</v>
      </c>
      <c r="I26" s="113">
        <v>14000</v>
      </c>
      <c r="J26" s="113">
        <f>210+2520+11270+28000</f>
        <v>42000</v>
      </c>
      <c r="K26" s="112"/>
      <c r="L26" s="113"/>
      <c r="M26" s="114"/>
      <c r="N26" s="112"/>
      <c r="O26" s="113"/>
      <c r="P26" s="114"/>
      <c r="Q26" s="112"/>
      <c r="R26" s="113"/>
      <c r="S26" s="114"/>
      <c r="T26" s="112"/>
      <c r="U26" s="113"/>
      <c r="V26" s="114"/>
      <c r="W26" s="115">
        <f t="shared" si="37"/>
        <v>42000</v>
      </c>
      <c r="X26" s="116">
        <f t="shared" si="38"/>
        <v>42000</v>
      </c>
      <c r="Y26" s="116">
        <f t="shared" si="39"/>
        <v>0</v>
      </c>
      <c r="Z26" s="117">
        <f t="shared" si="40"/>
        <v>0</v>
      </c>
      <c r="AA26" s="118"/>
      <c r="AB26" s="120"/>
      <c r="AC26" s="120"/>
      <c r="AD26" s="120"/>
      <c r="AE26" s="120"/>
      <c r="AF26" s="120"/>
      <c r="AG26" s="120"/>
    </row>
    <row r="27" spans="1:33" ht="13.2" x14ac:dyDescent="0.25">
      <c r="A27" s="110" t="s">
        <v>75</v>
      </c>
      <c r="B27" s="343" t="s">
        <v>338</v>
      </c>
      <c r="C27" s="536" t="s">
        <v>339</v>
      </c>
      <c r="D27" s="319" t="s">
        <v>78</v>
      </c>
      <c r="E27" s="334">
        <v>3</v>
      </c>
      <c r="F27" s="335">
        <v>10000</v>
      </c>
      <c r="G27" s="315">
        <f t="shared" si="30"/>
        <v>30000</v>
      </c>
      <c r="H27" s="112">
        <v>3</v>
      </c>
      <c r="I27" s="335">
        <v>10000</v>
      </c>
      <c r="J27" s="113">
        <f>1103.23+91.94+4933.86+150+1800+208.06+2496.77+8050+11166.14</f>
        <v>30000</v>
      </c>
      <c r="K27" s="112"/>
      <c r="L27" s="113"/>
      <c r="M27" s="114"/>
      <c r="N27" s="112"/>
      <c r="O27" s="113"/>
      <c r="P27" s="114"/>
      <c r="Q27" s="112"/>
      <c r="R27" s="113"/>
      <c r="S27" s="114"/>
      <c r="T27" s="112"/>
      <c r="U27" s="113"/>
      <c r="V27" s="114"/>
      <c r="W27" s="115">
        <f t="shared" si="37"/>
        <v>30000</v>
      </c>
      <c r="X27" s="116">
        <f t="shared" si="38"/>
        <v>30000</v>
      </c>
      <c r="Y27" s="116">
        <f t="shared" si="39"/>
        <v>0</v>
      </c>
      <c r="Z27" s="117">
        <f t="shared" si="40"/>
        <v>0</v>
      </c>
      <c r="AA27" s="118"/>
      <c r="AB27" s="120"/>
      <c r="AC27" s="120"/>
      <c r="AD27" s="120"/>
      <c r="AE27" s="120"/>
      <c r="AF27" s="120"/>
      <c r="AG27" s="120"/>
    </row>
    <row r="28" spans="1:33" ht="26.4" x14ac:dyDescent="0.25">
      <c r="A28" s="110" t="s">
        <v>75</v>
      </c>
      <c r="B28" s="343" t="s">
        <v>340</v>
      </c>
      <c r="C28" s="536" t="s">
        <v>351</v>
      </c>
      <c r="D28" s="319" t="s">
        <v>78</v>
      </c>
      <c r="E28" s="321">
        <v>3</v>
      </c>
      <c r="F28" s="335">
        <v>8500</v>
      </c>
      <c r="G28" s="315">
        <f t="shared" si="30"/>
        <v>25500</v>
      </c>
      <c r="H28" s="112">
        <v>3</v>
      </c>
      <c r="I28" s="335">
        <v>8500</v>
      </c>
      <c r="J28" s="113">
        <f>937.74+78.15+4193.79+1530+127.5+6842.5+2122.26+176.85+9491.21</f>
        <v>25500</v>
      </c>
      <c r="K28" s="112"/>
      <c r="L28" s="113"/>
      <c r="M28" s="114"/>
      <c r="N28" s="112"/>
      <c r="O28" s="113"/>
      <c r="P28" s="114"/>
      <c r="Q28" s="112"/>
      <c r="R28" s="113"/>
      <c r="S28" s="114"/>
      <c r="T28" s="112"/>
      <c r="U28" s="113"/>
      <c r="V28" s="114"/>
      <c r="W28" s="115">
        <f t="shared" si="37"/>
        <v>25500</v>
      </c>
      <c r="X28" s="116">
        <f t="shared" si="38"/>
        <v>25500</v>
      </c>
      <c r="Y28" s="116">
        <f t="shared" si="39"/>
        <v>0</v>
      </c>
      <c r="Z28" s="117">
        <f t="shared" si="40"/>
        <v>0</v>
      </c>
      <c r="AA28" s="118"/>
      <c r="AB28" s="120"/>
      <c r="AC28" s="120"/>
      <c r="AD28" s="120"/>
      <c r="AE28" s="120"/>
      <c r="AF28" s="120"/>
      <c r="AG28" s="120"/>
    </row>
    <row r="29" spans="1:33" ht="26.4" x14ac:dyDescent="0.25">
      <c r="A29" s="110" t="s">
        <v>75</v>
      </c>
      <c r="B29" s="343" t="s">
        <v>341</v>
      </c>
      <c r="C29" s="536" t="s">
        <v>352</v>
      </c>
      <c r="D29" s="319" t="s">
        <v>78</v>
      </c>
      <c r="E29" s="334">
        <v>3</v>
      </c>
      <c r="F29" s="335">
        <v>12000</v>
      </c>
      <c r="G29" s="315">
        <f t="shared" si="30"/>
        <v>36000</v>
      </c>
      <c r="H29" s="112">
        <v>3</v>
      </c>
      <c r="I29" s="335">
        <v>12000</v>
      </c>
      <c r="J29" s="113">
        <f>110.32+1323.87+5920.65+9660+2160+180+16645.16</f>
        <v>36000</v>
      </c>
      <c r="K29" s="112"/>
      <c r="L29" s="113"/>
      <c r="M29" s="114"/>
      <c r="N29" s="112"/>
      <c r="O29" s="113"/>
      <c r="P29" s="114"/>
      <c r="Q29" s="112"/>
      <c r="R29" s="113"/>
      <c r="S29" s="114"/>
      <c r="T29" s="112"/>
      <c r="U29" s="113"/>
      <c r="V29" s="114"/>
      <c r="W29" s="115">
        <f t="shared" si="37"/>
        <v>36000</v>
      </c>
      <c r="X29" s="116">
        <f t="shared" si="38"/>
        <v>36000</v>
      </c>
      <c r="Y29" s="116">
        <f t="shared" si="39"/>
        <v>0</v>
      </c>
      <c r="Z29" s="117">
        <f t="shared" si="40"/>
        <v>0</v>
      </c>
      <c r="AA29" s="118"/>
      <c r="AB29" s="120"/>
      <c r="AC29" s="120"/>
      <c r="AD29" s="120"/>
      <c r="AE29" s="120"/>
      <c r="AF29" s="120"/>
      <c r="AG29" s="120"/>
    </row>
    <row r="30" spans="1:33" ht="26.4" x14ac:dyDescent="0.25">
      <c r="A30" s="110" t="s">
        <v>75</v>
      </c>
      <c r="B30" s="343" t="s">
        <v>342</v>
      </c>
      <c r="C30" s="537" t="s">
        <v>353</v>
      </c>
      <c r="D30" s="319" t="s">
        <v>78</v>
      </c>
      <c r="E30" s="534">
        <v>3</v>
      </c>
      <c r="F30" s="335">
        <v>14000</v>
      </c>
      <c r="G30" s="315">
        <f t="shared" si="30"/>
        <v>42000</v>
      </c>
      <c r="H30" s="112">
        <v>3</v>
      </c>
      <c r="I30" s="335">
        <v>14000</v>
      </c>
      <c r="J30" s="113">
        <f>1544.52+128.71+6907.42+33419.35</f>
        <v>42000</v>
      </c>
      <c r="K30" s="112"/>
      <c r="L30" s="113"/>
      <c r="M30" s="114"/>
      <c r="N30" s="112"/>
      <c r="O30" s="113"/>
      <c r="P30" s="114"/>
      <c r="Q30" s="112"/>
      <c r="R30" s="113"/>
      <c r="S30" s="114"/>
      <c r="T30" s="112"/>
      <c r="U30" s="113"/>
      <c r="V30" s="114"/>
      <c r="W30" s="115">
        <f t="shared" si="37"/>
        <v>42000</v>
      </c>
      <c r="X30" s="116">
        <f t="shared" si="38"/>
        <v>42000</v>
      </c>
      <c r="Y30" s="116">
        <f t="shared" si="39"/>
        <v>0</v>
      </c>
      <c r="Z30" s="117">
        <f t="shared" si="40"/>
        <v>0</v>
      </c>
      <c r="AA30" s="118"/>
      <c r="AB30" s="120"/>
      <c r="AC30" s="120"/>
      <c r="AD30" s="120"/>
      <c r="AE30" s="120"/>
      <c r="AF30" s="120"/>
      <c r="AG30" s="120"/>
    </row>
    <row r="31" spans="1:33" ht="26.4" x14ac:dyDescent="0.25">
      <c r="A31" s="110" t="s">
        <v>75</v>
      </c>
      <c r="B31" s="343" t="s">
        <v>343</v>
      </c>
      <c r="C31" s="536" t="s">
        <v>344</v>
      </c>
      <c r="D31" s="319" t="s">
        <v>78</v>
      </c>
      <c r="E31" s="321">
        <v>1</v>
      </c>
      <c r="F31" s="113">
        <v>6000</v>
      </c>
      <c r="G31" s="315">
        <f t="shared" si="30"/>
        <v>6000</v>
      </c>
      <c r="H31" s="112">
        <v>1</v>
      </c>
      <c r="I31" s="113">
        <v>6000</v>
      </c>
      <c r="J31" s="113">
        <f>1080+90+4830</f>
        <v>6000</v>
      </c>
      <c r="K31" s="112"/>
      <c r="L31" s="113"/>
      <c r="M31" s="114"/>
      <c r="N31" s="112"/>
      <c r="O31" s="113"/>
      <c r="P31" s="114"/>
      <c r="Q31" s="112"/>
      <c r="R31" s="113"/>
      <c r="S31" s="114"/>
      <c r="T31" s="112"/>
      <c r="U31" s="113"/>
      <c r="V31" s="114"/>
      <c r="W31" s="115">
        <f t="shared" si="37"/>
        <v>6000</v>
      </c>
      <c r="X31" s="116">
        <f t="shared" si="38"/>
        <v>6000</v>
      </c>
      <c r="Y31" s="116">
        <f t="shared" si="39"/>
        <v>0</v>
      </c>
      <c r="Z31" s="117">
        <f t="shared" si="40"/>
        <v>0</v>
      </c>
      <c r="AA31" s="118"/>
      <c r="AB31" s="120"/>
      <c r="AC31" s="120"/>
      <c r="AD31" s="120"/>
      <c r="AE31" s="120"/>
      <c r="AF31" s="120"/>
      <c r="AG31" s="120"/>
    </row>
    <row r="32" spans="1:33" ht="26.4" x14ac:dyDescent="0.25">
      <c r="A32" s="110" t="s">
        <v>75</v>
      </c>
      <c r="B32" s="538" t="s">
        <v>346</v>
      </c>
      <c r="C32" s="537" t="s">
        <v>347</v>
      </c>
      <c r="D32" s="319" t="s">
        <v>78</v>
      </c>
      <c r="E32" s="321">
        <v>2</v>
      </c>
      <c r="F32" s="113">
        <v>10000</v>
      </c>
      <c r="G32" s="315">
        <f t="shared" si="30"/>
        <v>20000</v>
      </c>
      <c r="H32" s="112">
        <v>2</v>
      </c>
      <c r="I32" s="113">
        <v>10000</v>
      </c>
      <c r="J32" s="113">
        <f>1103.23+91.94+4933.86+150+1800+8050+696.78+58.06+3116.13</f>
        <v>20000</v>
      </c>
      <c r="K32" s="112"/>
      <c r="L32" s="113"/>
      <c r="M32" s="114"/>
      <c r="N32" s="112"/>
      <c r="O32" s="113"/>
      <c r="P32" s="114"/>
      <c r="Q32" s="112"/>
      <c r="R32" s="113"/>
      <c r="S32" s="114"/>
      <c r="T32" s="112"/>
      <c r="U32" s="113"/>
      <c r="V32" s="114"/>
      <c r="W32" s="115">
        <f t="shared" si="37"/>
        <v>20000</v>
      </c>
      <c r="X32" s="116">
        <f t="shared" si="38"/>
        <v>20000</v>
      </c>
      <c r="Y32" s="116">
        <f t="shared" si="39"/>
        <v>0</v>
      </c>
      <c r="Z32" s="117">
        <f t="shared" si="40"/>
        <v>0</v>
      </c>
      <c r="AA32" s="118"/>
      <c r="AB32" s="120"/>
      <c r="AC32" s="120"/>
      <c r="AD32" s="120"/>
      <c r="AE32" s="120"/>
      <c r="AF32" s="120"/>
      <c r="AG32" s="120"/>
    </row>
    <row r="33" spans="1:33" ht="26.4" x14ac:dyDescent="0.25">
      <c r="A33" s="110" t="s">
        <v>75</v>
      </c>
      <c r="B33" s="343" t="s">
        <v>348</v>
      </c>
      <c r="C33" s="536" t="s">
        <v>354</v>
      </c>
      <c r="D33" s="319" t="s">
        <v>78</v>
      </c>
      <c r="E33" s="321">
        <v>1</v>
      </c>
      <c r="F33" s="113">
        <v>8500</v>
      </c>
      <c r="G33" s="315">
        <f t="shared" si="30"/>
        <v>8500</v>
      </c>
      <c r="H33" s="112">
        <v>1</v>
      </c>
      <c r="I33" s="113">
        <v>8500</v>
      </c>
      <c r="J33" s="114">
        <v>8500</v>
      </c>
      <c r="K33" s="112"/>
      <c r="L33" s="113"/>
      <c r="M33" s="114"/>
      <c r="N33" s="112"/>
      <c r="O33" s="113"/>
      <c r="P33" s="114"/>
      <c r="Q33" s="112"/>
      <c r="R33" s="113"/>
      <c r="S33" s="114"/>
      <c r="T33" s="112"/>
      <c r="U33" s="113"/>
      <c r="V33" s="114"/>
      <c r="W33" s="115">
        <f t="shared" si="37"/>
        <v>8500</v>
      </c>
      <c r="X33" s="116">
        <f t="shared" si="38"/>
        <v>8500</v>
      </c>
      <c r="Y33" s="116">
        <f t="shared" si="39"/>
        <v>0</v>
      </c>
      <c r="Z33" s="117">
        <f t="shared" si="40"/>
        <v>0</v>
      </c>
      <c r="AA33" s="118"/>
      <c r="AB33" s="120"/>
      <c r="AC33" s="120"/>
      <c r="AD33" s="120"/>
      <c r="AE33" s="120"/>
      <c r="AF33" s="120"/>
      <c r="AG33" s="120"/>
    </row>
    <row r="34" spans="1:33" ht="13.8" thickBot="1" x14ac:dyDescent="0.3">
      <c r="A34" s="110" t="s">
        <v>75</v>
      </c>
      <c r="B34" s="343" t="s">
        <v>349</v>
      </c>
      <c r="C34" s="536" t="s">
        <v>355</v>
      </c>
      <c r="D34" s="320" t="s">
        <v>78</v>
      </c>
      <c r="E34" s="321">
        <v>1</v>
      </c>
      <c r="F34" s="113">
        <v>8500</v>
      </c>
      <c r="G34" s="315">
        <f t="shared" si="30"/>
        <v>8500</v>
      </c>
      <c r="H34" s="112">
        <v>1</v>
      </c>
      <c r="I34" s="113">
        <v>8500</v>
      </c>
      <c r="J34" s="114">
        <v>5900</v>
      </c>
      <c r="K34" s="112"/>
      <c r="L34" s="113"/>
      <c r="M34" s="114"/>
      <c r="N34" s="112"/>
      <c r="O34" s="113"/>
      <c r="P34" s="114"/>
      <c r="Q34" s="112"/>
      <c r="R34" s="113"/>
      <c r="S34" s="114"/>
      <c r="T34" s="112"/>
      <c r="U34" s="113"/>
      <c r="V34" s="114"/>
      <c r="W34" s="115">
        <f t="shared" si="37"/>
        <v>8500</v>
      </c>
      <c r="X34" s="116">
        <f t="shared" si="38"/>
        <v>5900</v>
      </c>
      <c r="Y34" s="116">
        <f t="shared" si="39"/>
        <v>2600</v>
      </c>
      <c r="Z34" s="117">
        <f t="shared" si="40"/>
        <v>0.30588235294117649</v>
      </c>
      <c r="AA34" s="118"/>
      <c r="AB34" s="120"/>
      <c r="AC34" s="120"/>
      <c r="AD34" s="120"/>
      <c r="AE34" s="120"/>
      <c r="AF34" s="120"/>
      <c r="AG34" s="120"/>
    </row>
    <row r="35" spans="1:33" ht="26.4" x14ac:dyDescent="0.25">
      <c r="A35" s="99" t="s">
        <v>70</v>
      </c>
      <c r="B35" s="266" t="s">
        <v>92</v>
      </c>
      <c r="C35" s="128" t="s">
        <v>93</v>
      </c>
      <c r="D35" s="317"/>
      <c r="E35" s="130">
        <f>SUM(E36:E38)</f>
        <v>374500</v>
      </c>
      <c r="F35" s="131"/>
      <c r="G35" s="132">
        <f t="shared" ref="G35:H35" si="41">SUM(G36:G38)</f>
        <v>82390</v>
      </c>
      <c r="H35" s="130">
        <f t="shared" si="41"/>
        <v>371900</v>
      </c>
      <c r="I35" s="131"/>
      <c r="J35" s="132">
        <f t="shared" ref="J35:K35" si="42">SUM(J36:J38)</f>
        <v>81818</v>
      </c>
      <c r="K35" s="130">
        <f t="shared" si="42"/>
        <v>0</v>
      </c>
      <c r="L35" s="131"/>
      <c r="M35" s="132">
        <f t="shared" ref="M35:N35" si="43">SUM(M36:M38)</f>
        <v>0</v>
      </c>
      <c r="N35" s="130">
        <f t="shared" si="43"/>
        <v>0</v>
      </c>
      <c r="O35" s="131"/>
      <c r="P35" s="132">
        <f t="shared" ref="P35:Q35" si="44">SUM(P36:P38)</f>
        <v>0</v>
      </c>
      <c r="Q35" s="130">
        <f t="shared" si="44"/>
        <v>0</v>
      </c>
      <c r="R35" s="131"/>
      <c r="S35" s="132">
        <f t="shared" ref="S35:T35" si="45">SUM(S36:S38)</f>
        <v>0</v>
      </c>
      <c r="T35" s="130">
        <f t="shared" si="45"/>
        <v>0</v>
      </c>
      <c r="U35" s="131"/>
      <c r="V35" s="132">
        <f t="shared" ref="V35:X35" si="46">SUM(V36:V38)</f>
        <v>0</v>
      </c>
      <c r="W35" s="132">
        <f t="shared" si="46"/>
        <v>82390</v>
      </c>
      <c r="X35" s="132">
        <f t="shared" si="46"/>
        <v>81818</v>
      </c>
      <c r="Y35" s="106">
        <f t="shared" si="6"/>
        <v>572</v>
      </c>
      <c r="Z35" s="107">
        <f t="shared" si="7"/>
        <v>6.9425901201602136E-3</v>
      </c>
      <c r="AA35" s="134"/>
      <c r="AB35" s="7"/>
      <c r="AC35" s="7"/>
      <c r="AD35" s="7"/>
      <c r="AE35" s="7"/>
      <c r="AF35" s="7"/>
      <c r="AG35" s="7"/>
    </row>
    <row r="36" spans="1:33" ht="13.2" x14ac:dyDescent="0.25">
      <c r="A36" s="143" t="s">
        <v>75</v>
      </c>
      <c r="B36" s="144" t="s">
        <v>94</v>
      </c>
      <c r="C36" s="150" t="s">
        <v>95</v>
      </c>
      <c r="D36" s="145"/>
      <c r="E36" s="146">
        <f>G13</f>
        <v>0</v>
      </c>
      <c r="F36" s="147">
        <v>0.22</v>
      </c>
      <c r="G36" s="148">
        <f t="shared" ref="G36:G38" si="47">E36*F36</f>
        <v>0</v>
      </c>
      <c r="H36" s="146">
        <f>J13</f>
        <v>0</v>
      </c>
      <c r="I36" s="147">
        <v>0.22</v>
      </c>
      <c r="J36" s="148">
        <f t="shared" ref="J36:J37" si="48">H36*I36</f>
        <v>0</v>
      </c>
      <c r="K36" s="146">
        <f>M13</f>
        <v>0</v>
      </c>
      <c r="L36" s="147">
        <v>0.22</v>
      </c>
      <c r="M36" s="148">
        <f t="shared" ref="M36:M38" si="49">K36*L36</f>
        <v>0</v>
      </c>
      <c r="N36" s="146">
        <f>P13</f>
        <v>0</v>
      </c>
      <c r="O36" s="147">
        <v>0.22</v>
      </c>
      <c r="P36" s="148">
        <f t="shared" ref="P36:P38" si="50">N36*O36</f>
        <v>0</v>
      </c>
      <c r="Q36" s="146">
        <f>S13</f>
        <v>0</v>
      </c>
      <c r="R36" s="147">
        <v>0.22</v>
      </c>
      <c r="S36" s="148">
        <f t="shared" ref="S36:S38" si="51">Q36*R36</f>
        <v>0</v>
      </c>
      <c r="T36" s="146">
        <f>V13</f>
        <v>0</v>
      </c>
      <c r="U36" s="147">
        <v>0.22</v>
      </c>
      <c r="V36" s="148">
        <f t="shared" ref="V36:V38" si="52">T36*U36</f>
        <v>0</v>
      </c>
      <c r="W36" s="116">
        <f t="shared" ref="W36:W38" si="53">G36+M36+S36</f>
        <v>0</v>
      </c>
      <c r="X36" s="116">
        <f t="shared" ref="X36:X38" si="54">J36+P36+V36</f>
        <v>0</v>
      </c>
      <c r="Y36" s="116">
        <f t="shared" si="6"/>
        <v>0</v>
      </c>
      <c r="Z36" s="117" t="e">
        <f t="shared" si="7"/>
        <v>#DIV/0!</v>
      </c>
      <c r="AA36" s="149"/>
      <c r="AB36" s="119"/>
      <c r="AC36" s="120"/>
      <c r="AD36" s="120"/>
      <c r="AE36" s="120"/>
      <c r="AF36" s="120"/>
      <c r="AG36" s="120"/>
    </row>
    <row r="37" spans="1:33" ht="13.2" x14ac:dyDescent="0.25">
      <c r="A37" s="110" t="s">
        <v>75</v>
      </c>
      <c r="B37" s="186" t="s">
        <v>96</v>
      </c>
      <c r="C37" s="150" t="s">
        <v>97</v>
      </c>
      <c r="D37" s="111"/>
      <c r="E37" s="112">
        <f>G17</f>
        <v>0</v>
      </c>
      <c r="F37" s="113">
        <v>0.22</v>
      </c>
      <c r="G37" s="114">
        <f t="shared" si="47"/>
        <v>0</v>
      </c>
      <c r="H37" s="112">
        <f>J17</f>
        <v>0</v>
      </c>
      <c r="I37" s="113">
        <v>0.22</v>
      </c>
      <c r="J37" s="114">
        <f t="shared" si="48"/>
        <v>0</v>
      </c>
      <c r="K37" s="112">
        <f>M17</f>
        <v>0</v>
      </c>
      <c r="L37" s="113">
        <v>0.22</v>
      </c>
      <c r="M37" s="114">
        <f t="shared" si="49"/>
        <v>0</v>
      </c>
      <c r="N37" s="112">
        <f>P17</f>
        <v>0</v>
      </c>
      <c r="O37" s="113">
        <v>0.22</v>
      </c>
      <c r="P37" s="114">
        <f t="shared" si="50"/>
        <v>0</v>
      </c>
      <c r="Q37" s="112">
        <f>S17</f>
        <v>0</v>
      </c>
      <c r="R37" s="113">
        <v>0.22</v>
      </c>
      <c r="S37" s="114">
        <f t="shared" si="51"/>
        <v>0</v>
      </c>
      <c r="T37" s="112">
        <f>V17</f>
        <v>0</v>
      </c>
      <c r="U37" s="113">
        <v>0.22</v>
      </c>
      <c r="V37" s="114">
        <f t="shared" si="52"/>
        <v>0</v>
      </c>
      <c r="W37" s="115">
        <f t="shared" si="53"/>
        <v>0</v>
      </c>
      <c r="X37" s="116">
        <f t="shared" si="54"/>
        <v>0</v>
      </c>
      <c r="Y37" s="116">
        <f t="shared" si="6"/>
        <v>0</v>
      </c>
      <c r="Z37" s="117" t="e">
        <f t="shared" si="7"/>
        <v>#DIV/0!</v>
      </c>
      <c r="AA37" s="118"/>
      <c r="AB37" s="120"/>
      <c r="AC37" s="120"/>
      <c r="AD37" s="120"/>
      <c r="AE37" s="120"/>
      <c r="AF37" s="120"/>
      <c r="AG37" s="120"/>
    </row>
    <row r="38" spans="1:33" ht="13.2" x14ac:dyDescent="0.25">
      <c r="A38" s="121" t="s">
        <v>75</v>
      </c>
      <c r="B38" s="142" t="s">
        <v>98</v>
      </c>
      <c r="C38" s="151" t="s">
        <v>87</v>
      </c>
      <c r="D38" s="122"/>
      <c r="E38" s="123">
        <f>G21</f>
        <v>374500</v>
      </c>
      <c r="F38" s="124">
        <v>0.22</v>
      </c>
      <c r="G38" s="125">
        <f t="shared" si="47"/>
        <v>82390</v>
      </c>
      <c r="H38" s="123">
        <f>J21</f>
        <v>371900</v>
      </c>
      <c r="I38" s="124">
        <v>0.22</v>
      </c>
      <c r="J38" s="125">
        <f>2292.26+1887.74+1618.06+1348.39+1146.13+1618.06+1887.74+1348.39+2200+1870+851.61+1320+2640+3080+2640+3740+3080+2200+3051.61+2593.87+5187.74+4272.26+3661.94+5940+6160+3661.94+7352.26+1870+1298</f>
        <v>81818</v>
      </c>
      <c r="K38" s="123">
        <f>M21</f>
        <v>0</v>
      </c>
      <c r="L38" s="124">
        <v>0.22</v>
      </c>
      <c r="M38" s="125">
        <f t="shared" si="49"/>
        <v>0</v>
      </c>
      <c r="N38" s="123">
        <f>P21</f>
        <v>0</v>
      </c>
      <c r="O38" s="124">
        <v>0.22</v>
      </c>
      <c r="P38" s="125">
        <f t="shared" si="50"/>
        <v>0</v>
      </c>
      <c r="Q38" s="123">
        <f>S21</f>
        <v>0</v>
      </c>
      <c r="R38" s="124">
        <v>0.22</v>
      </c>
      <c r="S38" s="125">
        <f t="shared" si="51"/>
        <v>0</v>
      </c>
      <c r="T38" s="123">
        <f>V21</f>
        <v>0</v>
      </c>
      <c r="U38" s="124">
        <v>0.22</v>
      </c>
      <c r="V38" s="125">
        <f t="shared" si="52"/>
        <v>0</v>
      </c>
      <c r="W38" s="126">
        <f t="shared" si="53"/>
        <v>82390</v>
      </c>
      <c r="X38" s="116">
        <f t="shared" si="54"/>
        <v>81818</v>
      </c>
      <c r="Y38" s="116">
        <f t="shared" si="6"/>
        <v>572</v>
      </c>
      <c r="Z38" s="117">
        <f t="shared" si="7"/>
        <v>6.9425901201602136E-3</v>
      </c>
      <c r="AA38" s="127"/>
      <c r="AB38" s="120"/>
      <c r="AC38" s="120"/>
      <c r="AD38" s="120"/>
      <c r="AE38" s="120"/>
      <c r="AF38" s="120"/>
      <c r="AG38" s="120"/>
    </row>
    <row r="39" spans="1:33" ht="13.2" x14ac:dyDescent="0.25">
      <c r="A39" s="99" t="s">
        <v>72</v>
      </c>
      <c r="B39" s="266" t="s">
        <v>99</v>
      </c>
      <c r="C39" s="128" t="s">
        <v>100</v>
      </c>
      <c r="D39" s="129"/>
      <c r="E39" s="130">
        <f>SUM(E40:E42)</f>
        <v>0</v>
      </c>
      <c r="F39" s="131"/>
      <c r="G39" s="132">
        <f t="shared" ref="G39:H39" si="55">SUM(G40:G42)</f>
        <v>0</v>
      </c>
      <c r="H39" s="130">
        <f t="shared" si="55"/>
        <v>0</v>
      </c>
      <c r="I39" s="131"/>
      <c r="J39" s="132">
        <f t="shared" ref="J39:K39" si="56">SUM(J40:J42)</f>
        <v>0</v>
      </c>
      <c r="K39" s="130">
        <f t="shared" si="56"/>
        <v>0</v>
      </c>
      <c r="L39" s="131"/>
      <c r="M39" s="132">
        <f t="shared" ref="M39:N39" si="57">SUM(M40:M42)</f>
        <v>0</v>
      </c>
      <c r="N39" s="130">
        <f t="shared" si="57"/>
        <v>0</v>
      </c>
      <c r="O39" s="131"/>
      <c r="P39" s="132">
        <f t="shared" ref="P39:Q39" si="58">SUM(P40:P42)</f>
        <v>0</v>
      </c>
      <c r="Q39" s="130">
        <f t="shared" si="58"/>
        <v>0</v>
      </c>
      <c r="R39" s="131"/>
      <c r="S39" s="132">
        <f t="shared" ref="S39:T39" si="59">SUM(S40:S42)</f>
        <v>0</v>
      </c>
      <c r="T39" s="130">
        <f t="shared" si="59"/>
        <v>0</v>
      </c>
      <c r="U39" s="131"/>
      <c r="V39" s="132">
        <f t="shared" ref="V39:X39" si="60">SUM(V40:V42)</f>
        <v>0</v>
      </c>
      <c r="W39" s="132">
        <f t="shared" si="60"/>
        <v>0</v>
      </c>
      <c r="X39" s="132">
        <f t="shared" si="60"/>
        <v>0</v>
      </c>
      <c r="Y39" s="132">
        <f t="shared" si="6"/>
        <v>0</v>
      </c>
      <c r="Z39" s="132" t="e">
        <f t="shared" si="7"/>
        <v>#DIV/0!</v>
      </c>
      <c r="AA39" s="134"/>
      <c r="AB39" s="7"/>
      <c r="AC39" s="7"/>
      <c r="AD39" s="7"/>
      <c r="AE39" s="7"/>
      <c r="AF39" s="7"/>
      <c r="AG39" s="7"/>
    </row>
    <row r="40" spans="1:33" ht="26.4" x14ac:dyDescent="0.25">
      <c r="A40" s="110" t="s">
        <v>75</v>
      </c>
      <c r="B40" s="144" t="s">
        <v>101</v>
      </c>
      <c r="C40" s="150" t="s">
        <v>89</v>
      </c>
      <c r="D40" s="111" t="s">
        <v>78</v>
      </c>
      <c r="E40" s="112"/>
      <c r="F40" s="113"/>
      <c r="G40" s="114">
        <f t="shared" ref="G40:G42" si="61">E40*F40</f>
        <v>0</v>
      </c>
      <c r="H40" s="112"/>
      <c r="I40" s="113"/>
      <c r="J40" s="114">
        <f t="shared" ref="J40:J42" si="62">H40*I40</f>
        <v>0</v>
      </c>
      <c r="K40" s="112"/>
      <c r="L40" s="113"/>
      <c r="M40" s="114">
        <f t="shared" ref="M40:M42" si="63">K40*L40</f>
        <v>0</v>
      </c>
      <c r="N40" s="112"/>
      <c r="O40" s="113"/>
      <c r="P40" s="114">
        <f t="shared" ref="P40:P42" si="64">N40*O40</f>
        <v>0</v>
      </c>
      <c r="Q40" s="112"/>
      <c r="R40" s="113"/>
      <c r="S40" s="114">
        <f t="shared" ref="S40:S42" si="65">Q40*R40</f>
        <v>0</v>
      </c>
      <c r="T40" s="112"/>
      <c r="U40" s="113"/>
      <c r="V40" s="114">
        <f t="shared" ref="V40:V42" si="66">T40*U40</f>
        <v>0</v>
      </c>
      <c r="W40" s="115">
        <f t="shared" ref="W40:W42" si="67">G40+M40+S40</f>
        <v>0</v>
      </c>
      <c r="X40" s="116">
        <f t="shared" ref="X40:X42" si="68">J40+P40+V40</f>
        <v>0</v>
      </c>
      <c r="Y40" s="116">
        <f t="shared" si="6"/>
        <v>0</v>
      </c>
      <c r="Z40" s="117" t="e">
        <f t="shared" si="7"/>
        <v>#DIV/0!</v>
      </c>
      <c r="AA40" s="118"/>
      <c r="AB40" s="7"/>
      <c r="AC40" s="7"/>
      <c r="AD40" s="7"/>
      <c r="AE40" s="7"/>
      <c r="AF40" s="7"/>
      <c r="AG40" s="7"/>
    </row>
    <row r="41" spans="1:33" ht="26.4" x14ac:dyDescent="0.25">
      <c r="A41" s="110" t="s">
        <v>75</v>
      </c>
      <c r="B41" s="186" t="s">
        <v>102</v>
      </c>
      <c r="C41" s="150" t="s">
        <v>89</v>
      </c>
      <c r="D41" s="111" t="s">
        <v>78</v>
      </c>
      <c r="E41" s="112"/>
      <c r="F41" s="113"/>
      <c r="G41" s="114">
        <f t="shared" si="61"/>
        <v>0</v>
      </c>
      <c r="H41" s="112"/>
      <c r="I41" s="113"/>
      <c r="J41" s="114">
        <f t="shared" si="62"/>
        <v>0</v>
      </c>
      <c r="K41" s="112"/>
      <c r="L41" s="113"/>
      <c r="M41" s="114">
        <f t="shared" si="63"/>
        <v>0</v>
      </c>
      <c r="N41" s="112"/>
      <c r="O41" s="113"/>
      <c r="P41" s="114">
        <f t="shared" si="64"/>
        <v>0</v>
      </c>
      <c r="Q41" s="112"/>
      <c r="R41" s="113"/>
      <c r="S41" s="114">
        <f t="shared" si="65"/>
        <v>0</v>
      </c>
      <c r="T41" s="112"/>
      <c r="U41" s="113"/>
      <c r="V41" s="114">
        <f t="shared" si="66"/>
        <v>0</v>
      </c>
      <c r="W41" s="115">
        <f t="shared" si="67"/>
        <v>0</v>
      </c>
      <c r="X41" s="116">
        <f t="shared" si="68"/>
        <v>0</v>
      </c>
      <c r="Y41" s="116">
        <f t="shared" si="6"/>
        <v>0</v>
      </c>
      <c r="Z41" s="117" t="e">
        <f t="shared" si="7"/>
        <v>#DIV/0!</v>
      </c>
      <c r="AA41" s="118"/>
      <c r="AB41" s="7"/>
      <c r="AC41" s="7"/>
      <c r="AD41" s="7"/>
      <c r="AE41" s="7"/>
      <c r="AF41" s="7"/>
      <c r="AG41" s="7"/>
    </row>
    <row r="42" spans="1:33" ht="26.4" x14ac:dyDescent="0.25">
      <c r="A42" s="121" t="s">
        <v>75</v>
      </c>
      <c r="B42" s="187" t="s">
        <v>103</v>
      </c>
      <c r="C42" s="152" t="s">
        <v>89</v>
      </c>
      <c r="D42" s="122" t="s">
        <v>78</v>
      </c>
      <c r="E42" s="123"/>
      <c r="F42" s="124"/>
      <c r="G42" s="125">
        <f t="shared" si="61"/>
        <v>0</v>
      </c>
      <c r="H42" s="112"/>
      <c r="I42" s="124"/>
      <c r="J42" s="125">
        <f t="shared" si="62"/>
        <v>0</v>
      </c>
      <c r="K42" s="137"/>
      <c r="L42" s="138"/>
      <c r="M42" s="139">
        <f t="shared" si="63"/>
        <v>0</v>
      </c>
      <c r="N42" s="137"/>
      <c r="O42" s="138"/>
      <c r="P42" s="139">
        <f t="shared" si="64"/>
        <v>0</v>
      </c>
      <c r="Q42" s="137"/>
      <c r="R42" s="138"/>
      <c r="S42" s="139">
        <f t="shared" si="65"/>
        <v>0</v>
      </c>
      <c r="T42" s="137"/>
      <c r="U42" s="138"/>
      <c r="V42" s="139">
        <f t="shared" si="66"/>
        <v>0</v>
      </c>
      <c r="W42" s="126">
        <f t="shared" si="67"/>
        <v>0</v>
      </c>
      <c r="X42" s="116">
        <f t="shared" si="68"/>
        <v>0</v>
      </c>
      <c r="Y42" s="153">
        <f t="shared" si="6"/>
        <v>0</v>
      </c>
      <c r="Z42" s="117" t="e">
        <f t="shared" si="7"/>
        <v>#DIV/0!</v>
      </c>
      <c r="AA42" s="140"/>
      <c r="AB42" s="7"/>
      <c r="AC42" s="7"/>
      <c r="AD42" s="7"/>
      <c r="AE42" s="7"/>
      <c r="AF42" s="7"/>
      <c r="AG42" s="7"/>
    </row>
    <row r="43" spans="1:33" ht="13.2" x14ac:dyDescent="0.25">
      <c r="A43" s="154" t="s">
        <v>104</v>
      </c>
      <c r="B43" s="155"/>
      <c r="C43" s="156"/>
      <c r="D43" s="157"/>
      <c r="E43" s="158"/>
      <c r="F43" s="159"/>
      <c r="G43" s="160">
        <f>G13+G17+G21+G35+G39</f>
        <v>456890</v>
      </c>
      <c r="H43" s="112"/>
      <c r="I43" s="159"/>
      <c r="J43" s="160">
        <f>J13+J17+J21+J35+J39</f>
        <v>453718</v>
      </c>
      <c r="K43" s="158"/>
      <c r="L43" s="161"/>
      <c r="M43" s="160">
        <f>M13+M17+M21+M35+M39</f>
        <v>0</v>
      </c>
      <c r="N43" s="158"/>
      <c r="O43" s="161"/>
      <c r="P43" s="160">
        <f>P13+P17+P21+P35+P39</f>
        <v>0</v>
      </c>
      <c r="Q43" s="158"/>
      <c r="R43" s="161"/>
      <c r="S43" s="160">
        <f>S13+S17+S21+S35+S39</f>
        <v>0</v>
      </c>
      <c r="T43" s="158"/>
      <c r="U43" s="161"/>
      <c r="V43" s="160">
        <f>V13+V17+V21+V35+V39</f>
        <v>0</v>
      </c>
      <c r="W43" s="160">
        <f>W13+W17+W21+W35+W39</f>
        <v>456890</v>
      </c>
      <c r="X43" s="162">
        <f>X13+X17+X21+X35+X39</f>
        <v>453718</v>
      </c>
      <c r="Y43" s="163">
        <f t="shared" si="6"/>
        <v>3172</v>
      </c>
      <c r="Z43" s="164">
        <f t="shared" si="7"/>
        <v>6.9425901201602136E-3</v>
      </c>
      <c r="AA43" s="165"/>
      <c r="AB43" s="6"/>
      <c r="AC43" s="7"/>
      <c r="AD43" s="7"/>
      <c r="AE43" s="7"/>
      <c r="AF43" s="7"/>
      <c r="AG43" s="7"/>
    </row>
    <row r="44" spans="1:33" ht="13.2" x14ac:dyDescent="0.25">
      <c r="A44" s="166" t="s">
        <v>70</v>
      </c>
      <c r="B44" s="167">
        <v>2</v>
      </c>
      <c r="C44" s="168" t="s">
        <v>105</v>
      </c>
      <c r="D44" s="169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7"/>
      <c r="X44" s="97"/>
      <c r="Y44" s="170"/>
      <c r="Z44" s="97"/>
      <c r="AA44" s="98"/>
      <c r="AB44" s="7"/>
      <c r="AC44" s="7"/>
      <c r="AD44" s="7"/>
      <c r="AE44" s="7"/>
      <c r="AF44" s="7"/>
      <c r="AG44" s="7"/>
    </row>
    <row r="45" spans="1:33" ht="13.2" x14ac:dyDescent="0.25">
      <c r="A45" s="99" t="s">
        <v>72</v>
      </c>
      <c r="B45" s="266" t="s">
        <v>106</v>
      </c>
      <c r="C45" s="101" t="s">
        <v>107</v>
      </c>
      <c r="D45" s="102"/>
      <c r="E45" s="103">
        <f>SUM(E46:E48)</f>
        <v>0</v>
      </c>
      <c r="F45" s="104"/>
      <c r="G45" s="105">
        <f t="shared" ref="G45:H45" si="69">SUM(G46:G48)</f>
        <v>0</v>
      </c>
      <c r="H45" s="103">
        <f t="shared" si="69"/>
        <v>0</v>
      </c>
      <c r="I45" s="104"/>
      <c r="J45" s="105">
        <f t="shared" ref="J45:K45" si="70">SUM(J46:J48)</f>
        <v>0</v>
      </c>
      <c r="K45" s="103">
        <f t="shared" si="70"/>
        <v>0</v>
      </c>
      <c r="L45" s="104"/>
      <c r="M45" s="105">
        <f t="shared" ref="M45:N45" si="71">SUM(M46:M48)</f>
        <v>0</v>
      </c>
      <c r="N45" s="103">
        <f t="shared" si="71"/>
        <v>0</v>
      </c>
      <c r="O45" s="104"/>
      <c r="P45" s="105">
        <f t="shared" ref="P45:Q45" si="72">SUM(P46:P48)</f>
        <v>0</v>
      </c>
      <c r="Q45" s="103">
        <f t="shared" si="72"/>
        <v>0</v>
      </c>
      <c r="R45" s="104"/>
      <c r="S45" s="105">
        <f t="shared" ref="S45:T45" si="73">SUM(S46:S48)</f>
        <v>0</v>
      </c>
      <c r="T45" s="103">
        <f t="shared" si="73"/>
        <v>0</v>
      </c>
      <c r="U45" s="104"/>
      <c r="V45" s="105">
        <f t="shared" ref="V45:X45" si="74">SUM(V46:V48)</f>
        <v>0</v>
      </c>
      <c r="W45" s="105">
        <f t="shared" si="74"/>
        <v>0</v>
      </c>
      <c r="X45" s="171">
        <f t="shared" si="74"/>
        <v>0</v>
      </c>
      <c r="Y45" s="131">
        <f t="shared" ref="Y45:Y57" si="75">W45-X45</f>
        <v>0</v>
      </c>
      <c r="Z45" s="172" t="e">
        <f t="shared" ref="Z45:Z57" si="76">Y45/W45</f>
        <v>#DIV/0!</v>
      </c>
      <c r="AA45" s="108"/>
      <c r="AB45" s="173"/>
      <c r="AC45" s="109"/>
      <c r="AD45" s="109"/>
      <c r="AE45" s="109"/>
      <c r="AF45" s="109"/>
      <c r="AG45" s="109"/>
    </row>
    <row r="46" spans="1:33" ht="26.4" x14ac:dyDescent="0.25">
      <c r="A46" s="110" t="s">
        <v>75</v>
      </c>
      <c r="B46" s="186" t="s">
        <v>108</v>
      </c>
      <c r="C46" s="150" t="s">
        <v>109</v>
      </c>
      <c r="D46" s="111" t="s">
        <v>110</v>
      </c>
      <c r="E46" s="112"/>
      <c r="F46" s="113"/>
      <c r="G46" s="114">
        <f t="shared" ref="G46:G48" si="77">E46*F46</f>
        <v>0</v>
      </c>
      <c r="H46" s="112"/>
      <c r="I46" s="113"/>
      <c r="J46" s="114">
        <f t="shared" ref="J46:J48" si="78">H46*I46</f>
        <v>0</v>
      </c>
      <c r="K46" s="112"/>
      <c r="L46" s="113"/>
      <c r="M46" s="114">
        <f t="shared" ref="M46:M48" si="79">K46*L46</f>
        <v>0</v>
      </c>
      <c r="N46" s="112"/>
      <c r="O46" s="113"/>
      <c r="P46" s="114">
        <f t="shared" ref="P46:P48" si="80">N46*O46</f>
        <v>0</v>
      </c>
      <c r="Q46" s="112"/>
      <c r="R46" s="113"/>
      <c r="S46" s="114">
        <f t="shared" ref="S46:S48" si="81">Q46*R46</f>
        <v>0</v>
      </c>
      <c r="T46" s="112"/>
      <c r="U46" s="113"/>
      <c r="V46" s="114">
        <f t="shared" ref="V46:V48" si="82">T46*U46</f>
        <v>0</v>
      </c>
      <c r="W46" s="115">
        <f t="shared" ref="W46:W48" si="83">G46+M46+S46</f>
        <v>0</v>
      </c>
      <c r="X46" s="116">
        <f t="shared" ref="X46:X48" si="84">J46+P46+V46</f>
        <v>0</v>
      </c>
      <c r="Y46" s="116">
        <f t="shared" si="75"/>
        <v>0</v>
      </c>
      <c r="Z46" s="117" t="e">
        <f t="shared" si="76"/>
        <v>#DIV/0!</v>
      </c>
      <c r="AA46" s="118"/>
      <c r="AB46" s="120"/>
      <c r="AC46" s="120"/>
      <c r="AD46" s="120"/>
      <c r="AE46" s="120"/>
      <c r="AF46" s="120"/>
      <c r="AG46" s="120"/>
    </row>
    <row r="47" spans="1:33" ht="26.4" x14ac:dyDescent="0.25">
      <c r="A47" s="110" t="s">
        <v>75</v>
      </c>
      <c r="B47" s="186" t="s">
        <v>111</v>
      </c>
      <c r="C47" s="150" t="s">
        <v>109</v>
      </c>
      <c r="D47" s="111" t="s">
        <v>110</v>
      </c>
      <c r="E47" s="112"/>
      <c r="F47" s="113"/>
      <c r="G47" s="114">
        <f t="shared" si="77"/>
        <v>0</v>
      </c>
      <c r="H47" s="112"/>
      <c r="I47" s="113"/>
      <c r="J47" s="114">
        <f t="shared" si="78"/>
        <v>0</v>
      </c>
      <c r="K47" s="112"/>
      <c r="L47" s="113"/>
      <c r="M47" s="114">
        <f t="shared" si="79"/>
        <v>0</v>
      </c>
      <c r="N47" s="112"/>
      <c r="O47" s="113"/>
      <c r="P47" s="114">
        <f t="shared" si="80"/>
        <v>0</v>
      </c>
      <c r="Q47" s="112"/>
      <c r="R47" s="113"/>
      <c r="S47" s="114">
        <f t="shared" si="81"/>
        <v>0</v>
      </c>
      <c r="T47" s="112"/>
      <c r="U47" s="113"/>
      <c r="V47" s="114">
        <f t="shared" si="82"/>
        <v>0</v>
      </c>
      <c r="W47" s="115">
        <f t="shared" si="83"/>
        <v>0</v>
      </c>
      <c r="X47" s="116">
        <f t="shared" si="84"/>
        <v>0</v>
      </c>
      <c r="Y47" s="116">
        <f t="shared" si="75"/>
        <v>0</v>
      </c>
      <c r="Z47" s="117" t="e">
        <f t="shared" si="76"/>
        <v>#DIV/0!</v>
      </c>
      <c r="AA47" s="118"/>
      <c r="AB47" s="120"/>
      <c r="AC47" s="120"/>
      <c r="AD47" s="120"/>
      <c r="AE47" s="120"/>
      <c r="AF47" s="120"/>
      <c r="AG47" s="120"/>
    </row>
    <row r="48" spans="1:33" ht="26.4" x14ac:dyDescent="0.25">
      <c r="A48" s="135" t="s">
        <v>75</v>
      </c>
      <c r="B48" s="142" t="s">
        <v>112</v>
      </c>
      <c r="C48" s="150" t="s">
        <v>109</v>
      </c>
      <c r="D48" s="136" t="s">
        <v>110</v>
      </c>
      <c r="E48" s="137"/>
      <c r="F48" s="138"/>
      <c r="G48" s="139">
        <f t="shared" si="77"/>
        <v>0</v>
      </c>
      <c r="H48" s="137"/>
      <c r="I48" s="138"/>
      <c r="J48" s="139">
        <f t="shared" si="78"/>
        <v>0</v>
      </c>
      <c r="K48" s="137"/>
      <c r="L48" s="138"/>
      <c r="M48" s="139">
        <f t="shared" si="79"/>
        <v>0</v>
      </c>
      <c r="N48" s="137"/>
      <c r="O48" s="138"/>
      <c r="P48" s="139">
        <f t="shared" si="80"/>
        <v>0</v>
      </c>
      <c r="Q48" s="137"/>
      <c r="R48" s="138"/>
      <c r="S48" s="139">
        <f t="shared" si="81"/>
        <v>0</v>
      </c>
      <c r="T48" s="137"/>
      <c r="U48" s="138"/>
      <c r="V48" s="139">
        <f t="shared" si="82"/>
        <v>0</v>
      </c>
      <c r="W48" s="126">
        <f t="shared" si="83"/>
        <v>0</v>
      </c>
      <c r="X48" s="116">
        <f t="shared" si="84"/>
        <v>0</v>
      </c>
      <c r="Y48" s="116">
        <f t="shared" si="75"/>
        <v>0</v>
      </c>
      <c r="Z48" s="117" t="e">
        <f t="shared" si="76"/>
        <v>#DIV/0!</v>
      </c>
      <c r="AA48" s="140"/>
      <c r="AB48" s="120"/>
      <c r="AC48" s="120"/>
      <c r="AD48" s="120"/>
      <c r="AE48" s="120"/>
      <c r="AF48" s="120"/>
      <c r="AG48" s="120"/>
    </row>
    <row r="49" spans="1:33" ht="26.4" x14ac:dyDescent="0.25">
      <c r="A49" s="99" t="s">
        <v>72</v>
      </c>
      <c r="B49" s="266" t="s">
        <v>113</v>
      </c>
      <c r="C49" s="141" t="s">
        <v>114</v>
      </c>
      <c r="D49" s="129"/>
      <c r="E49" s="130">
        <f>SUM(E50:E52)</f>
        <v>0</v>
      </c>
      <c r="F49" s="131"/>
      <c r="G49" s="132">
        <f t="shared" ref="G49:H49" si="85">SUM(G50:G52)</f>
        <v>0</v>
      </c>
      <c r="H49" s="130">
        <f t="shared" si="85"/>
        <v>0</v>
      </c>
      <c r="I49" s="131"/>
      <c r="J49" s="132">
        <f t="shared" ref="J49:K49" si="86">SUM(J50:J52)</f>
        <v>0</v>
      </c>
      <c r="K49" s="130">
        <f t="shared" si="86"/>
        <v>0</v>
      </c>
      <c r="L49" s="131"/>
      <c r="M49" s="132">
        <f t="shared" ref="M49:N49" si="87">SUM(M50:M52)</f>
        <v>0</v>
      </c>
      <c r="N49" s="130">
        <f t="shared" si="87"/>
        <v>0</v>
      </c>
      <c r="O49" s="131"/>
      <c r="P49" s="132">
        <f t="shared" ref="P49:Q49" si="88">SUM(P50:P52)</f>
        <v>0</v>
      </c>
      <c r="Q49" s="130">
        <f t="shared" si="88"/>
        <v>0</v>
      </c>
      <c r="R49" s="131"/>
      <c r="S49" s="132">
        <f t="shared" ref="S49:T49" si="89">SUM(S50:S52)</f>
        <v>0</v>
      </c>
      <c r="T49" s="130">
        <f t="shared" si="89"/>
        <v>0</v>
      </c>
      <c r="U49" s="131"/>
      <c r="V49" s="132">
        <f t="shared" ref="V49:X49" si="90">SUM(V50:V52)</f>
        <v>0</v>
      </c>
      <c r="W49" s="132">
        <f t="shared" si="90"/>
        <v>0</v>
      </c>
      <c r="X49" s="132">
        <f t="shared" si="90"/>
        <v>0</v>
      </c>
      <c r="Y49" s="174">
        <f t="shared" si="75"/>
        <v>0</v>
      </c>
      <c r="Z49" s="174" t="e">
        <f t="shared" si="76"/>
        <v>#DIV/0!</v>
      </c>
      <c r="AA49" s="134"/>
      <c r="AB49" s="109"/>
      <c r="AC49" s="109"/>
      <c r="AD49" s="109"/>
      <c r="AE49" s="109"/>
      <c r="AF49" s="109"/>
      <c r="AG49" s="109"/>
    </row>
    <row r="50" spans="1:33" ht="26.4" x14ac:dyDescent="0.25">
      <c r="A50" s="110" t="s">
        <v>75</v>
      </c>
      <c r="B50" s="186" t="s">
        <v>115</v>
      </c>
      <c r="C50" s="150" t="s">
        <v>116</v>
      </c>
      <c r="D50" s="111" t="s">
        <v>117</v>
      </c>
      <c r="E50" s="112"/>
      <c r="F50" s="113"/>
      <c r="G50" s="114">
        <f t="shared" ref="G50:G52" si="91">E50*F50</f>
        <v>0</v>
      </c>
      <c r="H50" s="112"/>
      <c r="I50" s="113"/>
      <c r="J50" s="114">
        <f t="shared" ref="J50:J52" si="92">H50*I50</f>
        <v>0</v>
      </c>
      <c r="K50" s="112"/>
      <c r="L50" s="113"/>
      <c r="M50" s="114">
        <f t="shared" ref="M50:M52" si="93">K50*L50</f>
        <v>0</v>
      </c>
      <c r="N50" s="112"/>
      <c r="O50" s="113"/>
      <c r="P50" s="114">
        <f t="shared" ref="P50:P52" si="94">N50*O50</f>
        <v>0</v>
      </c>
      <c r="Q50" s="112"/>
      <c r="R50" s="113"/>
      <c r="S50" s="114">
        <f t="shared" ref="S50:S52" si="95">Q50*R50</f>
        <v>0</v>
      </c>
      <c r="T50" s="112"/>
      <c r="U50" s="113"/>
      <c r="V50" s="114">
        <f t="shared" ref="V50:V52" si="96">T50*U50</f>
        <v>0</v>
      </c>
      <c r="W50" s="115">
        <f t="shared" ref="W50:W52" si="97">G50+M50+S50</f>
        <v>0</v>
      </c>
      <c r="X50" s="116">
        <f t="shared" ref="X50:X52" si="98">J50+P50+V50</f>
        <v>0</v>
      </c>
      <c r="Y50" s="116">
        <f t="shared" si="75"/>
        <v>0</v>
      </c>
      <c r="Z50" s="117" t="e">
        <f t="shared" si="76"/>
        <v>#DIV/0!</v>
      </c>
      <c r="AA50" s="118"/>
      <c r="AB50" s="120"/>
      <c r="AC50" s="120"/>
      <c r="AD50" s="120"/>
      <c r="AE50" s="120"/>
      <c r="AF50" s="120"/>
      <c r="AG50" s="120"/>
    </row>
    <row r="51" spans="1:33" ht="26.4" x14ac:dyDescent="0.25">
      <c r="A51" s="110" t="s">
        <v>75</v>
      </c>
      <c r="B51" s="186" t="s">
        <v>118</v>
      </c>
      <c r="C51" s="175" t="s">
        <v>116</v>
      </c>
      <c r="D51" s="111" t="s">
        <v>117</v>
      </c>
      <c r="E51" s="112"/>
      <c r="F51" s="113"/>
      <c r="G51" s="114">
        <f t="shared" si="91"/>
        <v>0</v>
      </c>
      <c r="H51" s="112"/>
      <c r="I51" s="113"/>
      <c r="J51" s="114">
        <f t="shared" si="92"/>
        <v>0</v>
      </c>
      <c r="K51" s="112"/>
      <c r="L51" s="113"/>
      <c r="M51" s="114">
        <f t="shared" si="93"/>
        <v>0</v>
      </c>
      <c r="N51" s="112"/>
      <c r="O51" s="113"/>
      <c r="P51" s="114">
        <f t="shared" si="94"/>
        <v>0</v>
      </c>
      <c r="Q51" s="112"/>
      <c r="R51" s="113"/>
      <c r="S51" s="114">
        <f t="shared" si="95"/>
        <v>0</v>
      </c>
      <c r="T51" s="112"/>
      <c r="U51" s="113"/>
      <c r="V51" s="114">
        <f t="shared" si="96"/>
        <v>0</v>
      </c>
      <c r="W51" s="115">
        <f t="shared" si="97"/>
        <v>0</v>
      </c>
      <c r="X51" s="116">
        <f t="shared" si="98"/>
        <v>0</v>
      </c>
      <c r="Y51" s="116">
        <f t="shared" si="75"/>
        <v>0</v>
      </c>
      <c r="Z51" s="117" t="e">
        <f t="shared" si="76"/>
        <v>#DIV/0!</v>
      </c>
      <c r="AA51" s="118"/>
      <c r="AB51" s="120"/>
      <c r="AC51" s="120"/>
      <c r="AD51" s="120"/>
      <c r="AE51" s="120"/>
      <c r="AF51" s="120"/>
      <c r="AG51" s="120"/>
    </row>
    <row r="52" spans="1:33" ht="26.4" x14ac:dyDescent="0.25">
      <c r="A52" s="135" t="s">
        <v>75</v>
      </c>
      <c r="B52" s="142" t="s">
        <v>119</v>
      </c>
      <c r="C52" s="176" t="s">
        <v>116</v>
      </c>
      <c r="D52" s="136" t="s">
        <v>117</v>
      </c>
      <c r="E52" s="137"/>
      <c r="F52" s="138"/>
      <c r="G52" s="139">
        <f t="shared" si="91"/>
        <v>0</v>
      </c>
      <c r="H52" s="137"/>
      <c r="I52" s="138"/>
      <c r="J52" s="139">
        <f t="shared" si="92"/>
        <v>0</v>
      </c>
      <c r="K52" s="137"/>
      <c r="L52" s="138"/>
      <c r="M52" s="139">
        <f t="shared" si="93"/>
        <v>0</v>
      </c>
      <c r="N52" s="137"/>
      <c r="O52" s="138"/>
      <c r="P52" s="139">
        <f t="shared" si="94"/>
        <v>0</v>
      </c>
      <c r="Q52" s="137"/>
      <c r="R52" s="138"/>
      <c r="S52" s="139">
        <f t="shared" si="95"/>
        <v>0</v>
      </c>
      <c r="T52" s="137"/>
      <c r="U52" s="138"/>
      <c r="V52" s="139">
        <f t="shared" si="96"/>
        <v>0</v>
      </c>
      <c r="W52" s="126">
        <f t="shared" si="97"/>
        <v>0</v>
      </c>
      <c r="X52" s="116">
        <f t="shared" si="98"/>
        <v>0</v>
      </c>
      <c r="Y52" s="116">
        <f t="shared" si="75"/>
        <v>0</v>
      </c>
      <c r="Z52" s="117" t="e">
        <f t="shared" si="76"/>
        <v>#DIV/0!</v>
      </c>
      <c r="AA52" s="140"/>
      <c r="AB52" s="120"/>
      <c r="AC52" s="120"/>
      <c r="AD52" s="120"/>
      <c r="AE52" s="120"/>
      <c r="AF52" s="120"/>
      <c r="AG52" s="120"/>
    </row>
    <row r="53" spans="1:33" ht="13.2" x14ac:dyDescent="0.25">
      <c r="A53" s="99" t="s">
        <v>72</v>
      </c>
      <c r="B53" s="266" t="s">
        <v>120</v>
      </c>
      <c r="C53" s="141" t="s">
        <v>121</v>
      </c>
      <c r="D53" s="129"/>
      <c r="E53" s="130">
        <f>SUM(E54:E56)</f>
        <v>0</v>
      </c>
      <c r="F53" s="131"/>
      <c r="G53" s="132">
        <f t="shared" ref="G53:H53" si="99">SUM(G54:G56)</f>
        <v>0</v>
      </c>
      <c r="H53" s="130">
        <f t="shared" si="99"/>
        <v>0</v>
      </c>
      <c r="I53" s="131"/>
      <c r="J53" s="132">
        <f t="shared" ref="J53:K53" si="100">SUM(J54:J56)</f>
        <v>0</v>
      </c>
      <c r="K53" s="130">
        <f t="shared" si="100"/>
        <v>0</v>
      </c>
      <c r="L53" s="131"/>
      <c r="M53" s="132">
        <f t="shared" ref="M53:N53" si="101">SUM(M54:M56)</f>
        <v>0</v>
      </c>
      <c r="N53" s="130">
        <f t="shared" si="101"/>
        <v>0</v>
      </c>
      <c r="O53" s="131"/>
      <c r="P53" s="132">
        <f t="shared" ref="P53:Q53" si="102">SUM(P54:P56)</f>
        <v>0</v>
      </c>
      <c r="Q53" s="130">
        <f t="shared" si="102"/>
        <v>0</v>
      </c>
      <c r="R53" s="131"/>
      <c r="S53" s="132">
        <f t="shared" ref="S53:T53" si="103">SUM(S54:S56)</f>
        <v>0</v>
      </c>
      <c r="T53" s="130">
        <f t="shared" si="103"/>
        <v>0</v>
      </c>
      <c r="U53" s="131"/>
      <c r="V53" s="132">
        <f t="shared" ref="V53:X53" si="104">SUM(V54:V56)</f>
        <v>0</v>
      </c>
      <c r="W53" s="132">
        <f t="shared" si="104"/>
        <v>0</v>
      </c>
      <c r="X53" s="132">
        <f t="shared" si="104"/>
        <v>0</v>
      </c>
      <c r="Y53" s="131">
        <f t="shared" si="75"/>
        <v>0</v>
      </c>
      <c r="Z53" s="131" t="e">
        <f t="shared" si="76"/>
        <v>#DIV/0!</v>
      </c>
      <c r="AA53" s="134"/>
      <c r="AB53" s="109"/>
      <c r="AC53" s="109"/>
      <c r="AD53" s="109"/>
      <c r="AE53" s="109"/>
      <c r="AF53" s="109"/>
      <c r="AG53" s="109"/>
    </row>
    <row r="54" spans="1:33" ht="26.4" x14ac:dyDescent="0.25">
      <c r="A54" s="110" t="s">
        <v>75</v>
      </c>
      <c r="B54" s="186" t="s">
        <v>122</v>
      </c>
      <c r="C54" s="150" t="s">
        <v>123</v>
      </c>
      <c r="D54" s="111" t="s">
        <v>117</v>
      </c>
      <c r="E54" s="112"/>
      <c r="F54" s="113"/>
      <c r="G54" s="114">
        <f t="shared" ref="G54:G56" si="105">E54*F54</f>
        <v>0</v>
      </c>
      <c r="H54" s="112"/>
      <c r="I54" s="113"/>
      <c r="J54" s="114">
        <f t="shared" ref="J54:J56" si="106">H54*I54</f>
        <v>0</v>
      </c>
      <c r="K54" s="112"/>
      <c r="L54" s="113"/>
      <c r="M54" s="114">
        <f t="shared" ref="M54:M56" si="107">K54*L54</f>
        <v>0</v>
      </c>
      <c r="N54" s="112"/>
      <c r="O54" s="113"/>
      <c r="P54" s="114">
        <f t="shared" ref="P54:P56" si="108">N54*O54</f>
        <v>0</v>
      </c>
      <c r="Q54" s="112"/>
      <c r="R54" s="113"/>
      <c r="S54" s="114">
        <f t="shared" ref="S54:S56" si="109">Q54*R54</f>
        <v>0</v>
      </c>
      <c r="T54" s="112"/>
      <c r="U54" s="113"/>
      <c r="V54" s="114">
        <f t="shared" ref="V54:V56" si="110">T54*U54</f>
        <v>0</v>
      </c>
      <c r="W54" s="115">
        <f t="shared" ref="W54:W56" si="111">G54+M54+S54</f>
        <v>0</v>
      </c>
      <c r="X54" s="116">
        <f t="shared" ref="X54:X56" si="112">J54+P54+V54</f>
        <v>0</v>
      </c>
      <c r="Y54" s="116">
        <f t="shared" si="75"/>
        <v>0</v>
      </c>
      <c r="Z54" s="117" t="e">
        <f t="shared" si="76"/>
        <v>#DIV/0!</v>
      </c>
      <c r="AA54" s="118"/>
      <c r="AB54" s="119"/>
      <c r="AC54" s="120"/>
      <c r="AD54" s="120"/>
      <c r="AE54" s="120"/>
      <c r="AF54" s="120"/>
      <c r="AG54" s="120"/>
    </row>
    <row r="55" spans="1:33" ht="26.4" x14ac:dyDescent="0.25">
      <c r="A55" s="110" t="s">
        <v>75</v>
      </c>
      <c r="B55" s="186" t="s">
        <v>124</v>
      </c>
      <c r="C55" s="150" t="s">
        <v>125</v>
      </c>
      <c r="D55" s="111" t="s">
        <v>117</v>
      </c>
      <c r="E55" s="112"/>
      <c r="F55" s="113"/>
      <c r="G55" s="114">
        <f t="shared" si="105"/>
        <v>0</v>
      </c>
      <c r="H55" s="112"/>
      <c r="I55" s="113"/>
      <c r="J55" s="114">
        <f t="shared" si="106"/>
        <v>0</v>
      </c>
      <c r="K55" s="112"/>
      <c r="L55" s="113"/>
      <c r="M55" s="114">
        <f t="shared" si="107"/>
        <v>0</v>
      </c>
      <c r="N55" s="112"/>
      <c r="O55" s="113"/>
      <c r="P55" s="114">
        <f t="shared" si="108"/>
        <v>0</v>
      </c>
      <c r="Q55" s="112"/>
      <c r="R55" s="113"/>
      <c r="S55" s="114">
        <f t="shared" si="109"/>
        <v>0</v>
      </c>
      <c r="T55" s="112"/>
      <c r="U55" s="113"/>
      <c r="V55" s="114">
        <f t="shared" si="110"/>
        <v>0</v>
      </c>
      <c r="W55" s="115">
        <f t="shared" si="111"/>
        <v>0</v>
      </c>
      <c r="X55" s="116">
        <f t="shared" si="112"/>
        <v>0</v>
      </c>
      <c r="Y55" s="116">
        <f t="shared" si="75"/>
        <v>0</v>
      </c>
      <c r="Z55" s="117" t="e">
        <f t="shared" si="76"/>
        <v>#DIV/0!</v>
      </c>
      <c r="AA55" s="118"/>
      <c r="AB55" s="120"/>
      <c r="AC55" s="120"/>
      <c r="AD55" s="120"/>
      <c r="AE55" s="120"/>
      <c r="AF55" s="120"/>
      <c r="AG55" s="120"/>
    </row>
    <row r="56" spans="1:33" ht="26.4" x14ac:dyDescent="0.25">
      <c r="A56" s="121" t="s">
        <v>75</v>
      </c>
      <c r="B56" s="187" t="s">
        <v>126</v>
      </c>
      <c r="C56" s="152" t="s">
        <v>123</v>
      </c>
      <c r="D56" s="122" t="s">
        <v>117</v>
      </c>
      <c r="E56" s="137"/>
      <c r="F56" s="138"/>
      <c r="G56" s="139">
        <f t="shared" si="105"/>
        <v>0</v>
      </c>
      <c r="H56" s="137"/>
      <c r="I56" s="138"/>
      <c r="J56" s="139">
        <f t="shared" si="106"/>
        <v>0</v>
      </c>
      <c r="K56" s="137"/>
      <c r="L56" s="138"/>
      <c r="M56" s="139">
        <f t="shared" si="107"/>
        <v>0</v>
      </c>
      <c r="N56" s="137"/>
      <c r="O56" s="138"/>
      <c r="P56" s="139">
        <f t="shared" si="108"/>
        <v>0</v>
      </c>
      <c r="Q56" s="137"/>
      <c r="R56" s="138"/>
      <c r="S56" s="139">
        <f t="shared" si="109"/>
        <v>0</v>
      </c>
      <c r="T56" s="137"/>
      <c r="U56" s="138"/>
      <c r="V56" s="139">
        <f t="shared" si="110"/>
        <v>0</v>
      </c>
      <c r="W56" s="126">
        <f t="shared" si="111"/>
        <v>0</v>
      </c>
      <c r="X56" s="116">
        <f t="shared" si="112"/>
        <v>0</v>
      </c>
      <c r="Y56" s="116">
        <f t="shared" si="75"/>
        <v>0</v>
      </c>
      <c r="Z56" s="117" t="e">
        <f t="shared" si="76"/>
        <v>#DIV/0!</v>
      </c>
      <c r="AA56" s="140"/>
      <c r="AB56" s="120"/>
      <c r="AC56" s="120"/>
      <c r="AD56" s="120"/>
      <c r="AE56" s="120"/>
      <c r="AF56" s="120"/>
      <c r="AG56" s="120"/>
    </row>
    <row r="57" spans="1:33" ht="13.2" x14ac:dyDescent="0.25">
      <c r="A57" s="154" t="s">
        <v>127</v>
      </c>
      <c r="B57" s="155"/>
      <c r="C57" s="156"/>
      <c r="D57" s="157"/>
      <c r="E57" s="161">
        <f>E53+E49+E45</f>
        <v>0</v>
      </c>
      <c r="F57" s="177"/>
      <c r="G57" s="160">
        <f t="shared" ref="G57:H57" si="113">G53+G49+G45</f>
        <v>0</v>
      </c>
      <c r="H57" s="161">
        <f t="shared" si="113"/>
        <v>0</v>
      </c>
      <c r="I57" s="177"/>
      <c r="J57" s="160">
        <f t="shared" ref="J57:K57" si="114">J53+J49+J45</f>
        <v>0</v>
      </c>
      <c r="K57" s="178">
        <f t="shared" si="114"/>
        <v>0</v>
      </c>
      <c r="L57" s="177"/>
      <c r="M57" s="160">
        <f t="shared" ref="M57:N57" si="115">M53+M49+M45</f>
        <v>0</v>
      </c>
      <c r="N57" s="178">
        <f t="shared" si="115"/>
        <v>0</v>
      </c>
      <c r="O57" s="177"/>
      <c r="P57" s="160">
        <f t="shared" ref="P57:Q57" si="116">P53+P49+P45</f>
        <v>0</v>
      </c>
      <c r="Q57" s="178">
        <f t="shared" si="116"/>
        <v>0</v>
      </c>
      <c r="R57" s="177"/>
      <c r="S57" s="160">
        <f t="shared" ref="S57:T57" si="117">S53+S49+S45</f>
        <v>0</v>
      </c>
      <c r="T57" s="178">
        <f t="shared" si="117"/>
        <v>0</v>
      </c>
      <c r="U57" s="177"/>
      <c r="V57" s="160">
        <f t="shared" ref="V57:X57" si="118">V53+V49+V45</f>
        <v>0</v>
      </c>
      <c r="W57" s="179">
        <f t="shared" si="118"/>
        <v>0</v>
      </c>
      <c r="X57" s="179">
        <f t="shared" si="118"/>
        <v>0</v>
      </c>
      <c r="Y57" s="179">
        <f t="shared" si="75"/>
        <v>0</v>
      </c>
      <c r="Z57" s="179" t="e">
        <f t="shared" si="76"/>
        <v>#DIV/0!</v>
      </c>
      <c r="AA57" s="165"/>
      <c r="AB57" s="7"/>
      <c r="AC57" s="7"/>
      <c r="AD57" s="7"/>
      <c r="AE57" s="7"/>
      <c r="AF57" s="7"/>
      <c r="AG57" s="7"/>
    </row>
    <row r="58" spans="1:33" ht="13.2" x14ac:dyDescent="0.25">
      <c r="A58" s="166" t="s">
        <v>70</v>
      </c>
      <c r="B58" s="167">
        <v>3</v>
      </c>
      <c r="C58" s="168" t="s">
        <v>128</v>
      </c>
      <c r="D58" s="169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7"/>
      <c r="X58" s="97"/>
      <c r="Y58" s="97"/>
      <c r="Z58" s="97"/>
      <c r="AA58" s="98"/>
      <c r="AB58" s="7"/>
      <c r="AC58" s="7"/>
      <c r="AD58" s="7"/>
      <c r="AE58" s="7"/>
      <c r="AF58" s="7"/>
      <c r="AG58" s="7"/>
    </row>
    <row r="59" spans="1:33" ht="39.6" x14ac:dyDescent="0.25">
      <c r="A59" s="99" t="s">
        <v>72</v>
      </c>
      <c r="B59" s="266" t="s">
        <v>129</v>
      </c>
      <c r="C59" s="101" t="s">
        <v>130</v>
      </c>
      <c r="D59" s="102"/>
      <c r="E59" s="103">
        <f>SUM(E60:E62)</f>
        <v>1</v>
      </c>
      <c r="F59" s="104"/>
      <c r="G59" s="105">
        <f t="shared" ref="G59:H59" si="119">SUM(G60:G62)</f>
        <v>5950</v>
      </c>
      <c r="H59" s="103">
        <f t="shared" si="119"/>
        <v>1</v>
      </c>
      <c r="I59" s="104"/>
      <c r="J59" s="105">
        <f t="shared" ref="J59:K59" si="120">SUM(J60:J62)</f>
        <v>5950</v>
      </c>
      <c r="K59" s="103">
        <f t="shared" si="120"/>
        <v>0</v>
      </c>
      <c r="L59" s="104"/>
      <c r="M59" s="105">
        <f t="shared" ref="M59:N59" si="121">SUM(M60:M62)</f>
        <v>0</v>
      </c>
      <c r="N59" s="103">
        <f t="shared" si="121"/>
        <v>0</v>
      </c>
      <c r="O59" s="104"/>
      <c r="P59" s="105">
        <f t="shared" ref="P59:Q59" si="122">SUM(P60:P62)</f>
        <v>0</v>
      </c>
      <c r="Q59" s="103">
        <f t="shared" si="122"/>
        <v>0</v>
      </c>
      <c r="R59" s="104"/>
      <c r="S59" s="105">
        <f t="shared" ref="S59:T59" si="123">SUM(S60:S62)</f>
        <v>0</v>
      </c>
      <c r="T59" s="103">
        <f t="shared" si="123"/>
        <v>0</v>
      </c>
      <c r="U59" s="104"/>
      <c r="V59" s="105">
        <f t="shared" ref="V59:X59" si="124">SUM(V60:V62)</f>
        <v>0</v>
      </c>
      <c r="W59" s="105">
        <f t="shared" si="124"/>
        <v>5950</v>
      </c>
      <c r="X59" s="105">
        <f t="shared" si="124"/>
        <v>5950</v>
      </c>
      <c r="Y59" s="106">
        <f t="shared" ref="Y59:Y66" si="125">W59-X59</f>
        <v>0</v>
      </c>
      <c r="Z59" s="107">
        <f t="shared" ref="Z59:Z66" si="126">Y59/W59</f>
        <v>0</v>
      </c>
      <c r="AA59" s="108"/>
      <c r="AB59" s="109"/>
      <c r="AC59" s="109"/>
      <c r="AD59" s="109"/>
      <c r="AE59" s="109"/>
      <c r="AF59" s="109"/>
      <c r="AG59" s="109"/>
    </row>
    <row r="60" spans="1:33" ht="13.2" x14ac:dyDescent="0.25">
      <c r="A60" s="110" t="s">
        <v>75</v>
      </c>
      <c r="B60" s="186" t="s">
        <v>131</v>
      </c>
      <c r="C60" s="342" t="s">
        <v>356</v>
      </c>
      <c r="D60" s="539" t="s">
        <v>110</v>
      </c>
      <c r="E60" s="540">
        <v>1</v>
      </c>
      <c r="F60" s="541">
        <v>5950</v>
      </c>
      <c r="G60" s="542">
        <f t="shared" ref="G60" si="127">E60*F60</f>
        <v>5950</v>
      </c>
      <c r="H60" s="540">
        <v>1</v>
      </c>
      <c r="I60" s="541">
        <v>5950</v>
      </c>
      <c r="J60" s="542">
        <f t="shared" ref="J60" si="128">H60*I60</f>
        <v>5950</v>
      </c>
      <c r="K60" s="112"/>
      <c r="L60" s="113"/>
      <c r="M60" s="114">
        <f t="shared" ref="M60:M62" si="129">K60*L60</f>
        <v>0</v>
      </c>
      <c r="N60" s="112"/>
      <c r="O60" s="113"/>
      <c r="P60" s="114">
        <f t="shared" ref="P60:P62" si="130">N60*O60</f>
        <v>0</v>
      </c>
      <c r="Q60" s="112"/>
      <c r="R60" s="113"/>
      <c r="S60" s="114">
        <f t="shared" ref="S60:S62" si="131">Q60*R60</f>
        <v>0</v>
      </c>
      <c r="T60" s="112"/>
      <c r="U60" s="113"/>
      <c r="V60" s="114">
        <f t="shared" ref="V60:V62" si="132">T60*U60</f>
        <v>0</v>
      </c>
      <c r="W60" s="115">
        <f t="shared" ref="W60:W62" si="133">G60+M60+S60</f>
        <v>5950</v>
      </c>
      <c r="X60" s="116">
        <f t="shared" ref="X60:X62" si="134">J60+P60+V60</f>
        <v>5950</v>
      </c>
      <c r="Y60" s="116">
        <f t="shared" si="125"/>
        <v>0</v>
      </c>
      <c r="Z60" s="117">
        <f t="shared" si="126"/>
        <v>0</v>
      </c>
      <c r="AA60" s="118"/>
      <c r="AB60" s="120"/>
      <c r="AC60" s="120"/>
      <c r="AD60" s="120"/>
      <c r="AE60" s="120"/>
      <c r="AF60" s="120"/>
      <c r="AG60" s="120"/>
    </row>
    <row r="61" spans="1:33" ht="26.4" x14ac:dyDescent="0.25">
      <c r="A61" s="110" t="s">
        <v>75</v>
      </c>
      <c r="B61" s="186" t="s">
        <v>132</v>
      </c>
      <c r="C61" s="175" t="s">
        <v>133</v>
      </c>
      <c r="D61" s="111" t="s">
        <v>110</v>
      </c>
      <c r="E61" s="112"/>
      <c r="F61" s="113"/>
      <c r="G61" s="114">
        <f t="shared" ref="G61:G62" si="135">E61*F61</f>
        <v>0</v>
      </c>
      <c r="H61" s="112"/>
      <c r="I61" s="113"/>
      <c r="J61" s="114">
        <f t="shared" ref="J61:J62" si="136">H61*I61</f>
        <v>0</v>
      </c>
      <c r="K61" s="112"/>
      <c r="L61" s="113"/>
      <c r="M61" s="114">
        <f t="shared" si="129"/>
        <v>0</v>
      </c>
      <c r="N61" s="112"/>
      <c r="O61" s="113"/>
      <c r="P61" s="114">
        <f t="shared" si="130"/>
        <v>0</v>
      </c>
      <c r="Q61" s="112"/>
      <c r="R61" s="113"/>
      <c r="S61" s="114">
        <f t="shared" si="131"/>
        <v>0</v>
      </c>
      <c r="T61" s="112"/>
      <c r="U61" s="113"/>
      <c r="V61" s="114">
        <f t="shared" si="132"/>
        <v>0</v>
      </c>
      <c r="W61" s="115">
        <f t="shared" si="133"/>
        <v>0</v>
      </c>
      <c r="X61" s="116">
        <f t="shared" si="134"/>
        <v>0</v>
      </c>
      <c r="Y61" s="116">
        <f t="shared" si="125"/>
        <v>0</v>
      </c>
      <c r="Z61" s="117" t="e">
        <f t="shared" si="126"/>
        <v>#DIV/0!</v>
      </c>
      <c r="AA61" s="118"/>
      <c r="AB61" s="120"/>
      <c r="AC61" s="120"/>
      <c r="AD61" s="120"/>
      <c r="AE61" s="120"/>
      <c r="AF61" s="120"/>
      <c r="AG61" s="120"/>
    </row>
    <row r="62" spans="1:33" ht="26.4" x14ac:dyDescent="0.25">
      <c r="A62" s="121" t="s">
        <v>75</v>
      </c>
      <c r="B62" s="187" t="s">
        <v>134</v>
      </c>
      <c r="C62" s="151" t="s">
        <v>135</v>
      </c>
      <c r="D62" s="122" t="s">
        <v>110</v>
      </c>
      <c r="E62" s="123"/>
      <c r="F62" s="124"/>
      <c r="G62" s="125">
        <f t="shared" si="135"/>
        <v>0</v>
      </c>
      <c r="H62" s="123"/>
      <c r="I62" s="124"/>
      <c r="J62" s="125">
        <f t="shared" si="136"/>
        <v>0</v>
      </c>
      <c r="K62" s="123"/>
      <c r="L62" s="124"/>
      <c r="M62" s="125">
        <f t="shared" si="129"/>
        <v>0</v>
      </c>
      <c r="N62" s="123"/>
      <c r="O62" s="124"/>
      <c r="P62" s="125">
        <f t="shared" si="130"/>
        <v>0</v>
      </c>
      <c r="Q62" s="123"/>
      <c r="R62" s="124"/>
      <c r="S62" s="125">
        <f t="shared" si="131"/>
        <v>0</v>
      </c>
      <c r="T62" s="123"/>
      <c r="U62" s="124"/>
      <c r="V62" s="125">
        <f t="shared" si="132"/>
        <v>0</v>
      </c>
      <c r="W62" s="126">
        <f t="shared" si="133"/>
        <v>0</v>
      </c>
      <c r="X62" s="116">
        <f t="shared" si="134"/>
        <v>0</v>
      </c>
      <c r="Y62" s="116">
        <f t="shared" si="125"/>
        <v>0</v>
      </c>
      <c r="Z62" s="117" t="e">
        <f t="shared" si="126"/>
        <v>#DIV/0!</v>
      </c>
      <c r="AA62" s="127"/>
      <c r="AB62" s="120"/>
      <c r="AC62" s="120"/>
      <c r="AD62" s="120"/>
      <c r="AE62" s="120"/>
      <c r="AF62" s="120"/>
      <c r="AG62" s="120"/>
    </row>
    <row r="63" spans="1:33" ht="52.8" x14ac:dyDescent="0.25">
      <c r="A63" s="99" t="s">
        <v>72</v>
      </c>
      <c r="B63" s="266" t="s">
        <v>136</v>
      </c>
      <c r="C63" s="128" t="s">
        <v>137</v>
      </c>
      <c r="D63" s="129"/>
      <c r="E63" s="130"/>
      <c r="F63" s="131"/>
      <c r="G63" s="132"/>
      <c r="H63" s="130"/>
      <c r="I63" s="131"/>
      <c r="J63" s="132"/>
      <c r="K63" s="130">
        <f>SUM(K64:K65)</f>
        <v>0</v>
      </c>
      <c r="L63" s="131"/>
      <c r="M63" s="132">
        <f t="shared" ref="M63:N63" si="137">SUM(M64:M65)</f>
        <v>0</v>
      </c>
      <c r="N63" s="130">
        <f t="shared" si="137"/>
        <v>0</v>
      </c>
      <c r="O63" s="131"/>
      <c r="P63" s="132">
        <f t="shared" ref="P63:Q63" si="138">SUM(P64:P65)</f>
        <v>0</v>
      </c>
      <c r="Q63" s="130">
        <f t="shared" si="138"/>
        <v>0</v>
      </c>
      <c r="R63" s="131"/>
      <c r="S63" s="132">
        <f t="shared" ref="S63:T63" si="139">SUM(S64:S65)</f>
        <v>0</v>
      </c>
      <c r="T63" s="130">
        <f t="shared" si="139"/>
        <v>0</v>
      </c>
      <c r="U63" s="131"/>
      <c r="V63" s="132">
        <f t="shared" ref="V63:X63" si="140">SUM(V64:V65)</f>
        <v>0</v>
      </c>
      <c r="W63" s="132">
        <f t="shared" si="140"/>
        <v>0</v>
      </c>
      <c r="X63" s="132">
        <f t="shared" si="140"/>
        <v>0</v>
      </c>
      <c r="Y63" s="132">
        <f t="shared" si="125"/>
        <v>0</v>
      </c>
      <c r="Z63" s="132" t="e">
        <f t="shared" si="126"/>
        <v>#DIV/0!</v>
      </c>
      <c r="AA63" s="134"/>
      <c r="AB63" s="109"/>
      <c r="AC63" s="109"/>
      <c r="AD63" s="109"/>
      <c r="AE63" s="109"/>
      <c r="AF63" s="109"/>
      <c r="AG63" s="109"/>
    </row>
    <row r="64" spans="1:33" ht="26.4" x14ac:dyDescent="0.25">
      <c r="A64" s="110" t="s">
        <v>75</v>
      </c>
      <c r="B64" s="186" t="s">
        <v>138</v>
      </c>
      <c r="C64" s="175" t="s">
        <v>139</v>
      </c>
      <c r="D64" s="111" t="s">
        <v>140</v>
      </c>
      <c r="E64" s="473" t="s">
        <v>141</v>
      </c>
      <c r="F64" s="543"/>
      <c r="G64" s="544"/>
      <c r="H64" s="473" t="s">
        <v>141</v>
      </c>
      <c r="I64" s="543"/>
      <c r="J64" s="544"/>
      <c r="K64" s="112"/>
      <c r="L64" s="113"/>
      <c r="M64" s="114">
        <f t="shared" ref="M64:M65" si="141">K64*L64</f>
        <v>0</v>
      </c>
      <c r="N64" s="112"/>
      <c r="O64" s="113"/>
      <c r="P64" s="114">
        <f t="shared" ref="P64:P65" si="142">N64*O64</f>
        <v>0</v>
      </c>
      <c r="Q64" s="112"/>
      <c r="R64" s="113"/>
      <c r="S64" s="114">
        <f t="shared" ref="S64:S65" si="143">Q64*R64</f>
        <v>0</v>
      </c>
      <c r="T64" s="112"/>
      <c r="U64" s="113"/>
      <c r="V64" s="114">
        <f t="shared" ref="V64:V65" si="144">T64*U64</f>
        <v>0</v>
      </c>
      <c r="W64" s="126">
        <f t="shared" ref="W64:W65" si="145">G64+M64+S64</f>
        <v>0</v>
      </c>
      <c r="X64" s="116">
        <f t="shared" ref="X64:X65" si="146">J64+P64+V64</f>
        <v>0</v>
      </c>
      <c r="Y64" s="116">
        <f t="shared" si="125"/>
        <v>0</v>
      </c>
      <c r="Z64" s="117" t="e">
        <f t="shared" si="126"/>
        <v>#DIV/0!</v>
      </c>
      <c r="AA64" s="118"/>
      <c r="AB64" s="120"/>
      <c r="AC64" s="120"/>
      <c r="AD64" s="120"/>
      <c r="AE64" s="120"/>
      <c r="AF64" s="120"/>
      <c r="AG64" s="120"/>
    </row>
    <row r="65" spans="1:33" ht="13.2" x14ac:dyDescent="0.25">
      <c r="A65" s="121" t="s">
        <v>75</v>
      </c>
      <c r="B65" s="187" t="s">
        <v>142</v>
      </c>
      <c r="C65" s="151" t="s">
        <v>143</v>
      </c>
      <c r="D65" s="122" t="s">
        <v>140</v>
      </c>
      <c r="E65" s="545"/>
      <c r="F65" s="546"/>
      <c r="G65" s="547"/>
      <c r="H65" s="545"/>
      <c r="I65" s="546"/>
      <c r="J65" s="547"/>
      <c r="K65" s="137"/>
      <c r="L65" s="138"/>
      <c r="M65" s="139">
        <f t="shared" si="141"/>
        <v>0</v>
      </c>
      <c r="N65" s="137"/>
      <c r="O65" s="138"/>
      <c r="P65" s="139">
        <f t="shared" si="142"/>
        <v>0</v>
      </c>
      <c r="Q65" s="137"/>
      <c r="R65" s="138"/>
      <c r="S65" s="139">
        <f t="shared" si="143"/>
        <v>0</v>
      </c>
      <c r="T65" s="137"/>
      <c r="U65" s="138"/>
      <c r="V65" s="139">
        <f t="shared" si="144"/>
        <v>0</v>
      </c>
      <c r="W65" s="126">
        <f t="shared" si="145"/>
        <v>0</v>
      </c>
      <c r="X65" s="116">
        <f t="shared" si="146"/>
        <v>0</v>
      </c>
      <c r="Y65" s="153">
        <f t="shared" si="125"/>
        <v>0</v>
      </c>
      <c r="Z65" s="117" t="e">
        <f t="shared" si="126"/>
        <v>#DIV/0!</v>
      </c>
      <c r="AA65" s="140"/>
      <c r="AB65" s="120"/>
      <c r="AC65" s="120"/>
      <c r="AD65" s="120"/>
      <c r="AE65" s="120"/>
      <c r="AF65" s="120"/>
      <c r="AG65" s="120"/>
    </row>
    <row r="66" spans="1:33" ht="13.8" thickBot="1" x14ac:dyDescent="0.3">
      <c r="A66" s="154" t="s">
        <v>144</v>
      </c>
      <c r="B66" s="155"/>
      <c r="C66" s="156"/>
      <c r="D66" s="157"/>
      <c r="E66" s="161">
        <f>E59</f>
        <v>1</v>
      </c>
      <c r="F66" s="177"/>
      <c r="G66" s="160">
        <f t="shared" ref="G66:H66" si="147">G59</f>
        <v>5950</v>
      </c>
      <c r="H66" s="161">
        <f t="shared" si="147"/>
        <v>1</v>
      </c>
      <c r="I66" s="177"/>
      <c r="J66" s="160">
        <f>J59</f>
        <v>5950</v>
      </c>
      <c r="K66" s="178">
        <f>K63+K59</f>
        <v>0</v>
      </c>
      <c r="L66" s="177"/>
      <c r="M66" s="160">
        <f t="shared" ref="M66:N66" si="148">M63+M59</f>
        <v>0</v>
      </c>
      <c r="N66" s="178">
        <f t="shared" si="148"/>
        <v>0</v>
      </c>
      <c r="O66" s="177"/>
      <c r="P66" s="160">
        <f t="shared" ref="P66:Q66" si="149">P63+P59</f>
        <v>0</v>
      </c>
      <c r="Q66" s="178">
        <f t="shared" si="149"/>
        <v>0</v>
      </c>
      <c r="R66" s="177"/>
      <c r="S66" s="160">
        <f t="shared" ref="S66:T66" si="150">S63+S59</f>
        <v>0</v>
      </c>
      <c r="T66" s="178">
        <f t="shared" si="150"/>
        <v>0</v>
      </c>
      <c r="U66" s="177"/>
      <c r="V66" s="160">
        <f t="shared" ref="V66:X66" si="151">V63+V59</f>
        <v>0</v>
      </c>
      <c r="W66" s="179">
        <f t="shared" si="151"/>
        <v>5950</v>
      </c>
      <c r="X66" s="179">
        <f t="shared" si="151"/>
        <v>5950</v>
      </c>
      <c r="Y66" s="179">
        <f t="shared" si="125"/>
        <v>0</v>
      </c>
      <c r="Z66" s="179">
        <f t="shared" si="126"/>
        <v>0</v>
      </c>
      <c r="AA66" s="165"/>
      <c r="AB66" s="120"/>
      <c r="AC66" s="120"/>
      <c r="AD66" s="120"/>
      <c r="AE66" s="7"/>
      <c r="AF66" s="7"/>
      <c r="AG66" s="7"/>
    </row>
    <row r="67" spans="1:33" ht="13.8" thickBot="1" x14ac:dyDescent="0.3">
      <c r="A67" s="166" t="s">
        <v>70</v>
      </c>
      <c r="B67" s="167">
        <v>4</v>
      </c>
      <c r="C67" s="168" t="s">
        <v>145</v>
      </c>
      <c r="D67" s="169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7"/>
      <c r="X67" s="97"/>
      <c r="Y67" s="97"/>
      <c r="Z67" s="97"/>
      <c r="AA67" s="98"/>
      <c r="AB67" s="7"/>
      <c r="AC67" s="7"/>
      <c r="AD67" s="7"/>
      <c r="AE67" s="7"/>
      <c r="AF67" s="7"/>
      <c r="AG67" s="7"/>
    </row>
    <row r="68" spans="1:33" ht="13.2" x14ac:dyDescent="0.25">
      <c r="A68" s="99" t="s">
        <v>72</v>
      </c>
      <c r="B68" s="266" t="s">
        <v>146</v>
      </c>
      <c r="C68" s="180" t="s">
        <v>147</v>
      </c>
      <c r="D68" s="102"/>
      <c r="E68" s="103">
        <f>SUM(E69:E69)</f>
        <v>6</v>
      </c>
      <c r="F68" s="104"/>
      <c r="G68" s="105">
        <f>SUM(G69:G69)</f>
        <v>16200</v>
      </c>
      <c r="H68" s="103">
        <f>SUM(H69:H69)</f>
        <v>6</v>
      </c>
      <c r="I68" s="104"/>
      <c r="J68" s="105">
        <f>SUM(J69:J69)</f>
        <v>16312.75</v>
      </c>
      <c r="K68" s="103">
        <f>SUM(K69:K69)</f>
        <v>0</v>
      </c>
      <c r="L68" s="104"/>
      <c r="M68" s="105">
        <f>SUM(M69:M69)</f>
        <v>0</v>
      </c>
      <c r="N68" s="103">
        <f>SUM(N69:N69)</f>
        <v>0</v>
      </c>
      <c r="O68" s="104"/>
      <c r="P68" s="105">
        <f>SUM(P69:P69)</f>
        <v>0</v>
      </c>
      <c r="Q68" s="103">
        <f>SUM(Q69:Q69)</f>
        <v>0</v>
      </c>
      <c r="R68" s="104"/>
      <c r="S68" s="105">
        <f>SUM(S69:S69)</f>
        <v>0</v>
      </c>
      <c r="T68" s="103">
        <f>SUM(T69:T69)</f>
        <v>0</v>
      </c>
      <c r="U68" s="104"/>
      <c r="V68" s="105">
        <f>SUM(V69:V69)</f>
        <v>0</v>
      </c>
      <c r="W68" s="105">
        <f>SUM(W69:W69)</f>
        <v>16200</v>
      </c>
      <c r="X68" s="105">
        <f>SUM(X69:X69)</f>
        <v>16312.75</v>
      </c>
      <c r="Y68" s="181">
        <f t="shared" ref="Y68:Y160" si="152">W68-X68</f>
        <v>-112.75</v>
      </c>
      <c r="Z68" s="107">
        <f t="shared" ref="Z68:Z160" si="153">Y68/W68</f>
        <v>-6.9598765432098766E-3</v>
      </c>
      <c r="AA68" s="108"/>
      <c r="AB68" s="109"/>
      <c r="AC68" s="109"/>
      <c r="AD68" s="109"/>
      <c r="AE68" s="109"/>
      <c r="AF68" s="109"/>
      <c r="AG68" s="109"/>
    </row>
    <row r="69" spans="1:33" ht="27" thickBot="1" x14ac:dyDescent="0.3">
      <c r="A69" s="110" t="s">
        <v>75</v>
      </c>
      <c r="B69" s="186" t="s">
        <v>148</v>
      </c>
      <c r="C69" s="342" t="s">
        <v>357</v>
      </c>
      <c r="D69" s="548" t="s">
        <v>358</v>
      </c>
      <c r="E69" s="549">
        <v>6</v>
      </c>
      <c r="F69" s="550">
        <v>2700</v>
      </c>
      <c r="G69" s="551">
        <f t="shared" ref="G69" si="154">E69*F69</f>
        <v>16200</v>
      </c>
      <c r="H69" s="182">
        <v>6</v>
      </c>
      <c r="I69" s="550">
        <v>2700</v>
      </c>
      <c r="J69" s="183">
        <f>10000+6312.75</f>
        <v>16312.75</v>
      </c>
      <c r="K69" s="112"/>
      <c r="L69" s="183"/>
      <c r="M69" s="114">
        <f t="shared" ref="M69" si="155">K69*L69</f>
        <v>0</v>
      </c>
      <c r="N69" s="112"/>
      <c r="O69" s="183"/>
      <c r="P69" s="114">
        <f t="shared" ref="P69" si="156">N69*O69</f>
        <v>0</v>
      </c>
      <c r="Q69" s="112"/>
      <c r="R69" s="183"/>
      <c r="S69" s="114">
        <f t="shared" ref="S69" si="157">Q69*R69</f>
        <v>0</v>
      </c>
      <c r="T69" s="112"/>
      <c r="U69" s="183"/>
      <c r="V69" s="114">
        <f t="shared" ref="V69" si="158">T69*U69</f>
        <v>0</v>
      </c>
      <c r="W69" s="115">
        <f t="shared" ref="W69" si="159">G69+M69+S69</f>
        <v>16200</v>
      </c>
      <c r="X69" s="116">
        <f t="shared" ref="X69" si="160">J69+P69+V69</f>
        <v>16312.75</v>
      </c>
      <c r="Y69" s="116">
        <f t="shared" si="152"/>
        <v>-112.75</v>
      </c>
      <c r="Z69" s="117">
        <f t="shared" si="153"/>
        <v>-6.9598765432098766E-3</v>
      </c>
      <c r="AA69" s="118"/>
      <c r="AB69" s="120"/>
      <c r="AC69" s="120"/>
      <c r="AD69" s="120"/>
      <c r="AE69" s="120"/>
      <c r="AF69" s="120"/>
      <c r="AG69" s="120"/>
    </row>
    <row r="70" spans="1:33" ht="13.2" x14ac:dyDescent="0.25">
      <c r="A70" s="99" t="s">
        <v>72</v>
      </c>
      <c r="B70" s="266" t="s">
        <v>149</v>
      </c>
      <c r="C70" s="141" t="s">
        <v>150</v>
      </c>
      <c r="D70" s="129"/>
      <c r="E70" s="130">
        <f>SUM(E71:E146)</f>
        <v>128.5</v>
      </c>
      <c r="F70" s="131"/>
      <c r="G70" s="132">
        <f>SUM(G71:G146)</f>
        <v>371494</v>
      </c>
      <c r="H70" s="130">
        <f>SUM(H71:H146)</f>
        <v>128.5</v>
      </c>
      <c r="I70" s="131"/>
      <c r="J70" s="132">
        <f>SUM(J71:J146)</f>
        <v>371494</v>
      </c>
      <c r="K70" s="130">
        <f>SUM(K71:K146)</f>
        <v>0</v>
      </c>
      <c r="L70" s="131"/>
      <c r="M70" s="132">
        <f>SUM(M71:M146)</f>
        <v>0</v>
      </c>
      <c r="N70" s="130">
        <f>SUM(N71:N146)</f>
        <v>0</v>
      </c>
      <c r="O70" s="131"/>
      <c r="P70" s="132">
        <f>SUM(P71:P146)</f>
        <v>0</v>
      </c>
      <c r="Q70" s="130">
        <f>SUM(Q71:Q146)</f>
        <v>0</v>
      </c>
      <c r="R70" s="131"/>
      <c r="S70" s="132">
        <f>SUM(S71:S146)</f>
        <v>0</v>
      </c>
      <c r="T70" s="130">
        <f>SUM(T71:T146)</f>
        <v>0</v>
      </c>
      <c r="U70" s="131"/>
      <c r="V70" s="132">
        <f>SUM(V71:V146)</f>
        <v>0</v>
      </c>
      <c r="W70" s="132">
        <f>SUM(W71:W146)</f>
        <v>371494</v>
      </c>
      <c r="X70" s="132">
        <f>SUM(X71:X146)</f>
        <v>371494</v>
      </c>
      <c r="Y70" s="132">
        <f t="shared" si="152"/>
        <v>0</v>
      </c>
      <c r="Z70" s="132">
        <f t="shared" si="153"/>
        <v>0</v>
      </c>
      <c r="AA70" s="134"/>
      <c r="AB70" s="109"/>
      <c r="AC70" s="109"/>
      <c r="AD70" s="109"/>
      <c r="AE70" s="109"/>
      <c r="AF70" s="109"/>
      <c r="AG70" s="109"/>
    </row>
    <row r="71" spans="1:33" ht="26.4" x14ac:dyDescent="0.25">
      <c r="A71" s="110" t="s">
        <v>75</v>
      </c>
      <c r="B71" s="343" t="s">
        <v>151</v>
      </c>
      <c r="C71" s="342" t="s">
        <v>359</v>
      </c>
      <c r="D71" s="552" t="s">
        <v>360</v>
      </c>
      <c r="E71" s="540">
        <v>3</v>
      </c>
      <c r="F71" s="541">
        <v>1232</v>
      </c>
      <c r="G71" s="542">
        <f t="shared" ref="G71:G143" si="161">E71*F71</f>
        <v>3696</v>
      </c>
      <c r="H71" s="540">
        <v>3</v>
      </c>
      <c r="I71" s="541">
        <v>1232</v>
      </c>
      <c r="J71" s="542">
        <f t="shared" ref="J71:J97" si="162">H71*I71</f>
        <v>3696</v>
      </c>
      <c r="K71" s="112"/>
      <c r="L71" s="113"/>
      <c r="M71" s="114">
        <f t="shared" ref="M71" si="163">K71*L71</f>
        <v>0</v>
      </c>
      <c r="N71" s="112"/>
      <c r="O71" s="113"/>
      <c r="P71" s="114">
        <f t="shared" ref="P71" si="164">N71*O71</f>
        <v>0</v>
      </c>
      <c r="Q71" s="112"/>
      <c r="R71" s="113"/>
      <c r="S71" s="114">
        <f t="shared" ref="S71" si="165">Q71*R71</f>
        <v>0</v>
      </c>
      <c r="T71" s="112"/>
      <c r="U71" s="113"/>
      <c r="V71" s="114">
        <f t="shared" ref="V71" si="166">T71*U71</f>
        <v>0</v>
      </c>
      <c r="W71" s="115">
        <f t="shared" ref="W71" si="167">G71+M71+S71</f>
        <v>3696</v>
      </c>
      <c r="X71" s="116">
        <f t="shared" ref="X71" si="168">J71+P71+V71</f>
        <v>3696</v>
      </c>
      <c r="Y71" s="116">
        <f t="shared" si="152"/>
        <v>0</v>
      </c>
      <c r="Z71" s="117">
        <f t="shared" si="153"/>
        <v>0</v>
      </c>
      <c r="AA71" s="118"/>
      <c r="AB71" s="120"/>
      <c r="AC71" s="120"/>
      <c r="AD71" s="120"/>
      <c r="AE71" s="120"/>
      <c r="AF71" s="120"/>
      <c r="AG71" s="120"/>
    </row>
    <row r="72" spans="1:33" ht="13.2" x14ac:dyDescent="0.25">
      <c r="A72" s="110" t="s">
        <v>75</v>
      </c>
      <c r="B72" s="343" t="s">
        <v>152</v>
      </c>
      <c r="C72" s="342" t="s">
        <v>361</v>
      </c>
      <c r="D72" s="552" t="s">
        <v>360</v>
      </c>
      <c r="E72" s="540">
        <v>3</v>
      </c>
      <c r="F72" s="541">
        <v>1008</v>
      </c>
      <c r="G72" s="542">
        <f t="shared" si="161"/>
        <v>3024</v>
      </c>
      <c r="H72" s="540">
        <v>3</v>
      </c>
      <c r="I72" s="541">
        <v>1008</v>
      </c>
      <c r="J72" s="542">
        <f t="shared" si="162"/>
        <v>3024</v>
      </c>
      <c r="K72" s="112"/>
      <c r="L72" s="113"/>
      <c r="M72" s="114"/>
      <c r="N72" s="112"/>
      <c r="O72" s="113"/>
      <c r="P72" s="114"/>
      <c r="Q72" s="112"/>
      <c r="R72" s="113"/>
      <c r="S72" s="114"/>
      <c r="T72" s="112"/>
      <c r="U72" s="113"/>
      <c r="V72" s="114"/>
      <c r="W72" s="115">
        <f t="shared" ref="W72:W94" si="169">G72+M72+S72</f>
        <v>3024</v>
      </c>
      <c r="X72" s="116">
        <f t="shared" ref="X72:X94" si="170">J72+P72+V72</f>
        <v>3024</v>
      </c>
      <c r="Y72" s="116">
        <f t="shared" ref="Y72:Y94" si="171">W72-X72</f>
        <v>0</v>
      </c>
      <c r="Z72" s="117">
        <f t="shared" ref="Z72:Z94" si="172">Y72/W72</f>
        <v>0</v>
      </c>
      <c r="AA72" s="118"/>
      <c r="AB72" s="120"/>
      <c r="AC72" s="120"/>
      <c r="AD72" s="120"/>
      <c r="AE72" s="120"/>
      <c r="AF72" s="120"/>
      <c r="AG72" s="120"/>
    </row>
    <row r="73" spans="1:33" ht="26.4" x14ac:dyDescent="0.25">
      <c r="A73" s="110" t="s">
        <v>75</v>
      </c>
      <c r="B73" s="343" t="s">
        <v>153</v>
      </c>
      <c r="C73" s="342" t="s">
        <v>362</v>
      </c>
      <c r="D73" s="552" t="s">
        <v>360</v>
      </c>
      <c r="E73" s="540">
        <v>3</v>
      </c>
      <c r="F73" s="541">
        <v>1232</v>
      </c>
      <c r="G73" s="542">
        <f t="shared" si="161"/>
        <v>3696</v>
      </c>
      <c r="H73" s="540">
        <v>3</v>
      </c>
      <c r="I73" s="541">
        <v>1232</v>
      </c>
      <c r="J73" s="542">
        <f t="shared" si="162"/>
        <v>3696</v>
      </c>
      <c r="K73" s="112"/>
      <c r="L73" s="113"/>
      <c r="M73" s="114"/>
      <c r="N73" s="112"/>
      <c r="O73" s="113"/>
      <c r="P73" s="114"/>
      <c r="Q73" s="112"/>
      <c r="R73" s="113"/>
      <c r="S73" s="114"/>
      <c r="T73" s="112"/>
      <c r="U73" s="113"/>
      <c r="V73" s="114"/>
      <c r="W73" s="115">
        <f t="shared" si="169"/>
        <v>3696</v>
      </c>
      <c r="X73" s="116">
        <f t="shared" si="170"/>
        <v>3696</v>
      </c>
      <c r="Y73" s="116">
        <f t="shared" si="171"/>
        <v>0</v>
      </c>
      <c r="Z73" s="117">
        <f t="shared" si="172"/>
        <v>0</v>
      </c>
      <c r="AA73" s="118"/>
      <c r="AB73" s="120"/>
      <c r="AC73" s="120"/>
      <c r="AD73" s="120"/>
      <c r="AE73" s="120"/>
      <c r="AF73" s="120"/>
      <c r="AG73" s="120"/>
    </row>
    <row r="74" spans="1:33" ht="13.2" x14ac:dyDescent="0.25">
      <c r="A74" s="110" t="s">
        <v>75</v>
      </c>
      <c r="B74" s="343" t="s">
        <v>363</v>
      </c>
      <c r="C74" s="342" t="s">
        <v>364</v>
      </c>
      <c r="D74" s="552" t="s">
        <v>360</v>
      </c>
      <c r="E74" s="540">
        <v>3</v>
      </c>
      <c r="F74" s="541">
        <v>2464</v>
      </c>
      <c r="G74" s="542">
        <f t="shared" si="161"/>
        <v>7392</v>
      </c>
      <c r="H74" s="540">
        <v>3</v>
      </c>
      <c r="I74" s="541">
        <v>2464</v>
      </c>
      <c r="J74" s="542">
        <f t="shared" si="162"/>
        <v>7392</v>
      </c>
      <c r="K74" s="112"/>
      <c r="L74" s="113"/>
      <c r="M74" s="114"/>
      <c r="N74" s="112"/>
      <c r="O74" s="113"/>
      <c r="P74" s="114"/>
      <c r="Q74" s="112"/>
      <c r="R74" s="113"/>
      <c r="S74" s="114"/>
      <c r="T74" s="112"/>
      <c r="U74" s="113"/>
      <c r="V74" s="114"/>
      <c r="W74" s="115">
        <f t="shared" si="169"/>
        <v>7392</v>
      </c>
      <c r="X74" s="116">
        <f t="shared" si="170"/>
        <v>7392</v>
      </c>
      <c r="Y74" s="116">
        <f t="shared" si="171"/>
        <v>0</v>
      </c>
      <c r="Z74" s="117">
        <f t="shared" si="172"/>
        <v>0</v>
      </c>
      <c r="AA74" s="118"/>
      <c r="AB74" s="120"/>
      <c r="AC74" s="120"/>
      <c r="AD74" s="120"/>
      <c r="AE74" s="120"/>
      <c r="AF74" s="120"/>
      <c r="AG74" s="120"/>
    </row>
    <row r="75" spans="1:33" ht="13.2" x14ac:dyDescent="0.25">
      <c r="A75" s="110" t="s">
        <v>75</v>
      </c>
      <c r="B75" s="343" t="s">
        <v>365</v>
      </c>
      <c r="C75" s="342" t="s">
        <v>366</v>
      </c>
      <c r="D75" s="552" t="s">
        <v>360</v>
      </c>
      <c r="E75" s="540">
        <v>2</v>
      </c>
      <c r="F75" s="541">
        <v>280</v>
      </c>
      <c r="G75" s="542">
        <f t="shared" si="161"/>
        <v>560</v>
      </c>
      <c r="H75" s="540">
        <v>2</v>
      </c>
      <c r="I75" s="541">
        <v>280</v>
      </c>
      <c r="J75" s="542">
        <f t="shared" si="162"/>
        <v>560</v>
      </c>
      <c r="K75" s="112"/>
      <c r="L75" s="113"/>
      <c r="M75" s="114"/>
      <c r="N75" s="112"/>
      <c r="O75" s="113"/>
      <c r="P75" s="114"/>
      <c r="Q75" s="112"/>
      <c r="R75" s="113"/>
      <c r="S75" s="114"/>
      <c r="T75" s="112"/>
      <c r="U75" s="113"/>
      <c r="V75" s="114"/>
      <c r="W75" s="115">
        <f t="shared" si="169"/>
        <v>560</v>
      </c>
      <c r="X75" s="116">
        <f t="shared" si="170"/>
        <v>560</v>
      </c>
      <c r="Y75" s="116">
        <f t="shared" si="171"/>
        <v>0</v>
      </c>
      <c r="Z75" s="117">
        <f t="shared" si="172"/>
        <v>0</v>
      </c>
      <c r="AA75" s="118"/>
      <c r="AB75" s="120"/>
      <c r="AC75" s="120"/>
      <c r="AD75" s="120"/>
      <c r="AE75" s="120"/>
      <c r="AF75" s="120"/>
      <c r="AG75" s="120"/>
    </row>
    <row r="76" spans="1:33" ht="13.2" x14ac:dyDescent="0.25">
      <c r="A76" s="110" t="s">
        <v>75</v>
      </c>
      <c r="B76" s="343" t="s">
        <v>367</v>
      </c>
      <c r="C76" s="342" t="s">
        <v>368</v>
      </c>
      <c r="D76" s="552" t="s">
        <v>360</v>
      </c>
      <c r="E76" s="540">
        <v>3</v>
      </c>
      <c r="F76" s="541">
        <v>280</v>
      </c>
      <c r="G76" s="542">
        <f t="shared" si="161"/>
        <v>840</v>
      </c>
      <c r="H76" s="540">
        <v>3</v>
      </c>
      <c r="I76" s="541">
        <v>280</v>
      </c>
      <c r="J76" s="542">
        <f t="shared" si="162"/>
        <v>840</v>
      </c>
      <c r="K76" s="112"/>
      <c r="L76" s="113"/>
      <c r="M76" s="114"/>
      <c r="N76" s="112"/>
      <c r="O76" s="113"/>
      <c r="P76" s="114"/>
      <c r="Q76" s="112"/>
      <c r="R76" s="113"/>
      <c r="S76" s="114"/>
      <c r="T76" s="112"/>
      <c r="U76" s="113"/>
      <c r="V76" s="114"/>
      <c r="W76" s="115">
        <f t="shared" si="169"/>
        <v>840</v>
      </c>
      <c r="X76" s="116">
        <f t="shared" si="170"/>
        <v>840</v>
      </c>
      <c r="Y76" s="116">
        <f t="shared" si="171"/>
        <v>0</v>
      </c>
      <c r="Z76" s="117">
        <f t="shared" si="172"/>
        <v>0</v>
      </c>
      <c r="AA76" s="118"/>
      <c r="AB76" s="120"/>
      <c r="AC76" s="120"/>
      <c r="AD76" s="120"/>
      <c r="AE76" s="120"/>
      <c r="AF76" s="120"/>
      <c r="AG76" s="120"/>
    </row>
    <row r="77" spans="1:33" ht="26.4" x14ac:dyDescent="0.25">
      <c r="A77" s="110" t="s">
        <v>75</v>
      </c>
      <c r="B77" s="343" t="s">
        <v>369</v>
      </c>
      <c r="C77" s="342" t="s">
        <v>370</v>
      </c>
      <c r="D77" s="552" t="s">
        <v>360</v>
      </c>
      <c r="E77" s="540">
        <v>3</v>
      </c>
      <c r="F77" s="541">
        <v>372</v>
      </c>
      <c r="G77" s="542">
        <f t="shared" si="161"/>
        <v>1116</v>
      </c>
      <c r="H77" s="540">
        <v>3</v>
      </c>
      <c r="I77" s="541">
        <v>372</v>
      </c>
      <c r="J77" s="542">
        <f t="shared" si="162"/>
        <v>1116</v>
      </c>
      <c r="K77" s="112"/>
      <c r="L77" s="113"/>
      <c r="M77" s="114"/>
      <c r="N77" s="112"/>
      <c r="O77" s="113"/>
      <c r="P77" s="114"/>
      <c r="Q77" s="112"/>
      <c r="R77" s="113"/>
      <c r="S77" s="114"/>
      <c r="T77" s="112"/>
      <c r="U77" s="113"/>
      <c r="V77" s="114"/>
      <c r="W77" s="115">
        <f t="shared" si="169"/>
        <v>1116</v>
      </c>
      <c r="X77" s="116">
        <f t="shared" si="170"/>
        <v>1116</v>
      </c>
      <c r="Y77" s="116">
        <f t="shared" si="171"/>
        <v>0</v>
      </c>
      <c r="Z77" s="117">
        <f t="shared" si="172"/>
        <v>0</v>
      </c>
      <c r="AA77" s="118"/>
      <c r="AB77" s="120"/>
      <c r="AC77" s="120"/>
      <c r="AD77" s="120"/>
      <c r="AE77" s="120"/>
      <c r="AF77" s="120"/>
      <c r="AG77" s="120"/>
    </row>
    <row r="78" spans="1:33" ht="39.6" x14ac:dyDescent="0.25">
      <c r="A78" s="110" t="s">
        <v>75</v>
      </c>
      <c r="B78" s="343" t="s">
        <v>371</v>
      </c>
      <c r="C78" s="342" t="s">
        <v>372</v>
      </c>
      <c r="D78" s="552" t="s">
        <v>360</v>
      </c>
      <c r="E78" s="540">
        <v>3</v>
      </c>
      <c r="F78" s="541">
        <v>488</v>
      </c>
      <c r="G78" s="542">
        <f t="shared" si="161"/>
        <v>1464</v>
      </c>
      <c r="H78" s="540">
        <v>3</v>
      </c>
      <c r="I78" s="541">
        <v>488</v>
      </c>
      <c r="J78" s="542">
        <f t="shared" si="162"/>
        <v>1464</v>
      </c>
      <c r="K78" s="112"/>
      <c r="L78" s="113"/>
      <c r="M78" s="114"/>
      <c r="N78" s="112"/>
      <c r="O78" s="113"/>
      <c r="P78" s="114"/>
      <c r="Q78" s="112"/>
      <c r="R78" s="113"/>
      <c r="S78" s="114"/>
      <c r="T78" s="112"/>
      <c r="U78" s="113"/>
      <c r="V78" s="114"/>
      <c r="W78" s="115">
        <f t="shared" si="169"/>
        <v>1464</v>
      </c>
      <c r="X78" s="116">
        <f t="shared" si="170"/>
        <v>1464</v>
      </c>
      <c r="Y78" s="116">
        <f t="shared" si="171"/>
        <v>0</v>
      </c>
      <c r="Z78" s="117">
        <f t="shared" si="172"/>
        <v>0</v>
      </c>
      <c r="AA78" s="118"/>
      <c r="AB78" s="120"/>
      <c r="AC78" s="120"/>
      <c r="AD78" s="120"/>
      <c r="AE78" s="120"/>
      <c r="AF78" s="120"/>
      <c r="AG78" s="120"/>
    </row>
    <row r="79" spans="1:33" ht="13.2" x14ac:dyDescent="0.25">
      <c r="A79" s="110" t="s">
        <v>75</v>
      </c>
      <c r="B79" s="343" t="s">
        <v>373</v>
      </c>
      <c r="C79" s="342" t="s">
        <v>374</v>
      </c>
      <c r="D79" s="552" t="s">
        <v>360</v>
      </c>
      <c r="E79" s="540">
        <v>3</v>
      </c>
      <c r="F79" s="541">
        <v>392</v>
      </c>
      <c r="G79" s="542">
        <f t="shared" si="161"/>
        <v>1176</v>
      </c>
      <c r="H79" s="540">
        <v>3</v>
      </c>
      <c r="I79" s="541">
        <v>392</v>
      </c>
      <c r="J79" s="542">
        <f t="shared" si="162"/>
        <v>1176</v>
      </c>
      <c r="K79" s="112"/>
      <c r="L79" s="113"/>
      <c r="M79" s="114"/>
      <c r="N79" s="112"/>
      <c r="O79" s="113"/>
      <c r="P79" s="114"/>
      <c r="Q79" s="112"/>
      <c r="R79" s="113"/>
      <c r="S79" s="114"/>
      <c r="T79" s="112"/>
      <c r="U79" s="113"/>
      <c r="V79" s="114"/>
      <c r="W79" s="115">
        <f t="shared" si="169"/>
        <v>1176</v>
      </c>
      <c r="X79" s="116">
        <f t="shared" si="170"/>
        <v>1176</v>
      </c>
      <c r="Y79" s="116">
        <f t="shared" si="171"/>
        <v>0</v>
      </c>
      <c r="Z79" s="117">
        <f t="shared" si="172"/>
        <v>0</v>
      </c>
      <c r="AA79" s="118"/>
      <c r="AB79" s="120"/>
      <c r="AC79" s="120"/>
      <c r="AD79" s="120"/>
      <c r="AE79" s="120"/>
      <c r="AF79" s="120"/>
      <c r="AG79" s="120"/>
    </row>
    <row r="80" spans="1:33" ht="26.4" x14ac:dyDescent="0.25">
      <c r="A80" s="110" t="s">
        <v>75</v>
      </c>
      <c r="B80" s="343" t="s">
        <v>375</v>
      </c>
      <c r="C80" s="342" t="s">
        <v>376</v>
      </c>
      <c r="D80" s="552" t="s">
        <v>360</v>
      </c>
      <c r="E80" s="540">
        <v>3</v>
      </c>
      <c r="F80" s="541">
        <v>168</v>
      </c>
      <c r="G80" s="542">
        <f t="shared" si="161"/>
        <v>504</v>
      </c>
      <c r="H80" s="540">
        <v>3</v>
      </c>
      <c r="I80" s="541">
        <v>168</v>
      </c>
      <c r="J80" s="542">
        <f t="shared" si="162"/>
        <v>504</v>
      </c>
      <c r="K80" s="112"/>
      <c r="L80" s="113"/>
      <c r="M80" s="114"/>
      <c r="N80" s="112"/>
      <c r="O80" s="113"/>
      <c r="P80" s="114"/>
      <c r="Q80" s="112"/>
      <c r="R80" s="113"/>
      <c r="S80" s="114"/>
      <c r="T80" s="112"/>
      <c r="U80" s="113"/>
      <c r="V80" s="114"/>
      <c r="W80" s="115">
        <f t="shared" si="169"/>
        <v>504</v>
      </c>
      <c r="X80" s="116">
        <f t="shared" si="170"/>
        <v>504</v>
      </c>
      <c r="Y80" s="116">
        <f t="shared" si="171"/>
        <v>0</v>
      </c>
      <c r="Z80" s="117">
        <f t="shared" si="172"/>
        <v>0</v>
      </c>
      <c r="AA80" s="118"/>
      <c r="AB80" s="120"/>
      <c r="AC80" s="120"/>
      <c r="AD80" s="120"/>
      <c r="AE80" s="120"/>
      <c r="AF80" s="120"/>
      <c r="AG80" s="120"/>
    </row>
    <row r="81" spans="1:33" ht="26.4" x14ac:dyDescent="0.25">
      <c r="A81" s="110" t="s">
        <v>75</v>
      </c>
      <c r="B81" s="343" t="s">
        <v>377</v>
      </c>
      <c r="C81" s="342" t="s">
        <v>378</v>
      </c>
      <c r="D81" s="552" t="s">
        <v>360</v>
      </c>
      <c r="E81" s="540">
        <v>3</v>
      </c>
      <c r="F81" s="541">
        <v>112</v>
      </c>
      <c r="G81" s="542">
        <f t="shared" si="161"/>
        <v>336</v>
      </c>
      <c r="H81" s="540">
        <v>3</v>
      </c>
      <c r="I81" s="541">
        <v>112</v>
      </c>
      <c r="J81" s="542">
        <f t="shared" si="162"/>
        <v>336</v>
      </c>
      <c r="K81" s="112"/>
      <c r="L81" s="113"/>
      <c r="M81" s="114"/>
      <c r="N81" s="112"/>
      <c r="O81" s="113"/>
      <c r="P81" s="114"/>
      <c r="Q81" s="112"/>
      <c r="R81" s="113"/>
      <c r="S81" s="114"/>
      <c r="T81" s="112"/>
      <c r="U81" s="113"/>
      <c r="V81" s="114"/>
      <c r="W81" s="115">
        <f t="shared" si="169"/>
        <v>336</v>
      </c>
      <c r="X81" s="116">
        <f t="shared" si="170"/>
        <v>336</v>
      </c>
      <c r="Y81" s="116">
        <f t="shared" si="171"/>
        <v>0</v>
      </c>
      <c r="Z81" s="117">
        <f t="shared" si="172"/>
        <v>0</v>
      </c>
      <c r="AA81" s="118"/>
      <c r="AB81" s="120"/>
      <c r="AC81" s="120"/>
      <c r="AD81" s="120"/>
      <c r="AE81" s="120"/>
      <c r="AF81" s="120"/>
      <c r="AG81" s="120"/>
    </row>
    <row r="82" spans="1:33" ht="13.2" x14ac:dyDescent="0.25">
      <c r="A82" s="110" t="s">
        <v>75</v>
      </c>
      <c r="B82" s="343" t="s">
        <v>379</v>
      </c>
      <c r="C82" s="342" t="s">
        <v>380</v>
      </c>
      <c r="D82" s="552" t="s">
        <v>360</v>
      </c>
      <c r="E82" s="540">
        <v>2</v>
      </c>
      <c r="F82" s="541">
        <v>56</v>
      </c>
      <c r="G82" s="542">
        <f t="shared" si="161"/>
        <v>112</v>
      </c>
      <c r="H82" s="540">
        <v>2</v>
      </c>
      <c r="I82" s="541">
        <v>56</v>
      </c>
      <c r="J82" s="542">
        <f t="shared" si="162"/>
        <v>112</v>
      </c>
      <c r="K82" s="112"/>
      <c r="L82" s="113"/>
      <c r="M82" s="114"/>
      <c r="N82" s="112"/>
      <c r="O82" s="113"/>
      <c r="P82" s="114"/>
      <c r="Q82" s="112"/>
      <c r="R82" s="113"/>
      <c r="S82" s="114"/>
      <c r="T82" s="112"/>
      <c r="U82" s="113"/>
      <c r="V82" s="114"/>
      <c r="W82" s="115">
        <f t="shared" si="169"/>
        <v>112</v>
      </c>
      <c r="X82" s="116">
        <f t="shared" si="170"/>
        <v>112</v>
      </c>
      <c r="Y82" s="116">
        <f t="shared" si="171"/>
        <v>0</v>
      </c>
      <c r="Z82" s="117">
        <f t="shared" si="172"/>
        <v>0</v>
      </c>
      <c r="AA82" s="118"/>
      <c r="AB82" s="120"/>
      <c r="AC82" s="120"/>
      <c r="AD82" s="120"/>
      <c r="AE82" s="120"/>
      <c r="AF82" s="120"/>
      <c r="AG82" s="120"/>
    </row>
    <row r="83" spans="1:33" ht="26.4" x14ac:dyDescent="0.25">
      <c r="A83" s="110" t="s">
        <v>75</v>
      </c>
      <c r="B83" s="343" t="s">
        <v>381</v>
      </c>
      <c r="C83" s="342" t="s">
        <v>382</v>
      </c>
      <c r="D83" s="552" t="s">
        <v>360</v>
      </c>
      <c r="E83" s="540">
        <v>3</v>
      </c>
      <c r="F83" s="541">
        <v>336</v>
      </c>
      <c r="G83" s="542">
        <f t="shared" si="161"/>
        <v>1008</v>
      </c>
      <c r="H83" s="540">
        <v>3</v>
      </c>
      <c r="I83" s="541">
        <v>336</v>
      </c>
      <c r="J83" s="542">
        <f t="shared" si="162"/>
        <v>1008</v>
      </c>
      <c r="K83" s="112"/>
      <c r="L83" s="113"/>
      <c r="M83" s="114"/>
      <c r="N83" s="112"/>
      <c r="O83" s="113"/>
      <c r="P83" s="114"/>
      <c r="Q83" s="112"/>
      <c r="R83" s="113"/>
      <c r="S83" s="114"/>
      <c r="T83" s="112"/>
      <c r="U83" s="113"/>
      <c r="V83" s="114"/>
      <c r="W83" s="115">
        <f t="shared" si="169"/>
        <v>1008</v>
      </c>
      <c r="X83" s="116">
        <f t="shared" si="170"/>
        <v>1008</v>
      </c>
      <c r="Y83" s="116">
        <f t="shared" si="171"/>
        <v>0</v>
      </c>
      <c r="Z83" s="117">
        <f t="shared" si="172"/>
        <v>0</v>
      </c>
      <c r="AA83" s="118"/>
      <c r="AB83" s="120"/>
      <c r="AC83" s="120"/>
      <c r="AD83" s="120"/>
      <c r="AE83" s="120"/>
      <c r="AF83" s="120"/>
      <c r="AG83" s="120"/>
    </row>
    <row r="84" spans="1:33" ht="13.2" x14ac:dyDescent="0.25">
      <c r="A84" s="110" t="s">
        <v>75</v>
      </c>
      <c r="B84" s="343" t="s">
        <v>383</v>
      </c>
      <c r="C84" s="342" t="s">
        <v>384</v>
      </c>
      <c r="D84" s="552" t="s">
        <v>360</v>
      </c>
      <c r="E84" s="540">
        <v>3</v>
      </c>
      <c r="F84" s="541">
        <v>280</v>
      </c>
      <c r="G84" s="542">
        <f t="shared" si="161"/>
        <v>840</v>
      </c>
      <c r="H84" s="540">
        <v>3</v>
      </c>
      <c r="I84" s="541">
        <v>280</v>
      </c>
      <c r="J84" s="542">
        <f t="shared" si="162"/>
        <v>840</v>
      </c>
      <c r="K84" s="112"/>
      <c r="L84" s="113"/>
      <c r="M84" s="114"/>
      <c r="N84" s="112"/>
      <c r="O84" s="113"/>
      <c r="P84" s="114"/>
      <c r="Q84" s="112"/>
      <c r="R84" s="113"/>
      <c r="S84" s="114"/>
      <c r="T84" s="112"/>
      <c r="U84" s="113"/>
      <c r="V84" s="114"/>
      <c r="W84" s="115">
        <f t="shared" si="169"/>
        <v>840</v>
      </c>
      <c r="X84" s="116">
        <f t="shared" si="170"/>
        <v>840</v>
      </c>
      <c r="Y84" s="116">
        <f t="shared" si="171"/>
        <v>0</v>
      </c>
      <c r="Z84" s="117">
        <f t="shared" si="172"/>
        <v>0</v>
      </c>
      <c r="AA84" s="118"/>
      <c r="AB84" s="120"/>
      <c r="AC84" s="120"/>
      <c r="AD84" s="120"/>
      <c r="AE84" s="120"/>
      <c r="AF84" s="120"/>
      <c r="AG84" s="120"/>
    </row>
    <row r="85" spans="1:33" ht="13.2" x14ac:dyDescent="0.25">
      <c r="A85" s="110" t="s">
        <v>75</v>
      </c>
      <c r="B85" s="343" t="s">
        <v>385</v>
      </c>
      <c r="C85" s="342" t="s">
        <v>386</v>
      </c>
      <c r="D85" s="552" t="s">
        <v>360</v>
      </c>
      <c r="E85" s="540">
        <v>2</v>
      </c>
      <c r="F85" s="541">
        <v>5800</v>
      </c>
      <c r="G85" s="542">
        <f t="shared" si="161"/>
        <v>11600</v>
      </c>
      <c r="H85" s="540">
        <v>2</v>
      </c>
      <c r="I85" s="541">
        <v>5800</v>
      </c>
      <c r="J85" s="542">
        <f t="shared" si="162"/>
        <v>11600</v>
      </c>
      <c r="K85" s="112"/>
      <c r="L85" s="113"/>
      <c r="M85" s="114"/>
      <c r="N85" s="112"/>
      <c r="O85" s="113"/>
      <c r="P85" s="114"/>
      <c r="Q85" s="112"/>
      <c r="R85" s="113"/>
      <c r="S85" s="114"/>
      <c r="T85" s="112"/>
      <c r="U85" s="113"/>
      <c r="V85" s="114"/>
      <c r="W85" s="115">
        <f t="shared" si="169"/>
        <v>11600</v>
      </c>
      <c r="X85" s="116">
        <f t="shared" si="170"/>
        <v>11600</v>
      </c>
      <c r="Y85" s="116">
        <f t="shared" si="171"/>
        <v>0</v>
      </c>
      <c r="Z85" s="117">
        <f t="shared" si="172"/>
        <v>0</v>
      </c>
      <c r="AA85" s="118"/>
      <c r="AB85" s="120"/>
      <c r="AC85" s="120"/>
      <c r="AD85" s="120"/>
      <c r="AE85" s="120"/>
      <c r="AF85" s="120"/>
      <c r="AG85" s="120"/>
    </row>
    <row r="86" spans="1:33" ht="13.2" x14ac:dyDescent="0.25">
      <c r="A86" s="110" t="s">
        <v>75</v>
      </c>
      <c r="B86" s="343" t="s">
        <v>387</v>
      </c>
      <c r="C86" s="342" t="s">
        <v>388</v>
      </c>
      <c r="D86" s="552" t="s">
        <v>360</v>
      </c>
      <c r="E86" s="540">
        <v>1.5</v>
      </c>
      <c r="F86" s="541">
        <v>13600</v>
      </c>
      <c r="G86" s="542">
        <f t="shared" si="161"/>
        <v>20400</v>
      </c>
      <c r="H86" s="540">
        <v>1.5</v>
      </c>
      <c r="I86" s="541">
        <v>13600</v>
      </c>
      <c r="J86" s="542">
        <f t="shared" si="162"/>
        <v>20400</v>
      </c>
      <c r="K86" s="112"/>
      <c r="L86" s="113"/>
      <c r="M86" s="114"/>
      <c r="N86" s="112"/>
      <c r="O86" s="113"/>
      <c r="P86" s="114"/>
      <c r="Q86" s="112"/>
      <c r="R86" s="113"/>
      <c r="S86" s="114"/>
      <c r="T86" s="112"/>
      <c r="U86" s="113"/>
      <c r="V86" s="114"/>
      <c r="W86" s="115">
        <f t="shared" si="169"/>
        <v>20400</v>
      </c>
      <c r="X86" s="116">
        <f t="shared" si="170"/>
        <v>20400</v>
      </c>
      <c r="Y86" s="116">
        <f t="shared" si="171"/>
        <v>0</v>
      </c>
      <c r="Z86" s="117">
        <f t="shared" si="172"/>
        <v>0</v>
      </c>
      <c r="AA86" s="118"/>
      <c r="AB86" s="120"/>
      <c r="AC86" s="120"/>
      <c r="AD86" s="120"/>
      <c r="AE86" s="120"/>
      <c r="AF86" s="120"/>
      <c r="AG86" s="120"/>
    </row>
    <row r="87" spans="1:33" ht="13.2" x14ac:dyDescent="0.25">
      <c r="A87" s="110" t="s">
        <v>75</v>
      </c>
      <c r="B87" s="343" t="s">
        <v>389</v>
      </c>
      <c r="C87" s="342" t="s">
        <v>390</v>
      </c>
      <c r="D87" s="552" t="s">
        <v>360</v>
      </c>
      <c r="E87" s="540">
        <v>1.5</v>
      </c>
      <c r="F87" s="541">
        <v>1070</v>
      </c>
      <c r="G87" s="542">
        <f t="shared" si="161"/>
        <v>1605</v>
      </c>
      <c r="H87" s="540">
        <v>1.5</v>
      </c>
      <c r="I87" s="541">
        <v>1070</v>
      </c>
      <c r="J87" s="542">
        <f t="shared" si="162"/>
        <v>1605</v>
      </c>
      <c r="K87" s="112"/>
      <c r="L87" s="113"/>
      <c r="M87" s="114"/>
      <c r="N87" s="112"/>
      <c r="O87" s="113"/>
      <c r="P87" s="114"/>
      <c r="Q87" s="112"/>
      <c r="R87" s="113"/>
      <c r="S87" s="114"/>
      <c r="T87" s="112"/>
      <c r="U87" s="113"/>
      <c r="V87" s="114"/>
      <c r="W87" s="115">
        <f t="shared" si="169"/>
        <v>1605</v>
      </c>
      <c r="X87" s="116">
        <f t="shared" si="170"/>
        <v>1605</v>
      </c>
      <c r="Y87" s="116">
        <f t="shared" si="171"/>
        <v>0</v>
      </c>
      <c r="Z87" s="117">
        <f t="shared" si="172"/>
        <v>0</v>
      </c>
      <c r="AA87" s="118"/>
      <c r="AB87" s="120"/>
      <c r="AC87" s="120"/>
      <c r="AD87" s="120"/>
      <c r="AE87" s="120"/>
      <c r="AF87" s="120"/>
      <c r="AG87" s="120"/>
    </row>
    <row r="88" spans="1:33" ht="13.2" x14ac:dyDescent="0.25">
      <c r="A88" s="110" t="s">
        <v>75</v>
      </c>
      <c r="B88" s="343" t="s">
        <v>391</v>
      </c>
      <c r="C88" s="342" t="s">
        <v>392</v>
      </c>
      <c r="D88" s="552" t="s">
        <v>360</v>
      </c>
      <c r="E88" s="540">
        <v>1.5</v>
      </c>
      <c r="F88" s="541">
        <v>540</v>
      </c>
      <c r="G88" s="542">
        <f t="shared" si="161"/>
        <v>810</v>
      </c>
      <c r="H88" s="540">
        <v>1.5</v>
      </c>
      <c r="I88" s="541">
        <v>540</v>
      </c>
      <c r="J88" s="542">
        <f t="shared" si="162"/>
        <v>810</v>
      </c>
      <c r="K88" s="112"/>
      <c r="L88" s="113"/>
      <c r="M88" s="114"/>
      <c r="N88" s="112"/>
      <c r="O88" s="113"/>
      <c r="P88" s="114"/>
      <c r="Q88" s="112"/>
      <c r="R88" s="113"/>
      <c r="S88" s="114"/>
      <c r="T88" s="112"/>
      <c r="U88" s="113"/>
      <c r="V88" s="114"/>
      <c r="W88" s="115">
        <f t="shared" si="169"/>
        <v>810</v>
      </c>
      <c r="X88" s="116">
        <f t="shared" si="170"/>
        <v>810</v>
      </c>
      <c r="Y88" s="116">
        <f t="shared" si="171"/>
        <v>0</v>
      </c>
      <c r="Z88" s="117">
        <f t="shared" si="172"/>
        <v>0</v>
      </c>
      <c r="AA88" s="118"/>
      <c r="AB88" s="120"/>
      <c r="AC88" s="120"/>
      <c r="AD88" s="120"/>
      <c r="AE88" s="120"/>
      <c r="AF88" s="120"/>
      <c r="AG88" s="120"/>
    </row>
    <row r="89" spans="1:33" ht="13.2" x14ac:dyDescent="0.25">
      <c r="A89" s="110" t="s">
        <v>75</v>
      </c>
      <c r="B89" s="343" t="s">
        <v>393</v>
      </c>
      <c r="C89" s="342" t="s">
        <v>366</v>
      </c>
      <c r="D89" s="552" t="s">
        <v>360</v>
      </c>
      <c r="E89" s="540">
        <v>1.5</v>
      </c>
      <c r="F89" s="541">
        <v>540</v>
      </c>
      <c r="G89" s="542">
        <f t="shared" si="161"/>
        <v>810</v>
      </c>
      <c r="H89" s="540">
        <v>1.5</v>
      </c>
      <c r="I89" s="541">
        <v>540</v>
      </c>
      <c r="J89" s="542">
        <f t="shared" si="162"/>
        <v>810</v>
      </c>
      <c r="K89" s="112"/>
      <c r="L89" s="113"/>
      <c r="M89" s="114"/>
      <c r="N89" s="112"/>
      <c r="O89" s="113"/>
      <c r="P89" s="114"/>
      <c r="Q89" s="112"/>
      <c r="R89" s="113"/>
      <c r="S89" s="114"/>
      <c r="T89" s="112"/>
      <c r="U89" s="113"/>
      <c r="V89" s="114"/>
      <c r="W89" s="115">
        <f t="shared" si="169"/>
        <v>810</v>
      </c>
      <c r="X89" s="116">
        <f t="shared" si="170"/>
        <v>810</v>
      </c>
      <c r="Y89" s="116">
        <f t="shared" si="171"/>
        <v>0</v>
      </c>
      <c r="Z89" s="117">
        <f t="shared" si="172"/>
        <v>0</v>
      </c>
      <c r="AA89" s="118"/>
      <c r="AB89" s="120"/>
      <c r="AC89" s="120"/>
      <c r="AD89" s="120"/>
      <c r="AE89" s="120"/>
      <c r="AF89" s="120"/>
      <c r="AG89" s="120"/>
    </row>
    <row r="90" spans="1:33" ht="13.2" x14ac:dyDescent="0.25">
      <c r="A90" s="110" t="s">
        <v>75</v>
      </c>
      <c r="B90" s="343" t="s">
        <v>394</v>
      </c>
      <c r="C90" s="342" t="s">
        <v>395</v>
      </c>
      <c r="D90" s="552" t="s">
        <v>360</v>
      </c>
      <c r="E90" s="540">
        <v>1.5</v>
      </c>
      <c r="F90" s="541">
        <v>1000</v>
      </c>
      <c r="G90" s="542">
        <f t="shared" si="161"/>
        <v>1500</v>
      </c>
      <c r="H90" s="540">
        <v>1.5</v>
      </c>
      <c r="I90" s="541">
        <v>1000</v>
      </c>
      <c r="J90" s="542">
        <f t="shared" si="162"/>
        <v>1500</v>
      </c>
      <c r="K90" s="112"/>
      <c r="L90" s="113"/>
      <c r="M90" s="114"/>
      <c r="N90" s="112"/>
      <c r="O90" s="113"/>
      <c r="P90" s="114"/>
      <c r="Q90" s="112"/>
      <c r="R90" s="113"/>
      <c r="S90" s="114"/>
      <c r="T90" s="112"/>
      <c r="U90" s="113"/>
      <c r="V90" s="114"/>
      <c r="W90" s="115">
        <f t="shared" si="169"/>
        <v>1500</v>
      </c>
      <c r="X90" s="116">
        <f t="shared" si="170"/>
        <v>1500</v>
      </c>
      <c r="Y90" s="116">
        <f t="shared" si="171"/>
        <v>0</v>
      </c>
      <c r="Z90" s="117">
        <f t="shared" si="172"/>
        <v>0</v>
      </c>
      <c r="AA90" s="118"/>
      <c r="AB90" s="120"/>
      <c r="AC90" s="120"/>
      <c r="AD90" s="120"/>
      <c r="AE90" s="120"/>
      <c r="AF90" s="120"/>
      <c r="AG90" s="120"/>
    </row>
    <row r="91" spans="1:33" ht="13.2" x14ac:dyDescent="0.25">
      <c r="A91" s="110" t="s">
        <v>75</v>
      </c>
      <c r="B91" s="343" t="s">
        <v>396</v>
      </c>
      <c r="C91" s="553" t="s">
        <v>397</v>
      </c>
      <c r="D91" s="552" t="s">
        <v>360</v>
      </c>
      <c r="E91" s="554">
        <v>1.5</v>
      </c>
      <c r="F91" s="555">
        <v>600</v>
      </c>
      <c r="G91" s="542">
        <f t="shared" si="161"/>
        <v>900</v>
      </c>
      <c r="H91" s="554">
        <v>1.5</v>
      </c>
      <c r="I91" s="555">
        <v>600</v>
      </c>
      <c r="J91" s="542">
        <f t="shared" si="162"/>
        <v>900</v>
      </c>
      <c r="K91" s="112"/>
      <c r="L91" s="113"/>
      <c r="M91" s="114"/>
      <c r="N91" s="112"/>
      <c r="O91" s="113"/>
      <c r="P91" s="114"/>
      <c r="Q91" s="112"/>
      <c r="R91" s="113"/>
      <c r="S91" s="114"/>
      <c r="T91" s="112"/>
      <c r="U91" s="113"/>
      <c r="V91" s="114"/>
      <c r="W91" s="115">
        <f t="shared" si="169"/>
        <v>900</v>
      </c>
      <c r="X91" s="116">
        <f t="shared" si="170"/>
        <v>900</v>
      </c>
      <c r="Y91" s="116">
        <f t="shared" si="171"/>
        <v>0</v>
      </c>
      <c r="Z91" s="117">
        <f t="shared" si="172"/>
        <v>0</v>
      </c>
      <c r="AA91" s="118"/>
      <c r="AB91" s="120"/>
      <c r="AC91" s="120"/>
      <c r="AD91" s="120"/>
      <c r="AE91" s="120"/>
      <c r="AF91" s="120"/>
      <c r="AG91" s="120"/>
    </row>
    <row r="92" spans="1:33" ht="26.4" x14ac:dyDescent="0.25">
      <c r="A92" s="110" t="s">
        <v>75</v>
      </c>
      <c r="B92" s="343" t="s">
        <v>398</v>
      </c>
      <c r="C92" s="342" t="s">
        <v>399</v>
      </c>
      <c r="D92" s="552" t="s">
        <v>360</v>
      </c>
      <c r="E92" s="554">
        <v>1.5</v>
      </c>
      <c r="F92" s="555">
        <f>12800</f>
        <v>12800</v>
      </c>
      <c r="G92" s="542">
        <f t="shared" si="161"/>
        <v>19200</v>
      </c>
      <c r="H92" s="554">
        <v>1.5</v>
      </c>
      <c r="I92" s="555">
        <f>12800</f>
        <v>12800</v>
      </c>
      <c r="J92" s="542">
        <f t="shared" si="162"/>
        <v>19200</v>
      </c>
      <c r="K92" s="112"/>
      <c r="L92" s="113"/>
      <c r="M92" s="114"/>
      <c r="N92" s="112"/>
      <c r="O92" s="113"/>
      <c r="P92" s="114"/>
      <c r="Q92" s="112"/>
      <c r="R92" s="113"/>
      <c r="S92" s="114"/>
      <c r="T92" s="112"/>
      <c r="U92" s="113"/>
      <c r="V92" s="114"/>
      <c r="W92" s="115">
        <f t="shared" si="169"/>
        <v>19200</v>
      </c>
      <c r="X92" s="116">
        <f t="shared" si="170"/>
        <v>19200</v>
      </c>
      <c r="Y92" s="116">
        <f t="shared" si="171"/>
        <v>0</v>
      </c>
      <c r="Z92" s="117">
        <f t="shared" si="172"/>
        <v>0</v>
      </c>
      <c r="AA92" s="118"/>
      <c r="AB92" s="120"/>
      <c r="AC92" s="120"/>
      <c r="AD92" s="120"/>
      <c r="AE92" s="120"/>
      <c r="AF92" s="120"/>
      <c r="AG92" s="120"/>
    </row>
    <row r="93" spans="1:33" ht="26.4" x14ac:dyDescent="0.25">
      <c r="A93" s="110" t="s">
        <v>75</v>
      </c>
      <c r="B93" s="343" t="s">
        <v>400</v>
      </c>
      <c r="C93" s="342" t="s">
        <v>401</v>
      </c>
      <c r="D93" s="552" t="s">
        <v>360</v>
      </c>
      <c r="E93" s="554">
        <v>1.5</v>
      </c>
      <c r="F93" s="555">
        <v>3200</v>
      </c>
      <c r="G93" s="542">
        <f t="shared" si="161"/>
        <v>4800</v>
      </c>
      <c r="H93" s="554">
        <v>1.5</v>
      </c>
      <c r="I93" s="555">
        <v>3200</v>
      </c>
      <c r="J93" s="542">
        <f t="shared" si="162"/>
        <v>4800</v>
      </c>
      <c r="K93" s="112"/>
      <c r="L93" s="113"/>
      <c r="M93" s="114"/>
      <c r="N93" s="112"/>
      <c r="O93" s="113"/>
      <c r="P93" s="114"/>
      <c r="Q93" s="112"/>
      <c r="R93" s="113"/>
      <c r="S93" s="114"/>
      <c r="T93" s="112"/>
      <c r="U93" s="113"/>
      <c r="V93" s="114"/>
      <c r="W93" s="115">
        <f t="shared" si="169"/>
        <v>4800</v>
      </c>
      <c r="X93" s="116">
        <f t="shared" si="170"/>
        <v>4800</v>
      </c>
      <c r="Y93" s="116">
        <f t="shared" si="171"/>
        <v>0</v>
      </c>
      <c r="Z93" s="117">
        <f t="shared" si="172"/>
        <v>0</v>
      </c>
      <c r="AA93" s="118"/>
      <c r="AB93" s="120"/>
      <c r="AC93" s="120"/>
      <c r="AD93" s="120"/>
      <c r="AE93" s="120"/>
      <c r="AF93" s="120"/>
      <c r="AG93" s="120"/>
    </row>
    <row r="94" spans="1:33" ht="13.2" x14ac:dyDescent="0.25">
      <c r="A94" s="110" t="s">
        <v>75</v>
      </c>
      <c r="B94" s="343" t="s">
        <v>402</v>
      </c>
      <c r="C94" s="553" t="s">
        <v>403</v>
      </c>
      <c r="D94" s="552" t="s">
        <v>360</v>
      </c>
      <c r="E94" s="554">
        <v>1.5</v>
      </c>
      <c r="F94" s="555">
        <v>9600</v>
      </c>
      <c r="G94" s="542">
        <f t="shared" si="161"/>
        <v>14400</v>
      </c>
      <c r="H94" s="554">
        <v>1.5</v>
      </c>
      <c r="I94" s="555">
        <v>9600</v>
      </c>
      <c r="J94" s="542">
        <f t="shared" si="162"/>
        <v>14400</v>
      </c>
      <c r="K94" s="112"/>
      <c r="L94" s="113"/>
      <c r="M94" s="114"/>
      <c r="N94" s="112"/>
      <c r="O94" s="113"/>
      <c r="P94" s="114"/>
      <c r="Q94" s="112"/>
      <c r="R94" s="113"/>
      <c r="S94" s="114"/>
      <c r="T94" s="112"/>
      <c r="U94" s="113"/>
      <c r="V94" s="114"/>
      <c r="W94" s="115">
        <f t="shared" si="169"/>
        <v>14400</v>
      </c>
      <c r="X94" s="116">
        <f t="shared" si="170"/>
        <v>14400</v>
      </c>
      <c r="Y94" s="116">
        <f t="shared" si="171"/>
        <v>0</v>
      </c>
      <c r="Z94" s="117">
        <f t="shared" si="172"/>
        <v>0</v>
      </c>
      <c r="AA94" s="118"/>
      <c r="AB94" s="120"/>
      <c r="AC94" s="120"/>
      <c r="AD94" s="120"/>
      <c r="AE94" s="120"/>
      <c r="AF94" s="120"/>
      <c r="AG94" s="120"/>
    </row>
    <row r="95" spans="1:33" ht="26.4" x14ac:dyDescent="0.25">
      <c r="A95" s="110" t="s">
        <v>75</v>
      </c>
      <c r="B95" s="343" t="s">
        <v>404</v>
      </c>
      <c r="C95" s="553" t="s">
        <v>405</v>
      </c>
      <c r="D95" s="552" t="s">
        <v>360</v>
      </c>
      <c r="E95" s="554">
        <v>1.5</v>
      </c>
      <c r="F95" s="555">
        <v>21600</v>
      </c>
      <c r="G95" s="542">
        <f t="shared" si="161"/>
        <v>32400</v>
      </c>
      <c r="H95" s="554">
        <v>1.5</v>
      </c>
      <c r="I95" s="555">
        <v>21600</v>
      </c>
      <c r="J95" s="542">
        <f t="shared" si="162"/>
        <v>32400</v>
      </c>
      <c r="K95" s="112"/>
      <c r="L95" s="113"/>
      <c r="M95" s="114"/>
      <c r="N95" s="112"/>
      <c r="O95" s="113"/>
      <c r="P95" s="114"/>
      <c r="Q95" s="112"/>
      <c r="R95" s="113"/>
      <c r="S95" s="114"/>
      <c r="T95" s="112"/>
      <c r="U95" s="113"/>
      <c r="V95" s="114"/>
      <c r="W95" s="115">
        <f t="shared" ref="W95:W146" si="173">G95+M95+S95</f>
        <v>32400</v>
      </c>
      <c r="X95" s="116">
        <f t="shared" ref="X95:X146" si="174">J95+P95+V95</f>
        <v>32400</v>
      </c>
      <c r="Y95" s="116">
        <f t="shared" ref="Y95:Y146" si="175">W95-X95</f>
        <v>0</v>
      </c>
      <c r="Z95" s="117">
        <f t="shared" ref="Z95:Z146" si="176">Y95/W95</f>
        <v>0</v>
      </c>
      <c r="AA95" s="118"/>
      <c r="AB95" s="120"/>
      <c r="AC95" s="120"/>
      <c r="AD95" s="120"/>
      <c r="AE95" s="120"/>
      <c r="AF95" s="120"/>
      <c r="AG95" s="120"/>
    </row>
    <row r="96" spans="1:33" ht="26.4" x14ac:dyDescent="0.25">
      <c r="A96" s="110" t="s">
        <v>75</v>
      </c>
      <c r="B96" s="343" t="s">
        <v>406</v>
      </c>
      <c r="C96" s="553" t="s">
        <v>407</v>
      </c>
      <c r="D96" s="552" t="s">
        <v>360</v>
      </c>
      <c r="E96" s="554">
        <v>1.5</v>
      </c>
      <c r="F96" s="555">
        <v>6000</v>
      </c>
      <c r="G96" s="542">
        <f t="shared" si="161"/>
        <v>9000</v>
      </c>
      <c r="H96" s="554">
        <v>1.5</v>
      </c>
      <c r="I96" s="555">
        <v>6000</v>
      </c>
      <c r="J96" s="542">
        <f t="shared" si="162"/>
        <v>9000</v>
      </c>
      <c r="K96" s="112"/>
      <c r="L96" s="113"/>
      <c r="M96" s="114"/>
      <c r="N96" s="112"/>
      <c r="O96" s="113"/>
      <c r="P96" s="114"/>
      <c r="Q96" s="112"/>
      <c r="R96" s="113"/>
      <c r="S96" s="114"/>
      <c r="T96" s="112"/>
      <c r="U96" s="113"/>
      <c r="V96" s="114"/>
      <c r="W96" s="115">
        <f t="shared" si="173"/>
        <v>9000</v>
      </c>
      <c r="X96" s="116">
        <f t="shared" si="174"/>
        <v>9000</v>
      </c>
      <c r="Y96" s="116">
        <f t="shared" si="175"/>
        <v>0</v>
      </c>
      <c r="Z96" s="117">
        <f t="shared" si="176"/>
        <v>0</v>
      </c>
      <c r="AA96" s="118"/>
      <c r="AB96" s="120"/>
      <c r="AC96" s="120"/>
      <c r="AD96" s="120"/>
      <c r="AE96" s="120"/>
      <c r="AF96" s="120"/>
      <c r="AG96" s="120"/>
    </row>
    <row r="97" spans="1:33" ht="13.2" x14ac:dyDescent="0.25">
      <c r="A97" s="110" t="s">
        <v>75</v>
      </c>
      <c r="B97" s="343" t="s">
        <v>408</v>
      </c>
      <c r="C97" s="553" t="s">
        <v>409</v>
      </c>
      <c r="D97" s="552" t="s">
        <v>360</v>
      </c>
      <c r="E97" s="554">
        <v>1.5</v>
      </c>
      <c r="F97" s="555">
        <v>3000</v>
      </c>
      <c r="G97" s="542">
        <f t="shared" si="161"/>
        <v>4500</v>
      </c>
      <c r="H97" s="554">
        <v>1.5</v>
      </c>
      <c r="I97" s="555">
        <v>3000</v>
      </c>
      <c r="J97" s="542">
        <f t="shared" si="162"/>
        <v>4500</v>
      </c>
      <c r="K97" s="112"/>
      <c r="L97" s="113"/>
      <c r="M97" s="114"/>
      <c r="N97" s="112"/>
      <c r="O97" s="113"/>
      <c r="P97" s="114"/>
      <c r="Q97" s="112"/>
      <c r="R97" s="113"/>
      <c r="S97" s="114"/>
      <c r="T97" s="112"/>
      <c r="U97" s="113"/>
      <c r="V97" s="114"/>
      <c r="W97" s="115">
        <f t="shared" si="173"/>
        <v>4500</v>
      </c>
      <c r="X97" s="116">
        <f t="shared" si="174"/>
        <v>4500</v>
      </c>
      <c r="Y97" s="116">
        <f t="shared" si="175"/>
        <v>0</v>
      </c>
      <c r="Z97" s="117">
        <f t="shared" si="176"/>
        <v>0</v>
      </c>
      <c r="AA97" s="118"/>
      <c r="AB97" s="120"/>
      <c r="AC97" s="120"/>
      <c r="AD97" s="120"/>
      <c r="AE97" s="120"/>
      <c r="AF97" s="120"/>
      <c r="AG97" s="120"/>
    </row>
    <row r="98" spans="1:33" ht="13.2" x14ac:dyDescent="0.25">
      <c r="A98" s="110" t="s">
        <v>75</v>
      </c>
      <c r="B98" s="343" t="s">
        <v>410</v>
      </c>
      <c r="C98" s="553" t="s">
        <v>411</v>
      </c>
      <c r="D98" s="552" t="s">
        <v>360</v>
      </c>
      <c r="E98" s="554">
        <v>1.5</v>
      </c>
      <c r="F98" s="555">
        <v>3000</v>
      </c>
      <c r="G98" s="542">
        <f t="shared" si="161"/>
        <v>4500</v>
      </c>
      <c r="H98" s="554">
        <v>1.5</v>
      </c>
      <c r="I98" s="555">
        <v>3000</v>
      </c>
      <c r="J98" s="542">
        <f>H98*I98-2189+2189</f>
        <v>4500</v>
      </c>
      <c r="K98" s="112"/>
      <c r="L98" s="113"/>
      <c r="M98" s="114"/>
      <c r="N98" s="112"/>
      <c r="O98" s="113"/>
      <c r="P98" s="114"/>
      <c r="Q98" s="112"/>
      <c r="R98" s="113"/>
      <c r="S98" s="114"/>
      <c r="T98" s="112"/>
      <c r="U98" s="113"/>
      <c r="V98" s="114"/>
      <c r="W98" s="115">
        <f t="shared" si="173"/>
        <v>4500</v>
      </c>
      <c r="X98" s="116">
        <f t="shared" si="174"/>
        <v>4500</v>
      </c>
      <c r="Y98" s="116">
        <f t="shared" si="175"/>
        <v>0</v>
      </c>
      <c r="Z98" s="117">
        <f t="shared" si="176"/>
        <v>0</v>
      </c>
      <c r="AA98" s="118"/>
      <c r="AB98" s="120"/>
      <c r="AC98" s="120"/>
      <c r="AD98" s="120"/>
      <c r="AE98" s="120"/>
      <c r="AF98" s="120"/>
      <c r="AG98" s="120"/>
    </row>
    <row r="99" spans="1:33" ht="13.2" x14ac:dyDescent="0.25">
      <c r="A99" s="110" t="s">
        <v>75</v>
      </c>
      <c r="B99" s="343" t="s">
        <v>412</v>
      </c>
      <c r="C99" s="553" t="s">
        <v>413</v>
      </c>
      <c r="D99" s="552" t="s">
        <v>360</v>
      </c>
      <c r="E99" s="554">
        <v>1.5</v>
      </c>
      <c r="F99" s="555">
        <v>3000</v>
      </c>
      <c r="G99" s="542">
        <f t="shared" si="161"/>
        <v>4500</v>
      </c>
      <c r="H99" s="554">
        <v>1.5</v>
      </c>
      <c r="I99" s="555">
        <v>3000</v>
      </c>
      <c r="J99" s="542">
        <f t="shared" ref="J99:J146" si="177">H99*I99</f>
        <v>4500</v>
      </c>
      <c r="K99" s="112"/>
      <c r="L99" s="113"/>
      <c r="M99" s="114"/>
      <c r="N99" s="112"/>
      <c r="O99" s="113"/>
      <c r="P99" s="114"/>
      <c r="Q99" s="112"/>
      <c r="R99" s="113"/>
      <c r="S99" s="114"/>
      <c r="T99" s="112"/>
      <c r="U99" s="113"/>
      <c r="V99" s="114"/>
      <c r="W99" s="115">
        <f t="shared" si="173"/>
        <v>4500</v>
      </c>
      <c r="X99" s="116">
        <f t="shared" si="174"/>
        <v>4500</v>
      </c>
      <c r="Y99" s="116">
        <f t="shared" si="175"/>
        <v>0</v>
      </c>
      <c r="Z99" s="117">
        <f t="shared" si="176"/>
        <v>0</v>
      </c>
      <c r="AA99" s="118"/>
      <c r="AB99" s="120"/>
      <c r="AC99" s="120"/>
      <c r="AD99" s="120"/>
      <c r="AE99" s="120"/>
      <c r="AF99" s="120"/>
      <c r="AG99" s="120"/>
    </row>
    <row r="100" spans="1:33" ht="13.2" x14ac:dyDescent="0.25">
      <c r="A100" s="110" t="s">
        <v>75</v>
      </c>
      <c r="B100" s="343" t="s">
        <v>414</v>
      </c>
      <c r="C100" s="553" t="s">
        <v>415</v>
      </c>
      <c r="D100" s="552" t="s">
        <v>360</v>
      </c>
      <c r="E100" s="554">
        <v>1.5</v>
      </c>
      <c r="F100" s="555">
        <v>1000</v>
      </c>
      <c r="G100" s="542">
        <f t="shared" si="161"/>
        <v>1500</v>
      </c>
      <c r="H100" s="554">
        <v>1.5</v>
      </c>
      <c r="I100" s="555">
        <v>1000</v>
      </c>
      <c r="J100" s="542">
        <f t="shared" si="177"/>
        <v>1500</v>
      </c>
      <c r="K100" s="112"/>
      <c r="L100" s="113"/>
      <c r="M100" s="114"/>
      <c r="N100" s="112"/>
      <c r="O100" s="113"/>
      <c r="P100" s="114"/>
      <c r="Q100" s="112"/>
      <c r="R100" s="113"/>
      <c r="S100" s="114"/>
      <c r="T100" s="112"/>
      <c r="U100" s="113"/>
      <c r="V100" s="114"/>
      <c r="W100" s="115">
        <f t="shared" si="173"/>
        <v>1500</v>
      </c>
      <c r="X100" s="116">
        <f t="shared" si="174"/>
        <v>1500</v>
      </c>
      <c r="Y100" s="116">
        <f t="shared" si="175"/>
        <v>0</v>
      </c>
      <c r="Z100" s="117">
        <f t="shared" si="176"/>
        <v>0</v>
      </c>
      <c r="AA100" s="118"/>
      <c r="AB100" s="120"/>
      <c r="AC100" s="120"/>
      <c r="AD100" s="120"/>
      <c r="AE100" s="120"/>
      <c r="AF100" s="120"/>
      <c r="AG100" s="120"/>
    </row>
    <row r="101" spans="1:33" ht="13.2" x14ac:dyDescent="0.25">
      <c r="A101" s="110" t="s">
        <v>75</v>
      </c>
      <c r="B101" s="343" t="s">
        <v>416</v>
      </c>
      <c r="C101" s="553" t="s">
        <v>417</v>
      </c>
      <c r="D101" s="552" t="s">
        <v>360</v>
      </c>
      <c r="E101" s="554">
        <v>1.5</v>
      </c>
      <c r="F101" s="555">
        <v>800</v>
      </c>
      <c r="G101" s="542">
        <f t="shared" si="161"/>
        <v>1200</v>
      </c>
      <c r="H101" s="554">
        <v>1.5</v>
      </c>
      <c r="I101" s="555">
        <v>800</v>
      </c>
      <c r="J101" s="542">
        <f t="shared" si="177"/>
        <v>1200</v>
      </c>
      <c r="K101" s="112"/>
      <c r="L101" s="113"/>
      <c r="M101" s="114"/>
      <c r="N101" s="112"/>
      <c r="O101" s="113"/>
      <c r="P101" s="114"/>
      <c r="Q101" s="112"/>
      <c r="R101" s="113"/>
      <c r="S101" s="114"/>
      <c r="T101" s="112"/>
      <c r="U101" s="113"/>
      <c r="V101" s="114"/>
      <c r="W101" s="115">
        <f t="shared" si="173"/>
        <v>1200</v>
      </c>
      <c r="X101" s="116">
        <f t="shared" si="174"/>
        <v>1200</v>
      </c>
      <c r="Y101" s="116">
        <f t="shared" si="175"/>
        <v>0</v>
      </c>
      <c r="Z101" s="117">
        <f t="shared" si="176"/>
        <v>0</v>
      </c>
      <c r="AA101" s="118"/>
      <c r="AB101" s="120"/>
      <c r="AC101" s="120"/>
      <c r="AD101" s="120"/>
      <c r="AE101" s="120"/>
      <c r="AF101" s="120"/>
      <c r="AG101" s="120"/>
    </row>
    <row r="102" spans="1:33" ht="13.2" x14ac:dyDescent="0.25">
      <c r="A102" s="110" t="s">
        <v>75</v>
      </c>
      <c r="B102" s="343" t="s">
        <v>418</v>
      </c>
      <c r="C102" s="553" t="s">
        <v>419</v>
      </c>
      <c r="D102" s="552" t="s">
        <v>360</v>
      </c>
      <c r="E102" s="554">
        <v>1.5</v>
      </c>
      <c r="F102" s="555">
        <v>1000</v>
      </c>
      <c r="G102" s="542">
        <f t="shared" si="161"/>
        <v>1500</v>
      </c>
      <c r="H102" s="554">
        <v>1.5</v>
      </c>
      <c r="I102" s="555">
        <v>1000</v>
      </c>
      <c r="J102" s="542">
        <f t="shared" si="177"/>
        <v>1500</v>
      </c>
      <c r="K102" s="112"/>
      <c r="L102" s="113"/>
      <c r="M102" s="114"/>
      <c r="N102" s="112"/>
      <c r="O102" s="113"/>
      <c r="P102" s="114"/>
      <c r="Q102" s="112"/>
      <c r="R102" s="113"/>
      <c r="S102" s="114"/>
      <c r="T102" s="112"/>
      <c r="U102" s="113"/>
      <c r="V102" s="114"/>
      <c r="W102" s="115">
        <f t="shared" si="173"/>
        <v>1500</v>
      </c>
      <c r="X102" s="116">
        <f t="shared" si="174"/>
        <v>1500</v>
      </c>
      <c r="Y102" s="116">
        <f t="shared" si="175"/>
        <v>0</v>
      </c>
      <c r="Z102" s="117">
        <f t="shared" si="176"/>
        <v>0</v>
      </c>
      <c r="AA102" s="118"/>
      <c r="AB102" s="120"/>
      <c r="AC102" s="120"/>
      <c r="AD102" s="120"/>
      <c r="AE102" s="120"/>
      <c r="AF102" s="120"/>
      <c r="AG102" s="120"/>
    </row>
    <row r="103" spans="1:33" ht="13.2" x14ac:dyDescent="0.25">
      <c r="A103" s="110" t="s">
        <v>75</v>
      </c>
      <c r="B103" s="343" t="s">
        <v>420</v>
      </c>
      <c r="C103" s="553" t="s">
        <v>421</v>
      </c>
      <c r="D103" s="552" t="s">
        <v>360</v>
      </c>
      <c r="E103" s="554">
        <v>1.5</v>
      </c>
      <c r="F103" s="555">
        <v>1000</v>
      </c>
      <c r="G103" s="542">
        <f t="shared" si="161"/>
        <v>1500</v>
      </c>
      <c r="H103" s="554">
        <v>1.5</v>
      </c>
      <c r="I103" s="555">
        <v>1000</v>
      </c>
      <c r="J103" s="542">
        <f t="shared" si="177"/>
        <v>1500</v>
      </c>
      <c r="K103" s="112"/>
      <c r="L103" s="113"/>
      <c r="M103" s="114"/>
      <c r="N103" s="112"/>
      <c r="O103" s="113"/>
      <c r="P103" s="114"/>
      <c r="Q103" s="112"/>
      <c r="R103" s="113"/>
      <c r="S103" s="114"/>
      <c r="T103" s="112"/>
      <c r="U103" s="113"/>
      <c r="V103" s="114"/>
      <c r="W103" s="115">
        <f t="shared" si="173"/>
        <v>1500</v>
      </c>
      <c r="X103" s="116">
        <f t="shared" si="174"/>
        <v>1500</v>
      </c>
      <c r="Y103" s="116">
        <f t="shared" si="175"/>
        <v>0</v>
      </c>
      <c r="Z103" s="117">
        <f t="shared" si="176"/>
        <v>0</v>
      </c>
      <c r="AA103" s="118"/>
      <c r="AB103" s="120"/>
      <c r="AC103" s="120"/>
      <c r="AD103" s="120"/>
      <c r="AE103" s="120"/>
      <c r="AF103" s="120"/>
      <c r="AG103" s="120"/>
    </row>
    <row r="104" spans="1:33" ht="13.2" x14ac:dyDescent="0.25">
      <c r="A104" s="110" t="s">
        <v>75</v>
      </c>
      <c r="B104" s="343" t="s">
        <v>422</v>
      </c>
      <c r="C104" s="553" t="s">
        <v>423</v>
      </c>
      <c r="D104" s="552" t="s">
        <v>360</v>
      </c>
      <c r="E104" s="554">
        <v>1.5</v>
      </c>
      <c r="F104" s="555">
        <v>1600</v>
      </c>
      <c r="G104" s="542">
        <f t="shared" si="161"/>
        <v>2400</v>
      </c>
      <c r="H104" s="554">
        <v>1.5</v>
      </c>
      <c r="I104" s="555">
        <v>1600</v>
      </c>
      <c r="J104" s="542">
        <f t="shared" si="177"/>
        <v>2400</v>
      </c>
      <c r="K104" s="112"/>
      <c r="L104" s="113"/>
      <c r="M104" s="114"/>
      <c r="N104" s="112"/>
      <c r="O104" s="113"/>
      <c r="P104" s="114"/>
      <c r="Q104" s="112"/>
      <c r="R104" s="113"/>
      <c r="S104" s="114"/>
      <c r="T104" s="112"/>
      <c r="U104" s="113"/>
      <c r="V104" s="114"/>
      <c r="W104" s="115">
        <f t="shared" si="173"/>
        <v>2400</v>
      </c>
      <c r="X104" s="116">
        <f t="shared" si="174"/>
        <v>2400</v>
      </c>
      <c r="Y104" s="116">
        <f t="shared" si="175"/>
        <v>0</v>
      </c>
      <c r="Z104" s="117">
        <f t="shared" si="176"/>
        <v>0</v>
      </c>
      <c r="AA104" s="118"/>
      <c r="AB104" s="120"/>
      <c r="AC104" s="120"/>
      <c r="AD104" s="120"/>
      <c r="AE104" s="120"/>
      <c r="AF104" s="120"/>
      <c r="AG104" s="120"/>
    </row>
    <row r="105" spans="1:33" ht="13.2" x14ac:dyDescent="0.25">
      <c r="A105" s="110" t="s">
        <v>75</v>
      </c>
      <c r="B105" s="343" t="s">
        <v>424</v>
      </c>
      <c r="C105" s="553" t="s">
        <v>425</v>
      </c>
      <c r="D105" s="552" t="s">
        <v>360</v>
      </c>
      <c r="E105" s="554">
        <v>1.5</v>
      </c>
      <c r="F105" s="555">
        <v>1200</v>
      </c>
      <c r="G105" s="542">
        <f t="shared" si="161"/>
        <v>1800</v>
      </c>
      <c r="H105" s="554">
        <v>1.5</v>
      </c>
      <c r="I105" s="555">
        <v>1200</v>
      </c>
      <c r="J105" s="542">
        <f t="shared" si="177"/>
        <v>1800</v>
      </c>
      <c r="K105" s="112"/>
      <c r="L105" s="113"/>
      <c r="M105" s="114"/>
      <c r="N105" s="112"/>
      <c r="O105" s="113"/>
      <c r="P105" s="114"/>
      <c r="Q105" s="112"/>
      <c r="R105" s="113"/>
      <c r="S105" s="114"/>
      <c r="T105" s="112"/>
      <c r="U105" s="113"/>
      <c r="V105" s="114"/>
      <c r="W105" s="115">
        <f t="shared" si="173"/>
        <v>1800</v>
      </c>
      <c r="X105" s="116">
        <f t="shared" si="174"/>
        <v>1800</v>
      </c>
      <c r="Y105" s="116">
        <f t="shared" si="175"/>
        <v>0</v>
      </c>
      <c r="Z105" s="117">
        <f t="shared" si="176"/>
        <v>0</v>
      </c>
      <c r="AA105" s="118"/>
      <c r="AB105" s="120"/>
      <c r="AC105" s="120"/>
      <c r="AD105" s="120"/>
      <c r="AE105" s="120"/>
      <c r="AF105" s="120"/>
      <c r="AG105" s="120"/>
    </row>
    <row r="106" spans="1:33" ht="26.4" x14ac:dyDescent="0.25">
      <c r="A106" s="110" t="s">
        <v>75</v>
      </c>
      <c r="B106" s="343" t="s">
        <v>426</v>
      </c>
      <c r="C106" s="342" t="s">
        <v>427</v>
      </c>
      <c r="D106" s="552" t="s">
        <v>360</v>
      </c>
      <c r="E106" s="554">
        <v>1.5</v>
      </c>
      <c r="F106" s="555">
        <v>4000</v>
      </c>
      <c r="G106" s="542">
        <f t="shared" si="161"/>
        <v>6000</v>
      </c>
      <c r="H106" s="554">
        <v>1.5</v>
      </c>
      <c r="I106" s="555">
        <v>4000</v>
      </c>
      <c r="J106" s="542">
        <f t="shared" si="177"/>
        <v>6000</v>
      </c>
      <c r="K106" s="112"/>
      <c r="L106" s="113"/>
      <c r="M106" s="114"/>
      <c r="N106" s="112"/>
      <c r="O106" s="113"/>
      <c r="P106" s="114"/>
      <c r="Q106" s="112"/>
      <c r="R106" s="113"/>
      <c r="S106" s="114"/>
      <c r="T106" s="112"/>
      <c r="U106" s="113"/>
      <c r="V106" s="114"/>
      <c r="W106" s="115">
        <f t="shared" si="173"/>
        <v>6000</v>
      </c>
      <c r="X106" s="116">
        <f t="shared" si="174"/>
        <v>6000</v>
      </c>
      <c r="Y106" s="116">
        <f t="shared" si="175"/>
        <v>0</v>
      </c>
      <c r="Z106" s="117">
        <f t="shared" si="176"/>
        <v>0</v>
      </c>
      <c r="AA106" s="118"/>
      <c r="AB106" s="120"/>
      <c r="AC106" s="120"/>
      <c r="AD106" s="120"/>
      <c r="AE106" s="120"/>
      <c r="AF106" s="120"/>
      <c r="AG106" s="120"/>
    </row>
    <row r="107" spans="1:33" ht="26.4" x14ac:dyDescent="0.25">
      <c r="A107" s="110" t="s">
        <v>75</v>
      </c>
      <c r="B107" s="343" t="s">
        <v>428</v>
      </c>
      <c r="C107" s="342" t="s">
        <v>429</v>
      </c>
      <c r="D107" s="552" t="s">
        <v>360</v>
      </c>
      <c r="E107" s="554">
        <v>1.5</v>
      </c>
      <c r="F107" s="555">
        <v>4000</v>
      </c>
      <c r="G107" s="542">
        <f t="shared" si="161"/>
        <v>6000</v>
      </c>
      <c r="H107" s="554">
        <v>1.5</v>
      </c>
      <c r="I107" s="555">
        <v>4000</v>
      </c>
      <c r="J107" s="542">
        <f t="shared" si="177"/>
        <v>6000</v>
      </c>
      <c r="K107" s="112"/>
      <c r="L107" s="113"/>
      <c r="M107" s="114"/>
      <c r="N107" s="112"/>
      <c r="O107" s="113"/>
      <c r="P107" s="114"/>
      <c r="Q107" s="112"/>
      <c r="R107" s="113"/>
      <c r="S107" s="114"/>
      <c r="T107" s="112"/>
      <c r="U107" s="113"/>
      <c r="V107" s="114"/>
      <c r="W107" s="115">
        <f t="shared" si="173"/>
        <v>6000</v>
      </c>
      <c r="X107" s="116">
        <f t="shared" si="174"/>
        <v>6000</v>
      </c>
      <c r="Y107" s="116">
        <f t="shared" si="175"/>
        <v>0</v>
      </c>
      <c r="Z107" s="117">
        <f t="shared" si="176"/>
        <v>0</v>
      </c>
      <c r="AA107" s="118"/>
      <c r="AB107" s="120"/>
      <c r="AC107" s="120"/>
      <c r="AD107" s="120"/>
      <c r="AE107" s="120"/>
      <c r="AF107" s="120"/>
      <c r="AG107" s="120"/>
    </row>
    <row r="108" spans="1:33" ht="13.2" x14ac:dyDescent="0.25">
      <c r="A108" s="110" t="s">
        <v>75</v>
      </c>
      <c r="B108" s="343" t="s">
        <v>430</v>
      </c>
      <c r="C108" s="342" t="s">
        <v>431</v>
      </c>
      <c r="D108" s="552" t="s">
        <v>360</v>
      </c>
      <c r="E108" s="554">
        <v>1.5</v>
      </c>
      <c r="F108" s="555">
        <v>2800</v>
      </c>
      <c r="G108" s="542">
        <f t="shared" si="161"/>
        <v>4200</v>
      </c>
      <c r="H108" s="554">
        <v>1.5</v>
      </c>
      <c r="I108" s="555">
        <v>2800</v>
      </c>
      <c r="J108" s="542">
        <f t="shared" si="177"/>
        <v>4200</v>
      </c>
      <c r="K108" s="112"/>
      <c r="L108" s="113"/>
      <c r="M108" s="114"/>
      <c r="N108" s="112"/>
      <c r="O108" s="113"/>
      <c r="P108" s="114"/>
      <c r="Q108" s="112"/>
      <c r="R108" s="113"/>
      <c r="S108" s="114"/>
      <c r="T108" s="112"/>
      <c r="U108" s="113"/>
      <c r="V108" s="114"/>
      <c r="W108" s="115">
        <f t="shared" si="173"/>
        <v>4200</v>
      </c>
      <c r="X108" s="116">
        <f t="shared" si="174"/>
        <v>4200</v>
      </c>
      <c r="Y108" s="116">
        <f t="shared" si="175"/>
        <v>0</v>
      </c>
      <c r="Z108" s="117">
        <f t="shared" si="176"/>
        <v>0</v>
      </c>
      <c r="AA108" s="118"/>
      <c r="AB108" s="120"/>
      <c r="AC108" s="120"/>
      <c r="AD108" s="120"/>
      <c r="AE108" s="120"/>
      <c r="AF108" s="120"/>
      <c r="AG108" s="120"/>
    </row>
    <row r="109" spans="1:33" ht="13.2" x14ac:dyDescent="0.25">
      <c r="A109" s="110" t="s">
        <v>75</v>
      </c>
      <c r="B109" s="343" t="s">
        <v>432</v>
      </c>
      <c r="C109" s="342" t="s">
        <v>433</v>
      </c>
      <c r="D109" s="552" t="s">
        <v>360</v>
      </c>
      <c r="E109" s="554">
        <v>1.5</v>
      </c>
      <c r="F109" s="555">
        <v>1600</v>
      </c>
      <c r="G109" s="542">
        <f t="shared" si="161"/>
        <v>2400</v>
      </c>
      <c r="H109" s="554">
        <v>1.5</v>
      </c>
      <c r="I109" s="555">
        <v>1600</v>
      </c>
      <c r="J109" s="542">
        <f t="shared" si="177"/>
        <v>2400</v>
      </c>
      <c r="K109" s="112"/>
      <c r="L109" s="113"/>
      <c r="M109" s="114"/>
      <c r="N109" s="112"/>
      <c r="O109" s="113"/>
      <c r="P109" s="114"/>
      <c r="Q109" s="112"/>
      <c r="R109" s="113"/>
      <c r="S109" s="114"/>
      <c r="T109" s="112"/>
      <c r="U109" s="113"/>
      <c r="V109" s="114"/>
      <c r="W109" s="115">
        <f t="shared" si="173"/>
        <v>2400</v>
      </c>
      <c r="X109" s="116">
        <f t="shared" si="174"/>
        <v>2400</v>
      </c>
      <c r="Y109" s="116">
        <f t="shared" si="175"/>
        <v>0</v>
      </c>
      <c r="Z109" s="117">
        <f t="shared" si="176"/>
        <v>0</v>
      </c>
      <c r="AA109" s="118"/>
      <c r="AB109" s="120"/>
      <c r="AC109" s="120"/>
      <c r="AD109" s="120"/>
      <c r="AE109" s="120"/>
      <c r="AF109" s="120"/>
      <c r="AG109" s="120"/>
    </row>
    <row r="110" spans="1:33" ht="26.4" x14ac:dyDescent="0.25">
      <c r="A110" s="110" t="s">
        <v>75</v>
      </c>
      <c r="B110" s="343" t="s">
        <v>434</v>
      </c>
      <c r="C110" s="342" t="s">
        <v>435</v>
      </c>
      <c r="D110" s="552" t="s">
        <v>360</v>
      </c>
      <c r="E110" s="554">
        <v>1.5</v>
      </c>
      <c r="F110" s="555">
        <v>1600</v>
      </c>
      <c r="G110" s="542">
        <f t="shared" si="161"/>
        <v>2400</v>
      </c>
      <c r="H110" s="554">
        <v>1.5</v>
      </c>
      <c r="I110" s="555">
        <v>1600</v>
      </c>
      <c r="J110" s="542">
        <f t="shared" si="177"/>
        <v>2400</v>
      </c>
      <c r="K110" s="112"/>
      <c r="L110" s="113"/>
      <c r="M110" s="114"/>
      <c r="N110" s="112"/>
      <c r="O110" s="113"/>
      <c r="P110" s="114"/>
      <c r="Q110" s="112"/>
      <c r="R110" s="113"/>
      <c r="S110" s="114"/>
      <c r="T110" s="112"/>
      <c r="U110" s="113"/>
      <c r="V110" s="114"/>
      <c r="W110" s="115">
        <f t="shared" si="173"/>
        <v>2400</v>
      </c>
      <c r="X110" s="116">
        <f t="shared" si="174"/>
        <v>2400</v>
      </c>
      <c r="Y110" s="116">
        <f t="shared" si="175"/>
        <v>0</v>
      </c>
      <c r="Z110" s="117">
        <f t="shared" si="176"/>
        <v>0</v>
      </c>
      <c r="AA110" s="118"/>
      <c r="AB110" s="120"/>
      <c r="AC110" s="120"/>
      <c r="AD110" s="120"/>
      <c r="AE110" s="120"/>
      <c r="AF110" s="120"/>
      <c r="AG110" s="120"/>
    </row>
    <row r="111" spans="1:33" ht="13.2" x14ac:dyDescent="0.25">
      <c r="A111" s="110" t="s">
        <v>75</v>
      </c>
      <c r="B111" s="343" t="s">
        <v>436</v>
      </c>
      <c r="C111" s="342" t="s">
        <v>437</v>
      </c>
      <c r="D111" s="552" t="s">
        <v>360</v>
      </c>
      <c r="E111" s="554">
        <v>1.5</v>
      </c>
      <c r="F111" s="555">
        <v>32000</v>
      </c>
      <c r="G111" s="542">
        <f t="shared" si="161"/>
        <v>48000</v>
      </c>
      <c r="H111" s="554">
        <v>1.5</v>
      </c>
      <c r="I111" s="555">
        <v>32000</v>
      </c>
      <c r="J111" s="542">
        <f t="shared" si="177"/>
        <v>48000</v>
      </c>
      <c r="K111" s="112"/>
      <c r="L111" s="113"/>
      <c r="M111" s="114"/>
      <c r="N111" s="112"/>
      <c r="O111" s="113"/>
      <c r="P111" s="114"/>
      <c r="Q111" s="112"/>
      <c r="R111" s="113"/>
      <c r="S111" s="114"/>
      <c r="T111" s="112"/>
      <c r="U111" s="113"/>
      <c r="V111" s="114"/>
      <c r="W111" s="115">
        <f t="shared" si="173"/>
        <v>48000</v>
      </c>
      <c r="X111" s="116">
        <f t="shared" si="174"/>
        <v>48000</v>
      </c>
      <c r="Y111" s="116">
        <f t="shared" si="175"/>
        <v>0</v>
      </c>
      <c r="Z111" s="117">
        <f t="shared" si="176"/>
        <v>0</v>
      </c>
      <c r="AA111" s="118"/>
      <c r="AB111" s="120"/>
      <c r="AC111" s="120"/>
      <c r="AD111" s="120"/>
      <c r="AE111" s="120"/>
      <c r="AF111" s="120"/>
      <c r="AG111" s="120"/>
    </row>
    <row r="112" spans="1:33" ht="26.4" x14ac:dyDescent="0.25">
      <c r="A112" s="110" t="s">
        <v>75</v>
      </c>
      <c r="B112" s="343" t="s">
        <v>438</v>
      </c>
      <c r="C112" s="342" t="s">
        <v>439</v>
      </c>
      <c r="D112" s="552" t="s">
        <v>360</v>
      </c>
      <c r="E112" s="554">
        <v>1.5</v>
      </c>
      <c r="F112" s="555">
        <v>13000</v>
      </c>
      <c r="G112" s="542">
        <f t="shared" si="161"/>
        <v>19500</v>
      </c>
      <c r="H112" s="554">
        <v>1.5</v>
      </c>
      <c r="I112" s="555">
        <v>13000</v>
      </c>
      <c r="J112" s="542">
        <f t="shared" si="177"/>
        <v>19500</v>
      </c>
      <c r="K112" s="112"/>
      <c r="L112" s="113"/>
      <c r="M112" s="114"/>
      <c r="N112" s="112"/>
      <c r="O112" s="113"/>
      <c r="P112" s="114"/>
      <c r="Q112" s="112"/>
      <c r="R112" s="113"/>
      <c r="S112" s="114"/>
      <c r="T112" s="112"/>
      <c r="U112" s="113"/>
      <c r="V112" s="114"/>
      <c r="W112" s="115">
        <f t="shared" si="173"/>
        <v>19500</v>
      </c>
      <c r="X112" s="116">
        <f t="shared" si="174"/>
        <v>19500</v>
      </c>
      <c r="Y112" s="116">
        <f t="shared" si="175"/>
        <v>0</v>
      </c>
      <c r="Z112" s="117">
        <f t="shared" si="176"/>
        <v>0</v>
      </c>
      <c r="AA112" s="118"/>
      <c r="AB112" s="120"/>
      <c r="AC112" s="120"/>
      <c r="AD112" s="120"/>
      <c r="AE112" s="120"/>
      <c r="AF112" s="120"/>
      <c r="AG112" s="120"/>
    </row>
    <row r="113" spans="1:33" ht="26.4" x14ac:dyDescent="0.25">
      <c r="A113" s="110" t="s">
        <v>75</v>
      </c>
      <c r="B113" s="343" t="s">
        <v>440</v>
      </c>
      <c r="C113" s="342" t="s">
        <v>441</v>
      </c>
      <c r="D113" s="552" t="s">
        <v>360</v>
      </c>
      <c r="E113" s="554">
        <v>1.5</v>
      </c>
      <c r="F113" s="555">
        <v>2400</v>
      </c>
      <c r="G113" s="542">
        <f t="shared" si="161"/>
        <v>3600</v>
      </c>
      <c r="H113" s="554">
        <v>1.5</v>
      </c>
      <c r="I113" s="555">
        <v>2400</v>
      </c>
      <c r="J113" s="542">
        <f t="shared" si="177"/>
        <v>3600</v>
      </c>
      <c r="K113" s="112"/>
      <c r="L113" s="113"/>
      <c r="M113" s="114"/>
      <c r="N113" s="112"/>
      <c r="O113" s="113"/>
      <c r="P113" s="114"/>
      <c r="Q113" s="112"/>
      <c r="R113" s="113"/>
      <c r="S113" s="114"/>
      <c r="T113" s="112"/>
      <c r="U113" s="113"/>
      <c r="V113" s="114"/>
      <c r="W113" s="115">
        <f t="shared" si="173"/>
        <v>3600</v>
      </c>
      <c r="X113" s="116">
        <f t="shared" si="174"/>
        <v>3600</v>
      </c>
      <c r="Y113" s="116">
        <f t="shared" si="175"/>
        <v>0</v>
      </c>
      <c r="Z113" s="117">
        <f t="shared" si="176"/>
        <v>0</v>
      </c>
      <c r="AA113" s="118"/>
      <c r="AB113" s="120"/>
      <c r="AC113" s="120"/>
      <c r="AD113" s="120"/>
      <c r="AE113" s="120"/>
      <c r="AF113" s="120"/>
      <c r="AG113" s="120"/>
    </row>
    <row r="114" spans="1:33" ht="26.4" x14ac:dyDescent="0.25">
      <c r="A114" s="110" t="s">
        <v>75</v>
      </c>
      <c r="B114" s="343" t="s">
        <v>442</v>
      </c>
      <c r="C114" s="553" t="s">
        <v>443</v>
      </c>
      <c r="D114" s="552" t="s">
        <v>360</v>
      </c>
      <c r="E114" s="554">
        <v>1.5</v>
      </c>
      <c r="F114" s="555">
        <v>4000</v>
      </c>
      <c r="G114" s="542">
        <f t="shared" si="161"/>
        <v>6000</v>
      </c>
      <c r="H114" s="554">
        <v>1.5</v>
      </c>
      <c r="I114" s="555">
        <v>4000</v>
      </c>
      <c r="J114" s="542">
        <f t="shared" si="177"/>
        <v>6000</v>
      </c>
      <c r="K114" s="112"/>
      <c r="L114" s="113"/>
      <c r="M114" s="114"/>
      <c r="N114" s="112"/>
      <c r="O114" s="113"/>
      <c r="P114" s="114"/>
      <c r="Q114" s="112"/>
      <c r="R114" s="113"/>
      <c r="S114" s="114"/>
      <c r="T114" s="112"/>
      <c r="U114" s="113"/>
      <c r="V114" s="114"/>
      <c r="W114" s="115">
        <f t="shared" si="173"/>
        <v>6000</v>
      </c>
      <c r="X114" s="116">
        <f t="shared" si="174"/>
        <v>6000</v>
      </c>
      <c r="Y114" s="116">
        <f t="shared" si="175"/>
        <v>0</v>
      </c>
      <c r="Z114" s="117">
        <f t="shared" si="176"/>
        <v>0</v>
      </c>
      <c r="AA114" s="118"/>
      <c r="AB114" s="120"/>
      <c r="AC114" s="120"/>
      <c r="AD114" s="120"/>
      <c r="AE114" s="120"/>
      <c r="AF114" s="120"/>
      <c r="AG114" s="120"/>
    </row>
    <row r="115" spans="1:33" ht="26.4" x14ac:dyDescent="0.25">
      <c r="A115" s="110" t="s">
        <v>75</v>
      </c>
      <c r="B115" s="343" t="s">
        <v>444</v>
      </c>
      <c r="C115" s="342" t="s">
        <v>445</v>
      </c>
      <c r="D115" s="552" t="s">
        <v>360</v>
      </c>
      <c r="E115" s="554">
        <v>1.5</v>
      </c>
      <c r="F115" s="555">
        <v>1600</v>
      </c>
      <c r="G115" s="542">
        <f t="shared" si="161"/>
        <v>2400</v>
      </c>
      <c r="H115" s="554">
        <v>1.5</v>
      </c>
      <c r="I115" s="555">
        <v>1600</v>
      </c>
      <c r="J115" s="542">
        <f t="shared" si="177"/>
        <v>2400</v>
      </c>
      <c r="K115" s="112"/>
      <c r="L115" s="113"/>
      <c r="M115" s="114"/>
      <c r="N115" s="112"/>
      <c r="O115" s="113"/>
      <c r="P115" s="114"/>
      <c r="Q115" s="112"/>
      <c r="R115" s="113"/>
      <c r="S115" s="114"/>
      <c r="T115" s="112"/>
      <c r="U115" s="113"/>
      <c r="V115" s="114"/>
      <c r="W115" s="115">
        <f t="shared" si="173"/>
        <v>2400</v>
      </c>
      <c r="X115" s="116">
        <f t="shared" si="174"/>
        <v>2400</v>
      </c>
      <c r="Y115" s="116">
        <f t="shared" si="175"/>
        <v>0</v>
      </c>
      <c r="Z115" s="117">
        <f t="shared" si="176"/>
        <v>0</v>
      </c>
      <c r="AA115" s="118"/>
      <c r="AB115" s="120"/>
      <c r="AC115" s="120"/>
      <c r="AD115" s="120"/>
      <c r="AE115" s="120"/>
      <c r="AF115" s="120"/>
      <c r="AG115" s="120"/>
    </row>
    <row r="116" spans="1:33" ht="26.4" x14ac:dyDescent="0.25">
      <c r="A116" s="110" t="s">
        <v>75</v>
      </c>
      <c r="B116" s="343" t="s">
        <v>446</v>
      </c>
      <c r="C116" s="342" t="s">
        <v>447</v>
      </c>
      <c r="D116" s="552" t="s">
        <v>360</v>
      </c>
      <c r="E116" s="554">
        <v>1.5</v>
      </c>
      <c r="F116" s="555">
        <v>3600</v>
      </c>
      <c r="G116" s="542">
        <f t="shared" si="161"/>
        <v>5400</v>
      </c>
      <c r="H116" s="554">
        <v>1.5</v>
      </c>
      <c r="I116" s="555">
        <v>3600</v>
      </c>
      <c r="J116" s="542">
        <f t="shared" si="177"/>
        <v>5400</v>
      </c>
      <c r="K116" s="112"/>
      <c r="L116" s="113"/>
      <c r="M116" s="114"/>
      <c r="N116" s="112"/>
      <c r="O116" s="113"/>
      <c r="P116" s="114"/>
      <c r="Q116" s="112"/>
      <c r="R116" s="113"/>
      <c r="S116" s="114"/>
      <c r="T116" s="112"/>
      <c r="U116" s="113"/>
      <c r="V116" s="114"/>
      <c r="W116" s="115">
        <f t="shared" si="173"/>
        <v>5400</v>
      </c>
      <c r="X116" s="116">
        <f t="shared" si="174"/>
        <v>5400</v>
      </c>
      <c r="Y116" s="116">
        <f t="shared" si="175"/>
        <v>0</v>
      </c>
      <c r="Z116" s="117">
        <f t="shared" si="176"/>
        <v>0</v>
      </c>
      <c r="AA116" s="118"/>
      <c r="AB116" s="120"/>
      <c r="AC116" s="120"/>
      <c r="AD116" s="120"/>
      <c r="AE116" s="120"/>
      <c r="AF116" s="120"/>
      <c r="AG116" s="120"/>
    </row>
    <row r="117" spans="1:33" ht="13.2" x14ac:dyDescent="0.25">
      <c r="A117" s="110" t="s">
        <v>75</v>
      </c>
      <c r="B117" s="343" t="s">
        <v>448</v>
      </c>
      <c r="C117" s="323" t="s">
        <v>449</v>
      </c>
      <c r="D117" s="552" t="s">
        <v>360</v>
      </c>
      <c r="E117" s="554">
        <v>1.5</v>
      </c>
      <c r="F117" s="555">
        <v>4800</v>
      </c>
      <c r="G117" s="542">
        <f t="shared" si="161"/>
        <v>7200</v>
      </c>
      <c r="H117" s="554">
        <v>1.5</v>
      </c>
      <c r="I117" s="555">
        <v>4800</v>
      </c>
      <c r="J117" s="542">
        <f t="shared" si="177"/>
        <v>7200</v>
      </c>
      <c r="K117" s="112"/>
      <c r="L117" s="113"/>
      <c r="M117" s="114"/>
      <c r="N117" s="112"/>
      <c r="O117" s="113"/>
      <c r="P117" s="114"/>
      <c r="Q117" s="112"/>
      <c r="R117" s="113"/>
      <c r="S117" s="114"/>
      <c r="T117" s="112"/>
      <c r="U117" s="113"/>
      <c r="V117" s="114"/>
      <c r="W117" s="115">
        <f t="shared" si="173"/>
        <v>7200</v>
      </c>
      <c r="X117" s="116">
        <f t="shared" si="174"/>
        <v>7200</v>
      </c>
      <c r="Y117" s="116">
        <f t="shared" si="175"/>
        <v>0</v>
      </c>
      <c r="Z117" s="117">
        <f t="shared" si="176"/>
        <v>0</v>
      </c>
      <c r="AA117" s="118"/>
      <c r="AB117" s="120"/>
      <c r="AC117" s="120"/>
      <c r="AD117" s="120"/>
      <c r="AE117" s="120"/>
      <c r="AF117" s="120"/>
      <c r="AG117" s="120"/>
    </row>
    <row r="118" spans="1:33" ht="26.4" x14ac:dyDescent="0.25">
      <c r="A118" s="110" t="s">
        <v>75</v>
      </c>
      <c r="B118" s="343" t="s">
        <v>450</v>
      </c>
      <c r="C118" s="342" t="s">
        <v>451</v>
      </c>
      <c r="D118" s="552" t="s">
        <v>360</v>
      </c>
      <c r="E118" s="554">
        <v>1.5</v>
      </c>
      <c r="F118" s="555">
        <v>5600</v>
      </c>
      <c r="G118" s="542">
        <f t="shared" si="161"/>
        <v>8400</v>
      </c>
      <c r="H118" s="554">
        <v>1.5</v>
      </c>
      <c r="I118" s="555">
        <v>5600</v>
      </c>
      <c r="J118" s="542">
        <f t="shared" si="177"/>
        <v>8400</v>
      </c>
      <c r="K118" s="112"/>
      <c r="L118" s="113"/>
      <c r="M118" s="114"/>
      <c r="N118" s="112"/>
      <c r="O118" s="113"/>
      <c r="P118" s="114"/>
      <c r="Q118" s="112"/>
      <c r="R118" s="113"/>
      <c r="S118" s="114"/>
      <c r="T118" s="112"/>
      <c r="U118" s="113"/>
      <c r="V118" s="114"/>
      <c r="W118" s="115">
        <f t="shared" si="173"/>
        <v>8400</v>
      </c>
      <c r="X118" s="116">
        <f t="shared" si="174"/>
        <v>8400</v>
      </c>
      <c r="Y118" s="116">
        <f t="shared" si="175"/>
        <v>0</v>
      </c>
      <c r="Z118" s="117">
        <f t="shared" si="176"/>
        <v>0</v>
      </c>
      <c r="AA118" s="118"/>
      <c r="AB118" s="120"/>
      <c r="AC118" s="120"/>
      <c r="AD118" s="120"/>
      <c r="AE118" s="120"/>
      <c r="AF118" s="120"/>
      <c r="AG118" s="120"/>
    </row>
    <row r="119" spans="1:33" ht="26.4" x14ac:dyDescent="0.25">
      <c r="A119" s="110" t="s">
        <v>75</v>
      </c>
      <c r="B119" s="343" t="s">
        <v>452</v>
      </c>
      <c r="C119" s="342" t="s">
        <v>453</v>
      </c>
      <c r="D119" s="552" t="s">
        <v>360</v>
      </c>
      <c r="E119" s="554">
        <v>1.5</v>
      </c>
      <c r="F119" s="555">
        <v>9600</v>
      </c>
      <c r="G119" s="542">
        <f t="shared" si="161"/>
        <v>14400</v>
      </c>
      <c r="H119" s="554">
        <v>1.5</v>
      </c>
      <c r="I119" s="555">
        <v>9600</v>
      </c>
      <c r="J119" s="542">
        <f t="shared" si="177"/>
        <v>14400</v>
      </c>
      <c r="K119" s="112"/>
      <c r="L119" s="113"/>
      <c r="M119" s="114"/>
      <c r="N119" s="112"/>
      <c r="O119" s="113"/>
      <c r="P119" s="114"/>
      <c r="Q119" s="112"/>
      <c r="R119" s="113"/>
      <c r="S119" s="114"/>
      <c r="T119" s="112"/>
      <c r="U119" s="113"/>
      <c r="V119" s="114"/>
      <c r="W119" s="115">
        <f t="shared" si="173"/>
        <v>14400</v>
      </c>
      <c r="X119" s="116">
        <f t="shared" si="174"/>
        <v>14400</v>
      </c>
      <c r="Y119" s="116">
        <f t="shared" si="175"/>
        <v>0</v>
      </c>
      <c r="Z119" s="117">
        <f t="shared" si="176"/>
        <v>0</v>
      </c>
      <c r="AA119" s="118"/>
      <c r="AB119" s="120"/>
      <c r="AC119" s="120"/>
      <c r="AD119" s="120"/>
      <c r="AE119" s="120"/>
      <c r="AF119" s="120"/>
      <c r="AG119" s="120"/>
    </row>
    <row r="120" spans="1:33" ht="26.4" x14ac:dyDescent="0.25">
      <c r="A120" s="110" t="s">
        <v>75</v>
      </c>
      <c r="B120" s="343" t="s">
        <v>454</v>
      </c>
      <c r="C120" s="342" t="s">
        <v>455</v>
      </c>
      <c r="D120" s="552" t="s">
        <v>360</v>
      </c>
      <c r="E120" s="554">
        <v>1.5</v>
      </c>
      <c r="F120" s="555">
        <v>6400</v>
      </c>
      <c r="G120" s="542">
        <f t="shared" si="161"/>
        <v>9600</v>
      </c>
      <c r="H120" s="554">
        <v>1.5</v>
      </c>
      <c r="I120" s="555">
        <v>6400</v>
      </c>
      <c r="J120" s="542">
        <f t="shared" si="177"/>
        <v>9600</v>
      </c>
      <c r="K120" s="112"/>
      <c r="L120" s="113"/>
      <c r="M120" s="114"/>
      <c r="N120" s="112"/>
      <c r="O120" s="113"/>
      <c r="P120" s="114"/>
      <c r="Q120" s="112"/>
      <c r="R120" s="113"/>
      <c r="S120" s="114"/>
      <c r="T120" s="112"/>
      <c r="U120" s="113"/>
      <c r="V120" s="114"/>
      <c r="W120" s="115">
        <f t="shared" si="173"/>
        <v>9600</v>
      </c>
      <c r="X120" s="116">
        <f t="shared" si="174"/>
        <v>9600</v>
      </c>
      <c r="Y120" s="116">
        <f t="shared" si="175"/>
        <v>0</v>
      </c>
      <c r="Z120" s="117">
        <f t="shared" si="176"/>
        <v>0</v>
      </c>
      <c r="AA120" s="118"/>
      <c r="AB120" s="120"/>
      <c r="AC120" s="120"/>
      <c r="AD120" s="120"/>
      <c r="AE120" s="120"/>
      <c r="AF120" s="120"/>
      <c r="AG120" s="120"/>
    </row>
    <row r="121" spans="1:33" ht="13.2" x14ac:dyDescent="0.25">
      <c r="A121" s="110" t="s">
        <v>75</v>
      </c>
      <c r="B121" s="343" t="s">
        <v>456</v>
      </c>
      <c r="C121" s="342" t="s">
        <v>457</v>
      </c>
      <c r="D121" s="552" t="s">
        <v>360</v>
      </c>
      <c r="E121" s="554">
        <v>1.5</v>
      </c>
      <c r="F121" s="555">
        <v>1800</v>
      </c>
      <c r="G121" s="542">
        <f t="shared" si="161"/>
        <v>2700</v>
      </c>
      <c r="H121" s="554">
        <v>1.5</v>
      </c>
      <c r="I121" s="555">
        <v>1800</v>
      </c>
      <c r="J121" s="542">
        <f t="shared" si="177"/>
        <v>2700</v>
      </c>
      <c r="K121" s="112"/>
      <c r="L121" s="113"/>
      <c r="M121" s="114"/>
      <c r="N121" s="112"/>
      <c r="O121" s="113"/>
      <c r="P121" s="114"/>
      <c r="Q121" s="112"/>
      <c r="R121" s="113"/>
      <c r="S121" s="114"/>
      <c r="T121" s="112"/>
      <c r="U121" s="113"/>
      <c r="V121" s="114"/>
      <c r="W121" s="115">
        <f t="shared" si="173"/>
        <v>2700</v>
      </c>
      <c r="X121" s="116">
        <f t="shared" si="174"/>
        <v>2700</v>
      </c>
      <c r="Y121" s="116">
        <f t="shared" si="175"/>
        <v>0</v>
      </c>
      <c r="Z121" s="117">
        <f t="shared" si="176"/>
        <v>0</v>
      </c>
      <c r="AA121" s="118"/>
      <c r="AB121" s="120"/>
      <c r="AC121" s="120"/>
      <c r="AD121" s="120"/>
      <c r="AE121" s="120"/>
      <c r="AF121" s="120"/>
      <c r="AG121" s="120"/>
    </row>
    <row r="122" spans="1:33" ht="13.2" x14ac:dyDescent="0.25">
      <c r="A122" s="110" t="s">
        <v>75</v>
      </c>
      <c r="B122" s="343" t="s">
        <v>458</v>
      </c>
      <c r="C122" s="342" t="s">
        <v>459</v>
      </c>
      <c r="D122" s="552" t="s">
        <v>360</v>
      </c>
      <c r="E122" s="554">
        <v>1.5</v>
      </c>
      <c r="F122" s="555">
        <v>1200</v>
      </c>
      <c r="G122" s="542">
        <f t="shared" si="161"/>
        <v>1800</v>
      </c>
      <c r="H122" s="554">
        <v>1.5</v>
      </c>
      <c r="I122" s="555">
        <v>1200</v>
      </c>
      <c r="J122" s="542">
        <f t="shared" si="177"/>
        <v>1800</v>
      </c>
      <c r="K122" s="112"/>
      <c r="L122" s="113"/>
      <c r="M122" s="114"/>
      <c r="N122" s="112"/>
      <c r="O122" s="113"/>
      <c r="P122" s="114"/>
      <c r="Q122" s="112"/>
      <c r="R122" s="113"/>
      <c r="S122" s="114"/>
      <c r="T122" s="112"/>
      <c r="U122" s="113"/>
      <c r="V122" s="114"/>
      <c r="W122" s="115">
        <f t="shared" si="173"/>
        <v>1800</v>
      </c>
      <c r="X122" s="116">
        <f t="shared" si="174"/>
        <v>1800</v>
      </c>
      <c r="Y122" s="116">
        <f t="shared" si="175"/>
        <v>0</v>
      </c>
      <c r="Z122" s="117">
        <f t="shared" si="176"/>
        <v>0</v>
      </c>
      <c r="AA122" s="118"/>
      <c r="AB122" s="120"/>
      <c r="AC122" s="120"/>
      <c r="AD122" s="120"/>
      <c r="AE122" s="120"/>
      <c r="AF122" s="120"/>
      <c r="AG122" s="120"/>
    </row>
    <row r="123" spans="1:33" ht="26.4" x14ac:dyDescent="0.25">
      <c r="A123" s="110" t="s">
        <v>75</v>
      </c>
      <c r="B123" s="343" t="s">
        <v>460</v>
      </c>
      <c r="C123" s="342" t="s">
        <v>461</v>
      </c>
      <c r="D123" s="552" t="s">
        <v>360</v>
      </c>
      <c r="E123" s="554">
        <v>1.5</v>
      </c>
      <c r="F123" s="555">
        <v>3000</v>
      </c>
      <c r="G123" s="542">
        <f t="shared" si="161"/>
        <v>4500</v>
      </c>
      <c r="H123" s="554">
        <v>1.5</v>
      </c>
      <c r="I123" s="555">
        <v>3000</v>
      </c>
      <c r="J123" s="542">
        <f t="shared" si="177"/>
        <v>4500</v>
      </c>
      <c r="K123" s="112"/>
      <c r="L123" s="113"/>
      <c r="M123" s="114"/>
      <c r="N123" s="112"/>
      <c r="O123" s="113"/>
      <c r="P123" s="114"/>
      <c r="Q123" s="112"/>
      <c r="R123" s="113"/>
      <c r="S123" s="114"/>
      <c r="T123" s="112"/>
      <c r="U123" s="113"/>
      <c r="V123" s="114"/>
      <c r="W123" s="115">
        <f t="shared" si="173"/>
        <v>4500</v>
      </c>
      <c r="X123" s="116">
        <f t="shared" si="174"/>
        <v>4500</v>
      </c>
      <c r="Y123" s="116">
        <f t="shared" si="175"/>
        <v>0</v>
      </c>
      <c r="Z123" s="117">
        <f t="shared" si="176"/>
        <v>0</v>
      </c>
      <c r="AA123" s="118"/>
      <c r="AB123" s="120"/>
      <c r="AC123" s="120"/>
      <c r="AD123" s="120"/>
      <c r="AE123" s="120"/>
      <c r="AF123" s="120"/>
      <c r="AG123" s="120"/>
    </row>
    <row r="124" spans="1:33" ht="13.2" x14ac:dyDescent="0.25">
      <c r="A124" s="110" t="s">
        <v>75</v>
      </c>
      <c r="B124" s="343" t="s">
        <v>462</v>
      </c>
      <c r="C124" s="342" t="s">
        <v>463</v>
      </c>
      <c r="D124" s="552" t="s">
        <v>360</v>
      </c>
      <c r="E124" s="554">
        <v>1.5</v>
      </c>
      <c r="F124" s="555">
        <v>1800</v>
      </c>
      <c r="G124" s="542">
        <f t="shared" si="161"/>
        <v>2700</v>
      </c>
      <c r="H124" s="554">
        <v>1.5</v>
      </c>
      <c r="I124" s="555">
        <v>1800</v>
      </c>
      <c r="J124" s="542">
        <f t="shared" si="177"/>
        <v>2700</v>
      </c>
      <c r="K124" s="112"/>
      <c r="L124" s="113"/>
      <c r="M124" s="114"/>
      <c r="N124" s="112"/>
      <c r="O124" s="113"/>
      <c r="P124" s="114"/>
      <c r="Q124" s="112"/>
      <c r="R124" s="113"/>
      <c r="S124" s="114"/>
      <c r="T124" s="112"/>
      <c r="U124" s="113"/>
      <c r="V124" s="114"/>
      <c r="W124" s="115">
        <f t="shared" si="173"/>
        <v>2700</v>
      </c>
      <c r="X124" s="116">
        <f t="shared" si="174"/>
        <v>2700</v>
      </c>
      <c r="Y124" s="116">
        <f t="shared" si="175"/>
        <v>0</v>
      </c>
      <c r="Z124" s="117">
        <f t="shared" si="176"/>
        <v>0</v>
      </c>
      <c r="AA124" s="118"/>
      <c r="AB124" s="120"/>
      <c r="AC124" s="120"/>
      <c r="AD124" s="120"/>
      <c r="AE124" s="120"/>
      <c r="AF124" s="120"/>
      <c r="AG124" s="120"/>
    </row>
    <row r="125" spans="1:33" ht="13.2" x14ac:dyDescent="0.25">
      <c r="A125" s="110" t="s">
        <v>75</v>
      </c>
      <c r="B125" s="343" t="s">
        <v>464</v>
      </c>
      <c r="C125" s="342" t="s">
        <v>465</v>
      </c>
      <c r="D125" s="552" t="s">
        <v>360</v>
      </c>
      <c r="E125" s="554">
        <v>1.5</v>
      </c>
      <c r="F125" s="555">
        <v>1200</v>
      </c>
      <c r="G125" s="542">
        <f t="shared" si="161"/>
        <v>1800</v>
      </c>
      <c r="H125" s="554">
        <v>1.5</v>
      </c>
      <c r="I125" s="555">
        <v>1200</v>
      </c>
      <c r="J125" s="542">
        <f t="shared" si="177"/>
        <v>1800</v>
      </c>
      <c r="K125" s="112"/>
      <c r="L125" s="113"/>
      <c r="M125" s="114"/>
      <c r="N125" s="112"/>
      <c r="O125" s="113"/>
      <c r="P125" s="114"/>
      <c r="Q125" s="112"/>
      <c r="R125" s="113"/>
      <c r="S125" s="114"/>
      <c r="T125" s="112"/>
      <c r="U125" s="113"/>
      <c r="V125" s="114"/>
      <c r="W125" s="115">
        <f t="shared" si="173"/>
        <v>1800</v>
      </c>
      <c r="X125" s="116">
        <f t="shared" si="174"/>
        <v>1800</v>
      </c>
      <c r="Y125" s="116">
        <f t="shared" si="175"/>
        <v>0</v>
      </c>
      <c r="Z125" s="117">
        <f t="shared" si="176"/>
        <v>0</v>
      </c>
      <c r="AA125" s="118"/>
      <c r="AB125" s="120"/>
      <c r="AC125" s="120"/>
      <c r="AD125" s="120"/>
      <c r="AE125" s="120"/>
      <c r="AF125" s="120"/>
      <c r="AG125" s="120"/>
    </row>
    <row r="126" spans="1:33" ht="13.2" x14ac:dyDescent="0.25">
      <c r="A126" s="110" t="s">
        <v>75</v>
      </c>
      <c r="B126" s="343" t="s">
        <v>466</v>
      </c>
      <c r="C126" s="342" t="s">
        <v>467</v>
      </c>
      <c r="D126" s="552" t="s">
        <v>360</v>
      </c>
      <c r="E126" s="554">
        <v>1.5</v>
      </c>
      <c r="F126" s="555">
        <v>1400</v>
      </c>
      <c r="G126" s="542">
        <f t="shared" si="161"/>
        <v>2100</v>
      </c>
      <c r="H126" s="554">
        <v>1.5</v>
      </c>
      <c r="I126" s="555">
        <v>1400</v>
      </c>
      <c r="J126" s="542">
        <f t="shared" si="177"/>
        <v>2100</v>
      </c>
      <c r="K126" s="112"/>
      <c r="L126" s="113"/>
      <c r="M126" s="114"/>
      <c r="N126" s="112"/>
      <c r="O126" s="113"/>
      <c r="P126" s="114"/>
      <c r="Q126" s="112"/>
      <c r="R126" s="113"/>
      <c r="S126" s="114"/>
      <c r="T126" s="112"/>
      <c r="U126" s="113"/>
      <c r="V126" s="114"/>
      <c r="W126" s="115">
        <f t="shared" si="173"/>
        <v>2100</v>
      </c>
      <c r="X126" s="116">
        <f t="shared" si="174"/>
        <v>2100</v>
      </c>
      <c r="Y126" s="116">
        <f t="shared" si="175"/>
        <v>0</v>
      </c>
      <c r="Z126" s="117">
        <f t="shared" si="176"/>
        <v>0</v>
      </c>
      <c r="AA126" s="118"/>
      <c r="AB126" s="120"/>
      <c r="AC126" s="120"/>
      <c r="AD126" s="120"/>
      <c r="AE126" s="120"/>
      <c r="AF126" s="120"/>
      <c r="AG126" s="120"/>
    </row>
    <row r="127" spans="1:33" ht="26.4" x14ac:dyDescent="0.25">
      <c r="A127" s="110" t="s">
        <v>75</v>
      </c>
      <c r="B127" s="343" t="s">
        <v>468</v>
      </c>
      <c r="C127" s="342" t="s">
        <v>469</v>
      </c>
      <c r="D127" s="552" t="s">
        <v>360</v>
      </c>
      <c r="E127" s="554">
        <v>1.5</v>
      </c>
      <c r="F127" s="555">
        <v>800</v>
      </c>
      <c r="G127" s="542">
        <f t="shared" si="161"/>
        <v>1200</v>
      </c>
      <c r="H127" s="554">
        <v>1.5</v>
      </c>
      <c r="I127" s="555">
        <v>800</v>
      </c>
      <c r="J127" s="542">
        <f t="shared" si="177"/>
        <v>1200</v>
      </c>
      <c r="K127" s="112"/>
      <c r="L127" s="113"/>
      <c r="M127" s="114"/>
      <c r="N127" s="112"/>
      <c r="O127" s="113"/>
      <c r="P127" s="114"/>
      <c r="Q127" s="112"/>
      <c r="R127" s="113"/>
      <c r="S127" s="114"/>
      <c r="T127" s="112"/>
      <c r="U127" s="113"/>
      <c r="V127" s="114"/>
      <c r="W127" s="115">
        <f t="shared" si="173"/>
        <v>1200</v>
      </c>
      <c r="X127" s="116">
        <f t="shared" si="174"/>
        <v>1200</v>
      </c>
      <c r="Y127" s="116">
        <f t="shared" si="175"/>
        <v>0</v>
      </c>
      <c r="Z127" s="117">
        <f t="shared" si="176"/>
        <v>0</v>
      </c>
      <c r="AA127" s="118"/>
      <c r="AB127" s="120"/>
      <c r="AC127" s="120"/>
      <c r="AD127" s="120"/>
      <c r="AE127" s="120"/>
      <c r="AF127" s="120"/>
      <c r="AG127" s="120"/>
    </row>
    <row r="128" spans="1:33" ht="13.2" x14ac:dyDescent="0.25">
      <c r="A128" s="110" t="s">
        <v>75</v>
      </c>
      <c r="B128" s="343" t="s">
        <v>470</v>
      </c>
      <c r="C128" s="342" t="s">
        <v>471</v>
      </c>
      <c r="D128" s="552" t="s">
        <v>360</v>
      </c>
      <c r="E128" s="554">
        <v>1.5</v>
      </c>
      <c r="F128" s="555">
        <v>1400</v>
      </c>
      <c r="G128" s="542">
        <f t="shared" si="161"/>
        <v>2100</v>
      </c>
      <c r="H128" s="554">
        <v>1.5</v>
      </c>
      <c r="I128" s="555">
        <v>1400</v>
      </c>
      <c r="J128" s="542">
        <f t="shared" si="177"/>
        <v>2100</v>
      </c>
      <c r="K128" s="112"/>
      <c r="L128" s="113"/>
      <c r="M128" s="114"/>
      <c r="N128" s="112"/>
      <c r="O128" s="113"/>
      <c r="P128" s="114"/>
      <c r="Q128" s="112"/>
      <c r="R128" s="113"/>
      <c r="S128" s="114"/>
      <c r="T128" s="112"/>
      <c r="U128" s="113"/>
      <c r="V128" s="114"/>
      <c r="W128" s="115">
        <f t="shared" si="173"/>
        <v>2100</v>
      </c>
      <c r="X128" s="116">
        <f t="shared" si="174"/>
        <v>2100</v>
      </c>
      <c r="Y128" s="116">
        <f t="shared" si="175"/>
        <v>0</v>
      </c>
      <c r="Z128" s="117">
        <f t="shared" si="176"/>
        <v>0</v>
      </c>
      <c r="AA128" s="118"/>
      <c r="AB128" s="120"/>
      <c r="AC128" s="120"/>
      <c r="AD128" s="120"/>
      <c r="AE128" s="120"/>
      <c r="AF128" s="120"/>
      <c r="AG128" s="120"/>
    </row>
    <row r="129" spans="1:33" ht="26.4" x14ac:dyDescent="0.25">
      <c r="A129" s="110" t="s">
        <v>75</v>
      </c>
      <c r="B129" s="343" t="s">
        <v>472</v>
      </c>
      <c r="C129" s="556" t="s">
        <v>473</v>
      </c>
      <c r="D129" s="552" t="s">
        <v>360</v>
      </c>
      <c r="E129" s="554">
        <v>1.5</v>
      </c>
      <c r="F129" s="557">
        <v>2000</v>
      </c>
      <c r="G129" s="542">
        <f t="shared" si="161"/>
        <v>3000</v>
      </c>
      <c r="H129" s="554">
        <v>1.5</v>
      </c>
      <c r="I129" s="557">
        <v>2000</v>
      </c>
      <c r="J129" s="542">
        <f t="shared" si="177"/>
        <v>3000</v>
      </c>
      <c r="K129" s="112"/>
      <c r="L129" s="113"/>
      <c r="M129" s="114"/>
      <c r="N129" s="112"/>
      <c r="O129" s="113"/>
      <c r="P129" s="114"/>
      <c r="Q129" s="112"/>
      <c r="R129" s="113"/>
      <c r="S129" s="114"/>
      <c r="T129" s="112"/>
      <c r="U129" s="113"/>
      <c r="V129" s="114"/>
      <c r="W129" s="115">
        <f t="shared" si="173"/>
        <v>3000</v>
      </c>
      <c r="X129" s="116">
        <f t="shared" si="174"/>
        <v>3000</v>
      </c>
      <c r="Y129" s="116">
        <f t="shared" si="175"/>
        <v>0</v>
      </c>
      <c r="Z129" s="117">
        <f t="shared" si="176"/>
        <v>0</v>
      </c>
      <c r="AA129" s="118"/>
      <c r="AB129" s="120"/>
      <c r="AC129" s="120"/>
      <c r="AD129" s="120"/>
      <c r="AE129" s="120"/>
      <c r="AF129" s="120"/>
      <c r="AG129" s="120"/>
    </row>
    <row r="130" spans="1:33" ht="26.4" x14ac:dyDescent="0.25">
      <c r="A130" s="110" t="s">
        <v>75</v>
      </c>
      <c r="B130" s="343" t="s">
        <v>474</v>
      </c>
      <c r="C130" s="342" t="s">
        <v>475</v>
      </c>
      <c r="D130" s="552" t="s">
        <v>360</v>
      </c>
      <c r="E130" s="554">
        <v>1.5</v>
      </c>
      <c r="F130" s="555">
        <v>1800</v>
      </c>
      <c r="G130" s="542">
        <f t="shared" si="161"/>
        <v>2700</v>
      </c>
      <c r="H130" s="554">
        <v>1.5</v>
      </c>
      <c r="I130" s="555">
        <v>1800</v>
      </c>
      <c r="J130" s="542">
        <f t="shared" si="177"/>
        <v>2700</v>
      </c>
      <c r="K130" s="112"/>
      <c r="L130" s="113"/>
      <c r="M130" s="114"/>
      <c r="N130" s="112"/>
      <c r="O130" s="113"/>
      <c r="P130" s="114"/>
      <c r="Q130" s="112"/>
      <c r="R130" s="113"/>
      <c r="S130" s="114"/>
      <c r="T130" s="112"/>
      <c r="U130" s="113"/>
      <c r="V130" s="114"/>
      <c r="W130" s="115">
        <f t="shared" si="173"/>
        <v>2700</v>
      </c>
      <c r="X130" s="116">
        <f t="shared" si="174"/>
        <v>2700</v>
      </c>
      <c r="Y130" s="116">
        <f t="shared" si="175"/>
        <v>0</v>
      </c>
      <c r="Z130" s="117">
        <f t="shared" si="176"/>
        <v>0</v>
      </c>
      <c r="AA130" s="118"/>
      <c r="AB130" s="120"/>
      <c r="AC130" s="120"/>
      <c r="AD130" s="120"/>
      <c r="AE130" s="120"/>
      <c r="AF130" s="120"/>
      <c r="AG130" s="120"/>
    </row>
    <row r="131" spans="1:33" ht="13.2" x14ac:dyDescent="0.25">
      <c r="A131" s="110" t="s">
        <v>75</v>
      </c>
      <c r="B131" s="343" t="s">
        <v>476</v>
      </c>
      <c r="C131" s="342" t="s">
        <v>477</v>
      </c>
      <c r="D131" s="552" t="s">
        <v>360</v>
      </c>
      <c r="E131" s="554">
        <v>1</v>
      </c>
      <c r="F131" s="555">
        <f>4000*1.1</f>
        <v>4400</v>
      </c>
      <c r="G131" s="542">
        <f t="shared" si="161"/>
        <v>4400</v>
      </c>
      <c r="H131" s="554">
        <v>1</v>
      </c>
      <c r="I131" s="555">
        <f>4000*1.1</f>
        <v>4400</v>
      </c>
      <c r="J131" s="542">
        <f t="shared" si="177"/>
        <v>4400</v>
      </c>
      <c r="K131" s="112"/>
      <c r="L131" s="113"/>
      <c r="M131" s="114"/>
      <c r="N131" s="112"/>
      <c r="O131" s="113"/>
      <c r="P131" s="114"/>
      <c r="Q131" s="112"/>
      <c r="R131" s="113"/>
      <c r="S131" s="114"/>
      <c r="T131" s="112"/>
      <c r="U131" s="113"/>
      <c r="V131" s="114"/>
      <c r="W131" s="115">
        <f t="shared" si="173"/>
        <v>4400</v>
      </c>
      <c r="X131" s="116">
        <f t="shared" si="174"/>
        <v>4400</v>
      </c>
      <c r="Y131" s="116">
        <f t="shared" si="175"/>
        <v>0</v>
      </c>
      <c r="Z131" s="117">
        <f t="shared" si="176"/>
        <v>0</v>
      </c>
      <c r="AA131" s="118"/>
      <c r="AB131" s="120"/>
      <c r="AC131" s="120"/>
      <c r="AD131" s="120"/>
      <c r="AE131" s="120"/>
      <c r="AF131" s="120"/>
      <c r="AG131" s="120"/>
    </row>
    <row r="132" spans="1:33" ht="13.2" x14ac:dyDescent="0.25">
      <c r="A132" s="110" t="s">
        <v>75</v>
      </c>
      <c r="B132" s="343" t="s">
        <v>478</v>
      </c>
      <c r="C132" s="342" t="s">
        <v>479</v>
      </c>
      <c r="D132" s="552" t="s">
        <v>360</v>
      </c>
      <c r="E132" s="554">
        <v>1</v>
      </c>
      <c r="F132" s="555">
        <f>1200*1.1</f>
        <v>1320</v>
      </c>
      <c r="G132" s="542">
        <f t="shared" si="161"/>
        <v>1320</v>
      </c>
      <c r="H132" s="554">
        <v>1</v>
      </c>
      <c r="I132" s="555">
        <f>1200*1.1</f>
        <v>1320</v>
      </c>
      <c r="J132" s="542">
        <f t="shared" si="177"/>
        <v>1320</v>
      </c>
      <c r="K132" s="112"/>
      <c r="L132" s="113"/>
      <c r="M132" s="114"/>
      <c r="N132" s="112"/>
      <c r="O132" s="113"/>
      <c r="P132" s="114"/>
      <c r="Q132" s="112"/>
      <c r="R132" s="113"/>
      <c r="S132" s="114"/>
      <c r="T132" s="112"/>
      <c r="U132" s="113"/>
      <c r="V132" s="114"/>
      <c r="W132" s="115">
        <f t="shared" si="173"/>
        <v>1320</v>
      </c>
      <c r="X132" s="116">
        <f t="shared" si="174"/>
        <v>1320</v>
      </c>
      <c r="Y132" s="116">
        <f t="shared" si="175"/>
        <v>0</v>
      </c>
      <c r="Z132" s="117">
        <f t="shared" si="176"/>
        <v>0</v>
      </c>
      <c r="AA132" s="118"/>
      <c r="AB132" s="120"/>
      <c r="AC132" s="120"/>
      <c r="AD132" s="120"/>
      <c r="AE132" s="120"/>
      <c r="AF132" s="120"/>
      <c r="AG132" s="120"/>
    </row>
    <row r="133" spans="1:33" ht="13.2" x14ac:dyDescent="0.25">
      <c r="A133" s="110" t="s">
        <v>75</v>
      </c>
      <c r="B133" s="343" t="s">
        <v>480</v>
      </c>
      <c r="C133" s="342" t="s">
        <v>481</v>
      </c>
      <c r="D133" s="552" t="s">
        <v>360</v>
      </c>
      <c r="E133" s="554">
        <v>1</v>
      </c>
      <c r="F133" s="555">
        <f>1.1*200</f>
        <v>220.00000000000003</v>
      </c>
      <c r="G133" s="542">
        <f t="shared" si="161"/>
        <v>220.00000000000003</v>
      </c>
      <c r="H133" s="554">
        <v>1</v>
      </c>
      <c r="I133" s="555">
        <f>1.1*200</f>
        <v>220.00000000000003</v>
      </c>
      <c r="J133" s="542">
        <f t="shared" si="177"/>
        <v>220.00000000000003</v>
      </c>
      <c r="K133" s="112"/>
      <c r="L133" s="113"/>
      <c r="M133" s="114"/>
      <c r="N133" s="112"/>
      <c r="O133" s="113"/>
      <c r="P133" s="114"/>
      <c r="Q133" s="112"/>
      <c r="R133" s="113"/>
      <c r="S133" s="114"/>
      <c r="T133" s="112"/>
      <c r="U133" s="113"/>
      <c r="V133" s="114"/>
      <c r="W133" s="115">
        <f t="shared" si="173"/>
        <v>220.00000000000003</v>
      </c>
      <c r="X133" s="116">
        <f t="shared" si="174"/>
        <v>220.00000000000003</v>
      </c>
      <c r="Y133" s="116">
        <f t="shared" si="175"/>
        <v>0</v>
      </c>
      <c r="Z133" s="117">
        <f t="shared" si="176"/>
        <v>0</v>
      </c>
      <c r="AA133" s="118"/>
      <c r="AB133" s="120"/>
      <c r="AC133" s="120"/>
      <c r="AD133" s="120"/>
      <c r="AE133" s="120"/>
      <c r="AF133" s="120"/>
      <c r="AG133" s="120"/>
    </row>
    <row r="134" spans="1:33" ht="13.2" x14ac:dyDescent="0.25">
      <c r="A134" s="110" t="s">
        <v>75</v>
      </c>
      <c r="B134" s="343" t="s">
        <v>482</v>
      </c>
      <c r="C134" s="342" t="s">
        <v>483</v>
      </c>
      <c r="D134" s="552" t="s">
        <v>360</v>
      </c>
      <c r="E134" s="554">
        <v>1</v>
      </c>
      <c r="F134" s="555">
        <f>1.1*300</f>
        <v>330</v>
      </c>
      <c r="G134" s="542">
        <f t="shared" si="161"/>
        <v>330</v>
      </c>
      <c r="H134" s="554">
        <v>1</v>
      </c>
      <c r="I134" s="555">
        <f>1.1*300</f>
        <v>330</v>
      </c>
      <c r="J134" s="542">
        <f t="shared" si="177"/>
        <v>330</v>
      </c>
      <c r="K134" s="112"/>
      <c r="L134" s="113"/>
      <c r="M134" s="114"/>
      <c r="N134" s="112"/>
      <c r="O134" s="113"/>
      <c r="P134" s="114"/>
      <c r="Q134" s="112"/>
      <c r="R134" s="113"/>
      <c r="S134" s="114"/>
      <c r="T134" s="112"/>
      <c r="U134" s="113"/>
      <c r="V134" s="114"/>
      <c r="W134" s="115">
        <f t="shared" si="173"/>
        <v>330</v>
      </c>
      <c r="X134" s="116">
        <f t="shared" si="174"/>
        <v>330</v>
      </c>
      <c r="Y134" s="116">
        <f t="shared" si="175"/>
        <v>0</v>
      </c>
      <c r="Z134" s="117">
        <f t="shared" si="176"/>
        <v>0</v>
      </c>
      <c r="AA134" s="118"/>
      <c r="AB134" s="120"/>
      <c r="AC134" s="120"/>
      <c r="AD134" s="120"/>
      <c r="AE134" s="120"/>
      <c r="AF134" s="120"/>
      <c r="AG134" s="120"/>
    </row>
    <row r="135" spans="1:33" ht="13.2" x14ac:dyDescent="0.25">
      <c r="A135" s="110" t="s">
        <v>75</v>
      </c>
      <c r="B135" s="343" t="s">
        <v>484</v>
      </c>
      <c r="C135" s="342" t="s">
        <v>485</v>
      </c>
      <c r="D135" s="552" t="s">
        <v>360</v>
      </c>
      <c r="E135" s="554">
        <v>1</v>
      </c>
      <c r="F135" s="555">
        <v>2200</v>
      </c>
      <c r="G135" s="542">
        <f t="shared" si="161"/>
        <v>2200</v>
      </c>
      <c r="H135" s="554">
        <v>1</v>
      </c>
      <c r="I135" s="555">
        <v>2200</v>
      </c>
      <c r="J135" s="542">
        <f t="shared" si="177"/>
        <v>2200</v>
      </c>
      <c r="K135" s="112"/>
      <c r="L135" s="113"/>
      <c r="M135" s="114"/>
      <c r="N135" s="112"/>
      <c r="O135" s="113"/>
      <c r="P135" s="114"/>
      <c r="Q135" s="112"/>
      <c r="R135" s="113"/>
      <c r="S135" s="114"/>
      <c r="T135" s="112"/>
      <c r="U135" s="113"/>
      <c r="V135" s="114"/>
      <c r="W135" s="115">
        <f t="shared" si="173"/>
        <v>2200</v>
      </c>
      <c r="X135" s="116">
        <f t="shared" si="174"/>
        <v>2200</v>
      </c>
      <c r="Y135" s="116">
        <f t="shared" si="175"/>
        <v>0</v>
      </c>
      <c r="Z135" s="117">
        <f t="shared" si="176"/>
        <v>0</v>
      </c>
      <c r="AA135" s="118"/>
      <c r="AB135" s="120"/>
      <c r="AC135" s="120"/>
      <c r="AD135" s="120"/>
      <c r="AE135" s="120"/>
      <c r="AF135" s="120"/>
      <c r="AG135" s="120"/>
    </row>
    <row r="136" spans="1:33" ht="26.4" x14ac:dyDescent="0.25">
      <c r="A136" s="110" t="s">
        <v>75</v>
      </c>
      <c r="B136" s="343" t="s">
        <v>486</v>
      </c>
      <c r="C136" s="342" t="s">
        <v>487</v>
      </c>
      <c r="D136" s="552" t="s">
        <v>360</v>
      </c>
      <c r="E136" s="554">
        <v>1</v>
      </c>
      <c r="F136" s="555">
        <f>1.1*3500</f>
        <v>3850.0000000000005</v>
      </c>
      <c r="G136" s="542">
        <f t="shared" si="161"/>
        <v>3850.0000000000005</v>
      </c>
      <c r="H136" s="554">
        <v>1</v>
      </c>
      <c r="I136" s="555">
        <f>1.1*3500</f>
        <v>3850.0000000000005</v>
      </c>
      <c r="J136" s="542">
        <f t="shared" si="177"/>
        <v>3850.0000000000005</v>
      </c>
      <c r="K136" s="112"/>
      <c r="L136" s="113"/>
      <c r="M136" s="114"/>
      <c r="N136" s="112"/>
      <c r="O136" s="113"/>
      <c r="P136" s="114"/>
      <c r="Q136" s="112"/>
      <c r="R136" s="113"/>
      <c r="S136" s="114"/>
      <c r="T136" s="112"/>
      <c r="U136" s="113"/>
      <c r="V136" s="114"/>
      <c r="W136" s="115">
        <f t="shared" si="173"/>
        <v>3850.0000000000005</v>
      </c>
      <c r="X136" s="116">
        <f t="shared" si="174"/>
        <v>3850.0000000000005</v>
      </c>
      <c r="Y136" s="116">
        <f t="shared" si="175"/>
        <v>0</v>
      </c>
      <c r="Z136" s="117">
        <f t="shared" si="176"/>
        <v>0</v>
      </c>
      <c r="AA136" s="118"/>
      <c r="AB136" s="120"/>
      <c r="AC136" s="120"/>
      <c r="AD136" s="120"/>
      <c r="AE136" s="120"/>
      <c r="AF136" s="120"/>
      <c r="AG136" s="120"/>
    </row>
    <row r="137" spans="1:33" ht="13.2" x14ac:dyDescent="0.25">
      <c r="A137" s="110" t="s">
        <v>75</v>
      </c>
      <c r="B137" s="343" t="s">
        <v>488</v>
      </c>
      <c r="C137" s="342" t="s">
        <v>489</v>
      </c>
      <c r="D137" s="552" t="s">
        <v>360</v>
      </c>
      <c r="E137" s="554">
        <v>1</v>
      </c>
      <c r="F137" s="555">
        <f>1.1*3300</f>
        <v>3630.0000000000005</v>
      </c>
      <c r="G137" s="542">
        <f t="shared" si="161"/>
        <v>3630.0000000000005</v>
      </c>
      <c r="H137" s="554">
        <v>1</v>
      </c>
      <c r="I137" s="555">
        <f>1.1*3300</f>
        <v>3630.0000000000005</v>
      </c>
      <c r="J137" s="542">
        <f t="shared" si="177"/>
        <v>3630.0000000000005</v>
      </c>
      <c r="K137" s="112"/>
      <c r="L137" s="113"/>
      <c r="M137" s="114"/>
      <c r="N137" s="112"/>
      <c r="O137" s="113"/>
      <c r="P137" s="114"/>
      <c r="Q137" s="112"/>
      <c r="R137" s="113"/>
      <c r="S137" s="114"/>
      <c r="T137" s="112"/>
      <c r="U137" s="113"/>
      <c r="V137" s="114"/>
      <c r="W137" s="115">
        <f t="shared" si="173"/>
        <v>3630.0000000000005</v>
      </c>
      <c r="X137" s="116">
        <f t="shared" si="174"/>
        <v>3630.0000000000005</v>
      </c>
      <c r="Y137" s="116">
        <f t="shared" si="175"/>
        <v>0</v>
      </c>
      <c r="Z137" s="117">
        <f t="shared" si="176"/>
        <v>0</v>
      </c>
      <c r="AA137" s="118"/>
      <c r="AB137" s="120"/>
      <c r="AC137" s="120"/>
      <c r="AD137" s="120"/>
      <c r="AE137" s="120"/>
      <c r="AF137" s="120"/>
      <c r="AG137" s="120"/>
    </row>
    <row r="138" spans="1:33" ht="13.2" x14ac:dyDescent="0.25">
      <c r="A138" s="110" t="s">
        <v>75</v>
      </c>
      <c r="B138" s="343" t="s">
        <v>490</v>
      </c>
      <c r="C138" s="342" t="s">
        <v>491</v>
      </c>
      <c r="D138" s="552" t="s">
        <v>360</v>
      </c>
      <c r="E138" s="554">
        <v>1</v>
      </c>
      <c r="F138" s="555">
        <f>1.1*1600</f>
        <v>1760.0000000000002</v>
      </c>
      <c r="G138" s="542">
        <f t="shared" si="161"/>
        <v>1760.0000000000002</v>
      </c>
      <c r="H138" s="554">
        <v>1</v>
      </c>
      <c r="I138" s="555">
        <f>1.1*1600</f>
        <v>1760.0000000000002</v>
      </c>
      <c r="J138" s="542">
        <f t="shared" si="177"/>
        <v>1760.0000000000002</v>
      </c>
      <c r="K138" s="112"/>
      <c r="L138" s="113"/>
      <c r="M138" s="114"/>
      <c r="N138" s="112"/>
      <c r="O138" s="113"/>
      <c r="P138" s="114"/>
      <c r="Q138" s="112"/>
      <c r="R138" s="113"/>
      <c r="S138" s="114"/>
      <c r="T138" s="112"/>
      <c r="U138" s="113"/>
      <c r="V138" s="114"/>
      <c r="W138" s="115">
        <f t="shared" si="173"/>
        <v>1760.0000000000002</v>
      </c>
      <c r="X138" s="116">
        <f t="shared" si="174"/>
        <v>1760.0000000000002</v>
      </c>
      <c r="Y138" s="116">
        <f t="shared" si="175"/>
        <v>0</v>
      </c>
      <c r="Z138" s="117">
        <f t="shared" si="176"/>
        <v>0</v>
      </c>
      <c r="AA138" s="118"/>
      <c r="AB138" s="120"/>
      <c r="AC138" s="120"/>
      <c r="AD138" s="120"/>
      <c r="AE138" s="120"/>
      <c r="AF138" s="120"/>
      <c r="AG138" s="120"/>
    </row>
    <row r="139" spans="1:33" ht="13.2" x14ac:dyDescent="0.25">
      <c r="A139" s="110" t="s">
        <v>75</v>
      </c>
      <c r="B139" s="343" t="s">
        <v>492</v>
      </c>
      <c r="C139" s="342" t="s">
        <v>493</v>
      </c>
      <c r="D139" s="552" t="s">
        <v>360</v>
      </c>
      <c r="E139" s="554">
        <v>1</v>
      </c>
      <c r="F139" s="555">
        <f>1.1*4000</f>
        <v>4400</v>
      </c>
      <c r="G139" s="542">
        <f t="shared" si="161"/>
        <v>4400</v>
      </c>
      <c r="H139" s="554">
        <v>1</v>
      </c>
      <c r="I139" s="555">
        <f>1.1*4000</f>
        <v>4400</v>
      </c>
      <c r="J139" s="542">
        <f t="shared" si="177"/>
        <v>4400</v>
      </c>
      <c r="K139" s="112"/>
      <c r="L139" s="113"/>
      <c r="M139" s="114"/>
      <c r="N139" s="112"/>
      <c r="O139" s="113"/>
      <c r="P139" s="114"/>
      <c r="Q139" s="112"/>
      <c r="R139" s="113"/>
      <c r="S139" s="114"/>
      <c r="T139" s="112"/>
      <c r="U139" s="113"/>
      <c r="V139" s="114"/>
      <c r="W139" s="115">
        <f t="shared" si="173"/>
        <v>4400</v>
      </c>
      <c r="X139" s="116">
        <f t="shared" si="174"/>
        <v>4400</v>
      </c>
      <c r="Y139" s="116">
        <f t="shared" si="175"/>
        <v>0</v>
      </c>
      <c r="Z139" s="117">
        <f t="shared" si="176"/>
        <v>0</v>
      </c>
      <c r="AA139" s="118"/>
      <c r="AB139" s="120"/>
      <c r="AC139" s="120"/>
      <c r="AD139" s="120"/>
      <c r="AE139" s="120"/>
      <c r="AF139" s="120"/>
      <c r="AG139" s="120"/>
    </row>
    <row r="140" spans="1:33" ht="13.2" x14ac:dyDescent="0.25">
      <c r="A140" s="110" t="s">
        <v>75</v>
      </c>
      <c r="B140" s="343" t="s">
        <v>494</v>
      </c>
      <c r="C140" s="342" t="s">
        <v>495</v>
      </c>
      <c r="D140" s="552" t="s">
        <v>360</v>
      </c>
      <c r="E140" s="554">
        <v>1</v>
      </c>
      <c r="F140" s="555">
        <f>1.1*400</f>
        <v>440.00000000000006</v>
      </c>
      <c r="G140" s="542">
        <f t="shared" si="161"/>
        <v>440.00000000000006</v>
      </c>
      <c r="H140" s="554">
        <v>1</v>
      </c>
      <c r="I140" s="555">
        <f>1.1*400</f>
        <v>440.00000000000006</v>
      </c>
      <c r="J140" s="542">
        <f t="shared" si="177"/>
        <v>440.00000000000006</v>
      </c>
      <c r="K140" s="112"/>
      <c r="L140" s="113"/>
      <c r="M140" s="114"/>
      <c r="N140" s="112"/>
      <c r="O140" s="113"/>
      <c r="P140" s="114"/>
      <c r="Q140" s="112"/>
      <c r="R140" s="113"/>
      <c r="S140" s="114"/>
      <c r="T140" s="112"/>
      <c r="U140" s="113"/>
      <c r="V140" s="114"/>
      <c r="W140" s="115">
        <f t="shared" si="173"/>
        <v>440.00000000000006</v>
      </c>
      <c r="X140" s="116">
        <f t="shared" si="174"/>
        <v>440.00000000000006</v>
      </c>
      <c r="Y140" s="116">
        <f t="shared" si="175"/>
        <v>0</v>
      </c>
      <c r="Z140" s="117">
        <f t="shared" si="176"/>
        <v>0</v>
      </c>
      <c r="AA140" s="118"/>
      <c r="AB140" s="120"/>
      <c r="AC140" s="120"/>
      <c r="AD140" s="120"/>
      <c r="AE140" s="120"/>
      <c r="AF140" s="120"/>
      <c r="AG140" s="120"/>
    </row>
    <row r="141" spans="1:33" ht="13.2" x14ac:dyDescent="0.25">
      <c r="A141" s="110" t="s">
        <v>75</v>
      </c>
      <c r="B141" s="343" t="s">
        <v>496</v>
      </c>
      <c r="C141" s="342" t="s">
        <v>497</v>
      </c>
      <c r="D141" s="552" t="s">
        <v>360</v>
      </c>
      <c r="E141" s="554">
        <v>1.5</v>
      </c>
      <c r="F141" s="555">
        <v>1540</v>
      </c>
      <c r="G141" s="542">
        <f t="shared" si="161"/>
        <v>2310</v>
      </c>
      <c r="H141" s="554">
        <v>1.5</v>
      </c>
      <c r="I141" s="555">
        <v>1540</v>
      </c>
      <c r="J141" s="542">
        <f t="shared" si="177"/>
        <v>2310</v>
      </c>
      <c r="K141" s="112"/>
      <c r="L141" s="113"/>
      <c r="M141" s="114"/>
      <c r="N141" s="112"/>
      <c r="O141" s="113"/>
      <c r="P141" s="114"/>
      <c r="Q141" s="112"/>
      <c r="R141" s="113"/>
      <c r="S141" s="114"/>
      <c r="T141" s="112"/>
      <c r="U141" s="113"/>
      <c r="V141" s="114"/>
      <c r="W141" s="115">
        <f t="shared" si="173"/>
        <v>2310</v>
      </c>
      <c r="X141" s="116">
        <f t="shared" si="174"/>
        <v>2310</v>
      </c>
      <c r="Y141" s="116">
        <f t="shared" si="175"/>
        <v>0</v>
      </c>
      <c r="Z141" s="117">
        <f t="shared" si="176"/>
        <v>0</v>
      </c>
      <c r="AA141" s="118"/>
      <c r="AB141" s="120"/>
      <c r="AC141" s="120"/>
      <c r="AD141" s="120"/>
      <c r="AE141" s="120"/>
      <c r="AF141" s="120"/>
      <c r="AG141" s="120"/>
    </row>
    <row r="142" spans="1:33" ht="13.2" x14ac:dyDescent="0.25">
      <c r="A142" s="110" t="s">
        <v>75</v>
      </c>
      <c r="B142" s="343" t="s">
        <v>498</v>
      </c>
      <c r="C142" s="342" t="s">
        <v>479</v>
      </c>
      <c r="D142" s="552" t="s">
        <v>360</v>
      </c>
      <c r="E142" s="554">
        <v>1.5</v>
      </c>
      <c r="F142" s="555">
        <v>1460</v>
      </c>
      <c r="G142" s="542">
        <f t="shared" si="161"/>
        <v>2190</v>
      </c>
      <c r="H142" s="554">
        <v>1.5</v>
      </c>
      <c r="I142" s="555">
        <v>1460</v>
      </c>
      <c r="J142" s="542">
        <f t="shared" si="177"/>
        <v>2190</v>
      </c>
      <c r="K142" s="112"/>
      <c r="L142" s="113"/>
      <c r="M142" s="114"/>
      <c r="N142" s="112"/>
      <c r="O142" s="113"/>
      <c r="P142" s="114"/>
      <c r="Q142" s="112"/>
      <c r="R142" s="113"/>
      <c r="S142" s="114"/>
      <c r="T142" s="112"/>
      <c r="U142" s="113"/>
      <c r="V142" s="114"/>
      <c r="W142" s="115">
        <f t="shared" si="173"/>
        <v>2190</v>
      </c>
      <c r="X142" s="116">
        <f t="shared" si="174"/>
        <v>2190</v>
      </c>
      <c r="Y142" s="116">
        <f t="shared" si="175"/>
        <v>0</v>
      </c>
      <c r="Z142" s="117">
        <f t="shared" si="176"/>
        <v>0</v>
      </c>
      <c r="AA142" s="118"/>
      <c r="AB142" s="120"/>
      <c r="AC142" s="120"/>
      <c r="AD142" s="120"/>
      <c r="AE142" s="120"/>
      <c r="AF142" s="120"/>
      <c r="AG142" s="120"/>
    </row>
    <row r="143" spans="1:33" ht="13.2" x14ac:dyDescent="0.25">
      <c r="A143" s="110" t="s">
        <v>75</v>
      </c>
      <c r="B143" s="343" t="s">
        <v>499</v>
      </c>
      <c r="C143" s="342" t="s">
        <v>500</v>
      </c>
      <c r="D143" s="552" t="s">
        <v>360</v>
      </c>
      <c r="E143" s="554">
        <v>1.5</v>
      </c>
      <c r="F143" s="555">
        <v>660</v>
      </c>
      <c r="G143" s="542">
        <f t="shared" si="161"/>
        <v>990</v>
      </c>
      <c r="H143" s="554">
        <v>1.5</v>
      </c>
      <c r="I143" s="555">
        <v>660</v>
      </c>
      <c r="J143" s="542">
        <f t="shared" si="177"/>
        <v>990</v>
      </c>
      <c r="K143" s="112"/>
      <c r="L143" s="113"/>
      <c r="M143" s="114"/>
      <c r="N143" s="112"/>
      <c r="O143" s="113"/>
      <c r="P143" s="114"/>
      <c r="Q143" s="112"/>
      <c r="R143" s="113"/>
      <c r="S143" s="114"/>
      <c r="T143" s="112"/>
      <c r="U143" s="113"/>
      <c r="V143" s="114"/>
      <c r="W143" s="115">
        <f t="shared" si="173"/>
        <v>990</v>
      </c>
      <c r="X143" s="116">
        <f t="shared" si="174"/>
        <v>990</v>
      </c>
      <c r="Y143" s="116">
        <f t="shared" si="175"/>
        <v>0</v>
      </c>
      <c r="Z143" s="117">
        <f t="shared" si="176"/>
        <v>0</v>
      </c>
      <c r="AA143" s="118"/>
      <c r="AB143" s="120"/>
      <c r="AC143" s="120"/>
      <c r="AD143" s="120"/>
      <c r="AE143" s="120"/>
      <c r="AF143" s="120"/>
      <c r="AG143" s="120"/>
    </row>
    <row r="144" spans="1:33" ht="13.2" x14ac:dyDescent="0.25">
      <c r="A144" s="110" t="s">
        <v>75</v>
      </c>
      <c r="B144" s="343" t="s">
        <v>501</v>
      </c>
      <c r="C144" s="558" t="s">
        <v>483</v>
      </c>
      <c r="D144" s="552" t="s">
        <v>360</v>
      </c>
      <c r="E144" s="554">
        <v>1.5</v>
      </c>
      <c r="F144" s="555">
        <v>330</v>
      </c>
      <c r="G144" s="542">
        <f t="shared" ref="G144:G146" si="178">E144*F144</f>
        <v>495</v>
      </c>
      <c r="H144" s="554">
        <v>1.5</v>
      </c>
      <c r="I144" s="555">
        <v>330</v>
      </c>
      <c r="J144" s="542">
        <f t="shared" si="177"/>
        <v>495</v>
      </c>
      <c r="K144" s="112"/>
      <c r="L144" s="113"/>
      <c r="M144" s="114"/>
      <c r="N144" s="112"/>
      <c r="O144" s="113"/>
      <c r="P144" s="114"/>
      <c r="Q144" s="112"/>
      <c r="R144" s="113"/>
      <c r="S144" s="114"/>
      <c r="T144" s="112"/>
      <c r="U144" s="113"/>
      <c r="V144" s="114"/>
      <c r="W144" s="115">
        <f t="shared" si="173"/>
        <v>495</v>
      </c>
      <c r="X144" s="116">
        <f t="shared" si="174"/>
        <v>495</v>
      </c>
      <c r="Y144" s="116">
        <f t="shared" si="175"/>
        <v>0</v>
      </c>
      <c r="Z144" s="117">
        <f t="shared" si="176"/>
        <v>0</v>
      </c>
      <c r="AA144" s="118"/>
      <c r="AB144" s="120"/>
      <c r="AC144" s="120"/>
      <c r="AD144" s="120"/>
      <c r="AE144" s="120"/>
      <c r="AF144" s="120"/>
      <c r="AG144" s="120"/>
    </row>
    <row r="145" spans="1:33" ht="13.2" x14ac:dyDescent="0.25">
      <c r="A145" s="110" t="s">
        <v>75</v>
      </c>
      <c r="B145" s="343" t="s">
        <v>502</v>
      </c>
      <c r="C145" s="558" t="s">
        <v>503</v>
      </c>
      <c r="D145" s="552" t="s">
        <v>360</v>
      </c>
      <c r="E145" s="554">
        <v>1.5</v>
      </c>
      <c r="F145" s="555">
        <v>880</v>
      </c>
      <c r="G145" s="542">
        <f t="shared" si="178"/>
        <v>1320</v>
      </c>
      <c r="H145" s="554">
        <v>1.5</v>
      </c>
      <c r="I145" s="555">
        <v>880</v>
      </c>
      <c r="J145" s="542">
        <f t="shared" si="177"/>
        <v>1320</v>
      </c>
      <c r="K145" s="112"/>
      <c r="L145" s="113"/>
      <c r="M145" s="114"/>
      <c r="N145" s="112"/>
      <c r="O145" s="113"/>
      <c r="P145" s="114"/>
      <c r="Q145" s="112"/>
      <c r="R145" s="113"/>
      <c r="S145" s="114"/>
      <c r="T145" s="112"/>
      <c r="U145" s="113"/>
      <c r="V145" s="114"/>
      <c r="W145" s="115">
        <f t="shared" si="173"/>
        <v>1320</v>
      </c>
      <c r="X145" s="116">
        <f t="shared" si="174"/>
        <v>1320</v>
      </c>
      <c r="Y145" s="116">
        <f t="shared" si="175"/>
        <v>0</v>
      </c>
      <c r="Z145" s="117">
        <f t="shared" si="176"/>
        <v>0</v>
      </c>
      <c r="AA145" s="118"/>
      <c r="AB145" s="120"/>
      <c r="AC145" s="120"/>
      <c r="AD145" s="120"/>
      <c r="AE145" s="120"/>
      <c r="AF145" s="120"/>
      <c r="AG145" s="120"/>
    </row>
    <row r="146" spans="1:33" ht="13.8" thickBot="1" x14ac:dyDescent="0.3">
      <c r="A146" s="110" t="s">
        <v>75</v>
      </c>
      <c r="B146" s="343" t="s">
        <v>504</v>
      </c>
      <c r="C146" s="558" t="s">
        <v>505</v>
      </c>
      <c r="D146" s="552" t="s">
        <v>360</v>
      </c>
      <c r="E146" s="554">
        <v>1.5</v>
      </c>
      <c r="F146" s="555">
        <v>3300</v>
      </c>
      <c r="G146" s="542">
        <f t="shared" si="178"/>
        <v>4950</v>
      </c>
      <c r="H146" s="554">
        <v>1.5</v>
      </c>
      <c r="I146" s="555">
        <v>3300</v>
      </c>
      <c r="J146" s="542">
        <f t="shared" si="177"/>
        <v>4950</v>
      </c>
      <c r="K146" s="112"/>
      <c r="L146" s="113"/>
      <c r="M146" s="114"/>
      <c r="N146" s="112"/>
      <c r="O146" s="113"/>
      <c r="P146" s="114"/>
      <c r="Q146" s="112"/>
      <c r="R146" s="113"/>
      <c r="S146" s="114"/>
      <c r="T146" s="112"/>
      <c r="U146" s="113"/>
      <c r="V146" s="114"/>
      <c r="W146" s="115">
        <f t="shared" si="173"/>
        <v>4950</v>
      </c>
      <c r="X146" s="116">
        <f t="shared" si="174"/>
        <v>4950</v>
      </c>
      <c r="Y146" s="116">
        <f t="shared" si="175"/>
        <v>0</v>
      </c>
      <c r="Z146" s="117">
        <f t="shared" si="176"/>
        <v>0</v>
      </c>
      <c r="AA146" s="118"/>
      <c r="AB146" s="120"/>
      <c r="AC146" s="120"/>
      <c r="AD146" s="120"/>
      <c r="AE146" s="120"/>
      <c r="AF146" s="120"/>
      <c r="AG146" s="120"/>
    </row>
    <row r="147" spans="1:33" ht="30" customHeight="1" x14ac:dyDescent="0.25">
      <c r="A147" s="99" t="s">
        <v>72</v>
      </c>
      <c r="B147" s="266" t="s">
        <v>154</v>
      </c>
      <c r="C147" s="141" t="s">
        <v>155</v>
      </c>
      <c r="D147" s="129"/>
      <c r="E147" s="130">
        <f>SUM(E148:E150)</f>
        <v>0</v>
      </c>
      <c r="F147" s="131"/>
      <c r="G147" s="132">
        <f>SUM(G148:G150)</f>
        <v>0</v>
      </c>
      <c r="H147" s="130">
        <f>SUM(H148:H151)</f>
        <v>0</v>
      </c>
      <c r="I147" s="131"/>
      <c r="J147" s="132">
        <f>SUM(J148:J151)</f>
        <v>0</v>
      </c>
      <c r="K147" s="130">
        <f>SUM(K148:K151)</f>
        <v>1485</v>
      </c>
      <c r="L147" s="131"/>
      <c r="M147" s="132">
        <f>SUM(M148:M151)</f>
        <v>142000</v>
      </c>
      <c r="N147" s="130">
        <f>SUM(N148:N150)</f>
        <v>1360</v>
      </c>
      <c r="O147" s="131"/>
      <c r="P147" s="132">
        <f>SUM(P148:P150)</f>
        <v>30620</v>
      </c>
      <c r="Q147" s="130">
        <f>SUM(Q148:Q150)</f>
        <v>0</v>
      </c>
      <c r="R147" s="131"/>
      <c r="S147" s="132">
        <f>SUM(S148:S150)</f>
        <v>0</v>
      </c>
      <c r="T147" s="130">
        <f>SUM(T148:T150)</f>
        <v>0</v>
      </c>
      <c r="U147" s="131"/>
      <c r="V147" s="132">
        <f>SUM(V148:V150)</f>
        <v>0</v>
      </c>
      <c r="W147" s="132">
        <f>SUM(W148:W151)</f>
        <v>142000</v>
      </c>
      <c r="X147" s="132">
        <f>SUM(X148:X151)</f>
        <v>30620</v>
      </c>
      <c r="Y147" s="132">
        <f t="shared" si="152"/>
        <v>111380</v>
      </c>
      <c r="Z147" s="132">
        <f t="shared" si="153"/>
        <v>0.78436619718309863</v>
      </c>
      <c r="AA147" s="134"/>
      <c r="AB147" s="109"/>
      <c r="AC147" s="109"/>
      <c r="AD147" s="109"/>
      <c r="AE147" s="109"/>
      <c r="AF147" s="109"/>
      <c r="AG147" s="109"/>
    </row>
    <row r="148" spans="1:33" ht="26.4" x14ac:dyDescent="0.25">
      <c r="A148" s="110" t="s">
        <v>75</v>
      </c>
      <c r="B148" s="343" t="s">
        <v>156</v>
      </c>
      <c r="C148" s="421" t="s">
        <v>506</v>
      </c>
      <c r="D148" s="552" t="s">
        <v>507</v>
      </c>
      <c r="E148" s="540"/>
      <c r="F148" s="541"/>
      <c r="G148" s="542">
        <f t="shared" ref="G148:G151" si="179">E148*F148</f>
        <v>0</v>
      </c>
      <c r="H148" s="559"/>
      <c r="I148" s="560"/>
      <c r="J148" s="561"/>
      <c r="K148" s="559">
        <v>4</v>
      </c>
      <c r="L148" s="560">
        <v>18000</v>
      </c>
      <c r="M148" s="561">
        <f t="shared" ref="M148:M151" si="180">K148*L148</f>
        <v>72000</v>
      </c>
      <c r="N148" s="112"/>
      <c r="O148" s="113"/>
      <c r="P148" s="114">
        <f t="shared" ref="P148:P150" si="181">N148*O148</f>
        <v>0</v>
      </c>
      <c r="Q148" s="112"/>
      <c r="R148" s="113"/>
      <c r="S148" s="114">
        <f t="shared" ref="S148:S150" si="182">Q148*R148</f>
        <v>0</v>
      </c>
      <c r="T148" s="112"/>
      <c r="U148" s="113"/>
      <c r="V148" s="114">
        <f t="shared" ref="V148:V150" si="183">T148*U148</f>
        <v>0</v>
      </c>
      <c r="W148" s="115">
        <f t="shared" ref="W148:W150" si="184">G148+M148+S148</f>
        <v>72000</v>
      </c>
      <c r="X148" s="116">
        <f t="shared" ref="X148:X150" si="185">J148+P148+V148</f>
        <v>0</v>
      </c>
      <c r="Y148" s="116">
        <f t="shared" si="152"/>
        <v>72000</v>
      </c>
      <c r="Z148" s="117">
        <f t="shared" si="153"/>
        <v>1</v>
      </c>
      <c r="AA148" s="118"/>
      <c r="AB148" s="120"/>
      <c r="AC148" s="120"/>
      <c r="AD148" s="120"/>
      <c r="AE148" s="120"/>
      <c r="AF148" s="120"/>
      <c r="AG148" s="120"/>
    </row>
    <row r="149" spans="1:33" ht="52.8" x14ac:dyDescent="0.25">
      <c r="A149" s="110" t="s">
        <v>75</v>
      </c>
      <c r="B149" s="343" t="s">
        <v>157</v>
      </c>
      <c r="C149" s="421" t="s">
        <v>508</v>
      </c>
      <c r="D149" s="552" t="s">
        <v>509</v>
      </c>
      <c r="E149" s="540"/>
      <c r="F149" s="541"/>
      <c r="G149" s="542">
        <f t="shared" si="179"/>
        <v>0</v>
      </c>
      <c r="H149" s="559"/>
      <c r="I149" s="560"/>
      <c r="J149" s="561"/>
      <c r="K149" s="559">
        <f>4*145*2</f>
        <v>1160</v>
      </c>
      <c r="L149" s="560">
        <v>25</v>
      </c>
      <c r="M149" s="561">
        <f t="shared" si="180"/>
        <v>29000</v>
      </c>
      <c r="N149" s="112">
        <v>1040</v>
      </c>
      <c r="O149" s="113">
        <v>21.75</v>
      </c>
      <c r="P149" s="114">
        <v>22620</v>
      </c>
      <c r="Q149" s="112"/>
      <c r="R149" s="113"/>
      <c r="S149" s="114">
        <f t="shared" si="182"/>
        <v>0</v>
      </c>
      <c r="T149" s="112"/>
      <c r="U149" s="113"/>
      <c r="V149" s="114">
        <f t="shared" si="183"/>
        <v>0</v>
      </c>
      <c r="W149" s="115">
        <f t="shared" si="184"/>
        <v>29000</v>
      </c>
      <c r="X149" s="116">
        <f t="shared" si="185"/>
        <v>22620</v>
      </c>
      <c r="Y149" s="116">
        <f t="shared" si="152"/>
        <v>6380</v>
      </c>
      <c r="Z149" s="117">
        <f t="shared" si="153"/>
        <v>0.22</v>
      </c>
      <c r="AA149" s="118"/>
      <c r="AB149" s="120"/>
      <c r="AC149" s="120"/>
      <c r="AD149" s="120"/>
      <c r="AE149" s="120"/>
      <c r="AF149" s="120"/>
      <c r="AG149" s="120"/>
    </row>
    <row r="150" spans="1:33" ht="52.8" x14ac:dyDescent="0.25">
      <c r="A150" s="121" t="s">
        <v>75</v>
      </c>
      <c r="B150" s="343" t="s">
        <v>158</v>
      </c>
      <c r="C150" s="421" t="s">
        <v>510</v>
      </c>
      <c r="D150" s="552" t="s">
        <v>509</v>
      </c>
      <c r="E150" s="540"/>
      <c r="F150" s="541"/>
      <c r="G150" s="542">
        <f t="shared" si="179"/>
        <v>0</v>
      </c>
      <c r="H150" s="559"/>
      <c r="I150" s="560"/>
      <c r="J150" s="561"/>
      <c r="K150" s="559">
        <f>4*40*2</f>
        <v>320</v>
      </c>
      <c r="L150" s="560">
        <v>25</v>
      </c>
      <c r="M150" s="561">
        <f t="shared" si="180"/>
        <v>8000</v>
      </c>
      <c r="N150" s="123">
        <v>320</v>
      </c>
      <c r="O150" s="124">
        <v>25</v>
      </c>
      <c r="P150" s="125">
        <f t="shared" si="181"/>
        <v>8000</v>
      </c>
      <c r="Q150" s="123"/>
      <c r="R150" s="124"/>
      <c r="S150" s="125">
        <f t="shared" si="182"/>
        <v>0</v>
      </c>
      <c r="T150" s="123"/>
      <c r="U150" s="124"/>
      <c r="V150" s="125">
        <f t="shared" si="183"/>
        <v>0</v>
      </c>
      <c r="W150" s="126">
        <f t="shared" si="184"/>
        <v>8000</v>
      </c>
      <c r="X150" s="116">
        <f t="shared" si="185"/>
        <v>8000</v>
      </c>
      <c r="Y150" s="116">
        <f t="shared" si="152"/>
        <v>0</v>
      </c>
      <c r="Z150" s="117">
        <f t="shared" si="153"/>
        <v>0</v>
      </c>
      <c r="AA150" s="127"/>
      <c r="AB150" s="120"/>
      <c r="AC150" s="120"/>
      <c r="AD150" s="120"/>
      <c r="AE150" s="120"/>
      <c r="AF150" s="120"/>
      <c r="AG150" s="120"/>
    </row>
    <row r="151" spans="1:33" ht="40.200000000000003" thickBot="1" x14ac:dyDescent="0.3">
      <c r="A151" s="121" t="s">
        <v>75</v>
      </c>
      <c r="B151" s="343" t="s">
        <v>511</v>
      </c>
      <c r="C151" s="562" t="s">
        <v>512</v>
      </c>
      <c r="D151" s="552" t="s">
        <v>345</v>
      </c>
      <c r="E151" s="540"/>
      <c r="F151" s="541"/>
      <c r="G151" s="542">
        <f t="shared" si="179"/>
        <v>0</v>
      </c>
      <c r="H151" s="559"/>
      <c r="I151" s="560"/>
      <c r="J151" s="561"/>
      <c r="K151" s="559">
        <v>1</v>
      </c>
      <c r="L151" s="560">
        <v>33000</v>
      </c>
      <c r="M151" s="561">
        <f t="shared" si="180"/>
        <v>33000</v>
      </c>
      <c r="N151" s="326"/>
      <c r="O151" s="327"/>
      <c r="P151" s="328"/>
      <c r="Q151" s="326"/>
      <c r="R151" s="327"/>
      <c r="S151" s="328"/>
      <c r="T151" s="326"/>
      <c r="U151" s="327"/>
      <c r="V151" s="328"/>
      <c r="W151" s="126">
        <f t="shared" ref="W151" si="186">G151+M151+S151</f>
        <v>33000</v>
      </c>
      <c r="X151" s="116">
        <f t="shared" ref="X151" si="187">J151+P151+V151</f>
        <v>0</v>
      </c>
      <c r="Y151" s="116">
        <f t="shared" ref="Y151" si="188">W151-X151</f>
        <v>33000</v>
      </c>
      <c r="Z151" s="117">
        <f t="shared" ref="Z151" si="189">Y151/W151</f>
        <v>1</v>
      </c>
      <c r="AA151" s="329"/>
      <c r="AB151" s="120"/>
      <c r="AC151" s="120"/>
      <c r="AD151" s="120"/>
      <c r="AE151" s="120"/>
      <c r="AF151" s="120"/>
      <c r="AG151" s="120"/>
    </row>
    <row r="152" spans="1:33" ht="13.2" x14ac:dyDescent="0.25">
      <c r="A152" s="99" t="s">
        <v>72</v>
      </c>
      <c r="B152" s="266" t="s">
        <v>159</v>
      </c>
      <c r="C152" s="141" t="s">
        <v>160</v>
      </c>
      <c r="D152" s="129"/>
      <c r="E152" s="130">
        <f>SUM(E153:E155)</f>
        <v>0</v>
      </c>
      <c r="F152" s="131"/>
      <c r="G152" s="132">
        <f t="shared" ref="G152:H152" si="190">SUM(G153:G155)</f>
        <v>0</v>
      </c>
      <c r="H152" s="130">
        <f t="shared" si="190"/>
        <v>0</v>
      </c>
      <c r="I152" s="131"/>
      <c r="J152" s="132">
        <f t="shared" ref="J152:K152" si="191">SUM(J153:J155)</f>
        <v>0</v>
      </c>
      <c r="K152" s="130">
        <f t="shared" si="191"/>
        <v>0</v>
      </c>
      <c r="L152" s="131"/>
      <c r="M152" s="132">
        <f t="shared" ref="M152:N152" si="192">SUM(M153:M155)</f>
        <v>0</v>
      </c>
      <c r="N152" s="130">
        <f t="shared" si="192"/>
        <v>0</v>
      </c>
      <c r="O152" s="131"/>
      <c r="P152" s="132">
        <f t="shared" ref="P152:Q152" si="193">SUM(P153:P155)</f>
        <v>0</v>
      </c>
      <c r="Q152" s="130">
        <f t="shared" si="193"/>
        <v>0</v>
      </c>
      <c r="R152" s="131"/>
      <c r="S152" s="132">
        <f t="shared" ref="S152:T152" si="194">SUM(S153:S155)</f>
        <v>0</v>
      </c>
      <c r="T152" s="130">
        <f t="shared" si="194"/>
        <v>0</v>
      </c>
      <c r="U152" s="131"/>
      <c r="V152" s="132">
        <f t="shared" ref="V152:X152" si="195">SUM(V153:V155)</f>
        <v>0</v>
      </c>
      <c r="W152" s="132">
        <f t="shared" si="195"/>
        <v>0</v>
      </c>
      <c r="X152" s="132">
        <f t="shared" si="195"/>
        <v>0</v>
      </c>
      <c r="Y152" s="132">
        <f t="shared" si="152"/>
        <v>0</v>
      </c>
      <c r="Z152" s="132" t="e">
        <f t="shared" si="153"/>
        <v>#DIV/0!</v>
      </c>
      <c r="AA152" s="134"/>
      <c r="AB152" s="109"/>
      <c r="AC152" s="109"/>
      <c r="AD152" s="109"/>
      <c r="AE152" s="109"/>
      <c r="AF152" s="109"/>
      <c r="AG152" s="109"/>
    </row>
    <row r="153" spans="1:33" ht="26.4" x14ac:dyDescent="0.25">
      <c r="A153" s="110" t="s">
        <v>75</v>
      </c>
      <c r="B153" s="186" t="s">
        <v>161</v>
      </c>
      <c r="C153" s="175" t="s">
        <v>162</v>
      </c>
      <c r="D153" s="184" t="s">
        <v>110</v>
      </c>
      <c r="E153" s="112"/>
      <c r="F153" s="113"/>
      <c r="G153" s="114">
        <f t="shared" ref="G153:G155" si="196">E153*F153</f>
        <v>0</v>
      </c>
      <c r="H153" s="112"/>
      <c r="I153" s="113"/>
      <c r="J153" s="114">
        <f t="shared" ref="J153:J155" si="197">H153*I153</f>
        <v>0</v>
      </c>
      <c r="K153" s="112"/>
      <c r="L153" s="113"/>
      <c r="M153" s="114">
        <f t="shared" ref="M153:M155" si="198">K153*L153</f>
        <v>0</v>
      </c>
      <c r="N153" s="112"/>
      <c r="O153" s="113"/>
      <c r="P153" s="114">
        <f t="shared" ref="P153:P155" si="199">N153*O153</f>
        <v>0</v>
      </c>
      <c r="Q153" s="112"/>
      <c r="R153" s="113"/>
      <c r="S153" s="114">
        <f t="shared" ref="S153:S155" si="200">Q153*R153</f>
        <v>0</v>
      </c>
      <c r="T153" s="112"/>
      <c r="U153" s="113"/>
      <c r="V153" s="114">
        <f t="shared" ref="V153:V155" si="201">T153*U153</f>
        <v>0</v>
      </c>
      <c r="W153" s="115">
        <f t="shared" ref="W153:W155" si="202">G153+M153+S153</f>
        <v>0</v>
      </c>
      <c r="X153" s="116">
        <f t="shared" ref="X153:X155" si="203">J153+P153+V153</f>
        <v>0</v>
      </c>
      <c r="Y153" s="116">
        <f t="shared" si="152"/>
        <v>0</v>
      </c>
      <c r="Z153" s="117" t="e">
        <f t="shared" si="153"/>
        <v>#DIV/0!</v>
      </c>
      <c r="AA153" s="118"/>
      <c r="AB153" s="120"/>
      <c r="AC153" s="120"/>
      <c r="AD153" s="120"/>
      <c r="AE153" s="120"/>
      <c r="AF153" s="120"/>
      <c r="AG153" s="120"/>
    </row>
    <row r="154" spans="1:33" ht="26.4" x14ac:dyDescent="0.25">
      <c r="A154" s="110" t="s">
        <v>75</v>
      </c>
      <c r="B154" s="186" t="s">
        <v>163</v>
      </c>
      <c r="C154" s="175" t="s">
        <v>162</v>
      </c>
      <c r="D154" s="184" t="s">
        <v>110</v>
      </c>
      <c r="E154" s="112"/>
      <c r="F154" s="113"/>
      <c r="G154" s="114">
        <f t="shared" si="196"/>
        <v>0</v>
      </c>
      <c r="H154" s="112"/>
      <c r="I154" s="113"/>
      <c r="J154" s="114">
        <f t="shared" si="197"/>
        <v>0</v>
      </c>
      <c r="K154" s="112"/>
      <c r="L154" s="113"/>
      <c r="M154" s="114">
        <f t="shared" si="198"/>
        <v>0</v>
      </c>
      <c r="N154" s="112"/>
      <c r="O154" s="113"/>
      <c r="P154" s="114">
        <f t="shared" si="199"/>
        <v>0</v>
      </c>
      <c r="Q154" s="112"/>
      <c r="R154" s="113"/>
      <c r="S154" s="114">
        <f t="shared" si="200"/>
        <v>0</v>
      </c>
      <c r="T154" s="112"/>
      <c r="U154" s="113"/>
      <c r="V154" s="114">
        <f t="shared" si="201"/>
        <v>0</v>
      </c>
      <c r="W154" s="115">
        <f t="shared" si="202"/>
        <v>0</v>
      </c>
      <c r="X154" s="116">
        <f t="shared" si="203"/>
        <v>0</v>
      </c>
      <c r="Y154" s="116">
        <f t="shared" si="152"/>
        <v>0</v>
      </c>
      <c r="Z154" s="117" t="e">
        <f t="shared" si="153"/>
        <v>#DIV/0!</v>
      </c>
      <c r="AA154" s="118"/>
      <c r="AB154" s="120"/>
      <c r="AC154" s="120"/>
      <c r="AD154" s="120"/>
      <c r="AE154" s="120"/>
      <c r="AF154" s="120"/>
      <c r="AG154" s="120"/>
    </row>
    <row r="155" spans="1:33" ht="26.4" x14ac:dyDescent="0.25">
      <c r="A155" s="121" t="s">
        <v>75</v>
      </c>
      <c r="B155" s="187" t="s">
        <v>164</v>
      </c>
      <c r="C155" s="151" t="s">
        <v>162</v>
      </c>
      <c r="D155" s="185" t="s">
        <v>110</v>
      </c>
      <c r="E155" s="123"/>
      <c r="F155" s="124"/>
      <c r="G155" s="125">
        <f t="shared" si="196"/>
        <v>0</v>
      </c>
      <c r="H155" s="123"/>
      <c r="I155" s="124"/>
      <c r="J155" s="125">
        <f t="shared" si="197"/>
        <v>0</v>
      </c>
      <c r="K155" s="123"/>
      <c r="L155" s="124"/>
      <c r="M155" s="125">
        <f t="shared" si="198"/>
        <v>0</v>
      </c>
      <c r="N155" s="123"/>
      <c r="O155" s="124"/>
      <c r="P155" s="125">
        <f t="shared" si="199"/>
        <v>0</v>
      </c>
      <c r="Q155" s="123"/>
      <c r="R155" s="124"/>
      <c r="S155" s="125">
        <f t="shared" si="200"/>
        <v>0</v>
      </c>
      <c r="T155" s="123"/>
      <c r="U155" s="124"/>
      <c r="V155" s="125">
        <f t="shared" si="201"/>
        <v>0</v>
      </c>
      <c r="W155" s="126">
        <f t="shared" si="202"/>
        <v>0</v>
      </c>
      <c r="X155" s="116">
        <f t="shared" si="203"/>
        <v>0</v>
      </c>
      <c r="Y155" s="116">
        <f t="shared" si="152"/>
        <v>0</v>
      </c>
      <c r="Z155" s="117" t="e">
        <f t="shared" si="153"/>
        <v>#DIV/0!</v>
      </c>
      <c r="AA155" s="127"/>
      <c r="AB155" s="120"/>
      <c r="AC155" s="120"/>
      <c r="AD155" s="120"/>
      <c r="AE155" s="120"/>
      <c r="AF155" s="120"/>
      <c r="AG155" s="120"/>
    </row>
    <row r="156" spans="1:33" ht="13.2" x14ac:dyDescent="0.25">
      <c r="A156" s="99" t="s">
        <v>72</v>
      </c>
      <c r="B156" s="266" t="s">
        <v>165</v>
      </c>
      <c r="C156" s="141" t="s">
        <v>166</v>
      </c>
      <c r="D156" s="129"/>
      <c r="E156" s="130">
        <f>SUM(E157:E159)</f>
        <v>0</v>
      </c>
      <c r="F156" s="131"/>
      <c r="G156" s="132">
        <f t="shared" ref="G156:H156" si="204">SUM(G157:G159)</f>
        <v>0</v>
      </c>
      <c r="H156" s="130">
        <f t="shared" si="204"/>
        <v>0</v>
      </c>
      <c r="I156" s="131"/>
      <c r="J156" s="132">
        <f t="shared" ref="J156:K156" si="205">SUM(J157:J159)</f>
        <v>0</v>
      </c>
      <c r="K156" s="130">
        <f t="shared" si="205"/>
        <v>0</v>
      </c>
      <c r="L156" s="131"/>
      <c r="M156" s="132">
        <f t="shared" ref="M156:N156" si="206">SUM(M157:M159)</f>
        <v>0</v>
      </c>
      <c r="N156" s="130">
        <f t="shared" si="206"/>
        <v>0</v>
      </c>
      <c r="O156" s="131"/>
      <c r="P156" s="132">
        <f t="shared" ref="P156:Q156" si="207">SUM(P157:P159)</f>
        <v>0</v>
      </c>
      <c r="Q156" s="130">
        <f t="shared" si="207"/>
        <v>0</v>
      </c>
      <c r="R156" s="131"/>
      <c r="S156" s="132">
        <f t="shared" ref="S156:T156" si="208">SUM(S157:S159)</f>
        <v>0</v>
      </c>
      <c r="T156" s="130">
        <f t="shared" si="208"/>
        <v>0</v>
      </c>
      <c r="U156" s="131"/>
      <c r="V156" s="132">
        <f t="shared" ref="V156:X156" si="209">SUM(V157:V159)</f>
        <v>0</v>
      </c>
      <c r="W156" s="132">
        <f t="shared" si="209"/>
        <v>0</v>
      </c>
      <c r="X156" s="132">
        <f t="shared" si="209"/>
        <v>0</v>
      </c>
      <c r="Y156" s="132">
        <f t="shared" si="152"/>
        <v>0</v>
      </c>
      <c r="Z156" s="132" t="e">
        <f t="shared" si="153"/>
        <v>#DIV/0!</v>
      </c>
      <c r="AA156" s="134"/>
      <c r="AB156" s="109"/>
      <c r="AC156" s="109"/>
      <c r="AD156" s="109"/>
      <c r="AE156" s="109"/>
      <c r="AF156" s="109"/>
      <c r="AG156" s="109"/>
    </row>
    <row r="157" spans="1:33" ht="26.4" x14ac:dyDescent="0.25">
      <c r="A157" s="110" t="s">
        <v>75</v>
      </c>
      <c r="B157" s="186" t="s">
        <v>167</v>
      </c>
      <c r="C157" s="175" t="s">
        <v>162</v>
      </c>
      <c r="D157" s="184" t="s">
        <v>110</v>
      </c>
      <c r="E157" s="112"/>
      <c r="F157" s="113"/>
      <c r="G157" s="114">
        <f t="shared" ref="G157:G159" si="210">E157*F157</f>
        <v>0</v>
      </c>
      <c r="H157" s="112"/>
      <c r="I157" s="113"/>
      <c r="J157" s="114">
        <f t="shared" ref="J157:J159" si="211">H157*I157</f>
        <v>0</v>
      </c>
      <c r="K157" s="112"/>
      <c r="L157" s="113"/>
      <c r="M157" s="114">
        <f t="shared" ref="M157:M159" si="212">K157*L157</f>
        <v>0</v>
      </c>
      <c r="N157" s="112"/>
      <c r="O157" s="113"/>
      <c r="P157" s="114">
        <f t="shared" ref="P157:P159" si="213">N157*O157</f>
        <v>0</v>
      </c>
      <c r="Q157" s="112"/>
      <c r="R157" s="113"/>
      <c r="S157" s="114">
        <f t="shared" ref="S157:S159" si="214">Q157*R157</f>
        <v>0</v>
      </c>
      <c r="T157" s="112"/>
      <c r="U157" s="113"/>
      <c r="V157" s="114">
        <f t="shared" ref="V157:V159" si="215">T157*U157</f>
        <v>0</v>
      </c>
      <c r="W157" s="115">
        <f t="shared" ref="W157:W159" si="216">G157+M157+S157</f>
        <v>0</v>
      </c>
      <c r="X157" s="116">
        <f t="shared" ref="X157:X159" si="217">J157+P157+V157</f>
        <v>0</v>
      </c>
      <c r="Y157" s="116">
        <f t="shared" si="152"/>
        <v>0</v>
      </c>
      <c r="Z157" s="117" t="e">
        <f t="shared" si="153"/>
        <v>#DIV/0!</v>
      </c>
      <c r="AA157" s="118"/>
      <c r="AB157" s="120"/>
      <c r="AC157" s="120"/>
      <c r="AD157" s="120"/>
      <c r="AE157" s="120"/>
      <c r="AF157" s="120"/>
      <c r="AG157" s="120"/>
    </row>
    <row r="158" spans="1:33" ht="26.4" x14ac:dyDescent="0.25">
      <c r="A158" s="110" t="s">
        <v>75</v>
      </c>
      <c r="B158" s="186" t="s">
        <v>168</v>
      </c>
      <c r="C158" s="175" t="s">
        <v>162</v>
      </c>
      <c r="D158" s="184" t="s">
        <v>110</v>
      </c>
      <c r="E158" s="112"/>
      <c r="F158" s="113"/>
      <c r="G158" s="114">
        <f t="shared" si="210"/>
        <v>0</v>
      </c>
      <c r="H158" s="112"/>
      <c r="I158" s="113"/>
      <c r="J158" s="114">
        <f t="shared" si="211"/>
        <v>0</v>
      </c>
      <c r="K158" s="112"/>
      <c r="L158" s="113"/>
      <c r="M158" s="114">
        <f t="shared" si="212"/>
        <v>0</v>
      </c>
      <c r="N158" s="112"/>
      <c r="O158" s="113"/>
      <c r="P158" s="114">
        <f t="shared" si="213"/>
        <v>0</v>
      </c>
      <c r="Q158" s="112"/>
      <c r="R158" s="113"/>
      <c r="S158" s="114">
        <f t="shared" si="214"/>
        <v>0</v>
      </c>
      <c r="T158" s="112"/>
      <c r="U158" s="113"/>
      <c r="V158" s="114">
        <f t="shared" si="215"/>
        <v>0</v>
      </c>
      <c r="W158" s="115">
        <f t="shared" si="216"/>
        <v>0</v>
      </c>
      <c r="X158" s="116">
        <f t="shared" si="217"/>
        <v>0</v>
      </c>
      <c r="Y158" s="116">
        <f t="shared" si="152"/>
        <v>0</v>
      </c>
      <c r="Z158" s="117" t="e">
        <f t="shared" si="153"/>
        <v>#DIV/0!</v>
      </c>
      <c r="AA158" s="118"/>
      <c r="AB158" s="120"/>
      <c r="AC158" s="120"/>
      <c r="AD158" s="120"/>
      <c r="AE158" s="120"/>
      <c r="AF158" s="120"/>
      <c r="AG158" s="120"/>
    </row>
    <row r="159" spans="1:33" ht="26.4" x14ac:dyDescent="0.25">
      <c r="A159" s="121" t="s">
        <v>75</v>
      </c>
      <c r="B159" s="142" t="s">
        <v>169</v>
      </c>
      <c r="C159" s="151" t="s">
        <v>162</v>
      </c>
      <c r="D159" s="185" t="s">
        <v>110</v>
      </c>
      <c r="E159" s="123"/>
      <c r="F159" s="124"/>
      <c r="G159" s="125">
        <f t="shared" si="210"/>
        <v>0</v>
      </c>
      <c r="H159" s="123"/>
      <c r="I159" s="124"/>
      <c r="J159" s="125">
        <f t="shared" si="211"/>
        <v>0</v>
      </c>
      <c r="K159" s="123"/>
      <c r="L159" s="124"/>
      <c r="M159" s="125">
        <f t="shared" si="212"/>
        <v>0</v>
      </c>
      <c r="N159" s="123"/>
      <c r="O159" s="124"/>
      <c r="P159" s="125">
        <f t="shared" si="213"/>
        <v>0</v>
      </c>
      <c r="Q159" s="123"/>
      <c r="R159" s="124"/>
      <c r="S159" s="125">
        <f t="shared" si="214"/>
        <v>0</v>
      </c>
      <c r="T159" s="123"/>
      <c r="U159" s="124"/>
      <c r="V159" s="125">
        <f t="shared" si="215"/>
        <v>0</v>
      </c>
      <c r="W159" s="126">
        <f t="shared" si="216"/>
        <v>0</v>
      </c>
      <c r="X159" s="116">
        <f t="shared" si="217"/>
        <v>0</v>
      </c>
      <c r="Y159" s="153">
        <f t="shared" si="152"/>
        <v>0</v>
      </c>
      <c r="Z159" s="117" t="e">
        <f t="shared" si="153"/>
        <v>#DIV/0!</v>
      </c>
      <c r="AA159" s="127"/>
      <c r="AB159" s="120"/>
      <c r="AC159" s="120"/>
      <c r="AD159" s="120"/>
      <c r="AE159" s="120"/>
      <c r="AF159" s="120"/>
      <c r="AG159" s="120"/>
    </row>
    <row r="160" spans="1:33" ht="13.2" x14ac:dyDescent="0.25">
      <c r="A160" s="154" t="s">
        <v>170</v>
      </c>
      <c r="B160" s="155"/>
      <c r="C160" s="156"/>
      <c r="D160" s="157"/>
      <c r="E160" s="161">
        <f>E156+E152+E147+E70+E68</f>
        <v>134.5</v>
      </c>
      <c r="F160" s="177"/>
      <c r="G160" s="160">
        <f>G156+G152+G147+G70+G68</f>
        <v>387694</v>
      </c>
      <c r="H160" s="161">
        <f>H156+H152+H147+H70+H68</f>
        <v>134.5</v>
      </c>
      <c r="I160" s="177"/>
      <c r="J160" s="160">
        <f>J156+J152+J147+J70+J68</f>
        <v>387806.75</v>
      </c>
      <c r="K160" s="178">
        <f>K156+K152+K147+K70+K68</f>
        <v>1485</v>
      </c>
      <c r="L160" s="177"/>
      <c r="M160" s="160">
        <f>M156+M152+M147+M70+M68</f>
        <v>142000</v>
      </c>
      <c r="N160" s="178">
        <f>N156+N152+N147+N70+N68</f>
        <v>1360</v>
      </c>
      <c r="O160" s="177"/>
      <c r="P160" s="160">
        <f>P156+P152+P147+P70+P68</f>
        <v>30620</v>
      </c>
      <c r="Q160" s="178">
        <f>Q156+Q152+Q147+Q70+Q68</f>
        <v>0</v>
      </c>
      <c r="R160" s="177"/>
      <c r="S160" s="160">
        <f>S156+S152+S147+S70+S68</f>
        <v>0</v>
      </c>
      <c r="T160" s="178">
        <f>T156+T152+T147+T70+T68</f>
        <v>0</v>
      </c>
      <c r="U160" s="177"/>
      <c r="V160" s="160">
        <f>V156+V152+V147+V70+V68</f>
        <v>0</v>
      </c>
      <c r="W160" s="179">
        <f>W156+W152+W147+W70+W68</f>
        <v>529694</v>
      </c>
      <c r="X160" s="188">
        <f>X156+X152+X147+X70+X68</f>
        <v>418426.75</v>
      </c>
      <c r="Y160" s="189">
        <f t="shared" si="152"/>
        <v>111267.25</v>
      </c>
      <c r="Z160" s="189">
        <f t="shared" si="153"/>
        <v>0.2100594871756146</v>
      </c>
      <c r="AA160" s="165"/>
      <c r="AB160" s="7"/>
      <c r="AC160" s="7"/>
      <c r="AD160" s="7"/>
      <c r="AE160" s="7"/>
      <c r="AF160" s="7"/>
      <c r="AG160" s="7"/>
    </row>
    <row r="161" spans="1:33" ht="13.2" x14ac:dyDescent="0.25">
      <c r="A161" s="190" t="s">
        <v>70</v>
      </c>
      <c r="B161" s="191">
        <v>5</v>
      </c>
      <c r="C161" s="192" t="s">
        <v>171</v>
      </c>
      <c r="D161" s="95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7"/>
      <c r="X161" s="97"/>
      <c r="Y161" s="193"/>
      <c r="Z161" s="97"/>
      <c r="AA161" s="98"/>
      <c r="AB161" s="7"/>
      <c r="AC161" s="7"/>
      <c r="AD161" s="7"/>
      <c r="AE161" s="7"/>
      <c r="AF161" s="7"/>
      <c r="AG161" s="7"/>
    </row>
    <row r="162" spans="1:33" ht="13.2" x14ac:dyDescent="0.25">
      <c r="A162" s="99" t="s">
        <v>72</v>
      </c>
      <c r="B162" s="266" t="s">
        <v>172</v>
      </c>
      <c r="C162" s="128" t="s">
        <v>173</v>
      </c>
      <c r="D162" s="129"/>
      <c r="E162" s="130">
        <f>SUM(E163:E169)</f>
        <v>0</v>
      </c>
      <c r="F162" s="131"/>
      <c r="G162" s="132">
        <f>SUM(G163:G169)</f>
        <v>0</v>
      </c>
      <c r="H162" s="130">
        <f>SUM(H163:H169)</f>
        <v>0</v>
      </c>
      <c r="I162" s="131"/>
      <c r="J162" s="132">
        <f>SUM(J163:J169)</f>
        <v>0</v>
      </c>
      <c r="K162" s="130">
        <f>SUM(K163:K169)</f>
        <v>344</v>
      </c>
      <c r="L162" s="131"/>
      <c r="M162" s="132">
        <f>SUM(M163:M169)</f>
        <v>62189</v>
      </c>
      <c r="N162" s="130">
        <f>SUM(N163:N169)</f>
        <v>986</v>
      </c>
      <c r="O162" s="131"/>
      <c r="P162" s="132">
        <f>SUM(P163:P169)</f>
        <v>90501.97</v>
      </c>
      <c r="Q162" s="130">
        <f>SUM(Q163:Q169)</f>
        <v>0</v>
      </c>
      <c r="R162" s="131"/>
      <c r="S162" s="132">
        <f>SUM(S163:S169)</f>
        <v>0</v>
      </c>
      <c r="T162" s="130">
        <f>SUM(T163:T169)</f>
        <v>0</v>
      </c>
      <c r="U162" s="131"/>
      <c r="V162" s="132">
        <f>SUM(V163:V169)</f>
        <v>0</v>
      </c>
      <c r="W162" s="194">
        <f>SUM(W163:W169)</f>
        <v>62189</v>
      </c>
      <c r="X162" s="194">
        <f>SUM(X163:X169)</f>
        <v>90501.97</v>
      </c>
      <c r="Y162" s="194">
        <f t="shared" ref="Y162:Y177" si="218">W162-X162</f>
        <v>-28312.97</v>
      </c>
      <c r="Z162" s="107">
        <f t="shared" ref="Z162:Z178" si="219">Y162/W162</f>
        <v>-0.45527295824020325</v>
      </c>
      <c r="AA162" s="134"/>
      <c r="AB162" s="120"/>
      <c r="AC162" s="120"/>
      <c r="AD162" s="120"/>
      <c r="AE162" s="120"/>
      <c r="AF162" s="120"/>
      <c r="AG162" s="120"/>
    </row>
    <row r="163" spans="1:33" ht="26.4" x14ac:dyDescent="0.25">
      <c r="A163" s="110" t="s">
        <v>75</v>
      </c>
      <c r="B163" s="343" t="s">
        <v>174</v>
      </c>
      <c r="C163" s="344" t="s">
        <v>513</v>
      </c>
      <c r="D163" s="184" t="s">
        <v>175</v>
      </c>
      <c r="E163" s="112"/>
      <c r="F163" s="113"/>
      <c r="G163" s="114">
        <f t="shared" ref="G163:G169" si="220">E163*F163</f>
        <v>0</v>
      </c>
      <c r="H163" s="112"/>
      <c r="I163" s="113"/>
      <c r="J163" s="114">
        <f t="shared" ref="J163:J169" si="221">H163*I163</f>
        <v>0</v>
      </c>
      <c r="K163" s="540">
        <v>70</v>
      </c>
      <c r="L163" s="541">
        <v>123</v>
      </c>
      <c r="M163" s="542">
        <f t="shared" ref="M163:M169" si="222">K163*L163</f>
        <v>8610</v>
      </c>
      <c r="N163" s="112"/>
      <c r="O163" s="113"/>
      <c r="P163" s="114">
        <f t="shared" ref="P163:P166" si="223">N163*O163</f>
        <v>0</v>
      </c>
      <c r="Q163" s="112"/>
      <c r="R163" s="113"/>
      <c r="S163" s="114">
        <f t="shared" ref="S163:S169" si="224">Q163*R163</f>
        <v>0</v>
      </c>
      <c r="T163" s="112"/>
      <c r="U163" s="113"/>
      <c r="V163" s="114">
        <f t="shared" ref="V163:V169" si="225">T163*U163</f>
        <v>0</v>
      </c>
      <c r="W163" s="115">
        <f t="shared" ref="W163:W169" si="226">G163+M163+S163</f>
        <v>8610</v>
      </c>
      <c r="X163" s="116">
        <f t="shared" ref="X163:X169" si="227">J163+P163+V163</f>
        <v>0</v>
      </c>
      <c r="Y163" s="116">
        <f t="shared" si="218"/>
        <v>8610</v>
      </c>
      <c r="Z163" s="117">
        <f t="shared" si="219"/>
        <v>1</v>
      </c>
      <c r="AA163" s="118"/>
      <c r="AB163" s="120"/>
      <c r="AC163" s="120"/>
      <c r="AD163" s="120"/>
      <c r="AE163" s="120"/>
      <c r="AF163" s="120"/>
      <c r="AG163" s="120"/>
    </row>
    <row r="164" spans="1:33" ht="26.4" x14ac:dyDescent="0.25">
      <c r="A164" s="110" t="s">
        <v>75</v>
      </c>
      <c r="B164" s="343" t="s">
        <v>176</v>
      </c>
      <c r="C164" s="344" t="s">
        <v>514</v>
      </c>
      <c r="D164" s="184"/>
      <c r="E164" s="112"/>
      <c r="F164" s="113"/>
      <c r="G164" s="114"/>
      <c r="H164" s="112"/>
      <c r="I164" s="113"/>
      <c r="J164" s="114"/>
      <c r="K164" s="540">
        <v>100</v>
      </c>
      <c r="L164" s="541">
        <v>123</v>
      </c>
      <c r="M164" s="542">
        <f t="shared" si="222"/>
        <v>12300</v>
      </c>
      <c r="N164" s="112"/>
      <c r="O164" s="113"/>
      <c r="P164" s="114"/>
      <c r="Q164" s="112"/>
      <c r="R164" s="113"/>
      <c r="S164" s="114"/>
      <c r="T164" s="112"/>
      <c r="U164" s="113"/>
      <c r="V164" s="114"/>
      <c r="W164" s="115">
        <f t="shared" ref="W164:W166" si="228">G164+M164+S164</f>
        <v>12300</v>
      </c>
      <c r="X164" s="116">
        <f t="shared" ref="X164:X166" si="229">J164+P164+V164</f>
        <v>0</v>
      </c>
      <c r="Y164" s="116">
        <f t="shared" ref="Y164:Y166" si="230">W164-X164</f>
        <v>12300</v>
      </c>
      <c r="Z164" s="117">
        <f t="shared" ref="Z164:Z166" si="231">Y164/W164</f>
        <v>1</v>
      </c>
      <c r="AA164" s="118"/>
      <c r="AB164" s="120"/>
      <c r="AC164" s="120"/>
      <c r="AD164" s="120"/>
      <c r="AE164" s="120"/>
      <c r="AF164" s="120"/>
      <c r="AG164" s="120"/>
    </row>
    <row r="165" spans="1:33" ht="26.4" x14ac:dyDescent="0.25">
      <c r="A165" s="110" t="s">
        <v>75</v>
      </c>
      <c r="B165" s="343" t="s">
        <v>177</v>
      </c>
      <c r="C165" s="344" t="s">
        <v>515</v>
      </c>
      <c r="D165" s="184"/>
      <c r="E165" s="112"/>
      <c r="F165" s="113"/>
      <c r="G165" s="114"/>
      <c r="H165" s="112"/>
      <c r="I165" s="113"/>
      <c r="J165" s="114"/>
      <c r="K165" s="540">
        <v>100</v>
      </c>
      <c r="L165" s="541">
        <v>123</v>
      </c>
      <c r="M165" s="542">
        <f t="shared" si="222"/>
        <v>12300</v>
      </c>
      <c r="N165" s="112"/>
      <c r="O165" s="113"/>
      <c r="P165" s="114"/>
      <c r="Q165" s="112"/>
      <c r="R165" s="113"/>
      <c r="S165" s="114"/>
      <c r="T165" s="112"/>
      <c r="U165" s="113"/>
      <c r="V165" s="114"/>
      <c r="W165" s="115">
        <f t="shared" si="228"/>
        <v>12300</v>
      </c>
      <c r="X165" s="116">
        <f t="shared" si="229"/>
        <v>0</v>
      </c>
      <c r="Y165" s="116">
        <f t="shared" si="230"/>
        <v>12300</v>
      </c>
      <c r="Z165" s="117">
        <f t="shared" si="231"/>
        <v>1</v>
      </c>
      <c r="AA165" s="118"/>
      <c r="AB165" s="120"/>
      <c r="AC165" s="120"/>
      <c r="AD165" s="120"/>
      <c r="AE165" s="120"/>
      <c r="AF165" s="120"/>
      <c r="AG165" s="120"/>
    </row>
    <row r="166" spans="1:33" ht="26.4" x14ac:dyDescent="0.25">
      <c r="A166" s="110" t="s">
        <v>75</v>
      </c>
      <c r="B166" s="343" t="s">
        <v>516</v>
      </c>
      <c r="C166" s="344" t="s">
        <v>517</v>
      </c>
      <c r="D166" s="184" t="s">
        <v>175</v>
      </c>
      <c r="E166" s="112"/>
      <c r="F166" s="113"/>
      <c r="G166" s="114">
        <f t="shared" si="220"/>
        <v>0</v>
      </c>
      <c r="H166" s="112"/>
      <c r="I166" s="113"/>
      <c r="J166" s="114">
        <f t="shared" si="221"/>
        <v>0</v>
      </c>
      <c r="K166" s="540">
        <v>73</v>
      </c>
      <c r="L166" s="541">
        <v>123</v>
      </c>
      <c r="M166" s="542">
        <f t="shared" si="222"/>
        <v>8979</v>
      </c>
      <c r="N166" s="112"/>
      <c r="O166" s="113"/>
      <c r="P166" s="114">
        <f t="shared" si="223"/>
        <v>0</v>
      </c>
      <c r="Q166" s="112"/>
      <c r="R166" s="113"/>
      <c r="S166" s="114">
        <f t="shared" si="224"/>
        <v>0</v>
      </c>
      <c r="T166" s="112"/>
      <c r="U166" s="113"/>
      <c r="V166" s="114">
        <f t="shared" si="225"/>
        <v>0</v>
      </c>
      <c r="W166" s="115">
        <f t="shared" si="228"/>
        <v>8979</v>
      </c>
      <c r="X166" s="116">
        <f t="shared" si="229"/>
        <v>0</v>
      </c>
      <c r="Y166" s="116">
        <f t="shared" si="230"/>
        <v>8979</v>
      </c>
      <c r="Z166" s="117">
        <f t="shared" si="231"/>
        <v>1</v>
      </c>
      <c r="AA166" s="118"/>
      <c r="AB166" s="120"/>
      <c r="AC166" s="120"/>
      <c r="AD166" s="120"/>
      <c r="AE166" s="120"/>
      <c r="AF166" s="120"/>
      <c r="AG166" s="120"/>
    </row>
    <row r="167" spans="1:33" ht="26.4" x14ac:dyDescent="0.25">
      <c r="A167" s="121"/>
      <c r="B167" s="343" t="s">
        <v>516</v>
      </c>
      <c r="C167" s="344" t="s">
        <v>741</v>
      </c>
      <c r="D167" s="185"/>
      <c r="E167" s="123"/>
      <c r="F167" s="124"/>
      <c r="G167" s="125"/>
      <c r="H167" s="123"/>
      <c r="I167" s="124"/>
      <c r="J167" s="125"/>
      <c r="K167" s="540"/>
      <c r="L167" s="541"/>
      <c r="M167" s="542"/>
      <c r="N167" s="123">
        <v>685</v>
      </c>
      <c r="O167" s="125">
        <v>59999.97</v>
      </c>
      <c r="P167" s="125">
        <v>59999.97</v>
      </c>
      <c r="Q167" s="123"/>
      <c r="R167" s="124"/>
      <c r="S167" s="125"/>
      <c r="T167" s="123"/>
      <c r="U167" s="124"/>
      <c r="V167" s="125"/>
      <c r="W167" s="115">
        <f t="shared" ref="W167:W168" si="232">G167+M167+S167</f>
        <v>0</v>
      </c>
      <c r="X167" s="116">
        <f t="shared" ref="X167:X168" si="233">J167+P167+V167</f>
        <v>59999.97</v>
      </c>
      <c r="Y167" s="116">
        <f t="shared" ref="Y167:Y168" si="234">W167-X167</f>
        <v>-59999.97</v>
      </c>
      <c r="Z167" s="117">
        <f>Y167/X167</f>
        <v>-1</v>
      </c>
      <c r="AA167" s="127"/>
      <c r="AB167" s="120"/>
      <c r="AC167" s="120"/>
      <c r="AD167" s="120"/>
      <c r="AE167" s="120"/>
      <c r="AF167" s="120"/>
      <c r="AG167" s="120"/>
    </row>
    <row r="168" spans="1:33" ht="26.4" x14ac:dyDescent="0.25">
      <c r="A168" s="121"/>
      <c r="B168" s="343" t="s">
        <v>516</v>
      </c>
      <c r="C168" s="344" t="s">
        <v>742</v>
      </c>
      <c r="D168" s="185"/>
      <c r="E168" s="123"/>
      <c r="F168" s="124"/>
      <c r="G168" s="125"/>
      <c r="H168" s="123"/>
      <c r="I168" s="124"/>
      <c r="J168" s="125"/>
      <c r="K168" s="540"/>
      <c r="L168" s="541"/>
      <c r="M168" s="542"/>
      <c r="N168" s="123">
        <v>300</v>
      </c>
      <c r="O168" s="219">
        <v>28.34</v>
      </c>
      <c r="P168" s="125">
        <v>8502</v>
      </c>
      <c r="Q168" s="123"/>
      <c r="R168" s="124"/>
      <c r="S168" s="125"/>
      <c r="T168" s="123"/>
      <c r="U168" s="124"/>
      <c r="V168" s="125"/>
      <c r="W168" s="115">
        <f t="shared" si="232"/>
        <v>0</v>
      </c>
      <c r="X168" s="116">
        <f t="shared" si="233"/>
        <v>8502</v>
      </c>
      <c r="Y168" s="116">
        <f t="shared" si="234"/>
        <v>-8502</v>
      </c>
      <c r="Z168" s="117">
        <f>Y168/X168</f>
        <v>-1</v>
      </c>
      <c r="AA168" s="127"/>
      <c r="AB168" s="120"/>
      <c r="AC168" s="120"/>
      <c r="AD168" s="120"/>
      <c r="AE168" s="120"/>
      <c r="AF168" s="120"/>
      <c r="AG168" s="120"/>
    </row>
    <row r="169" spans="1:33" ht="13.8" thickBot="1" x14ac:dyDescent="0.3">
      <c r="A169" s="121" t="s">
        <v>75</v>
      </c>
      <c r="B169" s="343" t="s">
        <v>518</v>
      </c>
      <c r="C169" s="344" t="s">
        <v>519</v>
      </c>
      <c r="D169" s="185" t="s">
        <v>175</v>
      </c>
      <c r="E169" s="123"/>
      <c r="F169" s="124"/>
      <c r="G169" s="125">
        <f t="shared" si="220"/>
        <v>0</v>
      </c>
      <c r="H169" s="123"/>
      <c r="I169" s="124"/>
      <c r="J169" s="125">
        <f t="shared" si="221"/>
        <v>0</v>
      </c>
      <c r="K169" s="540">
        <v>1</v>
      </c>
      <c r="L169" s="541">
        <v>20000</v>
      </c>
      <c r="M169" s="542">
        <f t="shared" si="222"/>
        <v>20000</v>
      </c>
      <c r="N169" s="123">
        <v>1</v>
      </c>
      <c r="O169" s="124">
        <v>22000</v>
      </c>
      <c r="P169" s="125">
        <v>22000</v>
      </c>
      <c r="Q169" s="123"/>
      <c r="R169" s="124"/>
      <c r="S169" s="125">
        <f t="shared" si="224"/>
        <v>0</v>
      </c>
      <c r="T169" s="123"/>
      <c r="U169" s="124"/>
      <c r="V169" s="125">
        <f t="shared" si="225"/>
        <v>0</v>
      </c>
      <c r="W169" s="126">
        <f t="shared" si="226"/>
        <v>20000</v>
      </c>
      <c r="X169" s="116">
        <f t="shared" si="227"/>
        <v>22000</v>
      </c>
      <c r="Y169" s="116">
        <f t="shared" si="218"/>
        <v>-2000</v>
      </c>
      <c r="Z169" s="117">
        <f t="shared" si="219"/>
        <v>-0.1</v>
      </c>
      <c r="AA169" s="127"/>
      <c r="AB169" s="120"/>
      <c r="AC169" s="120"/>
      <c r="AD169" s="120"/>
      <c r="AE169" s="120"/>
      <c r="AF169" s="120"/>
      <c r="AG169" s="120"/>
    </row>
    <row r="170" spans="1:33" ht="13.2" x14ac:dyDescent="0.25">
      <c r="A170" s="99" t="s">
        <v>72</v>
      </c>
      <c r="B170" s="266" t="s">
        <v>178</v>
      </c>
      <c r="C170" s="128" t="s">
        <v>179</v>
      </c>
      <c r="D170" s="196"/>
      <c r="E170" s="197">
        <f>SUM(E171:E173)</f>
        <v>0</v>
      </c>
      <c r="F170" s="131"/>
      <c r="G170" s="132">
        <f t="shared" ref="G170:H170" si="235">SUM(G171:G173)</f>
        <v>0</v>
      </c>
      <c r="H170" s="197">
        <f t="shared" si="235"/>
        <v>0</v>
      </c>
      <c r="I170" s="131"/>
      <c r="J170" s="132">
        <f t="shared" ref="J170:K170" si="236">SUM(J171:J173)</f>
        <v>0</v>
      </c>
      <c r="K170" s="197">
        <f t="shared" si="236"/>
        <v>0</v>
      </c>
      <c r="L170" s="131"/>
      <c r="M170" s="132">
        <f t="shared" ref="M170:N170" si="237">SUM(M171:M173)</f>
        <v>0</v>
      </c>
      <c r="N170" s="197">
        <f t="shared" si="237"/>
        <v>0</v>
      </c>
      <c r="O170" s="131"/>
      <c r="P170" s="132">
        <f t="shared" ref="P170:Q170" si="238">SUM(P171:P173)</f>
        <v>0</v>
      </c>
      <c r="Q170" s="197">
        <f t="shared" si="238"/>
        <v>0</v>
      </c>
      <c r="R170" s="131"/>
      <c r="S170" s="132">
        <f t="shared" ref="S170:T170" si="239">SUM(S171:S173)</f>
        <v>0</v>
      </c>
      <c r="T170" s="197">
        <f t="shared" si="239"/>
        <v>0</v>
      </c>
      <c r="U170" s="131"/>
      <c r="V170" s="132">
        <f t="shared" ref="V170:X170" si="240">SUM(V171:V173)</f>
        <v>0</v>
      </c>
      <c r="W170" s="194">
        <f t="shared" si="240"/>
        <v>0</v>
      </c>
      <c r="X170" s="194">
        <f t="shared" si="240"/>
        <v>0</v>
      </c>
      <c r="Y170" s="194">
        <f t="shared" si="218"/>
        <v>0</v>
      </c>
      <c r="Z170" s="194" t="e">
        <f t="shared" si="219"/>
        <v>#DIV/0!</v>
      </c>
      <c r="AA170" s="134"/>
      <c r="AB170" s="120"/>
      <c r="AC170" s="120"/>
      <c r="AD170" s="120"/>
      <c r="AE170" s="120"/>
      <c r="AF170" s="120"/>
      <c r="AG170" s="120"/>
    </row>
    <row r="171" spans="1:33" ht="26.4" x14ac:dyDescent="0.25">
      <c r="A171" s="110" t="s">
        <v>75</v>
      </c>
      <c r="B171" s="186" t="s">
        <v>180</v>
      </c>
      <c r="C171" s="195" t="s">
        <v>181</v>
      </c>
      <c r="D171" s="198" t="s">
        <v>110</v>
      </c>
      <c r="E171" s="112"/>
      <c r="F171" s="113"/>
      <c r="G171" s="114">
        <f t="shared" ref="G171:G173" si="241">E171*F171</f>
        <v>0</v>
      </c>
      <c r="H171" s="112"/>
      <c r="I171" s="113"/>
      <c r="J171" s="114">
        <f t="shared" ref="J171:J173" si="242">H171*I171</f>
        <v>0</v>
      </c>
      <c r="K171" s="112"/>
      <c r="L171" s="113"/>
      <c r="M171" s="114">
        <f t="shared" ref="M171:M173" si="243">K171*L171</f>
        <v>0</v>
      </c>
      <c r="N171" s="112"/>
      <c r="O171" s="113"/>
      <c r="P171" s="114">
        <f t="shared" ref="P171:P173" si="244">N171*O171</f>
        <v>0</v>
      </c>
      <c r="Q171" s="112"/>
      <c r="R171" s="113"/>
      <c r="S171" s="114">
        <f t="shared" ref="S171:S173" si="245">Q171*R171</f>
        <v>0</v>
      </c>
      <c r="T171" s="112"/>
      <c r="U171" s="113"/>
      <c r="V171" s="114">
        <f t="shared" ref="V171:V173" si="246">T171*U171</f>
        <v>0</v>
      </c>
      <c r="W171" s="115">
        <f t="shared" ref="W171:W173" si="247">G171+M171+S171</f>
        <v>0</v>
      </c>
      <c r="X171" s="116">
        <f t="shared" ref="X171:X173" si="248">J171+P171+V171</f>
        <v>0</v>
      </c>
      <c r="Y171" s="116">
        <f t="shared" si="218"/>
        <v>0</v>
      </c>
      <c r="Z171" s="117" t="e">
        <f t="shared" si="219"/>
        <v>#DIV/0!</v>
      </c>
      <c r="AA171" s="118"/>
      <c r="AB171" s="120"/>
      <c r="AC171" s="120"/>
      <c r="AD171" s="120"/>
      <c r="AE171" s="120"/>
      <c r="AF171" s="120"/>
      <c r="AG171" s="120"/>
    </row>
    <row r="172" spans="1:33" ht="26.4" x14ac:dyDescent="0.25">
      <c r="A172" s="110" t="s">
        <v>75</v>
      </c>
      <c r="B172" s="186" t="s">
        <v>182</v>
      </c>
      <c r="C172" s="175" t="s">
        <v>181</v>
      </c>
      <c r="D172" s="184" t="s">
        <v>110</v>
      </c>
      <c r="E172" s="112"/>
      <c r="F172" s="113"/>
      <c r="G172" s="114">
        <f t="shared" si="241"/>
        <v>0</v>
      </c>
      <c r="H172" s="112"/>
      <c r="I172" s="113"/>
      <c r="J172" s="114">
        <f t="shared" si="242"/>
        <v>0</v>
      </c>
      <c r="K172" s="112"/>
      <c r="L172" s="113"/>
      <c r="M172" s="114">
        <f t="shared" si="243"/>
        <v>0</v>
      </c>
      <c r="N172" s="112"/>
      <c r="O172" s="113"/>
      <c r="P172" s="114">
        <f t="shared" si="244"/>
        <v>0</v>
      </c>
      <c r="Q172" s="112"/>
      <c r="R172" s="113"/>
      <c r="S172" s="114">
        <f t="shared" si="245"/>
        <v>0</v>
      </c>
      <c r="T172" s="112"/>
      <c r="U172" s="113"/>
      <c r="V172" s="114">
        <f t="shared" si="246"/>
        <v>0</v>
      </c>
      <c r="W172" s="115">
        <f t="shared" si="247"/>
        <v>0</v>
      </c>
      <c r="X172" s="116">
        <f t="shared" si="248"/>
        <v>0</v>
      </c>
      <c r="Y172" s="116">
        <f t="shared" si="218"/>
        <v>0</v>
      </c>
      <c r="Z172" s="117" t="e">
        <f t="shared" si="219"/>
        <v>#DIV/0!</v>
      </c>
      <c r="AA172" s="118"/>
      <c r="AB172" s="120"/>
      <c r="AC172" s="120"/>
      <c r="AD172" s="120"/>
      <c r="AE172" s="120"/>
      <c r="AF172" s="120"/>
      <c r="AG172" s="120"/>
    </row>
    <row r="173" spans="1:33" ht="26.4" x14ac:dyDescent="0.25">
      <c r="A173" s="121" t="s">
        <v>75</v>
      </c>
      <c r="B173" s="187" t="s">
        <v>183</v>
      </c>
      <c r="C173" s="151" t="s">
        <v>181</v>
      </c>
      <c r="D173" s="185" t="s">
        <v>110</v>
      </c>
      <c r="E173" s="123"/>
      <c r="F173" s="124"/>
      <c r="G173" s="125">
        <f t="shared" si="241"/>
        <v>0</v>
      </c>
      <c r="H173" s="123"/>
      <c r="I173" s="124"/>
      <c r="J173" s="125">
        <f t="shared" si="242"/>
        <v>0</v>
      </c>
      <c r="K173" s="123"/>
      <c r="L173" s="124"/>
      <c r="M173" s="125">
        <f t="shared" si="243"/>
        <v>0</v>
      </c>
      <c r="N173" s="123"/>
      <c r="O173" s="124"/>
      <c r="P173" s="125">
        <f t="shared" si="244"/>
        <v>0</v>
      </c>
      <c r="Q173" s="123"/>
      <c r="R173" s="124"/>
      <c r="S173" s="125">
        <f t="shared" si="245"/>
        <v>0</v>
      </c>
      <c r="T173" s="123"/>
      <c r="U173" s="124"/>
      <c r="V173" s="125">
        <f t="shared" si="246"/>
        <v>0</v>
      </c>
      <c r="W173" s="126">
        <f t="shared" si="247"/>
        <v>0</v>
      </c>
      <c r="X173" s="116">
        <f t="shared" si="248"/>
        <v>0</v>
      </c>
      <c r="Y173" s="116">
        <f t="shared" si="218"/>
        <v>0</v>
      </c>
      <c r="Z173" s="117" t="e">
        <f t="shared" si="219"/>
        <v>#DIV/0!</v>
      </c>
      <c r="AA173" s="127"/>
      <c r="AB173" s="120"/>
      <c r="AC173" s="120"/>
      <c r="AD173" s="120"/>
      <c r="AE173" s="120"/>
      <c r="AF173" s="120"/>
      <c r="AG173" s="120"/>
    </row>
    <row r="174" spans="1:33" ht="13.2" x14ac:dyDescent="0.25">
      <c r="A174" s="99" t="s">
        <v>72</v>
      </c>
      <c r="B174" s="266" t="s">
        <v>184</v>
      </c>
      <c r="C174" s="199" t="s">
        <v>185</v>
      </c>
      <c r="D174" s="200"/>
      <c r="E174" s="197">
        <f>SUM(E175:E177)</f>
        <v>0</v>
      </c>
      <c r="F174" s="131"/>
      <c r="G174" s="132">
        <f t="shared" ref="G174:H174" si="249">SUM(G175:G177)</f>
        <v>0</v>
      </c>
      <c r="H174" s="197">
        <f t="shared" si="249"/>
        <v>0</v>
      </c>
      <c r="I174" s="131"/>
      <c r="J174" s="132">
        <f t="shared" ref="J174:K174" si="250">SUM(J175:J177)</f>
        <v>0</v>
      </c>
      <c r="K174" s="197">
        <f t="shared" si="250"/>
        <v>0</v>
      </c>
      <c r="L174" s="131"/>
      <c r="M174" s="132">
        <f t="shared" ref="M174:N174" si="251">SUM(M175:M177)</f>
        <v>0</v>
      </c>
      <c r="N174" s="197">
        <f t="shared" si="251"/>
        <v>0</v>
      </c>
      <c r="O174" s="131"/>
      <c r="P174" s="132">
        <f t="shared" ref="P174:Q174" si="252">SUM(P175:P177)</f>
        <v>0</v>
      </c>
      <c r="Q174" s="197">
        <f t="shared" si="252"/>
        <v>0</v>
      </c>
      <c r="R174" s="131"/>
      <c r="S174" s="132">
        <f t="shared" ref="S174:T174" si="253">SUM(S175:S177)</f>
        <v>0</v>
      </c>
      <c r="T174" s="197">
        <f t="shared" si="253"/>
        <v>0</v>
      </c>
      <c r="U174" s="131"/>
      <c r="V174" s="132">
        <f t="shared" ref="V174:X174" si="254">SUM(V175:V177)</f>
        <v>0</v>
      </c>
      <c r="W174" s="194">
        <f t="shared" si="254"/>
        <v>0</v>
      </c>
      <c r="X174" s="194">
        <f t="shared" si="254"/>
        <v>0</v>
      </c>
      <c r="Y174" s="194">
        <f t="shared" si="218"/>
        <v>0</v>
      </c>
      <c r="Z174" s="194" t="e">
        <f t="shared" si="219"/>
        <v>#DIV/0!</v>
      </c>
      <c r="AA174" s="134"/>
      <c r="AB174" s="120"/>
      <c r="AC174" s="120"/>
      <c r="AD174" s="120"/>
      <c r="AE174" s="120"/>
      <c r="AF174" s="120"/>
      <c r="AG174" s="120"/>
    </row>
    <row r="175" spans="1:33" ht="26.4" x14ac:dyDescent="0.25">
      <c r="A175" s="110" t="s">
        <v>75</v>
      </c>
      <c r="B175" s="186" t="s">
        <v>186</v>
      </c>
      <c r="C175" s="201" t="s">
        <v>116</v>
      </c>
      <c r="D175" s="202" t="s">
        <v>117</v>
      </c>
      <c r="E175" s="112"/>
      <c r="F175" s="113"/>
      <c r="G175" s="114">
        <f t="shared" ref="G175:G177" si="255">E175*F175</f>
        <v>0</v>
      </c>
      <c r="H175" s="112"/>
      <c r="I175" s="113"/>
      <c r="J175" s="114">
        <f t="shared" ref="J175:J177" si="256">H175*I175</f>
        <v>0</v>
      </c>
      <c r="K175" s="112"/>
      <c r="L175" s="113"/>
      <c r="M175" s="114">
        <f t="shared" ref="M175:M177" si="257">K175*L175</f>
        <v>0</v>
      </c>
      <c r="N175" s="112"/>
      <c r="O175" s="113"/>
      <c r="P175" s="114">
        <f t="shared" ref="P175:P177" si="258">N175*O175</f>
        <v>0</v>
      </c>
      <c r="Q175" s="112"/>
      <c r="R175" s="113"/>
      <c r="S175" s="114">
        <f t="shared" ref="S175:S177" si="259">Q175*R175</f>
        <v>0</v>
      </c>
      <c r="T175" s="112"/>
      <c r="U175" s="113"/>
      <c r="V175" s="114">
        <f t="shared" ref="V175:V177" si="260">T175*U175</f>
        <v>0</v>
      </c>
      <c r="W175" s="115">
        <f t="shared" ref="W175:W177" si="261">G175+M175+S175</f>
        <v>0</v>
      </c>
      <c r="X175" s="116">
        <f t="shared" ref="X175:X177" si="262">J175+P175+V175</f>
        <v>0</v>
      </c>
      <c r="Y175" s="116">
        <f t="shared" si="218"/>
        <v>0</v>
      </c>
      <c r="Z175" s="117" t="e">
        <f t="shared" si="219"/>
        <v>#DIV/0!</v>
      </c>
      <c r="AA175" s="118"/>
      <c r="AB175" s="119"/>
      <c r="AC175" s="120"/>
      <c r="AD175" s="120"/>
      <c r="AE175" s="120"/>
      <c r="AF175" s="120"/>
      <c r="AG175" s="120"/>
    </row>
    <row r="176" spans="1:33" ht="26.4" x14ac:dyDescent="0.25">
      <c r="A176" s="110" t="s">
        <v>75</v>
      </c>
      <c r="B176" s="186" t="s">
        <v>187</v>
      </c>
      <c r="C176" s="201" t="s">
        <v>116</v>
      </c>
      <c r="D176" s="202" t="s">
        <v>117</v>
      </c>
      <c r="E176" s="112"/>
      <c r="F176" s="113"/>
      <c r="G176" s="114">
        <f t="shared" si="255"/>
        <v>0</v>
      </c>
      <c r="H176" s="112"/>
      <c r="I176" s="113"/>
      <c r="J176" s="114">
        <f t="shared" si="256"/>
        <v>0</v>
      </c>
      <c r="K176" s="112"/>
      <c r="L176" s="113"/>
      <c r="M176" s="114">
        <f t="shared" si="257"/>
        <v>0</v>
      </c>
      <c r="N176" s="112"/>
      <c r="O176" s="113"/>
      <c r="P176" s="114">
        <f t="shared" si="258"/>
        <v>0</v>
      </c>
      <c r="Q176" s="112"/>
      <c r="R176" s="113"/>
      <c r="S176" s="114">
        <f t="shared" si="259"/>
        <v>0</v>
      </c>
      <c r="T176" s="112"/>
      <c r="U176" s="113"/>
      <c r="V176" s="114">
        <f t="shared" si="260"/>
        <v>0</v>
      </c>
      <c r="W176" s="115">
        <f t="shared" si="261"/>
        <v>0</v>
      </c>
      <c r="X176" s="116">
        <f t="shared" si="262"/>
        <v>0</v>
      </c>
      <c r="Y176" s="116">
        <f t="shared" si="218"/>
        <v>0</v>
      </c>
      <c r="Z176" s="117" t="e">
        <f t="shared" si="219"/>
        <v>#DIV/0!</v>
      </c>
      <c r="AA176" s="118"/>
      <c r="AB176" s="120"/>
      <c r="AC176" s="120"/>
      <c r="AD176" s="120"/>
      <c r="AE176" s="120"/>
      <c r="AF176" s="120"/>
      <c r="AG176" s="120"/>
    </row>
    <row r="177" spans="1:33" ht="27" thickBot="1" x14ac:dyDescent="0.3">
      <c r="A177" s="121" t="s">
        <v>75</v>
      </c>
      <c r="B177" s="187" t="s">
        <v>188</v>
      </c>
      <c r="C177" s="203" t="s">
        <v>116</v>
      </c>
      <c r="D177" s="202" t="s">
        <v>117</v>
      </c>
      <c r="E177" s="137"/>
      <c r="F177" s="138"/>
      <c r="G177" s="139">
        <f t="shared" si="255"/>
        <v>0</v>
      </c>
      <c r="H177" s="137"/>
      <c r="I177" s="138"/>
      <c r="J177" s="139">
        <f t="shared" si="256"/>
        <v>0</v>
      </c>
      <c r="K177" s="137"/>
      <c r="L177" s="138"/>
      <c r="M177" s="139">
        <f t="shared" si="257"/>
        <v>0</v>
      </c>
      <c r="N177" s="137"/>
      <c r="O177" s="138"/>
      <c r="P177" s="139">
        <f t="shared" si="258"/>
        <v>0</v>
      </c>
      <c r="Q177" s="137"/>
      <c r="R177" s="138"/>
      <c r="S177" s="139">
        <f t="shared" si="259"/>
        <v>0</v>
      </c>
      <c r="T177" s="137"/>
      <c r="U177" s="138"/>
      <c r="V177" s="139">
        <f t="shared" si="260"/>
        <v>0</v>
      </c>
      <c r="W177" s="126">
        <f t="shared" si="261"/>
        <v>0</v>
      </c>
      <c r="X177" s="116">
        <f t="shared" si="262"/>
        <v>0</v>
      </c>
      <c r="Y177" s="347">
        <f t="shared" si="218"/>
        <v>0</v>
      </c>
      <c r="Z177" s="117" t="e">
        <f t="shared" si="219"/>
        <v>#DIV/0!</v>
      </c>
      <c r="AA177" s="140"/>
      <c r="AB177" s="120"/>
      <c r="AC177" s="120"/>
      <c r="AD177" s="120"/>
      <c r="AE177" s="120"/>
      <c r="AF177" s="120"/>
      <c r="AG177" s="120"/>
    </row>
    <row r="178" spans="1:33" ht="33" customHeight="1" thickBot="1" x14ac:dyDescent="0.3">
      <c r="A178" s="474" t="s">
        <v>189</v>
      </c>
      <c r="B178" s="515"/>
      <c r="C178" s="515"/>
      <c r="D178" s="516"/>
      <c r="E178" s="177"/>
      <c r="F178" s="177"/>
      <c r="G178" s="160">
        <f>G162+G170+G174</f>
        <v>0</v>
      </c>
      <c r="H178" s="177"/>
      <c r="I178" s="177"/>
      <c r="J178" s="160">
        <f>J162+J170+J174</f>
        <v>0</v>
      </c>
      <c r="K178" s="177"/>
      <c r="L178" s="177"/>
      <c r="M178" s="160">
        <f>M162+M170+M174</f>
        <v>62189</v>
      </c>
      <c r="N178" s="177"/>
      <c r="O178" s="177"/>
      <c r="P178" s="160">
        <f>P162+P170+P174</f>
        <v>90501.97</v>
      </c>
      <c r="Q178" s="177"/>
      <c r="R178" s="177"/>
      <c r="S178" s="160">
        <f>S162+S170+S174</f>
        <v>0</v>
      </c>
      <c r="T178" s="177"/>
      <c r="U178" s="177"/>
      <c r="V178" s="160">
        <f>V162+V170+V174</f>
        <v>0</v>
      </c>
      <c r="W178" s="179">
        <f>W162+W170+W174</f>
        <v>62189</v>
      </c>
      <c r="X178" s="346">
        <f>X162+X170+X174</f>
        <v>90501.97</v>
      </c>
      <c r="Y178" s="348">
        <f>Y162+Y170+Y174</f>
        <v>-28312.97</v>
      </c>
      <c r="Z178" s="179">
        <f t="shared" si="219"/>
        <v>-0.45527295824020325</v>
      </c>
      <c r="AA178" s="165"/>
      <c r="AB178" s="1"/>
      <c r="AC178" s="7"/>
      <c r="AD178" s="7"/>
      <c r="AE178" s="7"/>
      <c r="AF178" s="7"/>
      <c r="AG178" s="7"/>
    </row>
    <row r="179" spans="1:33" ht="30" customHeight="1" thickBot="1" x14ac:dyDescent="0.3">
      <c r="A179" s="166" t="s">
        <v>70</v>
      </c>
      <c r="B179" s="167">
        <v>6</v>
      </c>
      <c r="C179" s="168" t="s">
        <v>190</v>
      </c>
      <c r="D179" s="169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7"/>
      <c r="X179" s="97"/>
      <c r="Y179" s="170"/>
      <c r="Z179" s="97"/>
      <c r="AA179" s="98"/>
      <c r="AB179" s="7"/>
      <c r="AC179" s="7"/>
      <c r="AD179" s="7"/>
      <c r="AE179" s="7"/>
      <c r="AF179" s="7"/>
      <c r="AG179" s="7"/>
    </row>
    <row r="180" spans="1:33" ht="30" customHeight="1" thickBot="1" x14ac:dyDescent="0.3">
      <c r="A180" s="99" t="s">
        <v>72</v>
      </c>
      <c r="B180" s="266" t="s">
        <v>191</v>
      </c>
      <c r="C180" s="204" t="s">
        <v>192</v>
      </c>
      <c r="D180" s="102"/>
      <c r="E180" s="103">
        <f>SUM(E181:E228)</f>
        <v>0</v>
      </c>
      <c r="F180" s="104"/>
      <c r="G180" s="105">
        <f>SUM(G181:G228)</f>
        <v>0</v>
      </c>
      <c r="H180" s="103">
        <f>SUM(H181:H228)</f>
        <v>0</v>
      </c>
      <c r="I180" s="104"/>
      <c r="J180" s="105">
        <f>SUM(J181:J228)</f>
        <v>0</v>
      </c>
      <c r="K180" s="103">
        <f>SUM(K181:K228)</f>
        <v>599</v>
      </c>
      <c r="L180" s="104"/>
      <c r="M180" s="105">
        <f>SUM(M181:M228)</f>
        <v>30173.18</v>
      </c>
      <c r="N180" s="103">
        <f>SUM(N181:N228)</f>
        <v>424</v>
      </c>
      <c r="O180" s="104"/>
      <c r="P180" s="105">
        <f>SUM(P181:P228)</f>
        <v>6383.3599999999988</v>
      </c>
      <c r="Q180" s="103">
        <f>SUM(Q181:Q228)</f>
        <v>0</v>
      </c>
      <c r="R180" s="104"/>
      <c r="S180" s="105">
        <f>SUM(S181:S228)</f>
        <v>0</v>
      </c>
      <c r="T180" s="103">
        <f>SUM(T181:T228)</f>
        <v>0</v>
      </c>
      <c r="U180" s="104"/>
      <c r="V180" s="105">
        <f>SUM(V181:V228)</f>
        <v>0</v>
      </c>
      <c r="W180" s="105">
        <f>SUM(W181:W228)</f>
        <v>30173.18</v>
      </c>
      <c r="X180" s="349">
        <f>SUM(X181:X228)</f>
        <v>6383.3599999999988</v>
      </c>
      <c r="Y180" s="350">
        <f t="shared" ref="Y180:Y242" si="263">W180-X180</f>
        <v>23789.82</v>
      </c>
      <c r="Z180" s="107">
        <f t="shared" ref="Z180:Z242" si="264">Y180/W180</f>
        <v>0.78844258377804388</v>
      </c>
      <c r="AA180" s="108"/>
      <c r="AB180" s="109"/>
      <c r="AC180" s="109"/>
      <c r="AD180" s="109"/>
      <c r="AE180" s="109"/>
      <c r="AF180" s="109"/>
      <c r="AG180" s="109"/>
    </row>
    <row r="181" spans="1:33" ht="13.2" x14ac:dyDescent="0.25">
      <c r="A181" s="110" t="s">
        <v>75</v>
      </c>
      <c r="B181" s="343" t="s">
        <v>193</v>
      </c>
      <c r="C181" s="563" t="s">
        <v>520</v>
      </c>
      <c r="D181" s="564" t="s">
        <v>110</v>
      </c>
      <c r="E181" s="112"/>
      <c r="F181" s="113"/>
      <c r="G181" s="114">
        <f t="shared" ref="G181" si="265">E181*F181</f>
        <v>0</v>
      </c>
      <c r="H181" s="112"/>
      <c r="I181" s="113"/>
      <c r="J181" s="114">
        <f t="shared" ref="J181" si="266">H181*I181</f>
        <v>0</v>
      </c>
      <c r="K181" s="565">
        <v>10</v>
      </c>
      <c r="L181" s="566">
        <v>104</v>
      </c>
      <c r="M181" s="542">
        <f t="shared" ref="M181:M228" si="267">K181*L181</f>
        <v>1040</v>
      </c>
      <c r="N181" s="112">
        <v>10</v>
      </c>
      <c r="O181" s="113">
        <v>34.979999999999997</v>
      </c>
      <c r="P181" s="114">
        <v>139.91999999999999</v>
      </c>
      <c r="Q181" s="112"/>
      <c r="R181" s="113"/>
      <c r="S181" s="114">
        <f t="shared" ref="S181" si="268">Q181*R181</f>
        <v>0</v>
      </c>
      <c r="T181" s="112"/>
      <c r="U181" s="113"/>
      <c r="V181" s="114">
        <f t="shared" ref="V181" si="269">T181*U181</f>
        <v>0</v>
      </c>
      <c r="W181" s="115">
        <f t="shared" ref="W181" si="270">G181+M181+S181</f>
        <v>1040</v>
      </c>
      <c r="X181" s="116">
        <f t="shared" ref="X181" si="271">J181+P181+V181</f>
        <v>139.91999999999999</v>
      </c>
      <c r="Y181" s="116">
        <f t="shared" si="263"/>
        <v>900.08</v>
      </c>
      <c r="Z181" s="117">
        <f t="shared" si="264"/>
        <v>0.8654615384615385</v>
      </c>
      <c r="AA181" s="118"/>
      <c r="AB181" s="120"/>
      <c r="AC181" s="120"/>
      <c r="AD181" s="120"/>
      <c r="AE181" s="120"/>
      <c r="AF181" s="120"/>
      <c r="AG181" s="120"/>
    </row>
    <row r="182" spans="1:33" ht="13.2" x14ac:dyDescent="0.25">
      <c r="A182" s="110" t="s">
        <v>75</v>
      </c>
      <c r="B182" s="343" t="s">
        <v>195</v>
      </c>
      <c r="C182" s="567" t="s">
        <v>521</v>
      </c>
      <c r="D182" s="564" t="s">
        <v>110</v>
      </c>
      <c r="E182" s="112"/>
      <c r="F182" s="113"/>
      <c r="G182" s="114"/>
      <c r="H182" s="112"/>
      <c r="I182" s="113"/>
      <c r="J182" s="114"/>
      <c r="K182" s="565">
        <v>5</v>
      </c>
      <c r="L182" s="566">
        <v>135</v>
      </c>
      <c r="M182" s="542">
        <f t="shared" si="267"/>
        <v>675</v>
      </c>
      <c r="N182" s="112">
        <v>4</v>
      </c>
      <c r="O182" s="113">
        <v>58.2</v>
      </c>
      <c r="P182" s="114">
        <v>232.8</v>
      </c>
      <c r="Q182" s="112"/>
      <c r="R182" s="113"/>
      <c r="S182" s="114"/>
      <c r="T182" s="112"/>
      <c r="U182" s="113"/>
      <c r="V182" s="114"/>
      <c r="W182" s="115">
        <f t="shared" ref="W182:W228" si="272">G182+M182+S182</f>
        <v>675</v>
      </c>
      <c r="X182" s="116">
        <f t="shared" ref="X182:X228" si="273">J182+P182+V182</f>
        <v>232.8</v>
      </c>
      <c r="Y182" s="116">
        <f t="shared" ref="Y182:Y228" si="274">W182-X182</f>
        <v>442.2</v>
      </c>
      <c r="Z182" s="117">
        <f t="shared" ref="Z182:Z228" si="275">Y182/W182</f>
        <v>0.65511111111111109</v>
      </c>
      <c r="AA182" s="118"/>
      <c r="AB182" s="120"/>
      <c r="AC182" s="120"/>
      <c r="AD182" s="120"/>
      <c r="AE182" s="120"/>
      <c r="AF182" s="120"/>
      <c r="AG182" s="120"/>
    </row>
    <row r="183" spans="1:33" ht="13.2" x14ac:dyDescent="0.25">
      <c r="A183" s="110" t="s">
        <v>75</v>
      </c>
      <c r="B183" s="343" t="s">
        <v>196</v>
      </c>
      <c r="C183" s="563" t="s">
        <v>522</v>
      </c>
      <c r="D183" s="564" t="s">
        <v>523</v>
      </c>
      <c r="E183" s="112"/>
      <c r="F183" s="113"/>
      <c r="G183" s="114"/>
      <c r="H183" s="112"/>
      <c r="I183" s="113"/>
      <c r="J183" s="114"/>
      <c r="K183" s="565">
        <v>5</v>
      </c>
      <c r="L183" s="566">
        <v>118</v>
      </c>
      <c r="M183" s="542">
        <f t="shared" si="267"/>
        <v>590</v>
      </c>
      <c r="N183" s="112">
        <v>2</v>
      </c>
      <c r="O183" s="113">
        <v>4</v>
      </c>
      <c r="P183" s="114">
        <v>8</v>
      </c>
      <c r="Q183" s="112"/>
      <c r="R183" s="113"/>
      <c r="S183" s="114"/>
      <c r="T183" s="112"/>
      <c r="U183" s="113"/>
      <c r="V183" s="114"/>
      <c r="W183" s="115">
        <f t="shared" si="272"/>
        <v>590</v>
      </c>
      <c r="X183" s="116">
        <f t="shared" si="273"/>
        <v>8</v>
      </c>
      <c r="Y183" s="116">
        <f t="shared" si="274"/>
        <v>582</v>
      </c>
      <c r="Z183" s="117">
        <f t="shared" si="275"/>
        <v>0.98644067796610169</v>
      </c>
      <c r="AA183" s="118"/>
      <c r="AB183" s="120"/>
      <c r="AC183" s="120"/>
      <c r="AD183" s="120"/>
      <c r="AE183" s="120"/>
      <c r="AF183" s="120"/>
      <c r="AG183" s="120"/>
    </row>
    <row r="184" spans="1:33" ht="13.2" x14ac:dyDescent="0.25">
      <c r="A184" s="110" t="s">
        <v>75</v>
      </c>
      <c r="B184" s="343" t="s">
        <v>524</v>
      </c>
      <c r="C184" s="563" t="s">
        <v>525</v>
      </c>
      <c r="D184" s="564" t="s">
        <v>523</v>
      </c>
      <c r="E184" s="112"/>
      <c r="F184" s="113"/>
      <c r="G184" s="114"/>
      <c r="H184" s="112"/>
      <c r="I184" s="113"/>
      <c r="J184" s="114"/>
      <c r="K184" s="565">
        <v>2</v>
      </c>
      <c r="L184" s="566">
        <v>500</v>
      </c>
      <c r="M184" s="542">
        <f t="shared" si="267"/>
        <v>1000</v>
      </c>
      <c r="N184" s="112">
        <v>10</v>
      </c>
      <c r="O184" s="113">
        <v>9.18</v>
      </c>
      <c r="P184" s="114">
        <v>91.8</v>
      </c>
      <c r="Q184" s="112"/>
      <c r="R184" s="113"/>
      <c r="S184" s="114"/>
      <c r="T184" s="112"/>
      <c r="U184" s="113"/>
      <c r="V184" s="114"/>
      <c r="W184" s="115">
        <f t="shared" si="272"/>
        <v>1000</v>
      </c>
      <c r="X184" s="116">
        <f t="shared" si="273"/>
        <v>91.8</v>
      </c>
      <c r="Y184" s="116">
        <f t="shared" si="274"/>
        <v>908.2</v>
      </c>
      <c r="Z184" s="117">
        <f t="shared" si="275"/>
        <v>0.90820000000000001</v>
      </c>
      <c r="AA184" s="118"/>
      <c r="AB184" s="120"/>
      <c r="AC184" s="120"/>
      <c r="AD184" s="120"/>
      <c r="AE184" s="120"/>
      <c r="AF184" s="120"/>
      <c r="AG184" s="120"/>
    </row>
    <row r="185" spans="1:33" ht="13.2" x14ac:dyDescent="0.25">
      <c r="A185" s="110" t="s">
        <v>75</v>
      </c>
      <c r="B185" s="343" t="s">
        <v>526</v>
      </c>
      <c r="C185" s="563" t="s">
        <v>527</v>
      </c>
      <c r="D185" s="564" t="s">
        <v>110</v>
      </c>
      <c r="E185" s="112"/>
      <c r="F185" s="113"/>
      <c r="G185" s="114"/>
      <c r="H185" s="112"/>
      <c r="I185" s="113"/>
      <c r="J185" s="114"/>
      <c r="K185" s="565">
        <v>5</v>
      </c>
      <c r="L185" s="566">
        <v>150</v>
      </c>
      <c r="M185" s="542">
        <f t="shared" si="267"/>
        <v>750</v>
      </c>
      <c r="N185" s="112">
        <v>2</v>
      </c>
      <c r="O185" s="113">
        <v>82.62</v>
      </c>
      <c r="P185" s="114">
        <v>165.24</v>
      </c>
      <c r="Q185" s="112"/>
      <c r="R185" s="113"/>
      <c r="S185" s="114"/>
      <c r="T185" s="112"/>
      <c r="U185" s="113"/>
      <c r="V185" s="114"/>
      <c r="W185" s="115">
        <f t="shared" si="272"/>
        <v>750</v>
      </c>
      <c r="X185" s="116">
        <f t="shared" si="273"/>
        <v>165.24</v>
      </c>
      <c r="Y185" s="116">
        <f t="shared" si="274"/>
        <v>584.76</v>
      </c>
      <c r="Z185" s="117">
        <f t="shared" si="275"/>
        <v>0.77968000000000004</v>
      </c>
      <c r="AA185" s="118"/>
      <c r="AB185" s="120"/>
      <c r="AC185" s="120"/>
      <c r="AD185" s="120"/>
      <c r="AE185" s="120"/>
      <c r="AF185" s="120"/>
      <c r="AG185" s="120"/>
    </row>
    <row r="186" spans="1:33" ht="13.2" x14ac:dyDescent="0.25">
      <c r="A186" s="110" t="s">
        <v>75</v>
      </c>
      <c r="B186" s="343" t="s">
        <v>528</v>
      </c>
      <c r="C186" s="563" t="s">
        <v>529</v>
      </c>
      <c r="D186" s="564" t="s">
        <v>110</v>
      </c>
      <c r="E186" s="112"/>
      <c r="F186" s="113"/>
      <c r="G186" s="114"/>
      <c r="H186" s="112"/>
      <c r="I186" s="113"/>
      <c r="J186" s="114"/>
      <c r="K186" s="565">
        <v>10</v>
      </c>
      <c r="L186" s="566">
        <v>97</v>
      </c>
      <c r="M186" s="542">
        <f t="shared" si="267"/>
        <v>970</v>
      </c>
      <c r="N186" s="112">
        <v>6</v>
      </c>
      <c r="O186" s="113">
        <v>31.02</v>
      </c>
      <c r="P186" s="114">
        <v>186.12</v>
      </c>
      <c r="Q186" s="112"/>
      <c r="R186" s="113"/>
      <c r="S186" s="114"/>
      <c r="T186" s="112"/>
      <c r="U186" s="113"/>
      <c r="V186" s="114"/>
      <c r="W186" s="115">
        <f t="shared" si="272"/>
        <v>970</v>
      </c>
      <c r="X186" s="116">
        <f t="shared" si="273"/>
        <v>186.12</v>
      </c>
      <c r="Y186" s="116">
        <f t="shared" si="274"/>
        <v>783.88</v>
      </c>
      <c r="Z186" s="117">
        <f t="shared" si="275"/>
        <v>0.80812371134020622</v>
      </c>
      <c r="AA186" s="118"/>
      <c r="AB186" s="120"/>
      <c r="AC186" s="120"/>
      <c r="AD186" s="120"/>
      <c r="AE186" s="120"/>
      <c r="AF186" s="120"/>
      <c r="AG186" s="120"/>
    </row>
    <row r="187" spans="1:33" ht="13.2" x14ac:dyDescent="0.25">
      <c r="A187" s="110" t="s">
        <v>75</v>
      </c>
      <c r="B187" s="343" t="s">
        <v>530</v>
      </c>
      <c r="C187" s="567" t="s">
        <v>531</v>
      </c>
      <c r="D187" s="564" t="s">
        <v>110</v>
      </c>
      <c r="E187" s="112"/>
      <c r="F187" s="113"/>
      <c r="G187" s="114"/>
      <c r="H187" s="112"/>
      <c r="I187" s="113"/>
      <c r="J187" s="114"/>
      <c r="K187" s="565">
        <v>16</v>
      </c>
      <c r="L187" s="566">
        <v>73</v>
      </c>
      <c r="M187" s="542">
        <f t="shared" si="267"/>
        <v>1168</v>
      </c>
      <c r="N187" s="112">
        <v>12</v>
      </c>
      <c r="O187" s="113">
        <v>28.08</v>
      </c>
      <c r="P187" s="114">
        <v>336.96</v>
      </c>
      <c r="Q187" s="112"/>
      <c r="R187" s="113"/>
      <c r="S187" s="114"/>
      <c r="T187" s="112"/>
      <c r="U187" s="113"/>
      <c r="V187" s="114"/>
      <c r="W187" s="115">
        <f t="shared" si="272"/>
        <v>1168</v>
      </c>
      <c r="X187" s="116">
        <f t="shared" si="273"/>
        <v>336.96</v>
      </c>
      <c r="Y187" s="116">
        <f t="shared" si="274"/>
        <v>831.04</v>
      </c>
      <c r="Z187" s="117">
        <f t="shared" si="275"/>
        <v>0.71150684931506847</v>
      </c>
      <c r="AA187" s="118"/>
      <c r="AB187" s="120"/>
      <c r="AC187" s="120"/>
      <c r="AD187" s="120"/>
      <c r="AE187" s="120"/>
      <c r="AF187" s="120"/>
      <c r="AG187" s="120"/>
    </row>
    <row r="188" spans="1:33" ht="13.2" x14ac:dyDescent="0.25">
      <c r="A188" s="110" t="s">
        <v>75</v>
      </c>
      <c r="B188" s="343" t="s">
        <v>532</v>
      </c>
      <c r="C188" s="567" t="s">
        <v>533</v>
      </c>
      <c r="D188" s="564" t="s">
        <v>110</v>
      </c>
      <c r="E188" s="112"/>
      <c r="F188" s="113"/>
      <c r="G188" s="114"/>
      <c r="H188" s="112"/>
      <c r="I188" s="113"/>
      <c r="J188" s="114"/>
      <c r="K188" s="565">
        <v>13</v>
      </c>
      <c r="L188" s="566">
        <v>130</v>
      </c>
      <c r="M188" s="542">
        <f t="shared" si="267"/>
        <v>1690</v>
      </c>
      <c r="N188" s="112">
        <v>6</v>
      </c>
      <c r="O188" s="113">
        <v>89.16</v>
      </c>
      <c r="P188" s="114">
        <v>534.96</v>
      </c>
      <c r="Q188" s="112"/>
      <c r="R188" s="113"/>
      <c r="S188" s="114"/>
      <c r="T188" s="112"/>
      <c r="U188" s="113"/>
      <c r="V188" s="114"/>
      <c r="W188" s="115">
        <f t="shared" si="272"/>
        <v>1690</v>
      </c>
      <c r="X188" s="116">
        <f t="shared" si="273"/>
        <v>534.96</v>
      </c>
      <c r="Y188" s="116">
        <f t="shared" si="274"/>
        <v>1155.04</v>
      </c>
      <c r="Z188" s="117">
        <f t="shared" si="275"/>
        <v>0.68345562130177517</v>
      </c>
      <c r="AA188" s="118"/>
      <c r="AB188" s="120"/>
      <c r="AC188" s="120"/>
      <c r="AD188" s="120"/>
      <c r="AE188" s="120"/>
      <c r="AF188" s="120"/>
      <c r="AG188" s="120"/>
    </row>
    <row r="189" spans="1:33" ht="13.2" x14ac:dyDescent="0.25">
      <c r="A189" s="110" t="s">
        <v>75</v>
      </c>
      <c r="B189" s="343" t="s">
        <v>534</v>
      </c>
      <c r="C189" s="567" t="s">
        <v>535</v>
      </c>
      <c r="D189" s="564" t="s">
        <v>110</v>
      </c>
      <c r="E189" s="112"/>
      <c r="F189" s="113"/>
      <c r="G189" s="114"/>
      <c r="H189" s="112"/>
      <c r="I189" s="113"/>
      <c r="J189" s="114"/>
      <c r="K189" s="565">
        <v>5</v>
      </c>
      <c r="L189" s="566">
        <v>380</v>
      </c>
      <c r="M189" s="542">
        <f t="shared" si="267"/>
        <v>1900</v>
      </c>
      <c r="N189" s="112">
        <v>12</v>
      </c>
      <c r="O189" s="113">
        <v>30.24</v>
      </c>
      <c r="P189" s="114">
        <v>362.88</v>
      </c>
      <c r="Q189" s="112"/>
      <c r="R189" s="113"/>
      <c r="S189" s="114"/>
      <c r="T189" s="112"/>
      <c r="U189" s="113"/>
      <c r="V189" s="114"/>
      <c r="W189" s="115">
        <f t="shared" si="272"/>
        <v>1900</v>
      </c>
      <c r="X189" s="116">
        <f t="shared" si="273"/>
        <v>362.88</v>
      </c>
      <c r="Y189" s="116">
        <f t="shared" si="274"/>
        <v>1537.12</v>
      </c>
      <c r="Z189" s="117">
        <f t="shared" si="275"/>
        <v>0.8090105263157894</v>
      </c>
      <c r="AA189" s="118"/>
      <c r="AB189" s="120"/>
      <c r="AC189" s="120"/>
      <c r="AD189" s="120"/>
      <c r="AE189" s="120"/>
      <c r="AF189" s="120"/>
      <c r="AG189" s="120"/>
    </row>
    <row r="190" spans="1:33" ht="13.2" x14ac:dyDescent="0.25">
      <c r="A190" s="110" t="s">
        <v>75</v>
      </c>
      <c r="B190" s="343" t="s">
        <v>536</v>
      </c>
      <c r="C190" s="567" t="s">
        <v>537</v>
      </c>
      <c r="D190" s="564" t="s">
        <v>110</v>
      </c>
      <c r="E190" s="112"/>
      <c r="F190" s="113"/>
      <c r="G190" s="114"/>
      <c r="H190" s="112"/>
      <c r="I190" s="113"/>
      <c r="J190" s="114"/>
      <c r="K190" s="565">
        <v>1</v>
      </c>
      <c r="L190" s="566">
        <v>70</v>
      </c>
      <c r="M190" s="542">
        <f t="shared" si="267"/>
        <v>70</v>
      </c>
      <c r="N190" s="112"/>
      <c r="O190" s="113"/>
      <c r="P190" s="114"/>
      <c r="Q190" s="112"/>
      <c r="R190" s="113"/>
      <c r="S190" s="114"/>
      <c r="T190" s="112"/>
      <c r="U190" s="113"/>
      <c r="V190" s="114"/>
      <c r="W190" s="115">
        <f t="shared" si="272"/>
        <v>70</v>
      </c>
      <c r="X190" s="116">
        <f t="shared" si="273"/>
        <v>0</v>
      </c>
      <c r="Y190" s="116">
        <f t="shared" si="274"/>
        <v>70</v>
      </c>
      <c r="Z190" s="117">
        <f t="shared" si="275"/>
        <v>1</v>
      </c>
      <c r="AA190" s="118"/>
      <c r="AB190" s="120"/>
      <c r="AC190" s="120"/>
      <c r="AD190" s="120"/>
      <c r="AE190" s="120"/>
      <c r="AF190" s="120"/>
      <c r="AG190" s="120"/>
    </row>
    <row r="191" spans="1:33" ht="13.2" x14ac:dyDescent="0.25">
      <c r="A191" s="110" t="s">
        <v>75</v>
      </c>
      <c r="B191" s="343" t="s">
        <v>538</v>
      </c>
      <c r="C191" s="567" t="s">
        <v>539</v>
      </c>
      <c r="D191" s="564" t="s">
        <v>110</v>
      </c>
      <c r="E191" s="112"/>
      <c r="F191" s="113"/>
      <c r="G191" s="114"/>
      <c r="H191" s="112"/>
      <c r="I191" s="113"/>
      <c r="J191" s="114"/>
      <c r="K191" s="565">
        <v>10</v>
      </c>
      <c r="L191" s="566">
        <v>14</v>
      </c>
      <c r="M191" s="542">
        <f t="shared" si="267"/>
        <v>140</v>
      </c>
      <c r="N191" s="112"/>
      <c r="O191" s="113"/>
      <c r="P191" s="114"/>
      <c r="Q191" s="112"/>
      <c r="R191" s="113"/>
      <c r="S191" s="114"/>
      <c r="T191" s="112"/>
      <c r="U191" s="113"/>
      <c r="V191" s="114"/>
      <c r="W191" s="115">
        <f t="shared" si="272"/>
        <v>140</v>
      </c>
      <c r="X191" s="116">
        <f t="shared" si="273"/>
        <v>0</v>
      </c>
      <c r="Y191" s="116">
        <f t="shared" si="274"/>
        <v>140</v>
      </c>
      <c r="Z191" s="117">
        <f t="shared" si="275"/>
        <v>1</v>
      </c>
      <c r="AA191" s="118"/>
      <c r="AB191" s="120"/>
      <c r="AC191" s="120"/>
      <c r="AD191" s="120"/>
      <c r="AE191" s="120"/>
      <c r="AF191" s="120"/>
      <c r="AG191" s="120"/>
    </row>
    <row r="192" spans="1:33" ht="13.2" x14ac:dyDescent="0.25">
      <c r="A192" s="110" t="s">
        <v>75</v>
      </c>
      <c r="B192" s="343" t="s">
        <v>540</v>
      </c>
      <c r="C192" s="567" t="s">
        <v>541</v>
      </c>
      <c r="D192" s="564" t="s">
        <v>110</v>
      </c>
      <c r="E192" s="112"/>
      <c r="F192" s="113"/>
      <c r="G192" s="114"/>
      <c r="H192" s="112"/>
      <c r="I192" s="113"/>
      <c r="J192" s="114"/>
      <c r="K192" s="565">
        <v>10</v>
      </c>
      <c r="L192" s="566">
        <v>15</v>
      </c>
      <c r="M192" s="542">
        <f t="shared" si="267"/>
        <v>150</v>
      </c>
      <c r="N192" s="112">
        <v>32</v>
      </c>
      <c r="O192" s="113">
        <v>12</v>
      </c>
      <c r="P192" s="114">
        <v>384</v>
      </c>
      <c r="Q192" s="112"/>
      <c r="R192" s="113"/>
      <c r="S192" s="114"/>
      <c r="T192" s="112"/>
      <c r="U192" s="113"/>
      <c r="V192" s="114"/>
      <c r="W192" s="115">
        <f t="shared" si="272"/>
        <v>150</v>
      </c>
      <c r="X192" s="116">
        <f t="shared" si="273"/>
        <v>384</v>
      </c>
      <c r="Y192" s="116">
        <f t="shared" si="274"/>
        <v>-234</v>
      </c>
      <c r="Z192" s="117">
        <f t="shared" si="275"/>
        <v>-1.56</v>
      </c>
      <c r="AA192" s="118"/>
      <c r="AB192" s="120"/>
      <c r="AC192" s="120"/>
      <c r="AD192" s="120"/>
      <c r="AE192" s="120"/>
      <c r="AF192" s="120"/>
      <c r="AG192" s="120"/>
    </row>
    <row r="193" spans="1:33" ht="26.4" x14ac:dyDescent="0.25">
      <c r="A193" s="110" t="s">
        <v>75</v>
      </c>
      <c r="B193" s="343" t="s">
        <v>542</v>
      </c>
      <c r="C193" s="563" t="s">
        <v>543</v>
      </c>
      <c r="D193" s="564" t="s">
        <v>523</v>
      </c>
      <c r="E193" s="112"/>
      <c r="F193" s="113"/>
      <c r="G193" s="114"/>
      <c r="H193" s="112"/>
      <c r="I193" s="113"/>
      <c r="J193" s="114"/>
      <c r="K193" s="565">
        <v>5</v>
      </c>
      <c r="L193" s="566">
        <v>30</v>
      </c>
      <c r="M193" s="542">
        <f t="shared" si="267"/>
        <v>150</v>
      </c>
      <c r="N193" s="112"/>
      <c r="O193" s="113"/>
      <c r="P193" s="114"/>
      <c r="Q193" s="112"/>
      <c r="R193" s="113"/>
      <c r="S193" s="114"/>
      <c r="T193" s="112"/>
      <c r="U193" s="113"/>
      <c r="V193" s="114"/>
      <c r="W193" s="115">
        <f t="shared" si="272"/>
        <v>150</v>
      </c>
      <c r="X193" s="116">
        <f t="shared" si="273"/>
        <v>0</v>
      </c>
      <c r="Y193" s="116">
        <f t="shared" si="274"/>
        <v>150</v>
      </c>
      <c r="Z193" s="117">
        <f t="shared" si="275"/>
        <v>1</v>
      </c>
      <c r="AA193" s="118"/>
      <c r="AB193" s="120"/>
      <c r="AC193" s="120"/>
      <c r="AD193" s="120"/>
      <c r="AE193" s="120"/>
      <c r="AF193" s="120"/>
      <c r="AG193" s="120"/>
    </row>
    <row r="194" spans="1:33" ht="13.2" x14ac:dyDescent="0.25">
      <c r="A194" s="110" t="s">
        <v>75</v>
      </c>
      <c r="B194" s="343" t="s">
        <v>544</v>
      </c>
      <c r="C194" s="567" t="s">
        <v>545</v>
      </c>
      <c r="D194" s="564" t="s">
        <v>110</v>
      </c>
      <c r="E194" s="112"/>
      <c r="F194" s="113"/>
      <c r="G194" s="114"/>
      <c r="H194" s="112"/>
      <c r="I194" s="113"/>
      <c r="J194" s="114"/>
      <c r="K194" s="565">
        <v>10</v>
      </c>
      <c r="L194" s="566">
        <v>25</v>
      </c>
      <c r="M194" s="542">
        <f t="shared" si="267"/>
        <v>250</v>
      </c>
      <c r="N194" s="112"/>
      <c r="O194" s="113"/>
      <c r="P194" s="114"/>
      <c r="Q194" s="112"/>
      <c r="R194" s="113"/>
      <c r="S194" s="114"/>
      <c r="T194" s="112"/>
      <c r="U194" s="113"/>
      <c r="V194" s="114"/>
      <c r="W194" s="115">
        <f t="shared" si="272"/>
        <v>250</v>
      </c>
      <c r="X194" s="116">
        <f t="shared" si="273"/>
        <v>0</v>
      </c>
      <c r="Y194" s="116">
        <f t="shared" si="274"/>
        <v>250</v>
      </c>
      <c r="Z194" s="117">
        <f t="shared" si="275"/>
        <v>1</v>
      </c>
      <c r="AA194" s="118"/>
      <c r="AB194" s="120"/>
      <c r="AC194" s="120"/>
      <c r="AD194" s="120"/>
      <c r="AE194" s="120"/>
      <c r="AF194" s="120"/>
      <c r="AG194" s="120"/>
    </row>
    <row r="195" spans="1:33" ht="13.2" x14ac:dyDescent="0.25">
      <c r="A195" s="110" t="s">
        <v>75</v>
      </c>
      <c r="B195" s="343" t="s">
        <v>546</v>
      </c>
      <c r="C195" s="567" t="s">
        <v>547</v>
      </c>
      <c r="D195" s="564" t="s">
        <v>110</v>
      </c>
      <c r="E195" s="112"/>
      <c r="F195" s="113"/>
      <c r="G195" s="114"/>
      <c r="H195" s="112"/>
      <c r="I195" s="113"/>
      <c r="J195" s="114"/>
      <c r="K195" s="565">
        <v>2</v>
      </c>
      <c r="L195" s="566">
        <v>72</v>
      </c>
      <c r="M195" s="542">
        <f t="shared" si="267"/>
        <v>144</v>
      </c>
      <c r="N195" s="112"/>
      <c r="O195" s="113"/>
      <c r="P195" s="114"/>
      <c r="Q195" s="112"/>
      <c r="R195" s="113"/>
      <c r="S195" s="114"/>
      <c r="T195" s="112"/>
      <c r="U195" s="113"/>
      <c r="V195" s="114"/>
      <c r="W195" s="115">
        <f t="shared" si="272"/>
        <v>144</v>
      </c>
      <c r="X195" s="116">
        <f t="shared" si="273"/>
        <v>0</v>
      </c>
      <c r="Y195" s="116">
        <f t="shared" si="274"/>
        <v>144</v>
      </c>
      <c r="Z195" s="117">
        <f t="shared" si="275"/>
        <v>1</v>
      </c>
      <c r="AA195" s="118"/>
      <c r="AB195" s="120"/>
      <c r="AC195" s="120"/>
      <c r="AD195" s="120"/>
      <c r="AE195" s="120"/>
      <c r="AF195" s="120"/>
      <c r="AG195" s="120"/>
    </row>
    <row r="196" spans="1:33" ht="13.2" x14ac:dyDescent="0.25">
      <c r="A196" s="110" t="s">
        <v>75</v>
      </c>
      <c r="B196" s="343" t="s">
        <v>548</v>
      </c>
      <c r="C196" s="567" t="s">
        <v>549</v>
      </c>
      <c r="D196" s="564" t="s">
        <v>110</v>
      </c>
      <c r="E196" s="112"/>
      <c r="F196" s="113"/>
      <c r="G196" s="114"/>
      <c r="H196" s="112"/>
      <c r="I196" s="113"/>
      <c r="J196" s="114"/>
      <c r="K196" s="565">
        <v>13</v>
      </c>
      <c r="L196" s="566">
        <v>3</v>
      </c>
      <c r="M196" s="542">
        <f t="shared" si="267"/>
        <v>39</v>
      </c>
      <c r="N196" s="112"/>
      <c r="O196" s="113"/>
      <c r="P196" s="114"/>
      <c r="Q196" s="112"/>
      <c r="R196" s="113"/>
      <c r="S196" s="114"/>
      <c r="T196" s="112"/>
      <c r="U196" s="113"/>
      <c r="V196" s="114"/>
      <c r="W196" s="115">
        <f t="shared" si="272"/>
        <v>39</v>
      </c>
      <c r="X196" s="116">
        <f t="shared" si="273"/>
        <v>0</v>
      </c>
      <c r="Y196" s="116">
        <f t="shared" si="274"/>
        <v>39</v>
      </c>
      <c r="Z196" s="117">
        <f t="shared" si="275"/>
        <v>1</v>
      </c>
      <c r="AA196" s="118"/>
      <c r="AB196" s="120"/>
      <c r="AC196" s="120"/>
      <c r="AD196" s="120"/>
      <c r="AE196" s="120"/>
      <c r="AF196" s="120"/>
      <c r="AG196" s="120"/>
    </row>
    <row r="197" spans="1:33" ht="26.4" x14ac:dyDescent="0.25">
      <c r="A197" s="110" t="s">
        <v>75</v>
      </c>
      <c r="B197" s="343" t="s">
        <v>550</v>
      </c>
      <c r="C197" s="567" t="s">
        <v>551</v>
      </c>
      <c r="D197" s="564" t="s">
        <v>523</v>
      </c>
      <c r="E197" s="112"/>
      <c r="F197" s="113"/>
      <c r="G197" s="114"/>
      <c r="H197" s="112"/>
      <c r="I197" s="113"/>
      <c r="J197" s="114"/>
      <c r="K197" s="568">
        <v>1</v>
      </c>
      <c r="L197" s="569">
        <v>279</v>
      </c>
      <c r="M197" s="542">
        <f t="shared" si="267"/>
        <v>279</v>
      </c>
      <c r="N197" s="112">
        <f>6+8+4+6+1+3+20+4+12+6+10+10+4+6+6+20+20</f>
        <v>146</v>
      </c>
      <c r="O197" s="114">
        <f>60+73.92+223.2+53.52+80.28+40.74+11.16+27.36+58.32+39.96+90+249.6+30+330.84+105.84+267.6+55.2</f>
        <v>1797.5399999999997</v>
      </c>
      <c r="P197" s="114">
        <f>60+73.92+223.2+53.52+80.28+40.74+11.16+27.36+58.32+39.96+90+249.6+30+330.84+105.84+267.6+55.2</f>
        <v>1797.5399999999997</v>
      </c>
      <c r="Q197" s="112"/>
      <c r="R197" s="113"/>
      <c r="S197" s="114"/>
      <c r="T197" s="112"/>
      <c r="U197" s="113"/>
      <c r="V197" s="114"/>
      <c r="W197" s="115">
        <f t="shared" si="272"/>
        <v>279</v>
      </c>
      <c r="X197" s="116">
        <f t="shared" si="273"/>
        <v>1797.5399999999997</v>
      </c>
      <c r="Y197" s="116">
        <f t="shared" si="274"/>
        <v>-1518.5399999999997</v>
      </c>
      <c r="Z197" s="117">
        <f t="shared" si="275"/>
        <v>-5.4427956989247299</v>
      </c>
      <c r="AA197" s="118"/>
      <c r="AB197" s="120"/>
      <c r="AC197" s="120"/>
      <c r="AD197" s="120"/>
      <c r="AE197" s="120"/>
      <c r="AF197" s="120"/>
      <c r="AG197" s="120"/>
    </row>
    <row r="198" spans="1:33" ht="13.2" x14ac:dyDescent="0.25">
      <c r="A198" s="110" t="s">
        <v>75</v>
      </c>
      <c r="B198" s="343" t="s">
        <v>552</v>
      </c>
      <c r="C198" s="567" t="s">
        <v>553</v>
      </c>
      <c r="D198" s="564" t="s">
        <v>110</v>
      </c>
      <c r="E198" s="112"/>
      <c r="F198" s="113"/>
      <c r="G198" s="114"/>
      <c r="H198" s="112"/>
      <c r="I198" s="113"/>
      <c r="J198" s="114"/>
      <c r="K198" s="568">
        <v>30</v>
      </c>
      <c r="L198" s="569">
        <v>28</v>
      </c>
      <c r="M198" s="542">
        <f t="shared" si="267"/>
        <v>840</v>
      </c>
      <c r="N198" s="112">
        <v>10</v>
      </c>
      <c r="O198" s="113">
        <v>11.94</v>
      </c>
      <c r="P198" s="114">
        <v>119.4</v>
      </c>
      <c r="Q198" s="112"/>
      <c r="R198" s="113"/>
      <c r="S198" s="114"/>
      <c r="T198" s="112"/>
      <c r="U198" s="113"/>
      <c r="V198" s="114"/>
      <c r="W198" s="115">
        <f t="shared" si="272"/>
        <v>840</v>
      </c>
      <c r="X198" s="116">
        <f t="shared" si="273"/>
        <v>119.4</v>
      </c>
      <c r="Y198" s="116">
        <f t="shared" si="274"/>
        <v>720.6</v>
      </c>
      <c r="Z198" s="117">
        <f t="shared" si="275"/>
        <v>0.85785714285714287</v>
      </c>
      <c r="AA198" s="118"/>
      <c r="AB198" s="120"/>
      <c r="AC198" s="120"/>
      <c r="AD198" s="120"/>
      <c r="AE198" s="120"/>
      <c r="AF198" s="120"/>
      <c r="AG198" s="120"/>
    </row>
    <row r="199" spans="1:33" ht="13.2" x14ac:dyDescent="0.25">
      <c r="A199" s="110" t="s">
        <v>75</v>
      </c>
      <c r="B199" s="343" t="s">
        <v>554</v>
      </c>
      <c r="C199" s="567" t="s">
        <v>555</v>
      </c>
      <c r="D199" s="564" t="s">
        <v>110</v>
      </c>
      <c r="E199" s="112"/>
      <c r="F199" s="113"/>
      <c r="G199" s="114"/>
      <c r="H199" s="112"/>
      <c r="I199" s="113"/>
      <c r="J199" s="114"/>
      <c r="K199" s="568">
        <v>2</v>
      </c>
      <c r="L199" s="569">
        <v>14</v>
      </c>
      <c r="M199" s="542">
        <f t="shared" si="267"/>
        <v>28</v>
      </c>
      <c r="N199" s="112"/>
      <c r="O199" s="113"/>
      <c r="P199" s="114"/>
      <c r="Q199" s="112"/>
      <c r="R199" s="113"/>
      <c r="S199" s="114"/>
      <c r="T199" s="112"/>
      <c r="U199" s="113"/>
      <c r="V199" s="114"/>
      <c r="W199" s="115">
        <f t="shared" si="272"/>
        <v>28</v>
      </c>
      <c r="X199" s="116">
        <f t="shared" si="273"/>
        <v>0</v>
      </c>
      <c r="Y199" s="116">
        <f t="shared" si="274"/>
        <v>28</v>
      </c>
      <c r="Z199" s="117">
        <f t="shared" si="275"/>
        <v>1</v>
      </c>
      <c r="AA199" s="118"/>
      <c r="AB199" s="120"/>
      <c r="AC199" s="120"/>
      <c r="AD199" s="120"/>
      <c r="AE199" s="120"/>
      <c r="AF199" s="120"/>
      <c r="AG199" s="120"/>
    </row>
    <row r="200" spans="1:33" ht="13.2" x14ac:dyDescent="0.25">
      <c r="A200" s="110" t="s">
        <v>75</v>
      </c>
      <c r="B200" s="343" t="s">
        <v>556</v>
      </c>
      <c r="C200" s="567" t="s">
        <v>557</v>
      </c>
      <c r="D200" s="564" t="s">
        <v>110</v>
      </c>
      <c r="E200" s="112"/>
      <c r="F200" s="113"/>
      <c r="G200" s="114"/>
      <c r="H200" s="112"/>
      <c r="I200" s="113"/>
      <c r="J200" s="114"/>
      <c r="K200" s="568">
        <v>10</v>
      </c>
      <c r="L200" s="569">
        <v>9</v>
      </c>
      <c r="M200" s="542">
        <f t="shared" si="267"/>
        <v>90</v>
      </c>
      <c r="N200" s="112">
        <v>20</v>
      </c>
      <c r="O200" s="113">
        <v>7.38</v>
      </c>
      <c r="P200" s="114">
        <f>86.4+61.2</f>
        <v>147.60000000000002</v>
      </c>
      <c r="Q200" s="112"/>
      <c r="R200" s="113"/>
      <c r="S200" s="114"/>
      <c r="T200" s="112"/>
      <c r="U200" s="113"/>
      <c r="V200" s="114"/>
      <c r="W200" s="115">
        <f t="shared" si="272"/>
        <v>90</v>
      </c>
      <c r="X200" s="116">
        <f t="shared" si="273"/>
        <v>147.60000000000002</v>
      </c>
      <c r="Y200" s="116">
        <f t="shared" si="274"/>
        <v>-57.600000000000023</v>
      </c>
      <c r="Z200" s="117">
        <f t="shared" si="275"/>
        <v>-0.64000000000000024</v>
      </c>
      <c r="AA200" s="118"/>
      <c r="AB200" s="120"/>
      <c r="AC200" s="120"/>
      <c r="AD200" s="120"/>
      <c r="AE200" s="120"/>
      <c r="AF200" s="120"/>
      <c r="AG200" s="120"/>
    </row>
    <row r="201" spans="1:33" ht="13.2" x14ac:dyDescent="0.25">
      <c r="A201" s="110" t="s">
        <v>75</v>
      </c>
      <c r="B201" s="343" t="s">
        <v>558</v>
      </c>
      <c r="C201" s="563" t="s">
        <v>559</v>
      </c>
      <c r="D201" s="564" t="s">
        <v>110</v>
      </c>
      <c r="E201" s="112"/>
      <c r="F201" s="113"/>
      <c r="G201" s="114"/>
      <c r="H201" s="112"/>
      <c r="I201" s="113"/>
      <c r="J201" s="114"/>
      <c r="K201" s="568">
        <v>14</v>
      </c>
      <c r="L201" s="569">
        <v>1.87</v>
      </c>
      <c r="M201" s="542">
        <f t="shared" si="267"/>
        <v>26.18</v>
      </c>
      <c r="N201" s="112">
        <v>14</v>
      </c>
      <c r="O201" s="113">
        <v>12.42</v>
      </c>
      <c r="P201" s="114">
        <v>173.88</v>
      </c>
      <c r="Q201" s="112"/>
      <c r="R201" s="113"/>
      <c r="S201" s="114"/>
      <c r="T201" s="112"/>
      <c r="U201" s="113"/>
      <c r="V201" s="114"/>
      <c r="W201" s="115">
        <f t="shared" si="272"/>
        <v>26.18</v>
      </c>
      <c r="X201" s="116">
        <f t="shared" si="273"/>
        <v>173.88</v>
      </c>
      <c r="Y201" s="116">
        <f t="shared" si="274"/>
        <v>-147.69999999999999</v>
      </c>
      <c r="Z201" s="117">
        <f t="shared" si="275"/>
        <v>-5.641711229946524</v>
      </c>
      <c r="AA201" s="118"/>
      <c r="AB201" s="120"/>
      <c r="AC201" s="120"/>
      <c r="AD201" s="120"/>
      <c r="AE201" s="120"/>
      <c r="AF201" s="120"/>
      <c r="AG201" s="120"/>
    </row>
    <row r="202" spans="1:33" ht="13.2" x14ac:dyDescent="0.25">
      <c r="A202" s="110" t="s">
        <v>75</v>
      </c>
      <c r="B202" s="343" t="s">
        <v>560</v>
      </c>
      <c r="C202" s="567" t="s">
        <v>561</v>
      </c>
      <c r="D202" s="564" t="s">
        <v>110</v>
      </c>
      <c r="E202" s="112"/>
      <c r="F202" s="113"/>
      <c r="G202" s="114"/>
      <c r="H202" s="112"/>
      <c r="I202" s="113"/>
      <c r="J202" s="114"/>
      <c r="K202" s="568">
        <v>3</v>
      </c>
      <c r="L202" s="569">
        <v>55</v>
      </c>
      <c r="M202" s="542">
        <f t="shared" si="267"/>
        <v>165</v>
      </c>
      <c r="N202" s="112">
        <v>5</v>
      </c>
      <c r="O202" s="113">
        <v>6.18</v>
      </c>
      <c r="P202" s="114">
        <v>30.9</v>
      </c>
      <c r="Q202" s="112"/>
      <c r="R202" s="113"/>
      <c r="S202" s="114"/>
      <c r="T202" s="112"/>
      <c r="U202" s="113"/>
      <c r="V202" s="114"/>
      <c r="W202" s="115">
        <f t="shared" si="272"/>
        <v>165</v>
      </c>
      <c r="X202" s="116">
        <f t="shared" si="273"/>
        <v>30.9</v>
      </c>
      <c r="Y202" s="116">
        <f t="shared" si="274"/>
        <v>134.1</v>
      </c>
      <c r="Z202" s="117">
        <f t="shared" si="275"/>
        <v>0.81272727272727274</v>
      </c>
      <c r="AA202" s="118"/>
      <c r="AB202" s="120"/>
      <c r="AC202" s="120"/>
      <c r="AD202" s="120"/>
      <c r="AE202" s="120"/>
      <c r="AF202" s="120"/>
      <c r="AG202" s="120"/>
    </row>
    <row r="203" spans="1:33" ht="13.2" x14ac:dyDescent="0.25">
      <c r="A203" s="110" t="s">
        <v>75</v>
      </c>
      <c r="B203" s="343" t="s">
        <v>562</v>
      </c>
      <c r="C203" s="567" t="s">
        <v>563</v>
      </c>
      <c r="D203" s="564" t="s">
        <v>110</v>
      </c>
      <c r="E203" s="112"/>
      <c r="F203" s="113"/>
      <c r="G203" s="114"/>
      <c r="H203" s="112"/>
      <c r="I203" s="113"/>
      <c r="J203" s="114"/>
      <c r="K203" s="568">
        <v>8</v>
      </c>
      <c r="L203" s="569">
        <v>6</v>
      </c>
      <c r="M203" s="542">
        <f t="shared" si="267"/>
        <v>48</v>
      </c>
      <c r="N203" s="112">
        <v>6</v>
      </c>
      <c r="O203" s="113">
        <v>5.22</v>
      </c>
      <c r="P203" s="114">
        <v>31.32</v>
      </c>
      <c r="Q203" s="112"/>
      <c r="R203" s="113"/>
      <c r="S203" s="114"/>
      <c r="T203" s="112"/>
      <c r="U203" s="113"/>
      <c r="V203" s="114"/>
      <c r="W203" s="115">
        <f t="shared" si="272"/>
        <v>48</v>
      </c>
      <c r="X203" s="116">
        <f t="shared" si="273"/>
        <v>31.32</v>
      </c>
      <c r="Y203" s="116">
        <f t="shared" si="274"/>
        <v>16.68</v>
      </c>
      <c r="Z203" s="117">
        <f t="shared" si="275"/>
        <v>0.34749999999999998</v>
      </c>
      <c r="AA203" s="118"/>
      <c r="AB203" s="120"/>
      <c r="AC203" s="120"/>
      <c r="AD203" s="120"/>
      <c r="AE203" s="120"/>
      <c r="AF203" s="120"/>
      <c r="AG203" s="120"/>
    </row>
    <row r="204" spans="1:33" ht="13.2" x14ac:dyDescent="0.25">
      <c r="A204" s="110" t="s">
        <v>75</v>
      </c>
      <c r="B204" s="343" t="s">
        <v>564</v>
      </c>
      <c r="C204" s="563" t="s">
        <v>565</v>
      </c>
      <c r="D204" s="564" t="s">
        <v>110</v>
      </c>
      <c r="E204" s="112"/>
      <c r="F204" s="113"/>
      <c r="G204" s="114"/>
      <c r="H204" s="112"/>
      <c r="I204" s="113"/>
      <c r="J204" s="114"/>
      <c r="K204" s="568">
        <v>1</v>
      </c>
      <c r="L204" s="569">
        <v>35</v>
      </c>
      <c r="M204" s="542">
        <f t="shared" si="267"/>
        <v>35</v>
      </c>
      <c r="N204" s="112">
        <v>1</v>
      </c>
      <c r="O204" s="113">
        <v>72</v>
      </c>
      <c r="P204" s="114">
        <v>72</v>
      </c>
      <c r="Q204" s="112"/>
      <c r="R204" s="113"/>
      <c r="S204" s="114"/>
      <c r="T204" s="112"/>
      <c r="U204" s="113"/>
      <c r="V204" s="114"/>
      <c r="W204" s="115">
        <f t="shared" si="272"/>
        <v>35</v>
      </c>
      <c r="X204" s="116">
        <f t="shared" si="273"/>
        <v>72</v>
      </c>
      <c r="Y204" s="116">
        <f t="shared" si="274"/>
        <v>-37</v>
      </c>
      <c r="Z204" s="117">
        <f t="shared" si="275"/>
        <v>-1.0571428571428572</v>
      </c>
      <c r="AA204" s="118"/>
      <c r="AB204" s="120"/>
      <c r="AC204" s="120"/>
      <c r="AD204" s="120"/>
      <c r="AE204" s="120"/>
      <c r="AF204" s="120"/>
      <c r="AG204" s="120"/>
    </row>
    <row r="205" spans="1:33" ht="13.2" x14ac:dyDescent="0.25">
      <c r="A205" s="110" t="s">
        <v>75</v>
      </c>
      <c r="B205" s="343" t="s">
        <v>566</v>
      </c>
      <c r="C205" s="567" t="s">
        <v>567</v>
      </c>
      <c r="D205" s="564" t="s">
        <v>523</v>
      </c>
      <c r="E205" s="112"/>
      <c r="F205" s="113"/>
      <c r="G205" s="114"/>
      <c r="H205" s="112"/>
      <c r="I205" s="113"/>
      <c r="J205" s="114"/>
      <c r="K205" s="568">
        <v>1</v>
      </c>
      <c r="L205" s="569">
        <v>51</v>
      </c>
      <c r="M205" s="542">
        <f t="shared" si="267"/>
        <v>51</v>
      </c>
      <c r="N205" s="112">
        <v>30</v>
      </c>
      <c r="O205" s="113">
        <f>P205/N205</f>
        <v>10.967999999999998</v>
      </c>
      <c r="P205" s="114">
        <f>138.6+131.04+59.4</f>
        <v>329.03999999999996</v>
      </c>
      <c r="Q205" s="112"/>
      <c r="R205" s="113"/>
      <c r="S205" s="114"/>
      <c r="T205" s="112"/>
      <c r="U205" s="113"/>
      <c r="V205" s="114"/>
      <c r="W205" s="115">
        <f t="shared" si="272"/>
        <v>51</v>
      </c>
      <c r="X205" s="116">
        <f t="shared" si="273"/>
        <v>329.03999999999996</v>
      </c>
      <c r="Y205" s="116">
        <f t="shared" si="274"/>
        <v>-278.03999999999996</v>
      </c>
      <c r="Z205" s="117">
        <f t="shared" si="275"/>
        <v>-5.4517647058823524</v>
      </c>
      <c r="AA205" s="118"/>
      <c r="AB205" s="120"/>
      <c r="AC205" s="120"/>
      <c r="AD205" s="120"/>
      <c r="AE205" s="120"/>
      <c r="AF205" s="120"/>
      <c r="AG205" s="120"/>
    </row>
    <row r="206" spans="1:33" ht="13.2" x14ac:dyDescent="0.25">
      <c r="A206" s="110" t="s">
        <v>75</v>
      </c>
      <c r="B206" s="343" t="s">
        <v>568</v>
      </c>
      <c r="C206" s="563" t="s">
        <v>569</v>
      </c>
      <c r="D206" s="564" t="s">
        <v>570</v>
      </c>
      <c r="E206" s="112"/>
      <c r="F206" s="113"/>
      <c r="G206" s="114"/>
      <c r="H206" s="112"/>
      <c r="I206" s="113"/>
      <c r="J206" s="114"/>
      <c r="K206" s="568">
        <v>20</v>
      </c>
      <c r="L206" s="569">
        <v>31</v>
      </c>
      <c r="M206" s="542">
        <f t="shared" si="267"/>
        <v>620</v>
      </c>
      <c r="N206" s="112">
        <v>10</v>
      </c>
      <c r="O206" s="113">
        <v>3.6</v>
      </c>
      <c r="P206" s="114">
        <v>36</v>
      </c>
      <c r="Q206" s="112"/>
      <c r="R206" s="113"/>
      <c r="S206" s="114"/>
      <c r="T206" s="112"/>
      <c r="U206" s="113"/>
      <c r="V206" s="114"/>
      <c r="W206" s="115">
        <f t="shared" si="272"/>
        <v>620</v>
      </c>
      <c r="X206" s="116">
        <f t="shared" si="273"/>
        <v>36</v>
      </c>
      <c r="Y206" s="116">
        <f t="shared" si="274"/>
        <v>584</v>
      </c>
      <c r="Z206" s="117">
        <f t="shared" si="275"/>
        <v>0.9419354838709677</v>
      </c>
      <c r="AA206" s="118"/>
      <c r="AB206" s="120"/>
      <c r="AC206" s="120"/>
      <c r="AD206" s="120"/>
      <c r="AE206" s="120"/>
      <c r="AF206" s="120"/>
      <c r="AG206" s="120"/>
    </row>
    <row r="207" spans="1:33" ht="13.2" x14ac:dyDescent="0.25">
      <c r="A207" s="110" t="s">
        <v>75</v>
      </c>
      <c r="B207" s="343" t="s">
        <v>571</v>
      </c>
      <c r="C207" s="563" t="s">
        <v>572</v>
      </c>
      <c r="D207" s="564" t="s">
        <v>570</v>
      </c>
      <c r="E207" s="112"/>
      <c r="F207" s="113"/>
      <c r="G207" s="114"/>
      <c r="H207" s="112"/>
      <c r="I207" s="113"/>
      <c r="J207" s="114"/>
      <c r="K207" s="568">
        <v>4</v>
      </c>
      <c r="L207" s="569">
        <v>18</v>
      </c>
      <c r="M207" s="542">
        <f t="shared" si="267"/>
        <v>72</v>
      </c>
      <c r="N207" s="112"/>
      <c r="O207" s="113"/>
      <c r="P207" s="114"/>
      <c r="Q207" s="112"/>
      <c r="R207" s="113"/>
      <c r="S207" s="114"/>
      <c r="T207" s="112"/>
      <c r="U207" s="113"/>
      <c r="V207" s="114"/>
      <c r="W207" s="115">
        <f t="shared" si="272"/>
        <v>72</v>
      </c>
      <c r="X207" s="116">
        <f t="shared" si="273"/>
        <v>0</v>
      </c>
      <c r="Y207" s="116">
        <f t="shared" si="274"/>
        <v>72</v>
      </c>
      <c r="Z207" s="117">
        <f t="shared" si="275"/>
        <v>1</v>
      </c>
      <c r="AA207" s="118"/>
      <c r="AB207" s="120"/>
      <c r="AC207" s="120"/>
      <c r="AD207" s="120"/>
      <c r="AE207" s="120"/>
      <c r="AF207" s="120"/>
      <c r="AG207" s="120"/>
    </row>
    <row r="208" spans="1:33" ht="13.2" x14ac:dyDescent="0.25">
      <c r="A208" s="110" t="s">
        <v>75</v>
      </c>
      <c r="B208" s="343" t="s">
        <v>573</v>
      </c>
      <c r="C208" s="567" t="s">
        <v>574</v>
      </c>
      <c r="D208" s="564" t="s">
        <v>570</v>
      </c>
      <c r="E208" s="112"/>
      <c r="F208" s="113"/>
      <c r="G208" s="114"/>
      <c r="H208" s="112"/>
      <c r="I208" s="113"/>
      <c r="J208" s="114"/>
      <c r="K208" s="568">
        <v>2</v>
      </c>
      <c r="L208" s="569">
        <v>18</v>
      </c>
      <c r="M208" s="542">
        <f t="shared" si="267"/>
        <v>36</v>
      </c>
      <c r="N208" s="112"/>
      <c r="O208" s="113"/>
      <c r="P208" s="114"/>
      <c r="Q208" s="112"/>
      <c r="R208" s="113"/>
      <c r="S208" s="114"/>
      <c r="T208" s="112"/>
      <c r="U208" s="113"/>
      <c r="V208" s="114"/>
      <c r="W208" s="115">
        <f t="shared" si="272"/>
        <v>36</v>
      </c>
      <c r="X208" s="116">
        <f t="shared" si="273"/>
        <v>0</v>
      </c>
      <c r="Y208" s="116">
        <f t="shared" si="274"/>
        <v>36</v>
      </c>
      <c r="Z208" s="117">
        <f t="shared" si="275"/>
        <v>1</v>
      </c>
      <c r="AA208" s="118"/>
      <c r="AB208" s="120"/>
      <c r="AC208" s="120"/>
      <c r="AD208" s="120"/>
      <c r="AE208" s="120"/>
      <c r="AF208" s="120"/>
      <c r="AG208" s="120"/>
    </row>
    <row r="209" spans="1:33" ht="13.2" x14ac:dyDescent="0.25">
      <c r="A209" s="110" t="s">
        <v>75</v>
      </c>
      <c r="B209" s="343" t="s">
        <v>575</v>
      </c>
      <c r="C209" s="567" t="s">
        <v>576</v>
      </c>
      <c r="D209" s="564" t="s">
        <v>570</v>
      </c>
      <c r="E209" s="112"/>
      <c r="F209" s="113"/>
      <c r="G209" s="114"/>
      <c r="H209" s="112"/>
      <c r="I209" s="113"/>
      <c r="J209" s="114"/>
      <c r="K209" s="568">
        <v>1</v>
      </c>
      <c r="L209" s="569">
        <v>43</v>
      </c>
      <c r="M209" s="542">
        <f t="shared" si="267"/>
        <v>43</v>
      </c>
      <c r="N209" s="112"/>
      <c r="O209" s="113"/>
      <c r="P209" s="114"/>
      <c r="Q209" s="112"/>
      <c r="R209" s="113"/>
      <c r="S209" s="114"/>
      <c r="T209" s="112"/>
      <c r="U209" s="113"/>
      <c r="V209" s="114"/>
      <c r="W209" s="115">
        <f t="shared" si="272"/>
        <v>43</v>
      </c>
      <c r="X209" s="116">
        <f t="shared" si="273"/>
        <v>0</v>
      </c>
      <c r="Y209" s="116">
        <f t="shared" si="274"/>
        <v>43</v>
      </c>
      <c r="Z209" s="117">
        <f t="shared" si="275"/>
        <v>1</v>
      </c>
      <c r="AA209" s="118"/>
      <c r="AB209" s="120"/>
      <c r="AC209" s="120"/>
      <c r="AD209" s="120"/>
      <c r="AE209" s="120"/>
      <c r="AF209" s="120"/>
      <c r="AG209" s="120"/>
    </row>
    <row r="210" spans="1:33" ht="13.2" x14ac:dyDescent="0.25">
      <c r="A210" s="110" t="s">
        <v>75</v>
      </c>
      <c r="B210" s="343" t="s">
        <v>577</v>
      </c>
      <c r="C210" s="567" t="s">
        <v>578</v>
      </c>
      <c r="D210" s="564" t="s">
        <v>570</v>
      </c>
      <c r="E210" s="112"/>
      <c r="F210" s="113"/>
      <c r="G210" s="114"/>
      <c r="H210" s="112"/>
      <c r="I210" s="113"/>
      <c r="J210" s="114"/>
      <c r="K210" s="568">
        <v>1</v>
      </c>
      <c r="L210" s="569">
        <v>84</v>
      </c>
      <c r="M210" s="542">
        <f t="shared" si="267"/>
        <v>84</v>
      </c>
      <c r="N210" s="112">
        <v>5</v>
      </c>
      <c r="O210" s="113">
        <v>33</v>
      </c>
      <c r="P210" s="114">
        <v>165</v>
      </c>
      <c r="Q210" s="112"/>
      <c r="R210" s="113"/>
      <c r="S210" s="114"/>
      <c r="T210" s="112"/>
      <c r="U210" s="113"/>
      <c r="V210" s="114"/>
      <c r="W210" s="115">
        <f t="shared" si="272"/>
        <v>84</v>
      </c>
      <c r="X210" s="116">
        <f t="shared" si="273"/>
        <v>165</v>
      </c>
      <c r="Y210" s="116">
        <f t="shared" si="274"/>
        <v>-81</v>
      </c>
      <c r="Z210" s="117">
        <f t="shared" si="275"/>
        <v>-0.9642857142857143</v>
      </c>
      <c r="AA210" s="118"/>
      <c r="AB210" s="120"/>
      <c r="AC210" s="120"/>
      <c r="AD210" s="120"/>
      <c r="AE210" s="120"/>
      <c r="AF210" s="120"/>
      <c r="AG210" s="120"/>
    </row>
    <row r="211" spans="1:33" ht="13.2" x14ac:dyDescent="0.25">
      <c r="A211" s="110" t="s">
        <v>75</v>
      </c>
      <c r="B211" s="343" t="s">
        <v>579</v>
      </c>
      <c r="C211" s="563" t="s">
        <v>580</v>
      </c>
      <c r="D211" s="564" t="s">
        <v>570</v>
      </c>
      <c r="E211" s="112"/>
      <c r="F211" s="113"/>
      <c r="G211" s="114"/>
      <c r="H211" s="112"/>
      <c r="I211" s="113"/>
      <c r="J211" s="114"/>
      <c r="K211" s="568">
        <v>4</v>
      </c>
      <c r="L211" s="569">
        <v>12</v>
      </c>
      <c r="M211" s="542">
        <f t="shared" si="267"/>
        <v>48</v>
      </c>
      <c r="N211" s="112"/>
      <c r="O211" s="113"/>
      <c r="P211" s="114"/>
      <c r="Q211" s="112"/>
      <c r="R211" s="113"/>
      <c r="S211" s="114"/>
      <c r="T211" s="112"/>
      <c r="U211" s="113"/>
      <c r="V211" s="114"/>
      <c r="W211" s="115">
        <f t="shared" si="272"/>
        <v>48</v>
      </c>
      <c r="X211" s="116">
        <f t="shared" si="273"/>
        <v>0</v>
      </c>
      <c r="Y211" s="116">
        <f t="shared" si="274"/>
        <v>48</v>
      </c>
      <c r="Z211" s="117">
        <f t="shared" si="275"/>
        <v>1</v>
      </c>
      <c r="AA211" s="118"/>
      <c r="AB211" s="120"/>
      <c r="AC211" s="120"/>
      <c r="AD211" s="120"/>
      <c r="AE211" s="120"/>
      <c r="AF211" s="120"/>
      <c r="AG211" s="120"/>
    </row>
    <row r="212" spans="1:33" ht="13.2" x14ac:dyDescent="0.25">
      <c r="A212" s="110" t="s">
        <v>75</v>
      </c>
      <c r="B212" s="343" t="s">
        <v>581</v>
      </c>
      <c r="C212" s="567" t="s">
        <v>582</v>
      </c>
      <c r="D212" s="564" t="s">
        <v>570</v>
      </c>
      <c r="E212" s="112"/>
      <c r="F212" s="113"/>
      <c r="G212" s="114"/>
      <c r="H212" s="112"/>
      <c r="I212" s="113"/>
      <c r="J212" s="114"/>
      <c r="K212" s="568">
        <v>10</v>
      </c>
      <c r="L212" s="569">
        <v>27</v>
      </c>
      <c r="M212" s="542">
        <f t="shared" si="267"/>
        <v>270</v>
      </c>
      <c r="N212" s="112">
        <v>12</v>
      </c>
      <c r="O212" s="113">
        <v>12.3</v>
      </c>
      <c r="P212" s="114">
        <v>147.6</v>
      </c>
      <c r="Q212" s="112"/>
      <c r="R212" s="113"/>
      <c r="S212" s="114"/>
      <c r="T212" s="112"/>
      <c r="U212" s="113"/>
      <c r="V212" s="114"/>
      <c r="W212" s="115">
        <f t="shared" si="272"/>
        <v>270</v>
      </c>
      <c r="X212" s="116">
        <f t="shared" si="273"/>
        <v>147.6</v>
      </c>
      <c r="Y212" s="116">
        <f t="shared" si="274"/>
        <v>122.4</v>
      </c>
      <c r="Z212" s="117">
        <f t="shared" si="275"/>
        <v>0.45333333333333337</v>
      </c>
      <c r="AA212" s="118"/>
      <c r="AB212" s="120"/>
      <c r="AC212" s="120"/>
      <c r="AD212" s="120"/>
      <c r="AE212" s="120"/>
      <c r="AF212" s="120"/>
      <c r="AG212" s="120"/>
    </row>
    <row r="213" spans="1:33" ht="13.2" x14ac:dyDescent="0.25">
      <c r="A213" s="110" t="s">
        <v>75</v>
      </c>
      <c r="B213" s="343" t="s">
        <v>583</v>
      </c>
      <c r="C213" s="567" t="s">
        <v>584</v>
      </c>
      <c r="D213" s="564" t="s">
        <v>570</v>
      </c>
      <c r="E213" s="112"/>
      <c r="F213" s="113"/>
      <c r="G213" s="114"/>
      <c r="H213" s="112"/>
      <c r="I213" s="113"/>
      <c r="J213" s="114"/>
      <c r="K213" s="568">
        <v>5</v>
      </c>
      <c r="L213" s="569">
        <v>150</v>
      </c>
      <c r="M213" s="542">
        <f t="shared" si="267"/>
        <v>750</v>
      </c>
      <c r="N213" s="112"/>
      <c r="O213" s="113"/>
      <c r="P213" s="114"/>
      <c r="Q213" s="112"/>
      <c r="R213" s="113"/>
      <c r="S213" s="114"/>
      <c r="T213" s="112"/>
      <c r="U213" s="113"/>
      <c r="V213" s="114"/>
      <c r="W213" s="115">
        <f t="shared" si="272"/>
        <v>750</v>
      </c>
      <c r="X213" s="116">
        <f t="shared" si="273"/>
        <v>0</v>
      </c>
      <c r="Y213" s="116">
        <f t="shared" si="274"/>
        <v>750</v>
      </c>
      <c r="Z213" s="117">
        <f t="shared" si="275"/>
        <v>1</v>
      </c>
      <c r="AA213" s="118"/>
      <c r="AB213" s="120"/>
      <c r="AC213" s="120"/>
      <c r="AD213" s="120"/>
      <c r="AE213" s="120"/>
      <c r="AF213" s="120"/>
      <c r="AG213" s="120"/>
    </row>
    <row r="214" spans="1:33" ht="13.2" x14ac:dyDescent="0.25">
      <c r="A214" s="110" t="s">
        <v>75</v>
      </c>
      <c r="B214" s="343" t="s">
        <v>585</v>
      </c>
      <c r="C214" s="563" t="s">
        <v>586</v>
      </c>
      <c r="D214" s="564" t="s">
        <v>523</v>
      </c>
      <c r="E214" s="112"/>
      <c r="F214" s="113"/>
      <c r="G214" s="114"/>
      <c r="H214" s="112"/>
      <c r="I214" s="113"/>
      <c r="J214" s="114"/>
      <c r="K214" s="568">
        <v>1</v>
      </c>
      <c r="L214" s="569">
        <v>86</v>
      </c>
      <c r="M214" s="542">
        <f t="shared" si="267"/>
        <v>86</v>
      </c>
      <c r="N214" s="112"/>
      <c r="O214" s="113"/>
      <c r="P214" s="114"/>
      <c r="Q214" s="112"/>
      <c r="R214" s="113"/>
      <c r="S214" s="114"/>
      <c r="T214" s="112"/>
      <c r="U214" s="113"/>
      <c r="V214" s="114"/>
      <c r="W214" s="115">
        <f t="shared" si="272"/>
        <v>86</v>
      </c>
      <c r="X214" s="116">
        <f t="shared" si="273"/>
        <v>0</v>
      </c>
      <c r="Y214" s="116">
        <f t="shared" si="274"/>
        <v>86</v>
      </c>
      <c r="Z214" s="117">
        <f t="shared" si="275"/>
        <v>1</v>
      </c>
      <c r="AA214" s="118"/>
      <c r="AB214" s="120"/>
      <c r="AC214" s="120"/>
      <c r="AD214" s="120"/>
      <c r="AE214" s="120"/>
      <c r="AF214" s="120"/>
      <c r="AG214" s="120"/>
    </row>
    <row r="215" spans="1:33" ht="26.4" x14ac:dyDescent="0.25">
      <c r="A215" s="110" t="s">
        <v>75</v>
      </c>
      <c r="B215" s="343" t="s">
        <v>587</v>
      </c>
      <c r="C215" s="567" t="s">
        <v>588</v>
      </c>
      <c r="D215" s="564" t="s">
        <v>570</v>
      </c>
      <c r="E215" s="112"/>
      <c r="F215" s="113"/>
      <c r="G215" s="114"/>
      <c r="H215" s="112"/>
      <c r="I215" s="113"/>
      <c r="J215" s="114"/>
      <c r="K215" s="568">
        <v>3</v>
      </c>
      <c r="L215" s="569">
        <v>16</v>
      </c>
      <c r="M215" s="542">
        <f t="shared" si="267"/>
        <v>48</v>
      </c>
      <c r="N215" s="112">
        <v>8</v>
      </c>
      <c r="O215" s="113">
        <v>25.2</v>
      </c>
      <c r="P215" s="114">
        <v>201.6</v>
      </c>
      <c r="Q215" s="112"/>
      <c r="R215" s="113"/>
      <c r="S215" s="114"/>
      <c r="T215" s="112"/>
      <c r="U215" s="113"/>
      <c r="V215" s="114"/>
      <c r="W215" s="115">
        <f t="shared" si="272"/>
        <v>48</v>
      </c>
      <c r="X215" s="116">
        <f t="shared" si="273"/>
        <v>201.6</v>
      </c>
      <c r="Y215" s="116">
        <f t="shared" si="274"/>
        <v>-153.6</v>
      </c>
      <c r="Z215" s="117">
        <f t="shared" si="275"/>
        <v>-3.1999999999999997</v>
      </c>
      <c r="AA215" s="118"/>
      <c r="AB215" s="120"/>
      <c r="AC215" s="120"/>
      <c r="AD215" s="120"/>
      <c r="AE215" s="120"/>
      <c r="AF215" s="120"/>
      <c r="AG215" s="120"/>
    </row>
    <row r="216" spans="1:33" ht="13.2" x14ac:dyDescent="0.25">
      <c r="A216" s="110" t="s">
        <v>75</v>
      </c>
      <c r="B216" s="343" t="s">
        <v>589</v>
      </c>
      <c r="C216" s="567" t="s">
        <v>590</v>
      </c>
      <c r="D216" s="564" t="s">
        <v>523</v>
      </c>
      <c r="E216" s="112"/>
      <c r="F216" s="113"/>
      <c r="G216" s="114"/>
      <c r="H216" s="112"/>
      <c r="I216" s="113"/>
      <c r="J216" s="114"/>
      <c r="K216" s="568">
        <v>20</v>
      </c>
      <c r="L216" s="569">
        <v>22</v>
      </c>
      <c r="M216" s="542">
        <f t="shared" si="267"/>
        <v>440</v>
      </c>
      <c r="N216" s="112">
        <v>10</v>
      </c>
      <c r="O216" s="113">
        <v>10.92</v>
      </c>
      <c r="P216" s="114">
        <v>109.2</v>
      </c>
      <c r="Q216" s="112"/>
      <c r="R216" s="113"/>
      <c r="S216" s="114"/>
      <c r="T216" s="112"/>
      <c r="U216" s="113"/>
      <c r="V216" s="114"/>
      <c r="W216" s="115">
        <f t="shared" si="272"/>
        <v>440</v>
      </c>
      <c r="X216" s="116">
        <f t="shared" si="273"/>
        <v>109.2</v>
      </c>
      <c r="Y216" s="116">
        <f t="shared" si="274"/>
        <v>330.8</v>
      </c>
      <c r="Z216" s="117">
        <f t="shared" si="275"/>
        <v>0.75181818181818183</v>
      </c>
      <c r="AA216" s="118"/>
      <c r="AB216" s="120"/>
      <c r="AC216" s="120"/>
      <c r="AD216" s="120"/>
      <c r="AE216" s="120"/>
      <c r="AF216" s="120"/>
      <c r="AG216" s="120"/>
    </row>
    <row r="217" spans="1:33" ht="13.2" x14ac:dyDescent="0.25">
      <c r="A217" s="110" t="s">
        <v>75</v>
      </c>
      <c r="B217" s="343" t="s">
        <v>591</v>
      </c>
      <c r="C217" s="567" t="s">
        <v>592</v>
      </c>
      <c r="D217" s="564" t="s">
        <v>570</v>
      </c>
      <c r="E217" s="112"/>
      <c r="F217" s="113"/>
      <c r="G217" s="114"/>
      <c r="H217" s="112"/>
      <c r="I217" s="113"/>
      <c r="J217" s="114"/>
      <c r="K217" s="568">
        <v>1</v>
      </c>
      <c r="L217" s="569">
        <v>63</v>
      </c>
      <c r="M217" s="542">
        <f t="shared" si="267"/>
        <v>63</v>
      </c>
      <c r="N217" s="112">
        <v>8</v>
      </c>
      <c r="O217" s="113">
        <v>19.86</v>
      </c>
      <c r="P217" s="114">
        <v>158.88</v>
      </c>
      <c r="Q217" s="112"/>
      <c r="R217" s="113"/>
      <c r="S217" s="114"/>
      <c r="T217" s="112"/>
      <c r="U217" s="113"/>
      <c r="V217" s="114"/>
      <c r="W217" s="115">
        <f t="shared" si="272"/>
        <v>63</v>
      </c>
      <c r="X217" s="116">
        <f t="shared" si="273"/>
        <v>158.88</v>
      </c>
      <c r="Y217" s="116">
        <f t="shared" si="274"/>
        <v>-95.88</v>
      </c>
      <c r="Z217" s="117">
        <f t="shared" si="275"/>
        <v>-1.5219047619047619</v>
      </c>
      <c r="AA217" s="118"/>
      <c r="AB217" s="120"/>
      <c r="AC217" s="120"/>
      <c r="AD217" s="120"/>
      <c r="AE217" s="120"/>
      <c r="AF217" s="120"/>
      <c r="AG217" s="120"/>
    </row>
    <row r="218" spans="1:33" ht="13.2" x14ac:dyDescent="0.25">
      <c r="A218" s="110" t="s">
        <v>75</v>
      </c>
      <c r="B218" s="343" t="s">
        <v>593</v>
      </c>
      <c r="C218" s="567" t="s">
        <v>594</v>
      </c>
      <c r="D218" s="564" t="s">
        <v>570</v>
      </c>
      <c r="E218" s="112"/>
      <c r="F218" s="113"/>
      <c r="G218" s="114"/>
      <c r="H218" s="112"/>
      <c r="I218" s="113"/>
      <c r="J218" s="114"/>
      <c r="K218" s="568">
        <v>1</v>
      </c>
      <c r="L218" s="569">
        <v>40</v>
      </c>
      <c r="M218" s="542">
        <f t="shared" si="267"/>
        <v>40</v>
      </c>
      <c r="N218" s="112">
        <v>9</v>
      </c>
      <c r="O218" s="113">
        <v>28.56</v>
      </c>
      <c r="P218" s="114">
        <v>257.04000000000002</v>
      </c>
      <c r="Q218" s="112"/>
      <c r="R218" s="113"/>
      <c r="S218" s="114"/>
      <c r="T218" s="112"/>
      <c r="U218" s="113"/>
      <c r="V218" s="114"/>
      <c r="W218" s="115">
        <f t="shared" si="272"/>
        <v>40</v>
      </c>
      <c r="X218" s="116">
        <f t="shared" si="273"/>
        <v>257.04000000000002</v>
      </c>
      <c r="Y218" s="116">
        <f t="shared" si="274"/>
        <v>-217.04000000000002</v>
      </c>
      <c r="Z218" s="117">
        <f t="shared" si="275"/>
        <v>-5.4260000000000002</v>
      </c>
      <c r="AA218" s="118"/>
      <c r="AB218" s="120"/>
      <c r="AC218" s="120"/>
      <c r="AD218" s="120"/>
      <c r="AE218" s="120"/>
      <c r="AF218" s="120"/>
      <c r="AG218" s="120"/>
    </row>
    <row r="219" spans="1:33" ht="13.2" x14ac:dyDescent="0.25">
      <c r="A219" s="110" t="s">
        <v>75</v>
      </c>
      <c r="B219" s="343" t="s">
        <v>595</v>
      </c>
      <c r="C219" s="567" t="s">
        <v>596</v>
      </c>
      <c r="D219" s="564" t="s">
        <v>570</v>
      </c>
      <c r="E219" s="112"/>
      <c r="F219" s="113"/>
      <c r="G219" s="114"/>
      <c r="H219" s="112"/>
      <c r="I219" s="113"/>
      <c r="J219" s="114"/>
      <c r="K219" s="568">
        <v>3</v>
      </c>
      <c r="L219" s="569">
        <v>265</v>
      </c>
      <c r="M219" s="542">
        <f t="shared" si="267"/>
        <v>795</v>
      </c>
      <c r="N219" s="112"/>
      <c r="O219" s="113"/>
      <c r="P219" s="114"/>
      <c r="Q219" s="112"/>
      <c r="R219" s="113"/>
      <c r="S219" s="114"/>
      <c r="T219" s="112"/>
      <c r="U219" s="113"/>
      <c r="V219" s="114"/>
      <c r="W219" s="115">
        <f t="shared" si="272"/>
        <v>795</v>
      </c>
      <c r="X219" s="116">
        <f t="shared" si="273"/>
        <v>0</v>
      </c>
      <c r="Y219" s="116">
        <f t="shared" si="274"/>
        <v>795</v>
      </c>
      <c r="Z219" s="117">
        <f t="shared" si="275"/>
        <v>1</v>
      </c>
      <c r="AA219" s="118"/>
      <c r="AB219" s="120"/>
      <c r="AC219" s="120"/>
      <c r="AD219" s="120"/>
      <c r="AE219" s="120"/>
      <c r="AF219" s="120"/>
      <c r="AG219" s="120"/>
    </row>
    <row r="220" spans="1:33" ht="13.2" x14ac:dyDescent="0.25">
      <c r="A220" s="110" t="s">
        <v>75</v>
      </c>
      <c r="B220" s="343" t="s">
        <v>597</v>
      </c>
      <c r="C220" s="567" t="s">
        <v>598</v>
      </c>
      <c r="D220" s="564" t="s">
        <v>570</v>
      </c>
      <c r="E220" s="112"/>
      <c r="F220" s="113"/>
      <c r="G220" s="114"/>
      <c r="H220" s="112"/>
      <c r="I220" s="113"/>
      <c r="J220" s="114"/>
      <c r="K220" s="568">
        <v>10</v>
      </c>
      <c r="L220" s="569">
        <v>32</v>
      </c>
      <c r="M220" s="542">
        <f t="shared" si="267"/>
        <v>320</v>
      </c>
      <c r="N220" s="112">
        <v>12</v>
      </c>
      <c r="O220" s="113">
        <v>5.82</v>
      </c>
      <c r="P220" s="114">
        <v>69.84</v>
      </c>
      <c r="Q220" s="112"/>
      <c r="R220" s="113"/>
      <c r="S220" s="114"/>
      <c r="T220" s="112"/>
      <c r="U220" s="113"/>
      <c r="V220" s="114"/>
      <c r="W220" s="115">
        <f t="shared" si="272"/>
        <v>320</v>
      </c>
      <c r="X220" s="116">
        <f t="shared" si="273"/>
        <v>69.84</v>
      </c>
      <c r="Y220" s="116">
        <f t="shared" si="274"/>
        <v>250.16</v>
      </c>
      <c r="Z220" s="117">
        <f t="shared" si="275"/>
        <v>0.78174999999999994</v>
      </c>
      <c r="AA220" s="118"/>
      <c r="AB220" s="120"/>
      <c r="AC220" s="120"/>
      <c r="AD220" s="120"/>
      <c r="AE220" s="120"/>
      <c r="AF220" s="120"/>
      <c r="AG220" s="120"/>
    </row>
    <row r="221" spans="1:33" ht="13.2" x14ac:dyDescent="0.25">
      <c r="A221" s="110" t="s">
        <v>75</v>
      </c>
      <c r="B221" s="343" t="s">
        <v>599</v>
      </c>
      <c r="C221" s="567" t="s">
        <v>600</v>
      </c>
      <c r="D221" s="564" t="s">
        <v>570</v>
      </c>
      <c r="E221" s="112"/>
      <c r="F221" s="113"/>
      <c r="G221" s="114"/>
      <c r="H221" s="112"/>
      <c r="I221" s="113"/>
      <c r="J221" s="114"/>
      <c r="K221" s="568">
        <v>10</v>
      </c>
      <c r="L221" s="569">
        <v>48</v>
      </c>
      <c r="M221" s="542">
        <f t="shared" si="267"/>
        <v>480</v>
      </c>
      <c r="N221" s="112">
        <v>12</v>
      </c>
      <c r="O221" s="113">
        <v>6.12</v>
      </c>
      <c r="P221" s="114">
        <v>73.44</v>
      </c>
      <c r="Q221" s="112"/>
      <c r="R221" s="113"/>
      <c r="S221" s="114"/>
      <c r="T221" s="112"/>
      <c r="U221" s="113"/>
      <c r="V221" s="114"/>
      <c r="W221" s="115">
        <f t="shared" si="272"/>
        <v>480</v>
      </c>
      <c r="X221" s="116">
        <f t="shared" si="273"/>
        <v>73.44</v>
      </c>
      <c r="Y221" s="116">
        <f t="shared" si="274"/>
        <v>406.56</v>
      </c>
      <c r="Z221" s="117">
        <f t="shared" si="275"/>
        <v>0.84699999999999998</v>
      </c>
      <c r="AA221" s="118"/>
      <c r="AB221" s="120"/>
      <c r="AC221" s="120"/>
      <c r="AD221" s="120"/>
      <c r="AE221" s="120"/>
      <c r="AF221" s="120"/>
      <c r="AG221" s="120"/>
    </row>
    <row r="222" spans="1:33" ht="13.2" x14ac:dyDescent="0.25">
      <c r="A222" s="110" t="s">
        <v>75</v>
      </c>
      <c r="B222" s="343" t="s">
        <v>601</v>
      </c>
      <c r="C222" s="567" t="s">
        <v>602</v>
      </c>
      <c r="D222" s="564" t="s">
        <v>523</v>
      </c>
      <c r="E222" s="112"/>
      <c r="F222" s="113"/>
      <c r="G222" s="114"/>
      <c r="H222" s="112"/>
      <c r="I222" s="113"/>
      <c r="J222" s="114"/>
      <c r="K222" s="568">
        <v>5</v>
      </c>
      <c r="L222" s="569">
        <v>240</v>
      </c>
      <c r="M222" s="542">
        <f t="shared" si="267"/>
        <v>1200</v>
      </c>
      <c r="N222" s="112">
        <v>10</v>
      </c>
      <c r="O222" s="113">
        <v>2.04</v>
      </c>
      <c r="P222" s="114">
        <v>20.399999999999999</v>
      </c>
      <c r="Q222" s="112"/>
      <c r="R222" s="113"/>
      <c r="S222" s="114"/>
      <c r="T222" s="112"/>
      <c r="U222" s="113"/>
      <c r="V222" s="114"/>
      <c r="W222" s="115">
        <f t="shared" si="272"/>
        <v>1200</v>
      </c>
      <c r="X222" s="116">
        <f t="shared" si="273"/>
        <v>20.399999999999999</v>
      </c>
      <c r="Y222" s="116">
        <f t="shared" si="274"/>
        <v>1179.5999999999999</v>
      </c>
      <c r="Z222" s="117">
        <f t="shared" si="275"/>
        <v>0.98299999999999987</v>
      </c>
      <c r="AA222" s="118"/>
      <c r="AB222" s="120"/>
      <c r="AC222" s="120"/>
      <c r="AD222" s="120"/>
      <c r="AE222" s="120"/>
      <c r="AF222" s="120"/>
      <c r="AG222" s="120"/>
    </row>
    <row r="223" spans="1:33" ht="13.2" x14ac:dyDescent="0.25">
      <c r="A223" s="110" t="s">
        <v>75</v>
      </c>
      <c r="B223" s="343" t="s">
        <v>603</v>
      </c>
      <c r="C223" s="567" t="s">
        <v>604</v>
      </c>
      <c r="D223" s="564" t="s">
        <v>570</v>
      </c>
      <c r="E223" s="112"/>
      <c r="F223" s="113"/>
      <c r="G223" s="114"/>
      <c r="H223" s="112"/>
      <c r="I223" s="113"/>
      <c r="J223" s="114"/>
      <c r="K223" s="568">
        <v>20</v>
      </c>
      <c r="L223" s="569">
        <v>70</v>
      </c>
      <c r="M223" s="542">
        <f t="shared" si="267"/>
        <v>1400</v>
      </c>
      <c r="N223" s="112"/>
      <c r="O223" s="113"/>
      <c r="P223" s="114"/>
      <c r="Q223" s="112"/>
      <c r="R223" s="113"/>
      <c r="S223" s="114"/>
      <c r="T223" s="112"/>
      <c r="U223" s="113"/>
      <c r="V223" s="114"/>
      <c r="W223" s="115">
        <f t="shared" si="272"/>
        <v>1400</v>
      </c>
      <c r="X223" s="116">
        <f t="shared" si="273"/>
        <v>0</v>
      </c>
      <c r="Y223" s="116">
        <f t="shared" si="274"/>
        <v>1400</v>
      </c>
      <c r="Z223" s="117">
        <f t="shared" si="275"/>
        <v>1</v>
      </c>
      <c r="AA223" s="118"/>
      <c r="AB223" s="120"/>
      <c r="AC223" s="120"/>
      <c r="AD223" s="120"/>
      <c r="AE223" s="120"/>
      <c r="AF223" s="120"/>
      <c r="AG223" s="120"/>
    </row>
    <row r="224" spans="1:33" ht="13.2" x14ac:dyDescent="0.25">
      <c r="A224" s="110" t="s">
        <v>75</v>
      </c>
      <c r="B224" s="343" t="s">
        <v>605</v>
      </c>
      <c r="C224" s="567" t="s">
        <v>606</v>
      </c>
      <c r="D224" s="564" t="s">
        <v>110</v>
      </c>
      <c r="E224" s="112"/>
      <c r="F224" s="113"/>
      <c r="G224" s="114"/>
      <c r="H224" s="112"/>
      <c r="I224" s="113"/>
      <c r="J224" s="114"/>
      <c r="K224" s="568">
        <v>5</v>
      </c>
      <c r="L224" s="569">
        <v>178</v>
      </c>
      <c r="M224" s="542">
        <f t="shared" si="267"/>
        <v>890</v>
      </c>
      <c r="N224" s="112"/>
      <c r="O224" s="113"/>
      <c r="P224" s="114"/>
      <c r="Q224" s="112"/>
      <c r="R224" s="113"/>
      <c r="S224" s="114"/>
      <c r="T224" s="112"/>
      <c r="U224" s="113"/>
      <c r="V224" s="114"/>
      <c r="W224" s="115">
        <f t="shared" si="272"/>
        <v>890</v>
      </c>
      <c r="X224" s="116">
        <f t="shared" si="273"/>
        <v>0</v>
      </c>
      <c r="Y224" s="116">
        <f t="shared" si="274"/>
        <v>890</v>
      </c>
      <c r="Z224" s="117">
        <f t="shared" si="275"/>
        <v>1</v>
      </c>
      <c r="AA224" s="118"/>
      <c r="AB224" s="120"/>
      <c r="AC224" s="120"/>
      <c r="AD224" s="120"/>
      <c r="AE224" s="120"/>
      <c r="AF224" s="120"/>
      <c r="AG224" s="120"/>
    </row>
    <row r="225" spans="1:33" ht="13.2" x14ac:dyDescent="0.25">
      <c r="A225" s="110" t="s">
        <v>75</v>
      </c>
      <c r="B225" s="343" t="s">
        <v>607</v>
      </c>
      <c r="C225" s="567" t="s">
        <v>608</v>
      </c>
      <c r="D225" s="564" t="s">
        <v>110</v>
      </c>
      <c r="E225" s="112"/>
      <c r="F225" s="113"/>
      <c r="G225" s="114"/>
      <c r="H225" s="112"/>
      <c r="I225" s="113"/>
      <c r="J225" s="114"/>
      <c r="K225" s="568">
        <v>1</v>
      </c>
      <c r="L225" s="569">
        <v>1300</v>
      </c>
      <c r="M225" s="542">
        <f t="shared" si="267"/>
        <v>1300</v>
      </c>
      <c r="N225" s="112"/>
      <c r="O225" s="113"/>
      <c r="P225" s="114"/>
      <c r="Q225" s="112"/>
      <c r="R225" s="113"/>
      <c r="S225" s="114"/>
      <c r="T225" s="112"/>
      <c r="U225" s="113"/>
      <c r="V225" s="114"/>
      <c r="W225" s="115">
        <f t="shared" si="272"/>
        <v>1300</v>
      </c>
      <c r="X225" s="116">
        <f t="shared" si="273"/>
        <v>0</v>
      </c>
      <c r="Y225" s="116">
        <f t="shared" si="274"/>
        <v>1300</v>
      </c>
      <c r="Z225" s="117">
        <f t="shared" si="275"/>
        <v>1</v>
      </c>
      <c r="AA225" s="118"/>
      <c r="AB225" s="120"/>
      <c r="AC225" s="120"/>
      <c r="AD225" s="120"/>
      <c r="AE225" s="120"/>
      <c r="AF225" s="120"/>
      <c r="AG225" s="120"/>
    </row>
    <row r="226" spans="1:33" ht="13.2" x14ac:dyDescent="0.25">
      <c r="A226" s="110" t="s">
        <v>75</v>
      </c>
      <c r="B226" s="343" t="s">
        <v>609</v>
      </c>
      <c r="C226" s="330" t="s">
        <v>610</v>
      </c>
      <c r="D226" s="570" t="s">
        <v>110</v>
      </c>
      <c r="E226" s="112"/>
      <c r="F226" s="113"/>
      <c r="G226" s="114"/>
      <c r="H226" s="112"/>
      <c r="I226" s="113"/>
      <c r="J226" s="114"/>
      <c r="K226" s="571">
        <v>30</v>
      </c>
      <c r="L226" s="572">
        <v>30</v>
      </c>
      <c r="M226" s="542">
        <f t="shared" si="267"/>
        <v>900</v>
      </c>
      <c r="N226" s="112"/>
      <c r="O226" s="113"/>
      <c r="P226" s="114"/>
      <c r="Q226" s="112"/>
      <c r="R226" s="113"/>
      <c r="S226" s="114"/>
      <c r="T226" s="112"/>
      <c r="U226" s="113"/>
      <c r="V226" s="114"/>
      <c r="W226" s="115">
        <f t="shared" si="272"/>
        <v>900</v>
      </c>
      <c r="X226" s="116">
        <f t="shared" si="273"/>
        <v>0</v>
      </c>
      <c r="Y226" s="116">
        <f t="shared" si="274"/>
        <v>900</v>
      </c>
      <c r="Z226" s="117">
        <f t="shared" si="275"/>
        <v>1</v>
      </c>
      <c r="AA226" s="118"/>
      <c r="AB226" s="120"/>
      <c r="AC226" s="120"/>
      <c r="AD226" s="120"/>
      <c r="AE226" s="120"/>
      <c r="AF226" s="120"/>
      <c r="AG226" s="120"/>
    </row>
    <row r="227" spans="1:33" ht="13.2" x14ac:dyDescent="0.25">
      <c r="A227" s="110" t="s">
        <v>75</v>
      </c>
      <c r="B227" s="343" t="s">
        <v>611</v>
      </c>
      <c r="C227" s="573" t="s">
        <v>612</v>
      </c>
      <c r="D227" s="570" t="s">
        <v>110</v>
      </c>
      <c r="E227" s="112"/>
      <c r="F227" s="113"/>
      <c r="G227" s="114"/>
      <c r="H227" s="112"/>
      <c r="I227" s="113"/>
      <c r="J227" s="114"/>
      <c r="K227" s="574">
        <v>200</v>
      </c>
      <c r="L227" s="572">
        <v>30</v>
      </c>
      <c r="M227" s="542">
        <f t="shared" si="267"/>
        <v>6000</v>
      </c>
      <c r="N227" s="112"/>
      <c r="O227" s="113"/>
      <c r="P227" s="114"/>
      <c r="Q227" s="112"/>
      <c r="R227" s="113"/>
      <c r="S227" s="114"/>
      <c r="T227" s="112"/>
      <c r="U227" s="113"/>
      <c r="V227" s="114"/>
      <c r="W227" s="115">
        <f t="shared" si="272"/>
        <v>6000</v>
      </c>
      <c r="X227" s="116">
        <f t="shared" si="273"/>
        <v>0</v>
      </c>
      <c r="Y227" s="116">
        <f t="shared" si="274"/>
        <v>6000</v>
      </c>
      <c r="Z227" s="117">
        <f t="shared" si="275"/>
        <v>1</v>
      </c>
      <c r="AA227" s="118"/>
      <c r="AB227" s="120"/>
      <c r="AC227" s="120"/>
      <c r="AD227" s="120"/>
      <c r="AE227" s="120"/>
      <c r="AF227" s="120"/>
      <c r="AG227" s="120"/>
    </row>
    <row r="228" spans="1:33" ht="13.8" thickBot="1" x14ac:dyDescent="0.3">
      <c r="A228" s="110" t="s">
        <v>75</v>
      </c>
      <c r="B228" s="343" t="s">
        <v>613</v>
      </c>
      <c r="C228" s="573" t="s">
        <v>614</v>
      </c>
      <c r="D228" s="570" t="s">
        <v>110</v>
      </c>
      <c r="E228" s="112"/>
      <c r="F228" s="113"/>
      <c r="G228" s="114"/>
      <c r="H228" s="112"/>
      <c r="I228" s="113"/>
      <c r="J228" s="114"/>
      <c r="K228" s="575">
        <v>50</v>
      </c>
      <c r="L228" s="576">
        <v>40</v>
      </c>
      <c r="M228" s="542">
        <f t="shared" si="267"/>
        <v>2000</v>
      </c>
      <c r="N228" s="112"/>
      <c r="O228" s="113"/>
      <c r="P228" s="114"/>
      <c r="Q228" s="112"/>
      <c r="R228" s="113"/>
      <c r="S228" s="114"/>
      <c r="T228" s="112"/>
      <c r="U228" s="113"/>
      <c r="V228" s="114"/>
      <c r="W228" s="115">
        <f t="shared" si="272"/>
        <v>2000</v>
      </c>
      <c r="X228" s="116">
        <f t="shared" si="273"/>
        <v>0</v>
      </c>
      <c r="Y228" s="116">
        <f t="shared" si="274"/>
        <v>2000</v>
      </c>
      <c r="Z228" s="117">
        <f t="shared" si="275"/>
        <v>1</v>
      </c>
      <c r="AA228" s="118"/>
      <c r="AB228" s="120"/>
      <c r="AC228" s="120"/>
      <c r="AD228" s="120"/>
      <c r="AE228" s="120"/>
      <c r="AF228" s="120"/>
      <c r="AG228" s="120"/>
    </row>
    <row r="229" spans="1:33" ht="13.2" x14ac:dyDescent="0.25">
      <c r="A229" s="99" t="s">
        <v>70</v>
      </c>
      <c r="B229" s="266" t="s">
        <v>197</v>
      </c>
      <c r="C229" s="205" t="s">
        <v>198</v>
      </c>
      <c r="D229" s="129"/>
      <c r="E229" s="130">
        <f>SUM(E230:E232)</f>
        <v>0</v>
      </c>
      <c r="F229" s="131"/>
      <c r="G229" s="132">
        <f t="shared" ref="G229:H229" si="276">SUM(G230:G232)</f>
        <v>0</v>
      </c>
      <c r="H229" s="130">
        <f t="shared" si="276"/>
        <v>0</v>
      </c>
      <c r="I229" s="131"/>
      <c r="J229" s="132">
        <f t="shared" ref="J229:K229" si="277">SUM(J230:J232)</f>
        <v>0</v>
      </c>
      <c r="K229" s="130">
        <f t="shared" si="277"/>
        <v>0</v>
      </c>
      <c r="L229" s="131"/>
      <c r="M229" s="132">
        <f t="shared" ref="M229:N229" si="278">SUM(M230:M232)</f>
        <v>0</v>
      </c>
      <c r="N229" s="130">
        <f t="shared" si="278"/>
        <v>0</v>
      </c>
      <c r="O229" s="131"/>
      <c r="P229" s="132">
        <f t="shared" ref="P229:Q229" si="279">SUM(P230:P232)</f>
        <v>0</v>
      </c>
      <c r="Q229" s="130">
        <f t="shared" si="279"/>
        <v>0</v>
      </c>
      <c r="R229" s="131"/>
      <c r="S229" s="132">
        <f t="shared" ref="S229:T229" si="280">SUM(S230:S232)</f>
        <v>0</v>
      </c>
      <c r="T229" s="130">
        <f t="shared" si="280"/>
        <v>0</v>
      </c>
      <c r="U229" s="131"/>
      <c r="V229" s="132">
        <f t="shared" ref="V229:X229" si="281">SUM(V230:V232)</f>
        <v>0</v>
      </c>
      <c r="W229" s="132">
        <f t="shared" si="281"/>
        <v>0</v>
      </c>
      <c r="X229" s="132">
        <f t="shared" si="281"/>
        <v>0</v>
      </c>
      <c r="Y229" s="132">
        <f t="shared" si="263"/>
        <v>0</v>
      </c>
      <c r="Z229" s="132" t="e">
        <f t="shared" si="264"/>
        <v>#DIV/0!</v>
      </c>
      <c r="AA229" s="134"/>
      <c r="AB229" s="109"/>
      <c r="AC229" s="109"/>
      <c r="AD229" s="109"/>
      <c r="AE229" s="109"/>
      <c r="AF229" s="109"/>
      <c r="AG229" s="109"/>
    </row>
    <row r="230" spans="1:33" ht="13.2" x14ac:dyDescent="0.25">
      <c r="A230" s="110" t="s">
        <v>75</v>
      </c>
      <c r="B230" s="186" t="s">
        <v>199</v>
      </c>
      <c r="C230" s="175" t="s">
        <v>194</v>
      </c>
      <c r="D230" s="111" t="s">
        <v>110</v>
      </c>
      <c r="E230" s="112"/>
      <c r="F230" s="113"/>
      <c r="G230" s="114">
        <f t="shared" ref="G230:G232" si="282">E230*F230</f>
        <v>0</v>
      </c>
      <c r="H230" s="112"/>
      <c r="I230" s="113"/>
      <c r="J230" s="114">
        <f t="shared" ref="J230:J232" si="283">H230*I230</f>
        <v>0</v>
      </c>
      <c r="K230" s="112"/>
      <c r="L230" s="113"/>
      <c r="M230" s="114">
        <f t="shared" ref="M230:M232" si="284">K230*L230</f>
        <v>0</v>
      </c>
      <c r="N230" s="112"/>
      <c r="O230" s="113"/>
      <c r="P230" s="114">
        <f t="shared" ref="P230:P232" si="285">N230*O230</f>
        <v>0</v>
      </c>
      <c r="Q230" s="112"/>
      <c r="R230" s="113"/>
      <c r="S230" s="114">
        <f t="shared" ref="S230:S232" si="286">Q230*R230</f>
        <v>0</v>
      </c>
      <c r="T230" s="112"/>
      <c r="U230" s="113"/>
      <c r="V230" s="114">
        <f t="shared" ref="V230:V232" si="287">T230*U230</f>
        <v>0</v>
      </c>
      <c r="W230" s="115">
        <f t="shared" ref="W230:W232" si="288">G230+M230+S230</f>
        <v>0</v>
      </c>
      <c r="X230" s="116">
        <f t="shared" ref="X230:X232" si="289">J230+P230+V230</f>
        <v>0</v>
      </c>
      <c r="Y230" s="116">
        <f t="shared" si="263"/>
        <v>0</v>
      </c>
      <c r="Z230" s="117" t="e">
        <f t="shared" si="264"/>
        <v>#DIV/0!</v>
      </c>
      <c r="AA230" s="118"/>
      <c r="AB230" s="120"/>
      <c r="AC230" s="120"/>
      <c r="AD230" s="120"/>
      <c r="AE230" s="120"/>
      <c r="AF230" s="120"/>
      <c r="AG230" s="120"/>
    </row>
    <row r="231" spans="1:33" ht="13.2" x14ac:dyDescent="0.25">
      <c r="A231" s="110" t="s">
        <v>75</v>
      </c>
      <c r="B231" s="186" t="s">
        <v>200</v>
      </c>
      <c r="C231" s="175" t="s">
        <v>194</v>
      </c>
      <c r="D231" s="111" t="s">
        <v>110</v>
      </c>
      <c r="E231" s="112"/>
      <c r="F231" s="113"/>
      <c r="G231" s="114">
        <f t="shared" si="282"/>
        <v>0</v>
      </c>
      <c r="H231" s="112"/>
      <c r="I231" s="113"/>
      <c r="J231" s="114">
        <f t="shared" si="283"/>
        <v>0</v>
      </c>
      <c r="K231" s="112"/>
      <c r="L231" s="113"/>
      <c r="M231" s="114">
        <f t="shared" si="284"/>
        <v>0</v>
      </c>
      <c r="N231" s="112"/>
      <c r="O231" s="113"/>
      <c r="P231" s="114">
        <f t="shared" si="285"/>
        <v>0</v>
      </c>
      <c r="Q231" s="112"/>
      <c r="R231" s="113"/>
      <c r="S231" s="114">
        <f t="shared" si="286"/>
        <v>0</v>
      </c>
      <c r="T231" s="112"/>
      <c r="U231" s="113"/>
      <c r="V231" s="114">
        <f t="shared" si="287"/>
        <v>0</v>
      </c>
      <c r="W231" s="115">
        <f t="shared" si="288"/>
        <v>0</v>
      </c>
      <c r="X231" s="116">
        <f t="shared" si="289"/>
        <v>0</v>
      </c>
      <c r="Y231" s="116">
        <f t="shared" si="263"/>
        <v>0</v>
      </c>
      <c r="Z231" s="117" t="e">
        <f t="shared" si="264"/>
        <v>#DIV/0!</v>
      </c>
      <c r="AA231" s="118"/>
      <c r="AB231" s="120"/>
      <c r="AC231" s="120"/>
      <c r="AD231" s="120"/>
      <c r="AE231" s="120"/>
      <c r="AF231" s="120"/>
      <c r="AG231" s="120"/>
    </row>
    <row r="232" spans="1:33" ht="13.2" x14ac:dyDescent="0.25">
      <c r="A232" s="121" t="s">
        <v>75</v>
      </c>
      <c r="B232" s="187" t="s">
        <v>201</v>
      </c>
      <c r="C232" s="151" t="s">
        <v>194</v>
      </c>
      <c r="D232" s="122" t="s">
        <v>110</v>
      </c>
      <c r="E232" s="123"/>
      <c r="F232" s="124"/>
      <c r="G232" s="125">
        <f t="shared" si="282"/>
        <v>0</v>
      </c>
      <c r="H232" s="123"/>
      <c r="I232" s="124"/>
      <c r="J232" s="125">
        <f t="shared" si="283"/>
        <v>0</v>
      </c>
      <c r="K232" s="123"/>
      <c r="L232" s="124"/>
      <c r="M232" s="125">
        <f t="shared" si="284"/>
        <v>0</v>
      </c>
      <c r="N232" s="123"/>
      <c r="O232" s="124"/>
      <c r="P232" s="125">
        <f t="shared" si="285"/>
        <v>0</v>
      </c>
      <c r="Q232" s="123"/>
      <c r="R232" s="124"/>
      <c r="S232" s="125">
        <f t="shared" si="286"/>
        <v>0</v>
      </c>
      <c r="T232" s="123"/>
      <c r="U232" s="124"/>
      <c r="V232" s="125">
        <f t="shared" si="287"/>
        <v>0</v>
      </c>
      <c r="W232" s="126">
        <f t="shared" si="288"/>
        <v>0</v>
      </c>
      <c r="X232" s="116">
        <f t="shared" si="289"/>
        <v>0</v>
      </c>
      <c r="Y232" s="116">
        <f t="shared" si="263"/>
        <v>0</v>
      </c>
      <c r="Z232" s="117" t="e">
        <f t="shared" si="264"/>
        <v>#DIV/0!</v>
      </c>
      <c r="AA232" s="127"/>
      <c r="AB232" s="120"/>
      <c r="AC232" s="120"/>
      <c r="AD232" s="120"/>
      <c r="AE232" s="120"/>
      <c r="AF232" s="120"/>
      <c r="AG232" s="120"/>
    </row>
    <row r="233" spans="1:33" ht="13.2" x14ac:dyDescent="0.25">
      <c r="A233" s="99" t="s">
        <v>70</v>
      </c>
      <c r="B233" s="266" t="s">
        <v>202</v>
      </c>
      <c r="C233" s="205" t="s">
        <v>203</v>
      </c>
      <c r="D233" s="129"/>
      <c r="E233" s="130">
        <f>SUM(E234:E241)</f>
        <v>528</v>
      </c>
      <c r="F233" s="131"/>
      <c r="G233" s="132">
        <f t="shared" ref="G233:H233" si="290">SUM(G234:G241)</f>
        <v>25000</v>
      </c>
      <c r="H233" s="130">
        <f t="shared" si="290"/>
        <v>528</v>
      </c>
      <c r="I233" s="131"/>
      <c r="J233" s="132">
        <f t="shared" ref="J233:K233" si="291">SUM(J234:J241)</f>
        <v>25000</v>
      </c>
      <c r="K233" s="130">
        <f t="shared" si="291"/>
        <v>0</v>
      </c>
      <c r="L233" s="131"/>
      <c r="M233" s="132">
        <f t="shared" ref="M233:N233" si="292">SUM(M234:M241)</f>
        <v>0</v>
      </c>
      <c r="N233" s="130">
        <f t="shared" si="292"/>
        <v>0</v>
      </c>
      <c r="O233" s="131"/>
      <c r="P233" s="132">
        <f t="shared" ref="P233:Q233" si="293">SUM(P234:P241)</f>
        <v>0</v>
      </c>
      <c r="Q233" s="130">
        <f t="shared" si="293"/>
        <v>0</v>
      </c>
      <c r="R233" s="131"/>
      <c r="S233" s="132">
        <f t="shared" ref="S233:T233" si="294">SUM(S234:S241)</f>
        <v>0</v>
      </c>
      <c r="T233" s="130">
        <f t="shared" si="294"/>
        <v>0</v>
      </c>
      <c r="U233" s="131"/>
      <c r="V233" s="132">
        <f t="shared" ref="V233:X233" si="295">SUM(V234:V241)</f>
        <v>0</v>
      </c>
      <c r="W233" s="132">
        <f t="shared" si="295"/>
        <v>25000</v>
      </c>
      <c r="X233" s="132">
        <f t="shared" si="295"/>
        <v>25000</v>
      </c>
      <c r="Y233" s="132">
        <f t="shared" si="263"/>
        <v>0</v>
      </c>
      <c r="Z233" s="132">
        <f t="shared" si="264"/>
        <v>0</v>
      </c>
      <c r="AA233" s="134"/>
      <c r="AB233" s="109"/>
      <c r="AC233" s="109"/>
      <c r="AD233" s="109"/>
      <c r="AE233" s="109"/>
      <c r="AF233" s="109"/>
      <c r="AG233" s="109"/>
    </row>
    <row r="234" spans="1:33" ht="13.2" x14ac:dyDescent="0.25">
      <c r="A234" s="110" t="s">
        <v>75</v>
      </c>
      <c r="B234" s="343" t="s">
        <v>204</v>
      </c>
      <c r="C234" s="342" t="s">
        <v>615</v>
      </c>
      <c r="D234" s="539" t="s">
        <v>110</v>
      </c>
      <c r="E234" s="540">
        <v>8</v>
      </c>
      <c r="F234" s="541">
        <v>350</v>
      </c>
      <c r="G234" s="542">
        <f t="shared" ref="G234:G241" si="296">E234*F234</f>
        <v>2800</v>
      </c>
      <c r="H234" s="540">
        <v>8</v>
      </c>
      <c r="I234" s="541">
        <v>350</v>
      </c>
      <c r="J234" s="542">
        <f t="shared" ref="J234:J241" si="297">H234*I234</f>
        <v>2800</v>
      </c>
      <c r="K234" s="112"/>
      <c r="L234" s="113"/>
      <c r="M234" s="114">
        <f t="shared" ref="M234:M241" si="298">K234*L234</f>
        <v>0</v>
      </c>
      <c r="N234" s="112"/>
      <c r="O234" s="113"/>
      <c r="P234" s="114">
        <f t="shared" ref="P234:P241" si="299">N234*O234</f>
        <v>0</v>
      </c>
      <c r="Q234" s="112"/>
      <c r="R234" s="113"/>
      <c r="S234" s="114">
        <f t="shared" ref="S234:S241" si="300">Q234*R234</f>
        <v>0</v>
      </c>
      <c r="T234" s="112"/>
      <c r="U234" s="113"/>
      <c r="V234" s="114">
        <f t="shared" ref="V234:V241" si="301">T234*U234</f>
        <v>0</v>
      </c>
      <c r="W234" s="115">
        <f t="shared" ref="W234:W241" si="302">G234+M234+S234</f>
        <v>2800</v>
      </c>
      <c r="X234" s="116">
        <f t="shared" ref="X234:X241" si="303">J234+P234+V234</f>
        <v>2800</v>
      </c>
      <c r="Y234" s="116">
        <f t="shared" si="263"/>
        <v>0</v>
      </c>
      <c r="Z234" s="117">
        <f t="shared" si="264"/>
        <v>0</v>
      </c>
      <c r="AA234" s="118"/>
      <c r="AB234" s="120"/>
      <c r="AC234" s="120"/>
      <c r="AD234" s="120"/>
      <c r="AE234" s="120"/>
      <c r="AF234" s="120"/>
      <c r="AG234" s="120"/>
    </row>
    <row r="235" spans="1:33" ht="13.2" x14ac:dyDescent="0.25">
      <c r="A235" s="110" t="s">
        <v>75</v>
      </c>
      <c r="B235" s="343" t="s">
        <v>205</v>
      </c>
      <c r="C235" s="342" t="s">
        <v>616</v>
      </c>
      <c r="D235" s="539" t="s">
        <v>110</v>
      </c>
      <c r="E235" s="540">
        <v>40</v>
      </c>
      <c r="F235" s="541">
        <v>150</v>
      </c>
      <c r="G235" s="542">
        <f t="shared" si="296"/>
        <v>6000</v>
      </c>
      <c r="H235" s="540">
        <v>40</v>
      </c>
      <c r="I235" s="541">
        <v>150</v>
      </c>
      <c r="J235" s="542">
        <f t="shared" si="297"/>
        <v>6000</v>
      </c>
      <c r="K235" s="112"/>
      <c r="L235" s="113"/>
      <c r="M235" s="114"/>
      <c r="N235" s="112"/>
      <c r="O235" s="113"/>
      <c r="P235" s="114"/>
      <c r="Q235" s="112"/>
      <c r="R235" s="113"/>
      <c r="S235" s="114"/>
      <c r="T235" s="112"/>
      <c r="U235" s="113"/>
      <c r="V235" s="114"/>
      <c r="W235" s="115">
        <f t="shared" ref="W235:W240" si="304">G235+M235+S235</f>
        <v>6000</v>
      </c>
      <c r="X235" s="116">
        <f t="shared" ref="X235:X240" si="305">J235+P235+V235</f>
        <v>6000</v>
      </c>
      <c r="Y235" s="116">
        <f t="shared" ref="Y235:Y240" si="306">W235-X235</f>
        <v>0</v>
      </c>
      <c r="Z235" s="117">
        <f t="shared" ref="Z235:Z240" si="307">Y235/W235</f>
        <v>0</v>
      </c>
      <c r="AA235" s="118"/>
      <c r="AB235" s="120"/>
      <c r="AC235" s="120"/>
      <c r="AD235" s="120"/>
      <c r="AE235" s="120"/>
      <c r="AF235" s="120"/>
      <c r="AG235" s="120"/>
    </row>
    <row r="236" spans="1:33" ht="13.2" x14ac:dyDescent="0.25">
      <c r="A236" s="110" t="s">
        <v>75</v>
      </c>
      <c r="B236" s="343" t="s">
        <v>206</v>
      </c>
      <c r="C236" s="342" t="s">
        <v>617</v>
      </c>
      <c r="D236" s="539" t="s">
        <v>110</v>
      </c>
      <c r="E236" s="540">
        <v>200</v>
      </c>
      <c r="F236" s="541">
        <v>23</v>
      </c>
      <c r="G236" s="542">
        <f t="shared" si="296"/>
        <v>4600</v>
      </c>
      <c r="H236" s="540">
        <v>200</v>
      </c>
      <c r="I236" s="541">
        <v>23</v>
      </c>
      <c r="J236" s="542">
        <f t="shared" si="297"/>
        <v>4600</v>
      </c>
      <c r="K236" s="112"/>
      <c r="L236" s="113"/>
      <c r="M236" s="114"/>
      <c r="N236" s="112"/>
      <c r="O236" s="113"/>
      <c r="P236" s="114"/>
      <c r="Q236" s="112"/>
      <c r="R236" s="113"/>
      <c r="S236" s="114"/>
      <c r="T236" s="112"/>
      <c r="U236" s="113"/>
      <c r="V236" s="114"/>
      <c r="W236" s="115">
        <f t="shared" si="304"/>
        <v>4600</v>
      </c>
      <c r="X236" s="116">
        <f t="shared" si="305"/>
        <v>4600</v>
      </c>
      <c r="Y236" s="116">
        <f t="shared" si="306"/>
        <v>0</v>
      </c>
      <c r="Z236" s="117">
        <f t="shared" si="307"/>
        <v>0</v>
      </c>
      <c r="AA236" s="118"/>
      <c r="AB236" s="120"/>
      <c r="AC236" s="120"/>
      <c r="AD236" s="120"/>
      <c r="AE236" s="120"/>
      <c r="AF236" s="120"/>
      <c r="AG236" s="120"/>
    </row>
    <row r="237" spans="1:33" ht="13.2" x14ac:dyDescent="0.25">
      <c r="A237" s="110" t="s">
        <v>75</v>
      </c>
      <c r="B237" s="343" t="s">
        <v>618</v>
      </c>
      <c r="C237" s="342" t="s">
        <v>619</v>
      </c>
      <c r="D237" s="539" t="s">
        <v>110</v>
      </c>
      <c r="E237" s="540">
        <v>20</v>
      </c>
      <c r="F237" s="541">
        <v>70</v>
      </c>
      <c r="G237" s="542">
        <f t="shared" si="296"/>
        <v>1400</v>
      </c>
      <c r="H237" s="540">
        <v>20</v>
      </c>
      <c r="I237" s="541">
        <v>70</v>
      </c>
      <c r="J237" s="542">
        <f t="shared" si="297"/>
        <v>1400</v>
      </c>
      <c r="K237" s="112"/>
      <c r="L237" s="113"/>
      <c r="M237" s="114"/>
      <c r="N237" s="112"/>
      <c r="O237" s="113"/>
      <c r="P237" s="114"/>
      <c r="Q237" s="112"/>
      <c r="R237" s="113"/>
      <c r="S237" s="114"/>
      <c r="T237" s="112"/>
      <c r="U237" s="113"/>
      <c r="V237" s="114"/>
      <c r="W237" s="115">
        <f t="shared" si="304"/>
        <v>1400</v>
      </c>
      <c r="X237" s="116">
        <f t="shared" si="305"/>
        <v>1400</v>
      </c>
      <c r="Y237" s="116">
        <f t="shared" si="306"/>
        <v>0</v>
      </c>
      <c r="Z237" s="117">
        <f t="shared" si="307"/>
        <v>0</v>
      </c>
      <c r="AA237" s="118"/>
      <c r="AB237" s="120"/>
      <c r="AC237" s="120"/>
      <c r="AD237" s="120"/>
      <c r="AE237" s="120"/>
      <c r="AF237" s="120"/>
      <c r="AG237" s="120"/>
    </row>
    <row r="238" spans="1:33" ht="13.2" x14ac:dyDescent="0.25">
      <c r="A238" s="110" t="s">
        <v>75</v>
      </c>
      <c r="B238" s="343" t="s">
        <v>620</v>
      </c>
      <c r="C238" s="342" t="s">
        <v>621</v>
      </c>
      <c r="D238" s="539" t="s">
        <v>523</v>
      </c>
      <c r="E238" s="540">
        <v>20</v>
      </c>
      <c r="F238" s="541">
        <v>120</v>
      </c>
      <c r="G238" s="542">
        <f t="shared" si="296"/>
        <v>2400</v>
      </c>
      <c r="H238" s="540">
        <v>20</v>
      </c>
      <c r="I238" s="541">
        <v>120</v>
      </c>
      <c r="J238" s="542">
        <f t="shared" si="297"/>
        <v>2400</v>
      </c>
      <c r="K238" s="112"/>
      <c r="L238" s="113"/>
      <c r="M238" s="114"/>
      <c r="N238" s="112"/>
      <c r="O238" s="113"/>
      <c r="P238" s="114"/>
      <c r="Q238" s="112"/>
      <c r="R238" s="113"/>
      <c r="S238" s="114"/>
      <c r="T238" s="112"/>
      <c r="U238" s="113"/>
      <c r="V238" s="114"/>
      <c r="W238" s="115">
        <f t="shared" si="304"/>
        <v>2400</v>
      </c>
      <c r="X238" s="116">
        <f t="shared" si="305"/>
        <v>2400</v>
      </c>
      <c r="Y238" s="116">
        <f t="shared" si="306"/>
        <v>0</v>
      </c>
      <c r="Z238" s="117">
        <f t="shared" si="307"/>
        <v>0</v>
      </c>
      <c r="AA238" s="118"/>
      <c r="AB238" s="120"/>
      <c r="AC238" s="120"/>
      <c r="AD238" s="120"/>
      <c r="AE238" s="120"/>
      <c r="AF238" s="120"/>
      <c r="AG238" s="120"/>
    </row>
    <row r="239" spans="1:33" ht="13.2" x14ac:dyDescent="0.25">
      <c r="A239" s="110" t="s">
        <v>75</v>
      </c>
      <c r="B239" s="343" t="s">
        <v>622</v>
      </c>
      <c r="C239" s="342" t="s">
        <v>623</v>
      </c>
      <c r="D239" s="539" t="s">
        <v>110</v>
      </c>
      <c r="E239" s="540">
        <v>100</v>
      </c>
      <c r="F239" s="541">
        <v>40</v>
      </c>
      <c r="G239" s="542">
        <f t="shared" si="296"/>
        <v>4000</v>
      </c>
      <c r="H239" s="540">
        <v>100</v>
      </c>
      <c r="I239" s="541">
        <v>40</v>
      </c>
      <c r="J239" s="542">
        <f t="shared" si="297"/>
        <v>4000</v>
      </c>
      <c r="K239" s="112"/>
      <c r="L239" s="113"/>
      <c r="M239" s="114"/>
      <c r="N239" s="112"/>
      <c r="O239" s="113"/>
      <c r="P239" s="114"/>
      <c r="Q239" s="112"/>
      <c r="R239" s="113"/>
      <c r="S239" s="114"/>
      <c r="T239" s="112"/>
      <c r="U239" s="113"/>
      <c r="V239" s="114"/>
      <c r="W239" s="115">
        <f t="shared" si="304"/>
        <v>4000</v>
      </c>
      <c r="X239" s="116">
        <f t="shared" si="305"/>
        <v>4000</v>
      </c>
      <c r="Y239" s="116">
        <f t="shared" si="306"/>
        <v>0</v>
      </c>
      <c r="Z239" s="117">
        <f t="shared" si="307"/>
        <v>0</v>
      </c>
      <c r="AA239" s="118"/>
      <c r="AB239" s="120"/>
      <c r="AC239" s="120"/>
      <c r="AD239" s="120"/>
      <c r="AE239" s="120"/>
      <c r="AF239" s="120"/>
      <c r="AG239" s="120"/>
    </row>
    <row r="240" spans="1:33" ht="13.2" x14ac:dyDescent="0.25">
      <c r="A240" s="110" t="s">
        <v>75</v>
      </c>
      <c r="B240" s="343" t="s">
        <v>624</v>
      </c>
      <c r="C240" s="342" t="s">
        <v>625</v>
      </c>
      <c r="D240" s="539" t="s">
        <v>110</v>
      </c>
      <c r="E240" s="540">
        <v>40</v>
      </c>
      <c r="F240" s="541">
        <v>20</v>
      </c>
      <c r="G240" s="542">
        <f t="shared" si="296"/>
        <v>800</v>
      </c>
      <c r="H240" s="540">
        <v>40</v>
      </c>
      <c r="I240" s="541">
        <v>20</v>
      </c>
      <c r="J240" s="542">
        <f t="shared" si="297"/>
        <v>800</v>
      </c>
      <c r="K240" s="112"/>
      <c r="L240" s="113"/>
      <c r="M240" s="114">
        <f t="shared" si="298"/>
        <v>0</v>
      </c>
      <c r="N240" s="112"/>
      <c r="O240" s="113"/>
      <c r="P240" s="114">
        <f t="shared" si="299"/>
        <v>0</v>
      </c>
      <c r="Q240" s="112"/>
      <c r="R240" s="113"/>
      <c r="S240" s="114">
        <f t="shared" si="300"/>
        <v>0</v>
      </c>
      <c r="T240" s="112"/>
      <c r="U240" s="113"/>
      <c r="V240" s="114">
        <f t="shared" si="301"/>
        <v>0</v>
      </c>
      <c r="W240" s="115">
        <f t="shared" si="304"/>
        <v>800</v>
      </c>
      <c r="X240" s="116">
        <f t="shared" si="305"/>
        <v>800</v>
      </c>
      <c r="Y240" s="116">
        <f t="shared" si="306"/>
        <v>0</v>
      </c>
      <c r="Z240" s="117">
        <f t="shared" si="307"/>
        <v>0</v>
      </c>
      <c r="AA240" s="118"/>
      <c r="AB240" s="120"/>
      <c r="AC240" s="120"/>
      <c r="AD240" s="120"/>
      <c r="AE240" s="120"/>
      <c r="AF240" s="120"/>
      <c r="AG240" s="120"/>
    </row>
    <row r="241" spans="1:33" ht="13.8" thickBot="1" x14ac:dyDescent="0.3">
      <c r="A241" s="110" t="s">
        <v>75</v>
      </c>
      <c r="B241" s="343" t="s">
        <v>626</v>
      </c>
      <c r="C241" s="342" t="s">
        <v>627</v>
      </c>
      <c r="D241" s="539" t="s">
        <v>110</v>
      </c>
      <c r="E241" s="540">
        <v>100</v>
      </c>
      <c r="F241" s="541">
        <v>30</v>
      </c>
      <c r="G241" s="542">
        <f t="shared" si="296"/>
        <v>3000</v>
      </c>
      <c r="H241" s="540">
        <v>100</v>
      </c>
      <c r="I241" s="541">
        <v>30</v>
      </c>
      <c r="J241" s="542">
        <f t="shared" si="297"/>
        <v>3000</v>
      </c>
      <c r="K241" s="137"/>
      <c r="L241" s="138"/>
      <c r="M241" s="139">
        <f t="shared" si="298"/>
        <v>0</v>
      </c>
      <c r="N241" s="137"/>
      <c r="O241" s="138"/>
      <c r="P241" s="139">
        <f t="shared" si="299"/>
        <v>0</v>
      </c>
      <c r="Q241" s="137"/>
      <c r="R241" s="138"/>
      <c r="S241" s="139">
        <f t="shared" si="300"/>
        <v>0</v>
      </c>
      <c r="T241" s="137"/>
      <c r="U241" s="138"/>
      <c r="V241" s="139">
        <f t="shared" si="301"/>
        <v>0</v>
      </c>
      <c r="W241" s="126">
        <f t="shared" si="302"/>
        <v>3000</v>
      </c>
      <c r="X241" s="153">
        <f t="shared" si="303"/>
        <v>3000</v>
      </c>
      <c r="Y241" s="153">
        <f t="shared" si="263"/>
        <v>0</v>
      </c>
      <c r="Z241" s="206">
        <f t="shared" si="264"/>
        <v>0</v>
      </c>
      <c r="AA241" s="127"/>
      <c r="AB241" s="120"/>
      <c r="AC241" s="120"/>
      <c r="AD241" s="120"/>
      <c r="AE241" s="120"/>
      <c r="AF241" s="120"/>
      <c r="AG241" s="120"/>
    </row>
    <row r="242" spans="1:33" ht="13.8" thickBot="1" x14ac:dyDescent="0.3">
      <c r="A242" s="154" t="s">
        <v>207</v>
      </c>
      <c r="B242" s="155"/>
      <c r="C242" s="156"/>
      <c r="D242" s="157"/>
      <c r="E242" s="161">
        <f>E233+E229+E180</f>
        <v>528</v>
      </c>
      <c r="F242" s="177"/>
      <c r="G242" s="160">
        <f>G233+G229+G180</f>
        <v>25000</v>
      </c>
      <c r="H242" s="161">
        <f>H233+H229+H180</f>
        <v>528</v>
      </c>
      <c r="I242" s="177"/>
      <c r="J242" s="160">
        <f>J233+J229+J180</f>
        <v>25000</v>
      </c>
      <c r="K242" s="178">
        <f>K233+K229+K180</f>
        <v>599</v>
      </c>
      <c r="L242" s="177"/>
      <c r="M242" s="160">
        <f>M233+M229+M180</f>
        <v>30173.18</v>
      </c>
      <c r="N242" s="178">
        <f>N233+N229+N180</f>
        <v>424</v>
      </c>
      <c r="O242" s="177"/>
      <c r="P242" s="160">
        <f>P233+P229+P180</f>
        <v>6383.3599999999988</v>
      </c>
      <c r="Q242" s="178">
        <f>Q233+Q229+Q180</f>
        <v>0</v>
      </c>
      <c r="R242" s="177"/>
      <c r="S242" s="160">
        <f>S233+S229+S180</f>
        <v>0</v>
      </c>
      <c r="T242" s="178">
        <f>T233+T229+T180</f>
        <v>0</v>
      </c>
      <c r="U242" s="177"/>
      <c r="V242" s="162">
        <f>V233+V229+V180</f>
        <v>0</v>
      </c>
      <c r="W242" s="207">
        <f>W233+W229+W180</f>
        <v>55173.18</v>
      </c>
      <c r="X242" s="208">
        <f>X233+X229+X180</f>
        <v>31383.360000000001</v>
      </c>
      <c r="Y242" s="208">
        <f t="shared" si="263"/>
        <v>23789.82</v>
      </c>
      <c r="Z242" s="208">
        <f t="shared" si="264"/>
        <v>0.43118449942526421</v>
      </c>
      <c r="AA242" s="209"/>
      <c r="AB242" s="7"/>
      <c r="AC242" s="7"/>
      <c r="AD242" s="7"/>
      <c r="AE242" s="7"/>
      <c r="AF242" s="7"/>
      <c r="AG242" s="7"/>
    </row>
    <row r="243" spans="1:33" ht="13.8" thickBot="1" x14ac:dyDescent="0.3">
      <c r="A243" s="166" t="s">
        <v>70</v>
      </c>
      <c r="B243" s="191">
        <v>7</v>
      </c>
      <c r="C243" s="168" t="s">
        <v>208</v>
      </c>
      <c r="D243" s="169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210"/>
      <c r="X243" s="210"/>
      <c r="Y243" s="170"/>
      <c r="Z243" s="210"/>
      <c r="AA243" s="211"/>
      <c r="AB243" s="7"/>
      <c r="AC243" s="7"/>
      <c r="AD243" s="7"/>
      <c r="AE243" s="7"/>
      <c r="AF243" s="7"/>
      <c r="AG243" s="7"/>
    </row>
    <row r="244" spans="1:33" ht="13.8" thickBot="1" x14ac:dyDescent="0.3">
      <c r="A244" s="577" t="s">
        <v>75</v>
      </c>
      <c r="B244" s="343" t="s">
        <v>209</v>
      </c>
      <c r="C244" s="342" t="s">
        <v>210</v>
      </c>
      <c r="D244" s="539" t="s">
        <v>345</v>
      </c>
      <c r="E244" s="112"/>
      <c r="F244" s="113"/>
      <c r="G244" s="114">
        <f t="shared" ref="G244:G256" si="308">E244*F244</f>
        <v>0</v>
      </c>
      <c r="H244" s="112"/>
      <c r="I244" s="113"/>
      <c r="J244" s="114">
        <f t="shared" ref="J244:J256" si="309">H244*I244</f>
        <v>0</v>
      </c>
      <c r="K244" s="540">
        <v>1</v>
      </c>
      <c r="L244" s="541">
        <v>4000</v>
      </c>
      <c r="M244" s="542">
        <f t="shared" ref="M244:M255" si="310">K244*L244</f>
        <v>4000</v>
      </c>
      <c r="N244" s="112"/>
      <c r="O244" s="113"/>
      <c r="P244" s="114">
        <f t="shared" ref="P244:P256" si="311">N244*O244</f>
        <v>0</v>
      </c>
      <c r="Q244" s="112"/>
      <c r="R244" s="113"/>
      <c r="S244" s="114">
        <f t="shared" ref="S244:S256" si="312">Q244*R244</f>
        <v>0</v>
      </c>
      <c r="T244" s="112"/>
      <c r="U244" s="113"/>
      <c r="V244" s="212">
        <f t="shared" ref="V244:V256" si="313">T244*U244</f>
        <v>0</v>
      </c>
      <c r="W244" s="213">
        <f t="shared" ref="W244:W256" si="314">G244+M244+S244</f>
        <v>4000</v>
      </c>
      <c r="X244" s="214">
        <f t="shared" ref="X244:X256" si="315">J244+P244+V244</f>
        <v>0</v>
      </c>
      <c r="Y244" s="214">
        <f t="shared" ref="Y244:Y257" si="316">W244-X244</f>
        <v>4000</v>
      </c>
      <c r="Z244" s="215">
        <f t="shared" ref="Z244:Z257" si="317">Y244/W244</f>
        <v>1</v>
      </c>
      <c r="AA244" s="216"/>
      <c r="AB244" s="120"/>
      <c r="AC244" s="120"/>
      <c r="AD244" s="120"/>
      <c r="AE244" s="120"/>
      <c r="AF244" s="120"/>
      <c r="AG244" s="120"/>
    </row>
    <row r="245" spans="1:33" ht="13.2" x14ac:dyDescent="0.25">
      <c r="A245" s="577" t="s">
        <v>75</v>
      </c>
      <c r="B245" s="343" t="s">
        <v>211</v>
      </c>
      <c r="C245" s="342" t="s">
        <v>212</v>
      </c>
      <c r="D245" s="539" t="s">
        <v>110</v>
      </c>
      <c r="E245" s="112"/>
      <c r="F245" s="113"/>
      <c r="G245" s="114">
        <f t="shared" si="308"/>
        <v>0</v>
      </c>
      <c r="H245" s="112"/>
      <c r="I245" s="113"/>
      <c r="J245" s="114">
        <f t="shared" si="309"/>
        <v>0</v>
      </c>
      <c r="K245" s="540"/>
      <c r="L245" s="541"/>
      <c r="M245" s="542">
        <f t="shared" si="310"/>
        <v>0</v>
      </c>
      <c r="N245" s="112">
        <v>2</v>
      </c>
      <c r="O245" s="113">
        <v>1900</v>
      </c>
      <c r="P245" s="114">
        <f>1900+1624.9</f>
        <v>3524.9</v>
      </c>
      <c r="Q245" s="112"/>
      <c r="R245" s="113"/>
      <c r="S245" s="114">
        <f t="shared" si="312"/>
        <v>0</v>
      </c>
      <c r="T245" s="112"/>
      <c r="U245" s="113"/>
      <c r="V245" s="212">
        <f t="shared" si="313"/>
        <v>0</v>
      </c>
      <c r="W245" s="217">
        <f t="shared" si="314"/>
        <v>0</v>
      </c>
      <c r="X245" s="116">
        <f t="shared" si="315"/>
        <v>3524.9</v>
      </c>
      <c r="Y245" s="116">
        <f t="shared" si="316"/>
        <v>-3524.9</v>
      </c>
      <c r="Z245" s="215">
        <f>Y245/X245</f>
        <v>-1</v>
      </c>
      <c r="AA245" s="118"/>
      <c r="AB245" s="120"/>
      <c r="AC245" s="120"/>
      <c r="AD245" s="120"/>
      <c r="AE245" s="120"/>
      <c r="AF245" s="120"/>
      <c r="AG245" s="120"/>
    </row>
    <row r="246" spans="1:33" ht="13.2" x14ac:dyDescent="0.25">
      <c r="A246" s="577" t="s">
        <v>75</v>
      </c>
      <c r="B246" s="343" t="s">
        <v>213</v>
      </c>
      <c r="C246" s="342" t="s">
        <v>628</v>
      </c>
      <c r="D246" s="539" t="s">
        <v>110</v>
      </c>
      <c r="E246" s="112"/>
      <c r="F246" s="113"/>
      <c r="G246" s="114">
        <f t="shared" si="308"/>
        <v>0</v>
      </c>
      <c r="H246" s="112"/>
      <c r="I246" s="113"/>
      <c r="J246" s="114">
        <f t="shared" si="309"/>
        <v>0</v>
      </c>
      <c r="K246" s="540">
        <v>100000</v>
      </c>
      <c r="L246" s="541">
        <v>0.17</v>
      </c>
      <c r="M246" s="542">
        <f t="shared" si="310"/>
        <v>17000</v>
      </c>
      <c r="N246" s="112">
        <v>1300</v>
      </c>
      <c r="O246" s="113"/>
      <c r="P246" s="114">
        <f>951+650</f>
        <v>1601</v>
      </c>
      <c r="Q246" s="112"/>
      <c r="R246" s="113"/>
      <c r="S246" s="114">
        <f t="shared" si="312"/>
        <v>0</v>
      </c>
      <c r="T246" s="112"/>
      <c r="U246" s="113"/>
      <c r="V246" s="212">
        <f t="shared" si="313"/>
        <v>0</v>
      </c>
      <c r="W246" s="217">
        <f t="shared" si="314"/>
        <v>17000</v>
      </c>
      <c r="X246" s="116">
        <f t="shared" si="315"/>
        <v>1601</v>
      </c>
      <c r="Y246" s="116">
        <f t="shared" si="316"/>
        <v>15399</v>
      </c>
      <c r="Z246" s="117">
        <f t="shared" si="317"/>
        <v>0.90582352941176469</v>
      </c>
      <c r="AA246" s="118"/>
      <c r="AB246" s="120"/>
      <c r="AC246" s="120"/>
      <c r="AD246" s="120"/>
      <c r="AE246" s="120"/>
      <c r="AF246" s="120"/>
      <c r="AG246" s="120"/>
    </row>
    <row r="247" spans="1:33" ht="13.2" x14ac:dyDescent="0.25">
      <c r="A247" s="577" t="s">
        <v>75</v>
      </c>
      <c r="B247" s="343" t="s">
        <v>214</v>
      </c>
      <c r="C247" s="342" t="s">
        <v>629</v>
      </c>
      <c r="D247" s="539" t="s">
        <v>110</v>
      </c>
      <c r="E247" s="112"/>
      <c r="F247" s="113"/>
      <c r="G247" s="114">
        <f t="shared" si="308"/>
        <v>0</v>
      </c>
      <c r="H247" s="112"/>
      <c r="I247" s="113"/>
      <c r="J247" s="114">
        <f t="shared" si="309"/>
        <v>0</v>
      </c>
      <c r="K247" s="540">
        <v>2</v>
      </c>
      <c r="L247" s="541">
        <v>1500</v>
      </c>
      <c r="M247" s="542">
        <f t="shared" si="310"/>
        <v>3000</v>
      </c>
      <c r="N247" s="112">
        <v>1</v>
      </c>
      <c r="O247" s="113">
        <v>2800</v>
      </c>
      <c r="P247" s="114">
        <f t="shared" si="311"/>
        <v>2800</v>
      </c>
      <c r="Q247" s="112"/>
      <c r="R247" s="113"/>
      <c r="S247" s="114">
        <f t="shared" si="312"/>
        <v>0</v>
      </c>
      <c r="T247" s="112"/>
      <c r="U247" s="113"/>
      <c r="V247" s="212">
        <f t="shared" si="313"/>
        <v>0</v>
      </c>
      <c r="W247" s="217">
        <f t="shared" si="314"/>
        <v>3000</v>
      </c>
      <c r="X247" s="116">
        <f t="shared" si="315"/>
        <v>2800</v>
      </c>
      <c r="Y247" s="116">
        <f t="shared" si="316"/>
        <v>200</v>
      </c>
      <c r="Z247" s="117">
        <f t="shared" si="317"/>
        <v>6.6666666666666666E-2</v>
      </c>
      <c r="AA247" s="118"/>
      <c r="AB247" s="120"/>
      <c r="AC247" s="120"/>
      <c r="AD247" s="120"/>
      <c r="AE247" s="120"/>
      <c r="AF247" s="120"/>
      <c r="AG247" s="120"/>
    </row>
    <row r="248" spans="1:33" ht="13.2" x14ac:dyDescent="0.25">
      <c r="A248" s="577" t="s">
        <v>75</v>
      </c>
      <c r="B248" s="343" t="s">
        <v>215</v>
      </c>
      <c r="C248" s="342" t="s">
        <v>630</v>
      </c>
      <c r="D248" s="539" t="s">
        <v>110</v>
      </c>
      <c r="E248" s="112"/>
      <c r="F248" s="113"/>
      <c r="G248" s="114">
        <f t="shared" si="308"/>
        <v>0</v>
      </c>
      <c r="H248" s="112"/>
      <c r="I248" s="113"/>
      <c r="J248" s="114">
        <f t="shared" si="309"/>
        <v>0</v>
      </c>
      <c r="K248" s="540">
        <v>16</v>
      </c>
      <c r="L248" s="541">
        <v>50</v>
      </c>
      <c r="M248" s="542">
        <f t="shared" si="310"/>
        <v>800</v>
      </c>
      <c r="N248" s="112"/>
      <c r="O248" s="113"/>
      <c r="P248" s="114">
        <f t="shared" si="311"/>
        <v>0</v>
      </c>
      <c r="Q248" s="112"/>
      <c r="R248" s="113"/>
      <c r="S248" s="114">
        <f t="shared" si="312"/>
        <v>0</v>
      </c>
      <c r="T248" s="112"/>
      <c r="U248" s="113"/>
      <c r="V248" s="212">
        <f t="shared" si="313"/>
        <v>0</v>
      </c>
      <c r="W248" s="217">
        <f t="shared" si="314"/>
        <v>800</v>
      </c>
      <c r="X248" s="116">
        <f t="shared" si="315"/>
        <v>0</v>
      </c>
      <c r="Y248" s="116">
        <f t="shared" si="316"/>
        <v>800</v>
      </c>
      <c r="Z248" s="117">
        <f t="shared" si="317"/>
        <v>1</v>
      </c>
      <c r="AA248" s="118"/>
      <c r="AB248" s="120"/>
      <c r="AC248" s="120"/>
      <c r="AD248" s="120"/>
      <c r="AE248" s="120"/>
      <c r="AF248" s="120"/>
      <c r="AG248" s="120"/>
    </row>
    <row r="249" spans="1:33" ht="13.2" x14ac:dyDescent="0.25">
      <c r="A249" s="577" t="s">
        <v>75</v>
      </c>
      <c r="B249" s="343" t="s">
        <v>216</v>
      </c>
      <c r="C249" s="342" t="s">
        <v>631</v>
      </c>
      <c r="D249" s="539" t="s">
        <v>110</v>
      </c>
      <c r="E249" s="112"/>
      <c r="F249" s="113"/>
      <c r="G249" s="114">
        <f t="shared" si="308"/>
        <v>0</v>
      </c>
      <c r="H249" s="112"/>
      <c r="I249" s="113"/>
      <c r="J249" s="114">
        <f t="shared" si="309"/>
        <v>0</v>
      </c>
      <c r="K249" s="540">
        <v>2500</v>
      </c>
      <c r="L249" s="541">
        <v>11</v>
      </c>
      <c r="M249" s="542">
        <f t="shared" si="310"/>
        <v>27500</v>
      </c>
      <c r="N249" s="112"/>
      <c r="O249" s="113"/>
      <c r="P249" s="114">
        <f t="shared" si="311"/>
        <v>0</v>
      </c>
      <c r="Q249" s="112"/>
      <c r="R249" s="113"/>
      <c r="S249" s="114">
        <f t="shared" si="312"/>
        <v>0</v>
      </c>
      <c r="T249" s="112"/>
      <c r="U249" s="113"/>
      <c r="V249" s="212">
        <f t="shared" si="313"/>
        <v>0</v>
      </c>
      <c r="W249" s="217">
        <f t="shared" si="314"/>
        <v>27500</v>
      </c>
      <c r="X249" s="116">
        <f t="shared" si="315"/>
        <v>0</v>
      </c>
      <c r="Y249" s="116">
        <f t="shared" si="316"/>
        <v>27500</v>
      </c>
      <c r="Z249" s="117">
        <f t="shared" si="317"/>
        <v>1</v>
      </c>
      <c r="AA249" s="118"/>
      <c r="AB249" s="120"/>
      <c r="AC249" s="120"/>
      <c r="AD249" s="120"/>
      <c r="AE249" s="120"/>
      <c r="AF249" s="120"/>
      <c r="AG249" s="120"/>
    </row>
    <row r="250" spans="1:33" ht="13.2" x14ac:dyDescent="0.25">
      <c r="A250" s="577" t="s">
        <v>75</v>
      </c>
      <c r="B250" s="343" t="s">
        <v>217</v>
      </c>
      <c r="C250" s="342" t="s">
        <v>632</v>
      </c>
      <c r="D250" s="539" t="s">
        <v>110</v>
      </c>
      <c r="E250" s="112"/>
      <c r="F250" s="113"/>
      <c r="G250" s="114">
        <f t="shared" si="308"/>
        <v>0</v>
      </c>
      <c r="H250" s="112"/>
      <c r="I250" s="113"/>
      <c r="J250" s="114">
        <f t="shared" si="309"/>
        <v>0</v>
      </c>
      <c r="K250" s="540">
        <v>10000</v>
      </c>
      <c r="L250" s="541">
        <v>0.25</v>
      </c>
      <c r="M250" s="542">
        <f t="shared" si="310"/>
        <v>2500</v>
      </c>
      <c r="N250" s="112">
        <v>3000</v>
      </c>
      <c r="O250" s="113">
        <v>1.7</v>
      </c>
      <c r="P250" s="114">
        <f t="shared" si="311"/>
        <v>5100</v>
      </c>
      <c r="Q250" s="112"/>
      <c r="R250" s="113"/>
      <c r="S250" s="114">
        <f t="shared" si="312"/>
        <v>0</v>
      </c>
      <c r="T250" s="112"/>
      <c r="U250" s="113"/>
      <c r="V250" s="212">
        <f t="shared" si="313"/>
        <v>0</v>
      </c>
      <c r="W250" s="217">
        <f t="shared" si="314"/>
        <v>2500</v>
      </c>
      <c r="X250" s="116">
        <f t="shared" si="315"/>
        <v>5100</v>
      </c>
      <c r="Y250" s="116">
        <f t="shared" si="316"/>
        <v>-2600</v>
      </c>
      <c r="Z250" s="117">
        <f t="shared" si="317"/>
        <v>-1.04</v>
      </c>
      <c r="AA250" s="118"/>
      <c r="AB250" s="120"/>
      <c r="AC250" s="120"/>
      <c r="AD250" s="120"/>
      <c r="AE250" s="120"/>
      <c r="AF250" s="120"/>
      <c r="AG250" s="120"/>
    </row>
    <row r="251" spans="1:33" ht="13.8" thickBot="1" x14ac:dyDescent="0.3">
      <c r="A251" s="577" t="s">
        <v>75</v>
      </c>
      <c r="B251" s="343" t="s">
        <v>218</v>
      </c>
      <c r="C251" s="342" t="s">
        <v>633</v>
      </c>
      <c r="D251" s="539" t="s">
        <v>110</v>
      </c>
      <c r="E251" s="112"/>
      <c r="F251" s="113"/>
      <c r="G251" s="114">
        <f t="shared" si="308"/>
        <v>0</v>
      </c>
      <c r="H251" s="112"/>
      <c r="I251" s="113"/>
      <c r="J251" s="114">
        <f t="shared" si="309"/>
        <v>0</v>
      </c>
      <c r="K251" s="540">
        <v>4</v>
      </c>
      <c r="L251" s="541">
        <v>3000</v>
      </c>
      <c r="M251" s="542">
        <f t="shared" si="310"/>
        <v>12000</v>
      </c>
      <c r="N251" s="112">
        <v>20</v>
      </c>
      <c r="O251" s="114">
        <f>P251</f>
        <v>18073.830000000002</v>
      </c>
      <c r="P251" s="114">
        <f>11306+1923+2650.03+2194.8</f>
        <v>18073.830000000002</v>
      </c>
      <c r="Q251" s="112"/>
      <c r="R251" s="113"/>
      <c r="S251" s="114">
        <f t="shared" si="312"/>
        <v>0</v>
      </c>
      <c r="T251" s="112"/>
      <c r="U251" s="113"/>
      <c r="V251" s="212">
        <f t="shared" si="313"/>
        <v>0</v>
      </c>
      <c r="W251" s="217">
        <f t="shared" si="314"/>
        <v>12000</v>
      </c>
      <c r="X251" s="116">
        <f t="shared" si="315"/>
        <v>18073.830000000002</v>
      </c>
      <c r="Y251" s="116">
        <f t="shared" si="316"/>
        <v>-6073.8300000000017</v>
      </c>
      <c r="Z251" s="117">
        <f t="shared" si="317"/>
        <v>-0.50615250000000012</v>
      </c>
      <c r="AA251" s="118"/>
      <c r="AB251" s="120"/>
      <c r="AC251" s="120"/>
      <c r="AD251" s="120"/>
      <c r="AE251" s="120"/>
      <c r="AF251" s="120"/>
      <c r="AG251" s="120"/>
    </row>
    <row r="252" spans="1:33" ht="13.8" thickBot="1" x14ac:dyDescent="0.3">
      <c r="A252" s="577" t="s">
        <v>75</v>
      </c>
      <c r="B252" s="343" t="s">
        <v>220</v>
      </c>
      <c r="C252" s="342" t="s">
        <v>219</v>
      </c>
      <c r="D252" s="539" t="s">
        <v>110</v>
      </c>
      <c r="E252" s="123"/>
      <c r="F252" s="124"/>
      <c r="G252" s="114">
        <f t="shared" si="308"/>
        <v>0</v>
      </c>
      <c r="H252" s="123"/>
      <c r="I252" s="124"/>
      <c r="J252" s="114">
        <f t="shared" si="309"/>
        <v>0</v>
      </c>
      <c r="K252" s="540"/>
      <c r="L252" s="541"/>
      <c r="M252" s="542">
        <f t="shared" si="310"/>
        <v>0</v>
      </c>
      <c r="N252" s="112">
        <v>135</v>
      </c>
      <c r="O252" s="113">
        <f>P252</f>
        <v>2718</v>
      </c>
      <c r="P252" s="114">
        <f>399.6+2318.4</f>
        <v>2718</v>
      </c>
      <c r="Q252" s="112"/>
      <c r="R252" s="113"/>
      <c r="S252" s="114">
        <f t="shared" si="312"/>
        <v>0</v>
      </c>
      <c r="T252" s="112"/>
      <c r="U252" s="113"/>
      <c r="V252" s="212">
        <f t="shared" si="313"/>
        <v>0</v>
      </c>
      <c r="W252" s="217">
        <f t="shared" si="314"/>
        <v>0</v>
      </c>
      <c r="X252" s="116">
        <f t="shared" si="315"/>
        <v>2718</v>
      </c>
      <c r="Y252" s="116">
        <f t="shared" si="316"/>
        <v>-2718</v>
      </c>
      <c r="Z252" s="215">
        <f>Y252/X252</f>
        <v>-1</v>
      </c>
      <c r="AA252" s="127"/>
      <c r="AB252" s="120"/>
      <c r="AC252" s="120"/>
      <c r="AD252" s="120"/>
      <c r="AE252" s="120"/>
      <c r="AF252" s="120"/>
      <c r="AG252" s="120"/>
    </row>
    <row r="253" spans="1:33" ht="13.8" thickBot="1" x14ac:dyDescent="0.3">
      <c r="A253" s="577"/>
      <c r="B253" s="343" t="s">
        <v>220</v>
      </c>
      <c r="C253" s="342" t="s">
        <v>743</v>
      </c>
      <c r="D253" s="539"/>
      <c r="E253" s="123"/>
      <c r="F253" s="124"/>
      <c r="G253" s="114"/>
      <c r="H253" s="123"/>
      <c r="I253" s="124"/>
      <c r="J253" s="114"/>
      <c r="K253" s="540"/>
      <c r="L253" s="541"/>
      <c r="M253" s="542"/>
      <c r="N253" s="112">
        <f>80+165</f>
        <v>245</v>
      </c>
      <c r="O253" s="113">
        <v>200</v>
      </c>
      <c r="P253" s="114">
        <v>49000</v>
      </c>
      <c r="Q253" s="112"/>
      <c r="R253" s="113"/>
      <c r="S253" s="114"/>
      <c r="T253" s="112"/>
      <c r="U253" s="113"/>
      <c r="V253" s="212"/>
      <c r="W253" s="217">
        <f t="shared" ref="W253" si="318">G253+M253+S253</f>
        <v>0</v>
      </c>
      <c r="X253" s="116">
        <f t="shared" ref="X253" si="319">J253+P253+V253</f>
        <v>49000</v>
      </c>
      <c r="Y253" s="116">
        <f t="shared" ref="Y253" si="320">W253-X253</f>
        <v>-49000</v>
      </c>
      <c r="Z253" s="215">
        <f>Y253/X253</f>
        <v>-1</v>
      </c>
      <c r="AA253" s="127"/>
      <c r="AB253" s="120"/>
      <c r="AC253" s="120"/>
      <c r="AD253" s="120"/>
      <c r="AE253" s="120"/>
      <c r="AF253" s="120"/>
      <c r="AG253" s="120"/>
    </row>
    <row r="254" spans="1:33" ht="13.8" thickBot="1" x14ac:dyDescent="0.3">
      <c r="A254" s="577" t="s">
        <v>75</v>
      </c>
      <c r="B254" s="343" t="s">
        <v>222</v>
      </c>
      <c r="C254" s="342" t="s">
        <v>221</v>
      </c>
      <c r="D254" s="539" t="s">
        <v>110</v>
      </c>
      <c r="E254" s="123"/>
      <c r="F254" s="124"/>
      <c r="G254" s="114"/>
      <c r="H254" s="123"/>
      <c r="I254" s="124"/>
      <c r="J254" s="114"/>
      <c r="K254" s="540"/>
      <c r="L254" s="541"/>
      <c r="M254" s="542">
        <f t="shared" si="310"/>
        <v>0</v>
      </c>
      <c r="N254" s="112"/>
      <c r="O254" s="113"/>
      <c r="P254" s="114"/>
      <c r="Q254" s="112"/>
      <c r="R254" s="113"/>
      <c r="S254" s="114"/>
      <c r="T254" s="112"/>
      <c r="U254" s="113"/>
      <c r="V254" s="212"/>
      <c r="W254" s="217">
        <f t="shared" ref="W254" si="321">G254+M254+S254</f>
        <v>0</v>
      </c>
      <c r="X254" s="116">
        <f t="shared" ref="X254" si="322">J254+P254+V254</f>
        <v>0</v>
      </c>
      <c r="Y254" s="116">
        <f t="shared" ref="Y254" si="323">W254-X254</f>
        <v>0</v>
      </c>
      <c r="Z254" s="215" t="e">
        <f>Y254/X254</f>
        <v>#DIV/0!</v>
      </c>
      <c r="AA254" s="127"/>
      <c r="AB254" s="120"/>
      <c r="AC254" s="120"/>
      <c r="AD254" s="120"/>
      <c r="AE254" s="120"/>
      <c r="AF254" s="120"/>
      <c r="AG254" s="120"/>
    </row>
    <row r="255" spans="1:33" ht="13.2" x14ac:dyDescent="0.25">
      <c r="A255" s="577" t="s">
        <v>75</v>
      </c>
      <c r="B255" s="343" t="s">
        <v>224</v>
      </c>
      <c r="C255" s="342" t="s">
        <v>223</v>
      </c>
      <c r="D255" s="539" t="s">
        <v>110</v>
      </c>
      <c r="E255" s="112"/>
      <c r="F255" s="113"/>
      <c r="G255" s="114">
        <f t="shared" si="308"/>
        <v>0</v>
      </c>
      <c r="H255" s="112"/>
      <c r="I255" s="113"/>
      <c r="J255" s="114">
        <f t="shared" si="309"/>
        <v>0</v>
      </c>
      <c r="K255" s="540"/>
      <c r="L255" s="541"/>
      <c r="M255" s="542">
        <f t="shared" si="310"/>
        <v>0</v>
      </c>
      <c r="N255" s="112">
        <v>502</v>
      </c>
      <c r="O255" s="113">
        <v>6850</v>
      </c>
      <c r="P255" s="114">
        <v>6850</v>
      </c>
      <c r="Q255" s="112"/>
      <c r="R255" s="113"/>
      <c r="S255" s="114">
        <f t="shared" si="312"/>
        <v>0</v>
      </c>
      <c r="T255" s="112"/>
      <c r="U255" s="113"/>
      <c r="V255" s="212">
        <f t="shared" si="313"/>
        <v>0</v>
      </c>
      <c r="W255" s="217">
        <f t="shared" si="314"/>
        <v>0</v>
      </c>
      <c r="X255" s="116">
        <f t="shared" si="315"/>
        <v>6850</v>
      </c>
      <c r="Y255" s="116">
        <f t="shared" si="316"/>
        <v>-6850</v>
      </c>
      <c r="Z255" s="215">
        <f>Y255/X255</f>
        <v>-1</v>
      </c>
      <c r="AA255" s="118"/>
      <c r="AB255" s="120"/>
      <c r="AC255" s="120"/>
      <c r="AD255" s="120"/>
      <c r="AE255" s="120"/>
      <c r="AF255" s="120"/>
      <c r="AG255" s="120"/>
    </row>
    <row r="256" spans="1:33" ht="27" thickBot="1" x14ac:dyDescent="0.3">
      <c r="A256" s="577" t="s">
        <v>75</v>
      </c>
      <c r="B256" s="343" t="s">
        <v>634</v>
      </c>
      <c r="C256" s="344" t="s">
        <v>225</v>
      </c>
      <c r="D256" s="539"/>
      <c r="E256" s="123"/>
      <c r="F256" s="124">
        <v>0.22</v>
      </c>
      <c r="G256" s="125">
        <f t="shared" si="308"/>
        <v>0</v>
      </c>
      <c r="H256" s="123"/>
      <c r="I256" s="124">
        <v>0.22</v>
      </c>
      <c r="J256" s="125">
        <f t="shared" si="309"/>
        <v>0</v>
      </c>
      <c r="K256" s="540">
        <f>L244</f>
        <v>4000</v>
      </c>
      <c r="L256" s="541">
        <v>0.22</v>
      </c>
      <c r="M256" s="542">
        <f>K256*L256</f>
        <v>880</v>
      </c>
      <c r="N256" s="123"/>
      <c r="O256" s="124">
        <v>0.22</v>
      </c>
      <c r="P256" s="125">
        <f t="shared" si="311"/>
        <v>0</v>
      </c>
      <c r="Q256" s="123"/>
      <c r="R256" s="124">
        <v>0.22</v>
      </c>
      <c r="S256" s="125">
        <f t="shared" si="312"/>
        <v>0</v>
      </c>
      <c r="T256" s="123"/>
      <c r="U256" s="124">
        <v>0.22</v>
      </c>
      <c r="V256" s="219">
        <f t="shared" si="313"/>
        <v>0</v>
      </c>
      <c r="W256" s="220">
        <f t="shared" si="314"/>
        <v>880</v>
      </c>
      <c r="X256" s="221">
        <f t="shared" si="315"/>
        <v>0</v>
      </c>
      <c r="Y256" s="221">
        <f t="shared" si="316"/>
        <v>880</v>
      </c>
      <c r="Z256" s="222">
        <f t="shared" si="317"/>
        <v>1</v>
      </c>
      <c r="AA256" s="140"/>
      <c r="AB256" s="7"/>
      <c r="AC256" s="7"/>
      <c r="AD256" s="7"/>
      <c r="AE256" s="7"/>
      <c r="AF256" s="7"/>
      <c r="AG256" s="7"/>
    </row>
    <row r="257" spans="1:33" ht="13.8" thickBot="1" x14ac:dyDescent="0.3">
      <c r="A257" s="154" t="s">
        <v>226</v>
      </c>
      <c r="B257" s="223"/>
      <c r="C257" s="156"/>
      <c r="D257" s="157"/>
      <c r="E257" s="161">
        <f>SUM(E244:E255)</f>
        <v>0</v>
      </c>
      <c r="F257" s="177"/>
      <c r="G257" s="160">
        <f>SUM(G244:G256)</f>
        <v>0</v>
      </c>
      <c r="H257" s="161">
        <f>SUM(H244:H255)</f>
        <v>0</v>
      </c>
      <c r="I257" s="177"/>
      <c r="J257" s="160">
        <f>SUM(J244:J256)</f>
        <v>0</v>
      </c>
      <c r="K257" s="178">
        <f>SUM(K244:K255)</f>
        <v>112523</v>
      </c>
      <c r="L257" s="177"/>
      <c r="M257" s="160">
        <f>SUM(M244:M256)</f>
        <v>67680</v>
      </c>
      <c r="N257" s="178">
        <f>SUM(N244:N255)</f>
        <v>5205</v>
      </c>
      <c r="O257" s="177"/>
      <c r="P257" s="160">
        <f>SUM(P244:P256)</f>
        <v>89667.73000000001</v>
      </c>
      <c r="Q257" s="178">
        <f>SUM(Q244:Q255)</f>
        <v>0</v>
      </c>
      <c r="R257" s="177"/>
      <c r="S257" s="160">
        <f>SUM(S244:S256)</f>
        <v>0</v>
      </c>
      <c r="T257" s="178">
        <f>SUM(T244:T255)</f>
        <v>0</v>
      </c>
      <c r="U257" s="177"/>
      <c r="V257" s="162">
        <f>SUM(V244:V256)</f>
        <v>0</v>
      </c>
      <c r="W257" s="207">
        <f>SUM(W244:W256)</f>
        <v>67680</v>
      </c>
      <c r="X257" s="208">
        <f>SUM(X244:X256)</f>
        <v>89667.73000000001</v>
      </c>
      <c r="Y257" s="208">
        <f t="shared" si="316"/>
        <v>-21987.73000000001</v>
      </c>
      <c r="Z257" s="208">
        <f t="shared" si="317"/>
        <v>-0.32487780732860533</v>
      </c>
      <c r="AA257" s="209"/>
      <c r="AB257" s="7"/>
      <c r="AC257" s="7"/>
      <c r="AD257" s="7"/>
      <c r="AE257" s="7"/>
      <c r="AF257" s="7"/>
      <c r="AG257" s="7"/>
    </row>
    <row r="258" spans="1:33" ht="13.2" x14ac:dyDescent="0.25">
      <c r="A258" s="224" t="s">
        <v>70</v>
      </c>
      <c r="B258" s="191">
        <v>8</v>
      </c>
      <c r="C258" s="225" t="s">
        <v>227</v>
      </c>
      <c r="D258" s="169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210"/>
      <c r="X258" s="210"/>
      <c r="Y258" s="170"/>
      <c r="Z258" s="210"/>
      <c r="AA258" s="211"/>
      <c r="AB258" s="109"/>
      <c r="AC258" s="109"/>
      <c r="AD258" s="109"/>
      <c r="AE258" s="109"/>
      <c r="AF258" s="109"/>
      <c r="AG258" s="109"/>
    </row>
    <row r="259" spans="1:33" ht="13.2" x14ac:dyDescent="0.25">
      <c r="A259" s="110" t="s">
        <v>75</v>
      </c>
      <c r="B259" s="186" t="s">
        <v>228</v>
      </c>
      <c r="C259" s="175" t="s">
        <v>229</v>
      </c>
      <c r="D259" s="111" t="s">
        <v>230</v>
      </c>
      <c r="E259" s="112"/>
      <c r="F259" s="113"/>
      <c r="G259" s="114">
        <f t="shared" ref="G259:G264" si="324">E259*F259</f>
        <v>0</v>
      </c>
      <c r="H259" s="112"/>
      <c r="I259" s="113"/>
      <c r="J259" s="114">
        <f t="shared" ref="J259:J264" si="325">H259*I259</f>
        <v>0</v>
      </c>
      <c r="K259" s="112"/>
      <c r="L259" s="113"/>
      <c r="M259" s="114">
        <f t="shared" ref="M259:M264" si="326">K259*L259</f>
        <v>0</v>
      </c>
      <c r="N259" s="112"/>
      <c r="O259" s="113"/>
      <c r="P259" s="114">
        <f t="shared" ref="P259:P264" si="327">N259*O259</f>
        <v>0</v>
      </c>
      <c r="Q259" s="112"/>
      <c r="R259" s="113"/>
      <c r="S259" s="114">
        <f t="shared" ref="S259:S264" si="328">Q259*R259</f>
        <v>0</v>
      </c>
      <c r="T259" s="112"/>
      <c r="U259" s="113"/>
      <c r="V259" s="212">
        <f t="shared" ref="V259:V264" si="329">T259*U259</f>
        <v>0</v>
      </c>
      <c r="W259" s="213">
        <f t="shared" ref="W259:W264" si="330">G259+M259+S259</f>
        <v>0</v>
      </c>
      <c r="X259" s="214">
        <f t="shared" ref="X259:X264" si="331">J259+P259+V259</f>
        <v>0</v>
      </c>
      <c r="Y259" s="214">
        <f t="shared" ref="Y259:Y265" si="332">W259-X259</f>
        <v>0</v>
      </c>
      <c r="Z259" s="215" t="e">
        <f t="shared" ref="Z259:Z265" si="333">Y259/W259</f>
        <v>#DIV/0!</v>
      </c>
      <c r="AA259" s="216"/>
      <c r="AB259" s="120"/>
      <c r="AC259" s="120"/>
      <c r="AD259" s="120"/>
      <c r="AE259" s="120"/>
      <c r="AF259" s="120"/>
      <c r="AG259" s="120"/>
    </row>
    <row r="260" spans="1:33" ht="13.2" x14ac:dyDescent="0.25">
      <c r="A260" s="110" t="s">
        <v>75</v>
      </c>
      <c r="B260" s="186" t="s">
        <v>231</v>
      </c>
      <c r="C260" s="175" t="s">
        <v>232</v>
      </c>
      <c r="D260" s="111" t="s">
        <v>230</v>
      </c>
      <c r="E260" s="112"/>
      <c r="F260" s="113"/>
      <c r="G260" s="114">
        <f t="shared" si="324"/>
        <v>0</v>
      </c>
      <c r="H260" s="112"/>
      <c r="I260" s="113"/>
      <c r="J260" s="114">
        <f t="shared" si="325"/>
        <v>0</v>
      </c>
      <c r="K260" s="112"/>
      <c r="L260" s="113"/>
      <c r="M260" s="114">
        <f t="shared" si="326"/>
        <v>0</v>
      </c>
      <c r="N260" s="112"/>
      <c r="O260" s="113"/>
      <c r="P260" s="114">
        <f t="shared" si="327"/>
        <v>0</v>
      </c>
      <c r="Q260" s="112"/>
      <c r="R260" s="113"/>
      <c r="S260" s="114">
        <f t="shared" si="328"/>
        <v>0</v>
      </c>
      <c r="T260" s="112"/>
      <c r="U260" s="113"/>
      <c r="V260" s="212">
        <f t="shared" si="329"/>
        <v>0</v>
      </c>
      <c r="W260" s="217">
        <f t="shared" si="330"/>
        <v>0</v>
      </c>
      <c r="X260" s="116">
        <f t="shared" si="331"/>
        <v>0</v>
      </c>
      <c r="Y260" s="116">
        <f t="shared" si="332"/>
        <v>0</v>
      </c>
      <c r="Z260" s="117" t="e">
        <f t="shared" si="333"/>
        <v>#DIV/0!</v>
      </c>
      <c r="AA260" s="118"/>
      <c r="AB260" s="120"/>
      <c r="AC260" s="120"/>
      <c r="AD260" s="120"/>
      <c r="AE260" s="120"/>
      <c r="AF260" s="120"/>
      <c r="AG260" s="120"/>
    </row>
    <row r="261" spans="1:33" ht="13.2" x14ac:dyDescent="0.25">
      <c r="A261" s="110" t="s">
        <v>75</v>
      </c>
      <c r="B261" s="186" t="s">
        <v>233</v>
      </c>
      <c r="C261" s="175" t="s">
        <v>234</v>
      </c>
      <c r="D261" s="111" t="s">
        <v>235</v>
      </c>
      <c r="E261" s="226"/>
      <c r="F261" s="227"/>
      <c r="G261" s="114">
        <f t="shared" si="324"/>
        <v>0</v>
      </c>
      <c r="H261" s="226"/>
      <c r="I261" s="227"/>
      <c r="J261" s="114">
        <f t="shared" si="325"/>
        <v>0</v>
      </c>
      <c r="K261" s="112"/>
      <c r="L261" s="113"/>
      <c r="M261" s="114">
        <f t="shared" si="326"/>
        <v>0</v>
      </c>
      <c r="N261" s="112"/>
      <c r="O261" s="113"/>
      <c r="P261" s="114">
        <f t="shared" si="327"/>
        <v>0</v>
      </c>
      <c r="Q261" s="112"/>
      <c r="R261" s="113"/>
      <c r="S261" s="114">
        <f t="shared" si="328"/>
        <v>0</v>
      </c>
      <c r="T261" s="112"/>
      <c r="U261" s="113"/>
      <c r="V261" s="212">
        <f t="shared" si="329"/>
        <v>0</v>
      </c>
      <c r="W261" s="228">
        <f t="shared" si="330"/>
        <v>0</v>
      </c>
      <c r="X261" s="116">
        <f t="shared" si="331"/>
        <v>0</v>
      </c>
      <c r="Y261" s="116">
        <f t="shared" si="332"/>
        <v>0</v>
      </c>
      <c r="Z261" s="117" t="e">
        <f t="shared" si="333"/>
        <v>#DIV/0!</v>
      </c>
      <c r="AA261" s="118"/>
      <c r="AB261" s="120"/>
      <c r="AC261" s="120"/>
      <c r="AD261" s="120"/>
      <c r="AE261" s="120"/>
      <c r="AF261" s="120"/>
      <c r="AG261" s="120"/>
    </row>
    <row r="262" spans="1:33" ht="13.2" x14ac:dyDescent="0.25">
      <c r="A262" s="110" t="s">
        <v>75</v>
      </c>
      <c r="B262" s="186" t="s">
        <v>236</v>
      </c>
      <c r="C262" s="175" t="s">
        <v>237</v>
      </c>
      <c r="D262" s="111" t="s">
        <v>235</v>
      </c>
      <c r="E262" s="112"/>
      <c r="F262" s="113"/>
      <c r="G262" s="114">
        <f t="shared" si="324"/>
        <v>0</v>
      </c>
      <c r="H262" s="112"/>
      <c r="I262" s="113"/>
      <c r="J262" s="114">
        <f t="shared" si="325"/>
        <v>0</v>
      </c>
      <c r="K262" s="226"/>
      <c r="L262" s="227"/>
      <c r="M262" s="114">
        <f t="shared" si="326"/>
        <v>0</v>
      </c>
      <c r="N262" s="226"/>
      <c r="O262" s="227"/>
      <c r="P262" s="114">
        <f t="shared" si="327"/>
        <v>0</v>
      </c>
      <c r="Q262" s="226"/>
      <c r="R262" s="227"/>
      <c r="S262" s="114">
        <f t="shared" si="328"/>
        <v>0</v>
      </c>
      <c r="T262" s="226"/>
      <c r="U262" s="227"/>
      <c r="V262" s="212">
        <f t="shared" si="329"/>
        <v>0</v>
      </c>
      <c r="W262" s="228">
        <f t="shared" si="330"/>
        <v>0</v>
      </c>
      <c r="X262" s="116">
        <f t="shared" si="331"/>
        <v>0</v>
      </c>
      <c r="Y262" s="116">
        <f t="shared" si="332"/>
        <v>0</v>
      </c>
      <c r="Z262" s="117" t="e">
        <f t="shared" si="333"/>
        <v>#DIV/0!</v>
      </c>
      <c r="AA262" s="118"/>
      <c r="AB262" s="120"/>
      <c r="AC262" s="120"/>
      <c r="AD262" s="120"/>
      <c r="AE262" s="120"/>
      <c r="AF262" s="120"/>
      <c r="AG262" s="120"/>
    </row>
    <row r="263" spans="1:33" ht="13.2" x14ac:dyDescent="0.25">
      <c r="A263" s="110" t="s">
        <v>75</v>
      </c>
      <c r="B263" s="186" t="s">
        <v>238</v>
      </c>
      <c r="C263" s="175" t="s">
        <v>239</v>
      </c>
      <c r="D263" s="111" t="s">
        <v>235</v>
      </c>
      <c r="E263" s="112"/>
      <c r="F263" s="113"/>
      <c r="G263" s="114">
        <f t="shared" si="324"/>
        <v>0</v>
      </c>
      <c r="H263" s="112"/>
      <c r="I263" s="113"/>
      <c r="J263" s="114">
        <f t="shared" si="325"/>
        <v>0</v>
      </c>
      <c r="K263" s="112"/>
      <c r="L263" s="113"/>
      <c r="M263" s="114">
        <f t="shared" si="326"/>
        <v>0</v>
      </c>
      <c r="N263" s="112"/>
      <c r="O263" s="113"/>
      <c r="P263" s="114">
        <f t="shared" si="327"/>
        <v>0</v>
      </c>
      <c r="Q263" s="112"/>
      <c r="R263" s="113"/>
      <c r="S263" s="114">
        <f t="shared" si="328"/>
        <v>0</v>
      </c>
      <c r="T263" s="112"/>
      <c r="U263" s="113"/>
      <c r="V263" s="212">
        <f t="shared" si="329"/>
        <v>0</v>
      </c>
      <c r="W263" s="217">
        <f t="shared" si="330"/>
        <v>0</v>
      </c>
      <c r="X263" s="116">
        <f t="shared" si="331"/>
        <v>0</v>
      </c>
      <c r="Y263" s="116">
        <f t="shared" si="332"/>
        <v>0</v>
      </c>
      <c r="Z263" s="117" t="e">
        <f t="shared" si="333"/>
        <v>#DIV/0!</v>
      </c>
      <c r="AA263" s="118"/>
      <c r="AB263" s="120"/>
      <c r="AC263" s="120"/>
      <c r="AD263" s="120"/>
      <c r="AE263" s="120"/>
      <c r="AF263" s="120"/>
      <c r="AG263" s="120"/>
    </row>
    <row r="264" spans="1:33" ht="26.4" x14ac:dyDescent="0.25">
      <c r="A264" s="121" t="s">
        <v>75</v>
      </c>
      <c r="B264" s="142" t="s">
        <v>240</v>
      </c>
      <c r="C264" s="152" t="s">
        <v>241</v>
      </c>
      <c r="D264" s="122"/>
      <c r="E264" s="123"/>
      <c r="F264" s="124">
        <v>0.22</v>
      </c>
      <c r="G264" s="125">
        <f t="shared" si="324"/>
        <v>0</v>
      </c>
      <c r="H264" s="123"/>
      <c r="I264" s="124">
        <v>0.22</v>
      </c>
      <c r="J264" s="125">
        <f t="shared" si="325"/>
        <v>0</v>
      </c>
      <c r="K264" s="123"/>
      <c r="L264" s="124">
        <v>0.22</v>
      </c>
      <c r="M264" s="125">
        <f t="shared" si="326"/>
        <v>0</v>
      </c>
      <c r="N264" s="123"/>
      <c r="O264" s="124">
        <v>0.22</v>
      </c>
      <c r="P264" s="125">
        <f t="shared" si="327"/>
        <v>0</v>
      </c>
      <c r="Q264" s="123"/>
      <c r="R264" s="124">
        <v>0.22</v>
      </c>
      <c r="S264" s="125">
        <f t="shared" si="328"/>
        <v>0</v>
      </c>
      <c r="T264" s="123"/>
      <c r="U264" s="124">
        <v>0.22</v>
      </c>
      <c r="V264" s="219">
        <f t="shared" si="329"/>
        <v>0</v>
      </c>
      <c r="W264" s="220">
        <f t="shared" si="330"/>
        <v>0</v>
      </c>
      <c r="X264" s="221">
        <f t="shared" si="331"/>
        <v>0</v>
      </c>
      <c r="Y264" s="221">
        <f t="shared" si="332"/>
        <v>0</v>
      </c>
      <c r="Z264" s="222" t="e">
        <f t="shared" si="333"/>
        <v>#DIV/0!</v>
      </c>
      <c r="AA264" s="140"/>
      <c r="AB264" s="7"/>
      <c r="AC264" s="7"/>
      <c r="AD264" s="7"/>
      <c r="AE264" s="7"/>
      <c r="AF264" s="7"/>
      <c r="AG264" s="7"/>
    </row>
    <row r="265" spans="1:33" ht="13.2" x14ac:dyDescent="0.25">
      <c r="A265" s="154" t="s">
        <v>242</v>
      </c>
      <c r="B265" s="229"/>
      <c r="C265" s="156"/>
      <c r="D265" s="157"/>
      <c r="E265" s="161">
        <f>SUM(E259:E263)</f>
        <v>0</v>
      </c>
      <c r="F265" s="177"/>
      <c r="G265" s="161">
        <f>SUM(G259:G264)</f>
        <v>0</v>
      </c>
      <c r="H265" s="161">
        <f>SUM(H259:H263)</f>
        <v>0</v>
      </c>
      <c r="I265" s="177"/>
      <c r="J265" s="161">
        <f>SUM(J259:J264)</f>
        <v>0</v>
      </c>
      <c r="K265" s="161">
        <f>SUM(K259:K263)</f>
        <v>0</v>
      </c>
      <c r="L265" s="177"/>
      <c r="M265" s="161">
        <f>SUM(M259:M264)</f>
        <v>0</v>
      </c>
      <c r="N265" s="161">
        <f>SUM(N259:N263)</f>
        <v>0</v>
      </c>
      <c r="O265" s="177"/>
      <c r="P265" s="161">
        <f>SUM(P259:P264)</f>
        <v>0</v>
      </c>
      <c r="Q265" s="161">
        <f>SUM(Q259:Q263)</f>
        <v>0</v>
      </c>
      <c r="R265" s="177"/>
      <c r="S265" s="161">
        <f>SUM(S259:S264)</f>
        <v>0</v>
      </c>
      <c r="T265" s="161">
        <f>SUM(T259:T263)</f>
        <v>0</v>
      </c>
      <c r="U265" s="177"/>
      <c r="V265" s="230">
        <f t="shared" ref="V265:X265" si="334">SUM(V259:V264)</f>
        <v>0</v>
      </c>
      <c r="W265" s="207">
        <f t="shared" si="334"/>
        <v>0</v>
      </c>
      <c r="X265" s="208">
        <f t="shared" si="334"/>
        <v>0</v>
      </c>
      <c r="Y265" s="208">
        <f t="shared" si="332"/>
        <v>0</v>
      </c>
      <c r="Z265" s="208" t="e">
        <f t="shared" si="333"/>
        <v>#DIV/0!</v>
      </c>
      <c r="AA265" s="209"/>
      <c r="AB265" s="7"/>
      <c r="AC265" s="7"/>
      <c r="AD265" s="7"/>
      <c r="AE265" s="7"/>
      <c r="AF265" s="7"/>
      <c r="AG265" s="7"/>
    </row>
    <row r="266" spans="1:33" ht="13.8" thickBot="1" x14ac:dyDescent="0.3">
      <c r="A266" s="166" t="s">
        <v>70</v>
      </c>
      <c r="B266" s="167">
        <v>9</v>
      </c>
      <c r="C266" s="168" t="s">
        <v>243</v>
      </c>
      <c r="D266" s="169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231"/>
      <c r="X266" s="231"/>
      <c r="Y266" s="193"/>
      <c r="Z266" s="231"/>
      <c r="AA266" s="232"/>
      <c r="AB266" s="7"/>
      <c r="AC266" s="7"/>
      <c r="AD266" s="7"/>
      <c r="AE266" s="7"/>
      <c r="AF266" s="7"/>
      <c r="AG266" s="7"/>
    </row>
    <row r="267" spans="1:33" ht="13.2" x14ac:dyDescent="0.25">
      <c r="A267" s="577" t="s">
        <v>75</v>
      </c>
      <c r="B267" s="578">
        <v>43839</v>
      </c>
      <c r="C267" s="442" t="s">
        <v>244</v>
      </c>
      <c r="D267" s="539" t="s">
        <v>140</v>
      </c>
      <c r="E267" s="540">
        <v>8</v>
      </c>
      <c r="F267" s="541">
        <v>5500</v>
      </c>
      <c r="G267" s="542">
        <f t="shared" ref="G267:G276" si="335">E267*F267</f>
        <v>44000</v>
      </c>
      <c r="H267" s="234">
        <v>8</v>
      </c>
      <c r="I267" s="541">
        <v>5500</v>
      </c>
      <c r="J267" s="235">
        <f>1980+165+8855+1980+165+8855+3960+330+17710</f>
        <v>44000</v>
      </c>
      <c r="K267" s="237"/>
      <c r="L267" s="235"/>
      <c r="M267" s="236">
        <f t="shared" ref="M267:M276" si="336">K267*L267</f>
        <v>0</v>
      </c>
      <c r="N267" s="237"/>
      <c r="O267" s="235"/>
      <c r="P267" s="236">
        <f t="shared" ref="P267:P276" si="337">N267*O267</f>
        <v>0</v>
      </c>
      <c r="Q267" s="237"/>
      <c r="R267" s="235"/>
      <c r="S267" s="236">
        <f t="shared" ref="S267:S276" si="338">Q267*R267</f>
        <v>0</v>
      </c>
      <c r="T267" s="237"/>
      <c r="U267" s="235"/>
      <c r="V267" s="236">
        <f t="shared" ref="V267:V276" si="339">T267*U267</f>
        <v>0</v>
      </c>
      <c r="W267" s="214">
        <f t="shared" ref="W267:W270" si="340">G267+M267+S267</f>
        <v>44000</v>
      </c>
      <c r="X267" s="116">
        <f t="shared" ref="X267:X270" si="341">J267+P267+V267</f>
        <v>44000</v>
      </c>
      <c r="Y267" s="116">
        <f t="shared" ref="Y267:Y277" si="342">W267-X267</f>
        <v>0</v>
      </c>
      <c r="Z267" s="117">
        <f t="shared" ref="Z267:Z277" si="343">Y267/W267</f>
        <v>0</v>
      </c>
      <c r="AA267" s="216"/>
      <c r="AB267" s="119"/>
      <c r="AC267" s="120"/>
      <c r="AD267" s="120"/>
      <c r="AE267" s="120"/>
      <c r="AF267" s="120"/>
      <c r="AG267" s="120"/>
    </row>
    <row r="268" spans="1:33" ht="13.2" x14ac:dyDescent="0.25">
      <c r="A268" s="577" t="s">
        <v>75</v>
      </c>
      <c r="B268" s="578">
        <v>43870</v>
      </c>
      <c r="C268" s="442" t="s">
        <v>635</v>
      </c>
      <c r="D268" s="539" t="s">
        <v>345</v>
      </c>
      <c r="E268" s="540">
        <v>8</v>
      </c>
      <c r="F268" s="541">
        <v>6000</v>
      </c>
      <c r="G268" s="542">
        <f t="shared" si="335"/>
        <v>48000</v>
      </c>
      <c r="H268" s="240">
        <v>8</v>
      </c>
      <c r="I268" s="541">
        <v>6000</v>
      </c>
      <c r="J268" s="113">
        <f>180+2160+9660+6480+540+28980</f>
        <v>48000</v>
      </c>
      <c r="K268" s="112"/>
      <c r="L268" s="113"/>
      <c r="M268" s="114">
        <f t="shared" si="336"/>
        <v>0</v>
      </c>
      <c r="N268" s="112"/>
      <c r="O268" s="113"/>
      <c r="P268" s="114">
        <f t="shared" si="337"/>
        <v>0</v>
      </c>
      <c r="Q268" s="112"/>
      <c r="R268" s="113"/>
      <c r="S268" s="114">
        <f t="shared" si="338"/>
        <v>0</v>
      </c>
      <c r="T268" s="112"/>
      <c r="U268" s="113"/>
      <c r="V268" s="114">
        <f t="shared" si="339"/>
        <v>0</v>
      </c>
      <c r="W268" s="115">
        <f t="shared" si="340"/>
        <v>48000</v>
      </c>
      <c r="X268" s="116">
        <f t="shared" si="341"/>
        <v>48000</v>
      </c>
      <c r="Y268" s="116">
        <f t="shared" si="342"/>
        <v>0</v>
      </c>
      <c r="Z268" s="117">
        <f t="shared" si="343"/>
        <v>0</v>
      </c>
      <c r="AA268" s="118"/>
      <c r="AB268" s="120"/>
      <c r="AC268" s="120"/>
      <c r="AD268" s="120"/>
      <c r="AE268" s="120"/>
      <c r="AF268" s="120"/>
      <c r="AG268" s="120"/>
    </row>
    <row r="269" spans="1:33" ht="26.4" x14ac:dyDescent="0.25">
      <c r="A269" s="577" t="s">
        <v>75</v>
      </c>
      <c r="B269" s="578">
        <v>43899</v>
      </c>
      <c r="C269" s="342" t="s">
        <v>636</v>
      </c>
      <c r="D269" s="539" t="s">
        <v>637</v>
      </c>
      <c r="E269" s="540">
        <v>3</v>
      </c>
      <c r="F269" s="541">
        <v>2000</v>
      </c>
      <c r="G269" s="542">
        <f t="shared" si="335"/>
        <v>6000</v>
      </c>
      <c r="H269" s="540">
        <v>3</v>
      </c>
      <c r="I269" s="541">
        <v>2000</v>
      </c>
      <c r="J269" s="542">
        <f t="shared" ref="J269:J274" si="344">H269*I269</f>
        <v>6000</v>
      </c>
      <c r="K269" s="112"/>
      <c r="L269" s="113"/>
      <c r="M269" s="114">
        <f t="shared" si="336"/>
        <v>0</v>
      </c>
      <c r="N269" s="112"/>
      <c r="O269" s="113"/>
      <c r="P269" s="114">
        <f t="shared" si="337"/>
        <v>0</v>
      </c>
      <c r="Q269" s="112"/>
      <c r="R269" s="113"/>
      <c r="S269" s="114">
        <f t="shared" si="338"/>
        <v>0</v>
      </c>
      <c r="T269" s="112"/>
      <c r="U269" s="113"/>
      <c r="V269" s="114">
        <f t="shared" si="339"/>
        <v>0</v>
      </c>
      <c r="W269" s="115">
        <f t="shared" si="340"/>
        <v>6000</v>
      </c>
      <c r="X269" s="116">
        <f t="shared" si="341"/>
        <v>6000</v>
      </c>
      <c r="Y269" s="116">
        <f t="shared" si="342"/>
        <v>0</v>
      </c>
      <c r="Z269" s="117">
        <f t="shared" si="343"/>
        <v>0</v>
      </c>
      <c r="AA269" s="118"/>
      <c r="AB269" s="120"/>
      <c r="AC269" s="120"/>
      <c r="AD269" s="120"/>
      <c r="AE269" s="120"/>
      <c r="AF269" s="120"/>
      <c r="AG269" s="120"/>
    </row>
    <row r="270" spans="1:33" ht="13.2" x14ac:dyDescent="0.25">
      <c r="A270" s="579" t="s">
        <v>75</v>
      </c>
      <c r="B270" s="580">
        <v>43930</v>
      </c>
      <c r="C270" s="442" t="s">
        <v>638</v>
      </c>
      <c r="D270" s="581" t="s">
        <v>637</v>
      </c>
      <c r="E270" s="559">
        <v>2</v>
      </c>
      <c r="F270" s="560">
        <v>10000</v>
      </c>
      <c r="G270" s="561">
        <f t="shared" si="335"/>
        <v>20000</v>
      </c>
      <c r="H270" s="240">
        <v>2</v>
      </c>
      <c r="I270" s="113">
        <v>10000</v>
      </c>
      <c r="J270" s="114">
        <f t="shared" si="344"/>
        <v>20000</v>
      </c>
      <c r="K270" s="112"/>
      <c r="L270" s="113"/>
      <c r="M270" s="114">
        <f t="shared" si="336"/>
        <v>0</v>
      </c>
      <c r="N270" s="112"/>
      <c r="O270" s="113"/>
      <c r="P270" s="114">
        <f t="shared" si="337"/>
        <v>0</v>
      </c>
      <c r="Q270" s="112"/>
      <c r="R270" s="113"/>
      <c r="S270" s="114">
        <f t="shared" si="338"/>
        <v>0</v>
      </c>
      <c r="T270" s="112"/>
      <c r="U270" s="113"/>
      <c r="V270" s="114">
        <f t="shared" si="339"/>
        <v>0</v>
      </c>
      <c r="W270" s="115">
        <f t="shared" si="340"/>
        <v>20000</v>
      </c>
      <c r="X270" s="116">
        <f t="shared" si="341"/>
        <v>20000</v>
      </c>
      <c r="Y270" s="116">
        <f t="shared" si="342"/>
        <v>0</v>
      </c>
      <c r="Z270" s="117">
        <f t="shared" si="343"/>
        <v>0</v>
      </c>
      <c r="AA270" s="118"/>
      <c r="AB270" s="120"/>
      <c r="AC270" s="120"/>
      <c r="AD270" s="120"/>
      <c r="AE270" s="120"/>
      <c r="AF270" s="120"/>
      <c r="AG270" s="120"/>
    </row>
    <row r="271" spans="1:33" ht="13.2" x14ac:dyDescent="0.25">
      <c r="A271" s="579" t="s">
        <v>75</v>
      </c>
      <c r="B271" s="580">
        <v>43960</v>
      </c>
      <c r="C271" s="442" t="s">
        <v>639</v>
      </c>
      <c r="D271" s="581" t="s">
        <v>637</v>
      </c>
      <c r="E271" s="559">
        <v>2</v>
      </c>
      <c r="F271" s="560">
        <v>20000</v>
      </c>
      <c r="G271" s="561">
        <f t="shared" si="335"/>
        <v>40000</v>
      </c>
      <c r="H271" s="242">
        <v>2</v>
      </c>
      <c r="I271" s="124">
        <v>20000</v>
      </c>
      <c r="J271" s="125">
        <v>40000</v>
      </c>
      <c r="K271" s="123"/>
      <c r="L271" s="124"/>
      <c r="M271" s="125"/>
      <c r="N271" s="123"/>
      <c r="O271" s="124"/>
      <c r="P271" s="125"/>
      <c r="Q271" s="123"/>
      <c r="R271" s="124"/>
      <c r="S271" s="125"/>
      <c r="T271" s="123"/>
      <c r="U271" s="124"/>
      <c r="V271" s="125"/>
      <c r="W271" s="115">
        <f t="shared" ref="W271:W276" si="345">G271+M271+S271</f>
        <v>40000</v>
      </c>
      <c r="X271" s="116">
        <f t="shared" ref="X271:X276" si="346">J271+P271+V271</f>
        <v>40000</v>
      </c>
      <c r="Y271" s="116">
        <f t="shared" ref="Y271:Y276" si="347">W271-X271</f>
        <v>0</v>
      </c>
      <c r="Z271" s="117">
        <f t="shared" ref="Z271:Z276" si="348">Y271/W271</f>
        <v>0</v>
      </c>
      <c r="AA271" s="127"/>
      <c r="AB271" s="120"/>
      <c r="AC271" s="120"/>
      <c r="AD271" s="120"/>
      <c r="AE271" s="120"/>
      <c r="AF271" s="120"/>
      <c r="AG271" s="120"/>
    </row>
    <row r="272" spans="1:33" ht="26.4" x14ac:dyDescent="0.25">
      <c r="A272" s="577" t="s">
        <v>75</v>
      </c>
      <c r="B272" s="578">
        <v>43991</v>
      </c>
      <c r="C272" s="342" t="s">
        <v>640</v>
      </c>
      <c r="D272" s="539" t="s">
        <v>345</v>
      </c>
      <c r="E272" s="540">
        <v>16</v>
      </c>
      <c r="F272" s="541">
        <v>450</v>
      </c>
      <c r="G272" s="542">
        <f t="shared" si="335"/>
        <v>7200</v>
      </c>
      <c r="H272" s="242">
        <v>16</v>
      </c>
      <c r="I272" s="124">
        <v>450</v>
      </c>
      <c r="J272" s="125">
        <f>H272*I272</f>
        <v>7200</v>
      </c>
      <c r="K272" s="123"/>
      <c r="L272" s="124"/>
      <c r="M272" s="125"/>
      <c r="N272" s="123"/>
      <c r="O272" s="124"/>
      <c r="P272" s="125"/>
      <c r="Q272" s="123"/>
      <c r="R272" s="124"/>
      <c r="S272" s="125"/>
      <c r="T272" s="123"/>
      <c r="U272" s="124"/>
      <c r="V272" s="125"/>
      <c r="W272" s="115">
        <f t="shared" si="345"/>
        <v>7200</v>
      </c>
      <c r="X272" s="116">
        <f t="shared" si="346"/>
        <v>7200</v>
      </c>
      <c r="Y272" s="116">
        <f t="shared" si="347"/>
        <v>0</v>
      </c>
      <c r="Z272" s="117">
        <f t="shared" si="348"/>
        <v>0</v>
      </c>
      <c r="AA272" s="127"/>
      <c r="AB272" s="120"/>
      <c r="AC272" s="120"/>
      <c r="AD272" s="120"/>
      <c r="AE272" s="120"/>
      <c r="AF272" s="120"/>
      <c r="AG272" s="120"/>
    </row>
    <row r="273" spans="1:33" ht="13.2" x14ac:dyDescent="0.25">
      <c r="A273" s="577" t="s">
        <v>75</v>
      </c>
      <c r="B273" s="578">
        <v>44021</v>
      </c>
      <c r="C273" s="442" t="s">
        <v>641</v>
      </c>
      <c r="D273" s="539" t="s">
        <v>78</v>
      </c>
      <c r="E273" s="540">
        <v>3</v>
      </c>
      <c r="F273" s="541">
        <v>10000</v>
      </c>
      <c r="G273" s="542">
        <f t="shared" si="335"/>
        <v>30000</v>
      </c>
      <c r="H273" s="242">
        <v>3</v>
      </c>
      <c r="I273" s="541">
        <v>10000</v>
      </c>
      <c r="J273" s="124">
        <f>1103.22+91.94+4933.86+1800+150+8050+13870.98</f>
        <v>30000</v>
      </c>
      <c r="K273" s="123"/>
      <c r="L273" s="124"/>
      <c r="M273" s="125"/>
      <c r="N273" s="123"/>
      <c r="O273" s="124"/>
      <c r="P273" s="125"/>
      <c r="Q273" s="123"/>
      <c r="R273" s="124"/>
      <c r="S273" s="125"/>
      <c r="T273" s="123"/>
      <c r="U273" s="124"/>
      <c r="V273" s="125"/>
      <c r="W273" s="115">
        <f t="shared" si="345"/>
        <v>30000</v>
      </c>
      <c r="X273" s="116">
        <f t="shared" si="346"/>
        <v>30000</v>
      </c>
      <c r="Y273" s="116">
        <f t="shared" si="347"/>
        <v>0</v>
      </c>
      <c r="Z273" s="117">
        <f t="shared" si="348"/>
        <v>0</v>
      </c>
      <c r="AA273" s="127"/>
      <c r="AB273" s="120"/>
      <c r="AC273" s="120"/>
      <c r="AD273" s="120"/>
      <c r="AE273" s="120"/>
      <c r="AF273" s="120"/>
      <c r="AG273" s="120"/>
    </row>
    <row r="274" spans="1:33" ht="26.4" x14ac:dyDescent="0.25">
      <c r="A274" s="577" t="s">
        <v>75</v>
      </c>
      <c r="B274" s="578">
        <v>44052</v>
      </c>
      <c r="C274" s="342" t="s">
        <v>738</v>
      </c>
      <c r="D274" s="539"/>
      <c r="E274" s="540"/>
      <c r="F274" s="541"/>
      <c r="G274" s="542">
        <f t="shared" si="335"/>
        <v>0</v>
      </c>
      <c r="H274" s="242"/>
      <c r="I274" s="124"/>
      <c r="J274" s="125">
        <f t="shared" si="344"/>
        <v>0</v>
      </c>
      <c r="K274" s="123"/>
      <c r="L274" s="124"/>
      <c r="M274" s="125">
        <f t="shared" si="336"/>
        <v>0</v>
      </c>
      <c r="N274" s="123">
        <v>28</v>
      </c>
      <c r="O274" s="124">
        <v>563</v>
      </c>
      <c r="P274" s="125">
        <f t="shared" si="337"/>
        <v>15764</v>
      </c>
      <c r="Q274" s="123"/>
      <c r="R274" s="124"/>
      <c r="S274" s="125">
        <f t="shared" si="338"/>
        <v>0</v>
      </c>
      <c r="T274" s="123"/>
      <c r="U274" s="124"/>
      <c r="V274" s="125">
        <f t="shared" si="339"/>
        <v>0</v>
      </c>
      <c r="W274" s="115">
        <f t="shared" si="345"/>
        <v>0</v>
      </c>
      <c r="X274" s="116">
        <f t="shared" si="346"/>
        <v>15764</v>
      </c>
      <c r="Y274" s="116">
        <f t="shared" si="347"/>
        <v>-15764</v>
      </c>
      <c r="Z274" s="117">
        <f>Y274/X274</f>
        <v>-1</v>
      </c>
      <c r="AA274" s="127"/>
      <c r="AB274" s="120"/>
      <c r="AC274" s="120"/>
      <c r="AD274" s="120"/>
      <c r="AE274" s="120"/>
      <c r="AF274" s="120"/>
      <c r="AG274" s="120"/>
    </row>
    <row r="275" spans="1:33" ht="26.4" x14ac:dyDescent="0.25">
      <c r="A275" s="577" t="s">
        <v>75</v>
      </c>
      <c r="B275" s="578">
        <v>44052</v>
      </c>
      <c r="C275" s="342" t="s">
        <v>739</v>
      </c>
      <c r="D275" s="539"/>
      <c r="E275" s="540"/>
      <c r="F275" s="541"/>
      <c r="G275" s="542">
        <f t="shared" ref="G275" si="349">E275*F275</f>
        <v>0</v>
      </c>
      <c r="H275" s="242"/>
      <c r="I275" s="124"/>
      <c r="J275" s="125">
        <f t="shared" ref="J275" si="350">H275*I275</f>
        <v>0</v>
      </c>
      <c r="K275" s="123"/>
      <c r="L275" s="124"/>
      <c r="M275" s="125">
        <f t="shared" ref="M275" si="351">K275*L275</f>
        <v>0</v>
      </c>
      <c r="N275" s="123">
        <v>28</v>
      </c>
      <c r="O275" s="124">
        <v>1779</v>
      </c>
      <c r="P275" s="125">
        <f t="shared" ref="P275" si="352">N275*O275</f>
        <v>49812</v>
      </c>
      <c r="Q275" s="123"/>
      <c r="R275" s="124"/>
      <c r="S275" s="125">
        <f t="shared" ref="S275" si="353">Q275*R275</f>
        <v>0</v>
      </c>
      <c r="T275" s="123"/>
      <c r="U275" s="124"/>
      <c r="V275" s="125">
        <f t="shared" ref="V275" si="354">T275*U275</f>
        <v>0</v>
      </c>
      <c r="W275" s="115">
        <f t="shared" ref="W275" si="355">G275+M275+S275</f>
        <v>0</v>
      </c>
      <c r="X275" s="116">
        <f t="shared" ref="X275" si="356">J275+P275+V275</f>
        <v>49812</v>
      </c>
      <c r="Y275" s="116">
        <f t="shared" ref="Y275" si="357">W275-X275</f>
        <v>-49812</v>
      </c>
      <c r="Z275" s="117">
        <f>Y275/X275</f>
        <v>-1</v>
      </c>
      <c r="AA275" s="127"/>
      <c r="AB275" s="120"/>
      <c r="AC275" s="120"/>
      <c r="AD275" s="120"/>
      <c r="AE275" s="120"/>
      <c r="AF275" s="120"/>
      <c r="AG275" s="120"/>
    </row>
    <row r="276" spans="1:33" ht="40.200000000000003" thickBot="1" x14ac:dyDescent="0.3">
      <c r="A276" s="577" t="s">
        <v>75</v>
      </c>
      <c r="B276" s="578">
        <v>44083</v>
      </c>
      <c r="C276" s="344" t="s">
        <v>245</v>
      </c>
      <c r="D276" s="539"/>
      <c r="E276" s="540">
        <f>G273</f>
        <v>30000</v>
      </c>
      <c r="F276" s="541">
        <v>0.22</v>
      </c>
      <c r="G276" s="542">
        <f t="shared" si="335"/>
        <v>6600</v>
      </c>
      <c r="H276" s="123">
        <v>122000</v>
      </c>
      <c r="I276" s="124">
        <v>0.22</v>
      </c>
      <c r="J276" s="125">
        <f>1348.38+2640+2420+2420+4840+7920+2200+3051.62</f>
        <v>26840</v>
      </c>
      <c r="K276" s="123"/>
      <c r="L276" s="124">
        <v>0.22</v>
      </c>
      <c r="M276" s="125">
        <f t="shared" si="336"/>
        <v>0</v>
      </c>
      <c r="N276" s="123"/>
      <c r="O276" s="124">
        <v>0.22</v>
      </c>
      <c r="P276" s="125">
        <f t="shared" si="337"/>
        <v>0</v>
      </c>
      <c r="Q276" s="123"/>
      <c r="R276" s="124">
        <v>0.22</v>
      </c>
      <c r="S276" s="125">
        <f t="shared" si="338"/>
        <v>0</v>
      </c>
      <c r="T276" s="123"/>
      <c r="U276" s="124">
        <v>0.22</v>
      </c>
      <c r="V276" s="125">
        <f t="shared" si="339"/>
        <v>0</v>
      </c>
      <c r="W276" s="115">
        <f t="shared" si="345"/>
        <v>6600</v>
      </c>
      <c r="X276" s="116">
        <f t="shared" si="346"/>
        <v>26840</v>
      </c>
      <c r="Y276" s="116">
        <f t="shared" si="347"/>
        <v>-20240</v>
      </c>
      <c r="Z276" s="117">
        <f t="shared" si="348"/>
        <v>-3.0666666666666669</v>
      </c>
      <c r="AA276" s="127"/>
      <c r="AB276" s="7"/>
      <c r="AC276" s="7"/>
      <c r="AD276" s="7"/>
      <c r="AE276" s="7"/>
      <c r="AF276" s="7"/>
      <c r="AG276" s="7"/>
    </row>
    <row r="277" spans="1:33" ht="13.8" thickBot="1" x14ac:dyDescent="0.3">
      <c r="A277" s="154" t="s">
        <v>246</v>
      </c>
      <c r="B277" s="155"/>
      <c r="C277" s="156"/>
      <c r="D277" s="157"/>
      <c r="E277" s="161">
        <f>SUM(E267:E274)</f>
        <v>42</v>
      </c>
      <c r="F277" s="177"/>
      <c r="G277" s="160">
        <f>SUM(G267:G276)</f>
        <v>201800</v>
      </c>
      <c r="H277" s="161">
        <f>SUM(H267:H274)</f>
        <v>42</v>
      </c>
      <c r="I277" s="177"/>
      <c r="J277" s="160">
        <f>SUM(J267:J276)</f>
        <v>222040</v>
      </c>
      <c r="K277" s="178">
        <f>SUM(K267:K274)</f>
        <v>0</v>
      </c>
      <c r="L277" s="177"/>
      <c r="M277" s="160">
        <f>SUM(M267:M276)</f>
        <v>0</v>
      </c>
      <c r="N277" s="178">
        <f>SUM(N267:N274)</f>
        <v>28</v>
      </c>
      <c r="O277" s="177"/>
      <c r="P277" s="160">
        <f>SUM(P267:P276)</f>
        <v>65576</v>
      </c>
      <c r="Q277" s="178">
        <f>SUM(Q267:Q274)</f>
        <v>0</v>
      </c>
      <c r="R277" s="177"/>
      <c r="S277" s="160">
        <f>SUM(S267:S276)</f>
        <v>0</v>
      </c>
      <c r="T277" s="178">
        <f>SUM(T267:T274)</f>
        <v>0</v>
      </c>
      <c r="U277" s="177"/>
      <c r="V277" s="162">
        <f t="shared" ref="V277:X277" si="358">SUM(V267:V276)</f>
        <v>0</v>
      </c>
      <c r="W277" s="207">
        <f t="shared" si="358"/>
        <v>201800</v>
      </c>
      <c r="X277" s="208">
        <f t="shared" si="358"/>
        <v>287616</v>
      </c>
      <c r="Y277" s="208">
        <f t="shared" si="342"/>
        <v>-85816</v>
      </c>
      <c r="Z277" s="208">
        <f t="shared" si="343"/>
        <v>-0.42525272547076315</v>
      </c>
      <c r="AA277" s="209"/>
      <c r="AB277" s="7"/>
      <c r="AC277" s="7"/>
      <c r="AD277" s="7"/>
      <c r="AE277" s="7"/>
      <c r="AF277" s="7"/>
      <c r="AG277" s="7"/>
    </row>
    <row r="278" spans="1:33" ht="13.2" x14ac:dyDescent="0.25">
      <c r="A278" s="166" t="s">
        <v>70</v>
      </c>
      <c r="B278" s="191">
        <v>10</v>
      </c>
      <c r="C278" s="243" t="s">
        <v>247</v>
      </c>
      <c r="D278" s="169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210"/>
      <c r="X278" s="210"/>
      <c r="Y278" s="170"/>
      <c r="Z278" s="210"/>
      <c r="AA278" s="211"/>
      <c r="AB278" s="7"/>
      <c r="AC278" s="7"/>
      <c r="AD278" s="7"/>
      <c r="AE278" s="7"/>
      <c r="AF278" s="7"/>
      <c r="AG278" s="7"/>
    </row>
    <row r="279" spans="1:33" ht="26.4" x14ac:dyDescent="0.25">
      <c r="A279" s="110" t="s">
        <v>75</v>
      </c>
      <c r="B279" s="238">
        <v>43840</v>
      </c>
      <c r="C279" s="244" t="s">
        <v>248</v>
      </c>
      <c r="D279" s="233"/>
      <c r="E279" s="245"/>
      <c r="F279" s="147"/>
      <c r="G279" s="148">
        <f t="shared" ref="G279:G283" si="359">E279*F279</f>
        <v>0</v>
      </c>
      <c r="H279" s="245"/>
      <c r="I279" s="147"/>
      <c r="J279" s="148">
        <f t="shared" ref="J279:J283" si="360">H279*I279</f>
        <v>0</v>
      </c>
      <c r="K279" s="146"/>
      <c r="L279" s="147"/>
      <c r="M279" s="148">
        <f t="shared" ref="M279:M283" si="361">K279*L279</f>
        <v>0</v>
      </c>
      <c r="N279" s="146"/>
      <c r="O279" s="147"/>
      <c r="P279" s="148">
        <f t="shared" ref="P279:P283" si="362">N279*O279</f>
        <v>0</v>
      </c>
      <c r="Q279" s="146"/>
      <c r="R279" s="147"/>
      <c r="S279" s="148">
        <f t="shared" ref="S279:S283" si="363">Q279*R279</f>
        <v>0</v>
      </c>
      <c r="T279" s="146"/>
      <c r="U279" s="147"/>
      <c r="V279" s="246">
        <f t="shared" ref="V279:V283" si="364">T279*U279</f>
        <v>0</v>
      </c>
      <c r="W279" s="247">
        <f t="shared" ref="W279:W283" si="365">G279+M279+S279</f>
        <v>0</v>
      </c>
      <c r="X279" s="214">
        <f t="shared" ref="X279:X283" si="366">J279+P279+V279</f>
        <v>0</v>
      </c>
      <c r="Y279" s="214">
        <f t="shared" ref="Y279:Y284" si="367">W279-X279</f>
        <v>0</v>
      </c>
      <c r="Z279" s="215" t="e">
        <f t="shared" ref="Z279:Z284" si="368">Y279/W279</f>
        <v>#DIV/0!</v>
      </c>
      <c r="AA279" s="248"/>
      <c r="AB279" s="120"/>
      <c r="AC279" s="120"/>
      <c r="AD279" s="120"/>
      <c r="AE279" s="120"/>
      <c r="AF279" s="120"/>
      <c r="AG279" s="120"/>
    </row>
    <row r="280" spans="1:33" ht="26.4" x14ac:dyDescent="0.25">
      <c r="A280" s="110" t="s">
        <v>75</v>
      </c>
      <c r="B280" s="238">
        <v>43871</v>
      </c>
      <c r="C280" s="244" t="s">
        <v>248</v>
      </c>
      <c r="D280" s="239"/>
      <c r="E280" s="240"/>
      <c r="F280" s="113"/>
      <c r="G280" s="114">
        <f t="shared" si="359"/>
        <v>0</v>
      </c>
      <c r="H280" s="240"/>
      <c r="I280" s="113"/>
      <c r="J280" s="114">
        <f t="shared" si="360"/>
        <v>0</v>
      </c>
      <c r="K280" s="112"/>
      <c r="L280" s="113"/>
      <c r="M280" s="114">
        <f t="shared" si="361"/>
        <v>0</v>
      </c>
      <c r="N280" s="112"/>
      <c r="O280" s="113"/>
      <c r="P280" s="114">
        <f t="shared" si="362"/>
        <v>0</v>
      </c>
      <c r="Q280" s="112"/>
      <c r="R280" s="113"/>
      <c r="S280" s="114">
        <f t="shared" si="363"/>
        <v>0</v>
      </c>
      <c r="T280" s="112"/>
      <c r="U280" s="113"/>
      <c r="V280" s="212">
        <f t="shared" si="364"/>
        <v>0</v>
      </c>
      <c r="W280" s="217">
        <f t="shared" si="365"/>
        <v>0</v>
      </c>
      <c r="X280" s="116">
        <f t="shared" si="366"/>
        <v>0</v>
      </c>
      <c r="Y280" s="116">
        <f t="shared" si="367"/>
        <v>0</v>
      </c>
      <c r="Z280" s="117" t="e">
        <f t="shared" si="368"/>
        <v>#DIV/0!</v>
      </c>
      <c r="AA280" s="118"/>
      <c r="AB280" s="120"/>
      <c r="AC280" s="120"/>
      <c r="AD280" s="120"/>
      <c r="AE280" s="120"/>
      <c r="AF280" s="120"/>
      <c r="AG280" s="120"/>
    </row>
    <row r="281" spans="1:33" ht="26.4" x14ac:dyDescent="0.25">
      <c r="A281" s="110" t="s">
        <v>75</v>
      </c>
      <c r="B281" s="238">
        <v>43900</v>
      </c>
      <c r="C281" s="244" t="s">
        <v>248</v>
      </c>
      <c r="D281" s="239"/>
      <c r="E281" s="240"/>
      <c r="F281" s="113"/>
      <c r="G281" s="114">
        <f t="shared" si="359"/>
        <v>0</v>
      </c>
      <c r="H281" s="240"/>
      <c r="I281" s="113"/>
      <c r="J281" s="114">
        <f t="shared" si="360"/>
        <v>0</v>
      </c>
      <c r="K281" s="112"/>
      <c r="L281" s="113"/>
      <c r="M281" s="114">
        <f t="shared" si="361"/>
        <v>0</v>
      </c>
      <c r="N281" s="112"/>
      <c r="O281" s="113"/>
      <c r="P281" s="114">
        <f t="shared" si="362"/>
        <v>0</v>
      </c>
      <c r="Q281" s="112"/>
      <c r="R281" s="113"/>
      <c r="S281" s="114">
        <f t="shared" si="363"/>
        <v>0</v>
      </c>
      <c r="T281" s="112"/>
      <c r="U281" s="113"/>
      <c r="V281" s="212">
        <f t="shared" si="364"/>
        <v>0</v>
      </c>
      <c r="W281" s="217">
        <f t="shared" si="365"/>
        <v>0</v>
      </c>
      <c r="X281" s="116">
        <f t="shared" si="366"/>
        <v>0</v>
      </c>
      <c r="Y281" s="116">
        <f t="shared" si="367"/>
        <v>0</v>
      </c>
      <c r="Z281" s="117" t="e">
        <f t="shared" si="368"/>
        <v>#DIV/0!</v>
      </c>
      <c r="AA281" s="118"/>
      <c r="AB281" s="120"/>
      <c r="AC281" s="120"/>
      <c r="AD281" s="120"/>
      <c r="AE281" s="120"/>
      <c r="AF281" s="120"/>
      <c r="AG281" s="120"/>
    </row>
    <row r="282" spans="1:33" ht="13.2" x14ac:dyDescent="0.25">
      <c r="A282" s="121" t="s">
        <v>75</v>
      </c>
      <c r="B282" s="249">
        <v>43931</v>
      </c>
      <c r="C282" s="151" t="s">
        <v>249</v>
      </c>
      <c r="D282" s="241" t="s">
        <v>78</v>
      </c>
      <c r="E282" s="242"/>
      <c r="F282" s="124"/>
      <c r="G282" s="114">
        <f t="shared" si="359"/>
        <v>0</v>
      </c>
      <c r="H282" s="242"/>
      <c r="I282" s="124"/>
      <c r="J282" s="114">
        <f t="shared" si="360"/>
        <v>0</v>
      </c>
      <c r="K282" s="123"/>
      <c r="L282" s="124"/>
      <c r="M282" s="125">
        <f t="shared" si="361"/>
        <v>0</v>
      </c>
      <c r="N282" s="123"/>
      <c r="O282" s="124"/>
      <c r="P282" s="125">
        <f t="shared" si="362"/>
        <v>0</v>
      </c>
      <c r="Q282" s="123"/>
      <c r="R282" s="124"/>
      <c r="S282" s="125">
        <f t="shared" si="363"/>
        <v>0</v>
      </c>
      <c r="T282" s="123"/>
      <c r="U282" s="124"/>
      <c r="V282" s="219">
        <f t="shared" si="364"/>
        <v>0</v>
      </c>
      <c r="W282" s="250">
        <f t="shared" si="365"/>
        <v>0</v>
      </c>
      <c r="X282" s="116">
        <f t="shared" si="366"/>
        <v>0</v>
      </c>
      <c r="Y282" s="116">
        <f t="shared" si="367"/>
        <v>0</v>
      </c>
      <c r="Z282" s="117" t="e">
        <f t="shared" si="368"/>
        <v>#DIV/0!</v>
      </c>
      <c r="AA282" s="203"/>
      <c r="AB282" s="120"/>
      <c r="AC282" s="120"/>
      <c r="AD282" s="120"/>
      <c r="AE282" s="120"/>
      <c r="AF282" s="120"/>
      <c r="AG282" s="120"/>
    </row>
    <row r="283" spans="1:33" ht="39.6" x14ac:dyDescent="0.25">
      <c r="A283" s="121" t="s">
        <v>75</v>
      </c>
      <c r="B283" s="251">
        <v>43961</v>
      </c>
      <c r="C283" s="218" t="s">
        <v>250</v>
      </c>
      <c r="D283" s="252"/>
      <c r="E283" s="123"/>
      <c r="F283" s="124">
        <v>0.22</v>
      </c>
      <c r="G283" s="125">
        <f t="shared" si="359"/>
        <v>0</v>
      </c>
      <c r="H283" s="123"/>
      <c r="I283" s="124">
        <v>0.22</v>
      </c>
      <c r="J283" s="125">
        <f t="shared" si="360"/>
        <v>0</v>
      </c>
      <c r="K283" s="123"/>
      <c r="L283" s="124">
        <v>0.22</v>
      </c>
      <c r="M283" s="125">
        <f t="shared" si="361"/>
        <v>0</v>
      </c>
      <c r="N283" s="123"/>
      <c r="O283" s="124">
        <v>0.22</v>
      </c>
      <c r="P283" s="125">
        <f t="shared" si="362"/>
        <v>0</v>
      </c>
      <c r="Q283" s="123"/>
      <c r="R283" s="124">
        <v>0.22</v>
      </c>
      <c r="S283" s="125">
        <f t="shared" si="363"/>
        <v>0</v>
      </c>
      <c r="T283" s="123"/>
      <c r="U283" s="124">
        <v>0.22</v>
      </c>
      <c r="V283" s="219">
        <f t="shared" si="364"/>
        <v>0</v>
      </c>
      <c r="W283" s="220">
        <f t="shared" si="365"/>
        <v>0</v>
      </c>
      <c r="X283" s="221">
        <f t="shared" si="366"/>
        <v>0</v>
      </c>
      <c r="Y283" s="221">
        <f t="shared" si="367"/>
        <v>0</v>
      </c>
      <c r="Z283" s="222" t="e">
        <f t="shared" si="368"/>
        <v>#DIV/0!</v>
      </c>
      <c r="AA283" s="253"/>
      <c r="AB283" s="7"/>
      <c r="AC283" s="7"/>
      <c r="AD283" s="7"/>
      <c r="AE283" s="7"/>
      <c r="AF283" s="7"/>
      <c r="AG283" s="7"/>
    </row>
    <row r="284" spans="1:33" ht="13.2" x14ac:dyDescent="0.25">
      <c r="A284" s="154" t="s">
        <v>251</v>
      </c>
      <c r="B284" s="155"/>
      <c r="C284" s="156"/>
      <c r="D284" s="157"/>
      <c r="E284" s="161">
        <f>SUM(E279:E282)</f>
        <v>0</v>
      </c>
      <c r="F284" s="177"/>
      <c r="G284" s="160">
        <f>SUM(G279:G283)</f>
        <v>0</v>
      </c>
      <c r="H284" s="161">
        <f>SUM(H279:H282)</f>
        <v>0</v>
      </c>
      <c r="I284" s="177"/>
      <c r="J284" s="160">
        <f>SUM(J279:J283)</f>
        <v>0</v>
      </c>
      <c r="K284" s="178">
        <f>SUM(K279:K282)</f>
        <v>0</v>
      </c>
      <c r="L284" s="177"/>
      <c r="M284" s="160">
        <f>SUM(M279:M283)</f>
        <v>0</v>
      </c>
      <c r="N284" s="178">
        <f>SUM(N279:N282)</f>
        <v>0</v>
      </c>
      <c r="O284" s="177"/>
      <c r="P284" s="160">
        <f>SUM(P279:P283)</f>
        <v>0</v>
      </c>
      <c r="Q284" s="178">
        <f>SUM(Q279:Q282)</f>
        <v>0</v>
      </c>
      <c r="R284" s="177"/>
      <c r="S284" s="160">
        <f>SUM(S279:S283)</f>
        <v>0</v>
      </c>
      <c r="T284" s="178">
        <f>SUM(T279:T282)</f>
        <v>0</v>
      </c>
      <c r="U284" s="177"/>
      <c r="V284" s="162">
        <f t="shared" ref="V284:X284" si="369">SUM(V279:V283)</f>
        <v>0</v>
      </c>
      <c r="W284" s="207">
        <f t="shared" si="369"/>
        <v>0</v>
      </c>
      <c r="X284" s="208">
        <f t="shared" si="369"/>
        <v>0</v>
      </c>
      <c r="Y284" s="208">
        <f t="shared" si="367"/>
        <v>0</v>
      </c>
      <c r="Z284" s="208" t="e">
        <f t="shared" si="368"/>
        <v>#DIV/0!</v>
      </c>
      <c r="AA284" s="209"/>
      <c r="AB284" s="7"/>
      <c r="AC284" s="7"/>
      <c r="AD284" s="7"/>
      <c r="AE284" s="7"/>
      <c r="AF284" s="7"/>
      <c r="AG284" s="7"/>
    </row>
    <row r="285" spans="1:33" ht="13.2" x14ac:dyDescent="0.25">
      <c r="A285" s="166" t="s">
        <v>70</v>
      </c>
      <c r="B285" s="191">
        <v>11</v>
      </c>
      <c r="C285" s="168" t="s">
        <v>252</v>
      </c>
      <c r="D285" s="169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210"/>
      <c r="X285" s="210"/>
      <c r="Y285" s="170"/>
      <c r="Z285" s="210"/>
      <c r="AA285" s="211"/>
      <c r="AB285" s="7"/>
      <c r="AC285" s="7"/>
      <c r="AD285" s="7"/>
      <c r="AE285" s="7"/>
      <c r="AF285" s="7"/>
      <c r="AG285" s="7"/>
    </row>
    <row r="286" spans="1:33" ht="26.4" x14ac:dyDescent="0.25">
      <c r="A286" s="254" t="s">
        <v>75</v>
      </c>
      <c r="B286" s="238">
        <v>43841</v>
      </c>
      <c r="C286" s="244" t="s">
        <v>253</v>
      </c>
      <c r="D286" s="145" t="s">
        <v>110</v>
      </c>
      <c r="E286" s="146"/>
      <c r="F286" s="147"/>
      <c r="G286" s="148">
        <f t="shared" ref="G286:G287" si="370">E286*F286</f>
        <v>0</v>
      </c>
      <c r="H286" s="146"/>
      <c r="I286" s="147"/>
      <c r="J286" s="148">
        <f t="shared" ref="J286:J287" si="371">H286*I286</f>
        <v>0</v>
      </c>
      <c r="K286" s="146"/>
      <c r="L286" s="147"/>
      <c r="M286" s="148">
        <f t="shared" ref="M286:M287" si="372">K286*L286</f>
        <v>0</v>
      </c>
      <c r="N286" s="146"/>
      <c r="O286" s="147"/>
      <c r="P286" s="148">
        <f t="shared" ref="P286:P287" si="373">N286*O286</f>
        <v>0</v>
      </c>
      <c r="Q286" s="146"/>
      <c r="R286" s="147"/>
      <c r="S286" s="148">
        <f t="shared" ref="S286:S287" si="374">Q286*R286</f>
        <v>0</v>
      </c>
      <c r="T286" s="146"/>
      <c r="U286" s="147"/>
      <c r="V286" s="246">
        <f t="shared" ref="V286:V287" si="375">T286*U286</f>
        <v>0</v>
      </c>
      <c r="W286" s="247">
        <f t="shared" ref="W286:W287" si="376">G286+M286+S286</f>
        <v>0</v>
      </c>
      <c r="X286" s="214">
        <f t="shared" ref="X286:X287" si="377">J286+P286+V286</f>
        <v>0</v>
      </c>
      <c r="Y286" s="214">
        <f t="shared" ref="Y286:Y288" si="378">W286-X286</f>
        <v>0</v>
      </c>
      <c r="Z286" s="215" t="e">
        <f t="shared" ref="Z286:Z288" si="379">Y286/W286</f>
        <v>#DIV/0!</v>
      </c>
      <c r="AA286" s="248"/>
      <c r="AB286" s="120"/>
      <c r="AC286" s="120"/>
      <c r="AD286" s="120"/>
      <c r="AE286" s="120"/>
      <c r="AF286" s="120"/>
      <c r="AG286" s="120"/>
    </row>
    <row r="287" spans="1:33" ht="26.4" x14ac:dyDescent="0.25">
      <c r="A287" s="255" t="s">
        <v>75</v>
      </c>
      <c r="B287" s="238">
        <v>43872</v>
      </c>
      <c r="C287" s="151" t="s">
        <v>253</v>
      </c>
      <c r="D287" s="122" t="s">
        <v>110</v>
      </c>
      <c r="E287" s="123"/>
      <c r="F287" s="124"/>
      <c r="G287" s="114">
        <f t="shared" si="370"/>
        <v>0</v>
      </c>
      <c r="H287" s="123"/>
      <c r="I287" s="124"/>
      <c r="J287" s="114">
        <f t="shared" si="371"/>
        <v>0</v>
      </c>
      <c r="K287" s="123"/>
      <c r="L287" s="124"/>
      <c r="M287" s="125">
        <f t="shared" si="372"/>
        <v>0</v>
      </c>
      <c r="N287" s="123"/>
      <c r="O287" s="124"/>
      <c r="P287" s="125">
        <f t="shared" si="373"/>
        <v>0</v>
      </c>
      <c r="Q287" s="123"/>
      <c r="R287" s="124"/>
      <c r="S287" s="125">
        <f t="shared" si="374"/>
        <v>0</v>
      </c>
      <c r="T287" s="123"/>
      <c r="U287" s="124"/>
      <c r="V287" s="219">
        <f t="shared" si="375"/>
        <v>0</v>
      </c>
      <c r="W287" s="256">
        <f t="shared" si="376"/>
        <v>0</v>
      </c>
      <c r="X287" s="221">
        <f t="shared" si="377"/>
        <v>0</v>
      </c>
      <c r="Y287" s="221">
        <f t="shared" si="378"/>
        <v>0</v>
      </c>
      <c r="Z287" s="222" t="e">
        <f t="shared" si="379"/>
        <v>#DIV/0!</v>
      </c>
      <c r="AA287" s="253"/>
      <c r="AB287" s="119"/>
      <c r="AC287" s="120"/>
      <c r="AD287" s="120"/>
      <c r="AE287" s="120"/>
      <c r="AF287" s="120"/>
      <c r="AG287" s="120"/>
    </row>
    <row r="288" spans="1:33" ht="28.2" customHeight="1" x14ac:dyDescent="0.25">
      <c r="A288" s="469" t="s">
        <v>254</v>
      </c>
      <c r="B288" s="582"/>
      <c r="C288" s="582"/>
      <c r="D288" s="583"/>
      <c r="E288" s="161">
        <f>SUM(E286:E287)</f>
        <v>0</v>
      </c>
      <c r="F288" s="177"/>
      <c r="G288" s="160">
        <f t="shared" ref="G288:H288" si="380">SUM(G286:G287)</f>
        <v>0</v>
      </c>
      <c r="H288" s="161">
        <f t="shared" si="380"/>
        <v>0</v>
      </c>
      <c r="I288" s="177"/>
      <c r="J288" s="160">
        <f t="shared" ref="J288:K288" si="381">SUM(J286:J287)</f>
        <v>0</v>
      </c>
      <c r="K288" s="178">
        <f t="shared" si="381"/>
        <v>0</v>
      </c>
      <c r="L288" s="177"/>
      <c r="M288" s="160">
        <f t="shared" ref="M288:N288" si="382">SUM(M286:M287)</f>
        <v>0</v>
      </c>
      <c r="N288" s="178">
        <f t="shared" si="382"/>
        <v>0</v>
      </c>
      <c r="O288" s="177"/>
      <c r="P288" s="160">
        <f t="shared" ref="P288:Q288" si="383">SUM(P286:P287)</f>
        <v>0</v>
      </c>
      <c r="Q288" s="178">
        <f t="shared" si="383"/>
        <v>0</v>
      </c>
      <c r="R288" s="177"/>
      <c r="S288" s="160">
        <f t="shared" ref="S288:T288" si="384">SUM(S286:S287)</f>
        <v>0</v>
      </c>
      <c r="T288" s="178">
        <f t="shared" si="384"/>
        <v>0</v>
      </c>
      <c r="U288" s="177"/>
      <c r="V288" s="162">
        <f t="shared" ref="V288:X288" si="385">SUM(V286:V287)</f>
        <v>0</v>
      </c>
      <c r="W288" s="207">
        <f t="shared" si="385"/>
        <v>0</v>
      </c>
      <c r="X288" s="208">
        <f t="shared" si="385"/>
        <v>0</v>
      </c>
      <c r="Y288" s="208">
        <f t="shared" si="378"/>
        <v>0</v>
      </c>
      <c r="Z288" s="208" t="e">
        <f t="shared" si="379"/>
        <v>#DIV/0!</v>
      </c>
      <c r="AA288" s="209"/>
      <c r="AB288" s="7"/>
      <c r="AC288" s="7"/>
      <c r="AD288" s="7"/>
      <c r="AE288" s="7"/>
      <c r="AF288" s="7"/>
      <c r="AG288" s="7"/>
    </row>
    <row r="289" spans="1:33" ht="13.2" x14ac:dyDescent="0.25">
      <c r="A289" s="190" t="s">
        <v>70</v>
      </c>
      <c r="B289" s="191">
        <v>12</v>
      </c>
      <c r="C289" s="192" t="s">
        <v>255</v>
      </c>
      <c r="D289" s="257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210"/>
      <c r="X289" s="210"/>
      <c r="Y289" s="170"/>
      <c r="Z289" s="210"/>
      <c r="AA289" s="211"/>
      <c r="AB289" s="7"/>
      <c r="AC289" s="7"/>
      <c r="AD289" s="7"/>
      <c r="AE289" s="7"/>
      <c r="AF289" s="7"/>
      <c r="AG289" s="7"/>
    </row>
    <row r="290" spans="1:33" ht="26.4" x14ac:dyDescent="0.25">
      <c r="A290" s="143" t="s">
        <v>75</v>
      </c>
      <c r="B290" s="258">
        <v>43842</v>
      </c>
      <c r="C290" s="259" t="s">
        <v>256</v>
      </c>
      <c r="D290" s="233" t="s">
        <v>257</v>
      </c>
      <c r="E290" s="245"/>
      <c r="F290" s="147"/>
      <c r="G290" s="148">
        <f t="shared" ref="G290:G293" si="386">E290*F290</f>
        <v>0</v>
      </c>
      <c r="H290" s="245"/>
      <c r="I290" s="147"/>
      <c r="J290" s="148">
        <f t="shared" ref="J290:J293" si="387">H290*I290</f>
        <v>0</v>
      </c>
      <c r="K290" s="146"/>
      <c r="L290" s="147"/>
      <c r="M290" s="148">
        <f t="shared" ref="M290:M293" si="388">K290*L290</f>
        <v>0</v>
      </c>
      <c r="N290" s="146"/>
      <c r="O290" s="147"/>
      <c r="P290" s="148">
        <f t="shared" ref="P290:P293" si="389">N290*O290</f>
        <v>0</v>
      </c>
      <c r="Q290" s="146"/>
      <c r="R290" s="147"/>
      <c r="S290" s="148">
        <f t="shared" ref="S290:S293" si="390">Q290*R290</f>
        <v>0</v>
      </c>
      <c r="T290" s="146"/>
      <c r="U290" s="147"/>
      <c r="V290" s="246">
        <f t="shared" ref="V290:V293" si="391">T290*U290</f>
        <v>0</v>
      </c>
      <c r="W290" s="247">
        <f t="shared" ref="W290:W293" si="392">G290+M290+S290</f>
        <v>0</v>
      </c>
      <c r="X290" s="214">
        <f t="shared" ref="X290:X293" si="393">J290+P290+V290</f>
        <v>0</v>
      </c>
      <c r="Y290" s="214">
        <f t="shared" ref="Y290:Y294" si="394">W290-X290</f>
        <v>0</v>
      </c>
      <c r="Z290" s="215" t="e">
        <f t="shared" ref="Z290:Z294" si="395">Y290/W290</f>
        <v>#DIV/0!</v>
      </c>
      <c r="AA290" s="260"/>
      <c r="AB290" s="119"/>
      <c r="AC290" s="120"/>
      <c r="AD290" s="120"/>
      <c r="AE290" s="120"/>
      <c r="AF290" s="120"/>
      <c r="AG290" s="120"/>
    </row>
    <row r="291" spans="1:33" ht="13.2" x14ac:dyDescent="0.25">
      <c r="A291" s="110" t="s">
        <v>75</v>
      </c>
      <c r="B291" s="238">
        <v>43873</v>
      </c>
      <c r="C291" s="175" t="s">
        <v>258</v>
      </c>
      <c r="D291" s="239" t="s">
        <v>230</v>
      </c>
      <c r="E291" s="240"/>
      <c r="F291" s="113"/>
      <c r="G291" s="114">
        <f t="shared" si="386"/>
        <v>0</v>
      </c>
      <c r="H291" s="240"/>
      <c r="I291" s="113"/>
      <c r="J291" s="114">
        <f t="shared" si="387"/>
        <v>0</v>
      </c>
      <c r="K291" s="112"/>
      <c r="L291" s="113"/>
      <c r="M291" s="114">
        <f t="shared" si="388"/>
        <v>0</v>
      </c>
      <c r="N291" s="112"/>
      <c r="O291" s="113"/>
      <c r="P291" s="114">
        <f t="shared" si="389"/>
        <v>0</v>
      </c>
      <c r="Q291" s="112"/>
      <c r="R291" s="113"/>
      <c r="S291" s="114">
        <f t="shared" si="390"/>
        <v>0</v>
      </c>
      <c r="T291" s="112"/>
      <c r="U291" s="113"/>
      <c r="V291" s="212">
        <f t="shared" si="391"/>
        <v>0</v>
      </c>
      <c r="W291" s="261">
        <f t="shared" si="392"/>
        <v>0</v>
      </c>
      <c r="X291" s="116">
        <f t="shared" si="393"/>
        <v>0</v>
      </c>
      <c r="Y291" s="116">
        <f t="shared" si="394"/>
        <v>0</v>
      </c>
      <c r="Z291" s="117" t="e">
        <f t="shared" si="395"/>
        <v>#DIV/0!</v>
      </c>
      <c r="AA291" s="262"/>
      <c r="AB291" s="120"/>
      <c r="AC291" s="120"/>
      <c r="AD291" s="120"/>
      <c r="AE291" s="120"/>
      <c r="AF291" s="120"/>
      <c r="AG291" s="120"/>
    </row>
    <row r="292" spans="1:33" ht="13.2" x14ac:dyDescent="0.25">
      <c r="A292" s="121" t="s">
        <v>75</v>
      </c>
      <c r="B292" s="249">
        <v>43902</v>
      </c>
      <c r="C292" s="151" t="s">
        <v>259</v>
      </c>
      <c r="D292" s="241" t="s">
        <v>230</v>
      </c>
      <c r="E292" s="242"/>
      <c r="F292" s="124"/>
      <c r="G292" s="125">
        <f t="shared" si="386"/>
        <v>0</v>
      </c>
      <c r="H292" s="242"/>
      <c r="I292" s="124"/>
      <c r="J292" s="125">
        <f t="shared" si="387"/>
        <v>0</v>
      </c>
      <c r="K292" s="123"/>
      <c r="L292" s="124"/>
      <c r="M292" s="125">
        <f t="shared" si="388"/>
        <v>0</v>
      </c>
      <c r="N292" s="123"/>
      <c r="O292" s="124"/>
      <c r="P292" s="125">
        <f t="shared" si="389"/>
        <v>0</v>
      </c>
      <c r="Q292" s="123"/>
      <c r="R292" s="124"/>
      <c r="S292" s="125">
        <f t="shared" si="390"/>
        <v>0</v>
      </c>
      <c r="T292" s="123"/>
      <c r="U292" s="124"/>
      <c r="V292" s="219">
        <f t="shared" si="391"/>
        <v>0</v>
      </c>
      <c r="W292" s="250">
        <f t="shared" si="392"/>
        <v>0</v>
      </c>
      <c r="X292" s="116">
        <f t="shared" si="393"/>
        <v>0</v>
      </c>
      <c r="Y292" s="116">
        <f t="shared" si="394"/>
        <v>0</v>
      </c>
      <c r="Z292" s="117" t="e">
        <f t="shared" si="395"/>
        <v>#DIV/0!</v>
      </c>
      <c r="AA292" s="263"/>
      <c r="AB292" s="120"/>
      <c r="AC292" s="120"/>
      <c r="AD292" s="120"/>
      <c r="AE292" s="120"/>
      <c r="AF292" s="120"/>
      <c r="AG292" s="120"/>
    </row>
    <row r="293" spans="1:33" ht="26.4" x14ac:dyDescent="0.25">
      <c r="A293" s="121" t="s">
        <v>75</v>
      </c>
      <c r="B293" s="249">
        <v>43933</v>
      </c>
      <c r="C293" s="218" t="s">
        <v>260</v>
      </c>
      <c r="D293" s="252"/>
      <c r="E293" s="242"/>
      <c r="F293" s="124">
        <v>0.22</v>
      </c>
      <c r="G293" s="125">
        <f t="shared" si="386"/>
        <v>0</v>
      </c>
      <c r="H293" s="242"/>
      <c r="I293" s="124">
        <v>0.22</v>
      </c>
      <c r="J293" s="125">
        <f t="shared" si="387"/>
        <v>0</v>
      </c>
      <c r="K293" s="123"/>
      <c r="L293" s="124">
        <v>0.22</v>
      </c>
      <c r="M293" s="125">
        <f t="shared" si="388"/>
        <v>0</v>
      </c>
      <c r="N293" s="123"/>
      <c r="O293" s="124">
        <v>0.22</v>
      </c>
      <c r="P293" s="125">
        <f t="shared" si="389"/>
        <v>0</v>
      </c>
      <c r="Q293" s="123"/>
      <c r="R293" s="124">
        <v>0.22</v>
      </c>
      <c r="S293" s="125">
        <f t="shared" si="390"/>
        <v>0</v>
      </c>
      <c r="T293" s="123"/>
      <c r="U293" s="124">
        <v>0.22</v>
      </c>
      <c r="V293" s="219">
        <f t="shared" si="391"/>
        <v>0</v>
      </c>
      <c r="W293" s="220">
        <f t="shared" si="392"/>
        <v>0</v>
      </c>
      <c r="X293" s="221">
        <f t="shared" si="393"/>
        <v>0</v>
      </c>
      <c r="Y293" s="221">
        <f t="shared" si="394"/>
        <v>0</v>
      </c>
      <c r="Z293" s="222" t="e">
        <f t="shared" si="395"/>
        <v>#DIV/0!</v>
      </c>
      <c r="AA293" s="140"/>
      <c r="AB293" s="7"/>
      <c r="AC293" s="7"/>
      <c r="AD293" s="7"/>
      <c r="AE293" s="7"/>
      <c r="AF293" s="7"/>
      <c r="AG293" s="7"/>
    </row>
    <row r="294" spans="1:33" ht="13.2" x14ac:dyDescent="0.25">
      <c r="A294" s="154" t="s">
        <v>261</v>
      </c>
      <c r="B294" s="155"/>
      <c r="C294" s="156"/>
      <c r="D294" s="264"/>
      <c r="E294" s="161">
        <f>SUM(E290:E292)</f>
        <v>0</v>
      </c>
      <c r="F294" s="177"/>
      <c r="G294" s="160">
        <f>SUM(G290:G293)</f>
        <v>0</v>
      </c>
      <c r="H294" s="161">
        <f>SUM(H290:H292)</f>
        <v>0</v>
      </c>
      <c r="I294" s="177"/>
      <c r="J294" s="160">
        <f>SUM(J290:J293)</f>
        <v>0</v>
      </c>
      <c r="K294" s="178">
        <f>SUM(K290:K292)</f>
        <v>0</v>
      </c>
      <c r="L294" s="177"/>
      <c r="M294" s="160">
        <f>SUM(M290:M293)</f>
        <v>0</v>
      </c>
      <c r="N294" s="178">
        <f>SUM(N290:N292)</f>
        <v>0</v>
      </c>
      <c r="O294" s="177"/>
      <c r="P294" s="160">
        <f>SUM(P290:P293)</f>
        <v>0</v>
      </c>
      <c r="Q294" s="178">
        <f>SUM(Q290:Q292)</f>
        <v>0</v>
      </c>
      <c r="R294" s="177"/>
      <c r="S294" s="160">
        <f>SUM(S290:S293)</f>
        <v>0</v>
      </c>
      <c r="T294" s="178">
        <f>SUM(T290:T292)</f>
        <v>0</v>
      </c>
      <c r="U294" s="177"/>
      <c r="V294" s="162">
        <f t="shared" ref="V294:X294" si="396">SUM(V290:V293)</f>
        <v>0</v>
      </c>
      <c r="W294" s="207">
        <f t="shared" si="396"/>
        <v>0</v>
      </c>
      <c r="X294" s="208">
        <f t="shared" si="396"/>
        <v>0</v>
      </c>
      <c r="Y294" s="208">
        <f t="shared" si="394"/>
        <v>0</v>
      </c>
      <c r="Z294" s="208" t="e">
        <f t="shared" si="395"/>
        <v>#DIV/0!</v>
      </c>
      <c r="AA294" s="209"/>
      <c r="AB294" s="7"/>
      <c r="AC294" s="7"/>
      <c r="AD294" s="7"/>
      <c r="AE294" s="7"/>
      <c r="AF294" s="7"/>
      <c r="AG294" s="7"/>
    </row>
    <row r="295" spans="1:33" ht="13.2" x14ac:dyDescent="0.25">
      <c r="A295" s="190" t="s">
        <v>70</v>
      </c>
      <c r="B295" s="265">
        <v>13</v>
      </c>
      <c r="C295" s="192" t="s">
        <v>262</v>
      </c>
      <c r="D295" s="95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210"/>
      <c r="X295" s="210"/>
      <c r="Y295" s="170"/>
      <c r="Z295" s="210"/>
      <c r="AA295" s="211"/>
      <c r="AB295" s="6"/>
      <c r="AC295" s="7"/>
      <c r="AD295" s="7"/>
      <c r="AE295" s="7"/>
      <c r="AF295" s="7"/>
      <c r="AG295" s="7"/>
    </row>
    <row r="296" spans="1:33" ht="30" customHeight="1" x14ac:dyDescent="0.25">
      <c r="A296" s="99" t="s">
        <v>72</v>
      </c>
      <c r="B296" s="266" t="s">
        <v>263</v>
      </c>
      <c r="C296" s="267" t="s">
        <v>264</v>
      </c>
      <c r="D296" s="129"/>
      <c r="E296" s="130">
        <f>SUM(E297:E299)</f>
        <v>4</v>
      </c>
      <c r="F296" s="131"/>
      <c r="G296" s="132">
        <f>SUM(G297:G300)</f>
        <v>61000</v>
      </c>
      <c r="H296" s="130">
        <f>SUM(H297:H299)</f>
        <v>4</v>
      </c>
      <c r="I296" s="131"/>
      <c r="J296" s="132">
        <f>SUM(J297:J300)</f>
        <v>54400</v>
      </c>
      <c r="K296" s="130">
        <f>SUM(K297:K299)</f>
        <v>0</v>
      </c>
      <c r="L296" s="131"/>
      <c r="M296" s="132">
        <f>SUM(M297:M300)</f>
        <v>0</v>
      </c>
      <c r="N296" s="130">
        <f>SUM(N297:N299)</f>
        <v>0</v>
      </c>
      <c r="O296" s="131"/>
      <c r="P296" s="132">
        <f>SUM(P297:P300)</f>
        <v>0</v>
      </c>
      <c r="Q296" s="130">
        <f>SUM(Q297:Q299)</f>
        <v>0</v>
      </c>
      <c r="R296" s="131"/>
      <c r="S296" s="132">
        <f>SUM(S297:S300)</f>
        <v>0</v>
      </c>
      <c r="T296" s="130">
        <f>SUM(T297:T299)</f>
        <v>0</v>
      </c>
      <c r="U296" s="131"/>
      <c r="V296" s="268">
        <f t="shared" ref="V296:X296" si="397">SUM(V297:V300)</f>
        <v>0</v>
      </c>
      <c r="W296" s="269">
        <f t="shared" si="397"/>
        <v>61000</v>
      </c>
      <c r="X296" s="132">
        <f t="shared" si="397"/>
        <v>54400</v>
      </c>
      <c r="Y296" s="132">
        <f t="shared" ref="Y296:Y367" si="398">W296-X296</f>
        <v>6600</v>
      </c>
      <c r="Z296" s="132">
        <f t="shared" ref="Z296:Z368" si="399">Y296/W296</f>
        <v>0.10819672131147541</v>
      </c>
      <c r="AA296" s="134"/>
      <c r="AB296" s="109"/>
      <c r="AC296" s="109"/>
      <c r="AD296" s="109"/>
      <c r="AE296" s="109"/>
      <c r="AF296" s="109"/>
      <c r="AG296" s="109"/>
    </row>
    <row r="297" spans="1:33" ht="13.2" x14ac:dyDescent="0.25">
      <c r="A297" s="110" t="s">
        <v>75</v>
      </c>
      <c r="B297" s="343" t="s">
        <v>265</v>
      </c>
      <c r="C297" s="342" t="s">
        <v>266</v>
      </c>
      <c r="D297" s="539" t="s">
        <v>140</v>
      </c>
      <c r="E297" s="540">
        <v>3</v>
      </c>
      <c r="F297" s="541">
        <v>10000</v>
      </c>
      <c r="G297" s="542">
        <f t="shared" ref="G297:G300" si="400">E297*F297</f>
        <v>30000</v>
      </c>
      <c r="H297" s="112">
        <v>3</v>
      </c>
      <c r="I297" s="113">
        <v>10000</v>
      </c>
      <c r="J297" s="113">
        <f>6129.03+23870.97</f>
        <v>30000</v>
      </c>
      <c r="K297" s="112"/>
      <c r="L297" s="113"/>
      <c r="M297" s="114">
        <f t="shared" ref="M297:M300" si="401">K297*L297</f>
        <v>0</v>
      </c>
      <c r="N297" s="112"/>
      <c r="O297" s="113"/>
      <c r="P297" s="114">
        <f t="shared" ref="P297:P300" si="402">N297*O297</f>
        <v>0</v>
      </c>
      <c r="Q297" s="112"/>
      <c r="R297" s="113"/>
      <c r="S297" s="114">
        <f t="shared" ref="S297:S300" si="403">Q297*R297</f>
        <v>0</v>
      </c>
      <c r="T297" s="112"/>
      <c r="U297" s="113"/>
      <c r="V297" s="212">
        <f t="shared" ref="V297:V300" si="404">T297*U297</f>
        <v>0</v>
      </c>
      <c r="W297" s="217">
        <f t="shared" ref="W297:W300" si="405">G297+M297+S297</f>
        <v>30000</v>
      </c>
      <c r="X297" s="116">
        <f t="shared" ref="X297:X300" si="406">J297+P297+V297</f>
        <v>30000</v>
      </c>
      <c r="Y297" s="116">
        <f t="shared" si="398"/>
        <v>0</v>
      </c>
      <c r="Z297" s="117">
        <f t="shared" si="399"/>
        <v>0</v>
      </c>
      <c r="AA297" s="118"/>
      <c r="AB297" s="120"/>
      <c r="AC297" s="120"/>
      <c r="AD297" s="120"/>
      <c r="AE297" s="120"/>
      <c r="AF297" s="120"/>
      <c r="AG297" s="120"/>
    </row>
    <row r="298" spans="1:33" ht="13.2" x14ac:dyDescent="0.25">
      <c r="A298" s="110" t="s">
        <v>75</v>
      </c>
      <c r="B298" s="343" t="s">
        <v>267</v>
      </c>
      <c r="C298" s="342" t="s">
        <v>268</v>
      </c>
      <c r="D298" s="539" t="s">
        <v>140</v>
      </c>
      <c r="E298" s="540">
        <v>1</v>
      </c>
      <c r="F298" s="541">
        <v>20000</v>
      </c>
      <c r="G298" s="542">
        <f t="shared" si="400"/>
        <v>20000</v>
      </c>
      <c r="H298" s="112">
        <v>1</v>
      </c>
      <c r="I298" s="113">
        <v>20000</v>
      </c>
      <c r="J298" s="114">
        <f>150+1800+8050+10000</f>
        <v>20000</v>
      </c>
      <c r="K298" s="112"/>
      <c r="L298" s="113"/>
      <c r="M298" s="114">
        <f t="shared" si="401"/>
        <v>0</v>
      </c>
      <c r="N298" s="112"/>
      <c r="O298" s="113"/>
      <c r="P298" s="114">
        <f t="shared" si="402"/>
        <v>0</v>
      </c>
      <c r="Q298" s="112"/>
      <c r="R298" s="113"/>
      <c r="S298" s="114">
        <f t="shared" si="403"/>
        <v>0</v>
      </c>
      <c r="T298" s="112"/>
      <c r="U298" s="113"/>
      <c r="V298" s="212">
        <f t="shared" si="404"/>
        <v>0</v>
      </c>
      <c r="W298" s="217">
        <f t="shared" si="405"/>
        <v>20000</v>
      </c>
      <c r="X298" s="116">
        <f t="shared" si="406"/>
        <v>20000</v>
      </c>
      <c r="Y298" s="116">
        <f t="shared" si="398"/>
        <v>0</v>
      </c>
      <c r="Z298" s="117">
        <f t="shared" si="399"/>
        <v>0</v>
      </c>
      <c r="AA298" s="118"/>
      <c r="AB298" s="120"/>
      <c r="AC298" s="120"/>
      <c r="AD298" s="120"/>
      <c r="AE298" s="120"/>
      <c r="AF298" s="120"/>
      <c r="AG298" s="120"/>
    </row>
    <row r="299" spans="1:33" ht="13.2" x14ac:dyDescent="0.25">
      <c r="A299" s="110" t="s">
        <v>75</v>
      </c>
      <c r="B299" s="343" t="s">
        <v>269</v>
      </c>
      <c r="C299" s="342" t="s">
        <v>270</v>
      </c>
      <c r="D299" s="539" t="s">
        <v>140</v>
      </c>
      <c r="E299" s="540"/>
      <c r="F299" s="541"/>
      <c r="G299" s="542">
        <f t="shared" si="400"/>
        <v>0</v>
      </c>
      <c r="H299" s="112"/>
      <c r="I299" s="113"/>
      <c r="J299" s="114">
        <f t="shared" ref="J299" si="407">H299*I299</f>
        <v>0</v>
      </c>
      <c r="K299" s="112"/>
      <c r="L299" s="113"/>
      <c r="M299" s="114">
        <f t="shared" si="401"/>
        <v>0</v>
      </c>
      <c r="N299" s="112"/>
      <c r="O299" s="113"/>
      <c r="P299" s="114">
        <f t="shared" si="402"/>
        <v>0</v>
      </c>
      <c r="Q299" s="112"/>
      <c r="R299" s="113"/>
      <c r="S299" s="114">
        <f t="shared" si="403"/>
        <v>0</v>
      </c>
      <c r="T299" s="112"/>
      <c r="U299" s="113"/>
      <c r="V299" s="212">
        <f t="shared" si="404"/>
        <v>0</v>
      </c>
      <c r="W299" s="217">
        <f t="shared" si="405"/>
        <v>0</v>
      </c>
      <c r="X299" s="116">
        <f t="shared" si="406"/>
        <v>0</v>
      </c>
      <c r="Y299" s="116">
        <f t="shared" si="398"/>
        <v>0</v>
      </c>
      <c r="Z299" s="117" t="e">
        <f t="shared" si="399"/>
        <v>#DIV/0!</v>
      </c>
      <c r="AA299" s="118"/>
      <c r="AB299" s="120"/>
      <c r="AC299" s="120"/>
      <c r="AD299" s="120"/>
      <c r="AE299" s="120"/>
      <c r="AF299" s="120"/>
      <c r="AG299" s="120"/>
    </row>
    <row r="300" spans="1:33" ht="40.200000000000003" thickBot="1" x14ac:dyDescent="0.3">
      <c r="A300" s="135" t="s">
        <v>75</v>
      </c>
      <c r="B300" s="343" t="s">
        <v>271</v>
      </c>
      <c r="C300" s="342" t="s">
        <v>272</v>
      </c>
      <c r="D300" s="539"/>
      <c r="E300" s="540">
        <f>G298+G297</f>
        <v>50000</v>
      </c>
      <c r="F300" s="541">
        <v>0.22</v>
      </c>
      <c r="G300" s="542">
        <f t="shared" si="400"/>
        <v>11000</v>
      </c>
      <c r="H300" s="137">
        <v>20000</v>
      </c>
      <c r="I300" s="138">
        <v>0.22</v>
      </c>
      <c r="J300" s="139">
        <f>2200+2200</f>
        <v>4400</v>
      </c>
      <c r="K300" s="137"/>
      <c r="L300" s="138">
        <v>0.22</v>
      </c>
      <c r="M300" s="139">
        <f t="shared" si="401"/>
        <v>0</v>
      </c>
      <c r="N300" s="137"/>
      <c r="O300" s="138">
        <v>0.22</v>
      </c>
      <c r="P300" s="139">
        <f t="shared" si="402"/>
        <v>0</v>
      </c>
      <c r="Q300" s="137"/>
      <c r="R300" s="138">
        <v>0.22</v>
      </c>
      <c r="S300" s="139">
        <f t="shared" si="403"/>
        <v>0</v>
      </c>
      <c r="T300" s="137"/>
      <c r="U300" s="138">
        <v>0.22</v>
      </c>
      <c r="V300" s="270">
        <f t="shared" si="404"/>
        <v>0</v>
      </c>
      <c r="W300" s="220">
        <f t="shared" si="405"/>
        <v>11000</v>
      </c>
      <c r="X300" s="221">
        <f t="shared" si="406"/>
        <v>4400</v>
      </c>
      <c r="Y300" s="221">
        <f t="shared" si="398"/>
        <v>6600</v>
      </c>
      <c r="Z300" s="222">
        <f t="shared" si="399"/>
        <v>0.6</v>
      </c>
      <c r="AA300" s="140"/>
      <c r="AB300" s="120"/>
      <c r="AC300" s="120"/>
      <c r="AD300" s="120"/>
      <c r="AE300" s="120"/>
      <c r="AF300" s="120"/>
      <c r="AG300" s="120"/>
    </row>
    <row r="301" spans="1:33" ht="26.4" x14ac:dyDescent="0.25">
      <c r="A301" s="271" t="s">
        <v>72</v>
      </c>
      <c r="B301" s="272" t="s">
        <v>273</v>
      </c>
      <c r="C301" s="205" t="s">
        <v>274</v>
      </c>
      <c r="D301" s="102"/>
      <c r="E301" s="103">
        <f>SUM(E302:E304)</f>
        <v>1</v>
      </c>
      <c r="F301" s="104"/>
      <c r="G301" s="105">
        <f>SUM(G302:G305)</f>
        <v>4880</v>
      </c>
      <c r="H301" s="103">
        <f>SUM(H302:H304)</f>
        <v>1</v>
      </c>
      <c r="I301" s="104"/>
      <c r="J301" s="105">
        <f>SUM(J302:J305)</f>
        <v>4880</v>
      </c>
      <c r="K301" s="103">
        <f>SUM(K302:K304)</f>
        <v>0</v>
      </c>
      <c r="L301" s="104"/>
      <c r="M301" s="105">
        <f>SUM(M302:M305)</f>
        <v>0</v>
      </c>
      <c r="N301" s="103">
        <f>SUM(N302:N304)</f>
        <v>0</v>
      </c>
      <c r="O301" s="104"/>
      <c r="P301" s="105">
        <f>SUM(P302:P305)</f>
        <v>0</v>
      </c>
      <c r="Q301" s="103">
        <f>SUM(Q302:Q304)</f>
        <v>0</v>
      </c>
      <c r="R301" s="104"/>
      <c r="S301" s="105">
        <f>SUM(S302:S305)</f>
        <v>0</v>
      </c>
      <c r="T301" s="103">
        <f>SUM(T302:T304)</f>
        <v>0</v>
      </c>
      <c r="U301" s="104"/>
      <c r="V301" s="105">
        <f t="shared" ref="V301:X301" si="408">SUM(V302:V305)</f>
        <v>0</v>
      </c>
      <c r="W301" s="105">
        <f t="shared" si="408"/>
        <v>4880</v>
      </c>
      <c r="X301" s="105">
        <f t="shared" si="408"/>
        <v>4880</v>
      </c>
      <c r="Y301" s="105">
        <f t="shared" si="398"/>
        <v>0</v>
      </c>
      <c r="Z301" s="105">
        <f t="shared" si="399"/>
        <v>0</v>
      </c>
      <c r="AA301" s="105"/>
      <c r="AB301" s="109"/>
      <c r="AC301" s="109"/>
      <c r="AD301" s="109"/>
      <c r="AE301" s="109"/>
      <c r="AF301" s="109"/>
      <c r="AG301" s="109"/>
    </row>
    <row r="302" spans="1:33" ht="26.4" x14ac:dyDescent="0.25">
      <c r="A302" s="110" t="s">
        <v>75</v>
      </c>
      <c r="B302" s="186" t="s">
        <v>275</v>
      </c>
      <c r="C302" s="342" t="s">
        <v>642</v>
      </c>
      <c r="D302" s="539" t="s">
        <v>345</v>
      </c>
      <c r="E302" s="540">
        <v>1</v>
      </c>
      <c r="F302" s="541">
        <v>4000</v>
      </c>
      <c r="G302" s="542">
        <f t="shared" ref="G302:G305" si="409">E302*F302</f>
        <v>4000</v>
      </c>
      <c r="H302" s="112">
        <v>1</v>
      </c>
      <c r="I302" s="113">
        <v>4000</v>
      </c>
      <c r="J302" s="114">
        <f>720+60+3220</f>
        <v>4000</v>
      </c>
      <c r="K302" s="112"/>
      <c r="L302" s="113"/>
      <c r="M302" s="114">
        <f t="shared" ref="M302:M305" si="410">K302*L302</f>
        <v>0</v>
      </c>
      <c r="N302" s="112"/>
      <c r="O302" s="113"/>
      <c r="P302" s="114">
        <f t="shared" ref="P302:P305" si="411">N302*O302</f>
        <v>0</v>
      </c>
      <c r="Q302" s="112"/>
      <c r="R302" s="113"/>
      <c r="S302" s="114">
        <f t="shared" ref="S302:S305" si="412">Q302*R302</f>
        <v>0</v>
      </c>
      <c r="T302" s="112"/>
      <c r="U302" s="113"/>
      <c r="V302" s="114">
        <f t="shared" ref="V302:V305" si="413">T302*U302</f>
        <v>0</v>
      </c>
      <c r="W302" s="115">
        <f t="shared" ref="W302:W305" si="414">G302+M302+S302</f>
        <v>4000</v>
      </c>
      <c r="X302" s="116">
        <f t="shared" ref="X302:X305" si="415">J302+P302+V302</f>
        <v>4000</v>
      </c>
      <c r="Y302" s="116">
        <f t="shared" si="398"/>
        <v>0</v>
      </c>
      <c r="Z302" s="117">
        <f t="shared" si="399"/>
        <v>0</v>
      </c>
      <c r="AA302" s="118"/>
      <c r="AB302" s="120"/>
      <c r="AC302" s="120"/>
      <c r="AD302" s="120"/>
      <c r="AE302" s="120"/>
      <c r="AF302" s="120"/>
      <c r="AG302" s="120"/>
    </row>
    <row r="303" spans="1:33" ht="26.4" x14ac:dyDescent="0.25">
      <c r="A303" s="110" t="s">
        <v>75</v>
      </c>
      <c r="B303" s="186" t="s">
        <v>277</v>
      </c>
      <c r="C303" s="342" t="s">
        <v>276</v>
      </c>
      <c r="D303" s="539"/>
      <c r="E303" s="540"/>
      <c r="F303" s="541"/>
      <c r="G303" s="542">
        <f t="shared" si="409"/>
        <v>0</v>
      </c>
      <c r="H303" s="112"/>
      <c r="I303" s="113"/>
      <c r="J303" s="114">
        <f t="shared" ref="J303:J305" si="416">H303*I303</f>
        <v>0</v>
      </c>
      <c r="K303" s="112"/>
      <c r="L303" s="113"/>
      <c r="M303" s="114">
        <f t="shared" si="410"/>
        <v>0</v>
      </c>
      <c r="N303" s="112"/>
      <c r="O303" s="113"/>
      <c r="P303" s="114">
        <f t="shared" si="411"/>
        <v>0</v>
      </c>
      <c r="Q303" s="112"/>
      <c r="R303" s="113"/>
      <c r="S303" s="114">
        <f t="shared" si="412"/>
        <v>0</v>
      </c>
      <c r="T303" s="112"/>
      <c r="U303" s="113"/>
      <c r="V303" s="114">
        <f t="shared" si="413"/>
        <v>0</v>
      </c>
      <c r="W303" s="115">
        <f t="shared" si="414"/>
        <v>0</v>
      </c>
      <c r="X303" s="116">
        <f t="shared" si="415"/>
        <v>0</v>
      </c>
      <c r="Y303" s="116">
        <f t="shared" si="398"/>
        <v>0</v>
      </c>
      <c r="Z303" s="117" t="e">
        <f t="shared" si="399"/>
        <v>#DIV/0!</v>
      </c>
      <c r="AA303" s="118"/>
      <c r="AB303" s="120"/>
      <c r="AC303" s="120"/>
      <c r="AD303" s="120"/>
      <c r="AE303" s="120"/>
      <c r="AF303" s="120"/>
      <c r="AG303" s="120"/>
    </row>
    <row r="304" spans="1:33" ht="26.4" x14ac:dyDescent="0.25">
      <c r="A304" s="121" t="s">
        <v>75</v>
      </c>
      <c r="B304" s="187" t="s">
        <v>278</v>
      </c>
      <c r="C304" s="342" t="s">
        <v>276</v>
      </c>
      <c r="D304" s="539"/>
      <c r="E304" s="540"/>
      <c r="F304" s="541"/>
      <c r="G304" s="542">
        <f t="shared" si="409"/>
        <v>0</v>
      </c>
      <c r="H304" s="123"/>
      <c r="I304" s="124"/>
      <c r="J304" s="125">
        <f t="shared" si="416"/>
        <v>0</v>
      </c>
      <c r="K304" s="123"/>
      <c r="L304" s="124"/>
      <c r="M304" s="125">
        <f t="shared" si="410"/>
        <v>0</v>
      </c>
      <c r="N304" s="123"/>
      <c r="O304" s="124"/>
      <c r="P304" s="125">
        <f t="shared" si="411"/>
        <v>0</v>
      </c>
      <c r="Q304" s="123"/>
      <c r="R304" s="124"/>
      <c r="S304" s="125">
        <f t="shared" si="412"/>
        <v>0</v>
      </c>
      <c r="T304" s="123"/>
      <c r="U304" s="124"/>
      <c r="V304" s="125">
        <f t="shared" si="413"/>
        <v>0</v>
      </c>
      <c r="W304" s="126">
        <f t="shared" si="414"/>
        <v>0</v>
      </c>
      <c r="X304" s="116">
        <f t="shared" si="415"/>
        <v>0</v>
      </c>
      <c r="Y304" s="116">
        <f t="shared" si="398"/>
        <v>0</v>
      </c>
      <c r="Z304" s="117" t="e">
        <f t="shared" si="399"/>
        <v>#DIV/0!</v>
      </c>
      <c r="AA304" s="127"/>
      <c r="AB304" s="120"/>
      <c r="AC304" s="120"/>
      <c r="AD304" s="120"/>
      <c r="AE304" s="120"/>
      <c r="AF304" s="120"/>
      <c r="AG304" s="120"/>
    </row>
    <row r="305" spans="1:33" ht="40.200000000000003" thickBot="1" x14ac:dyDescent="0.3">
      <c r="A305" s="121" t="s">
        <v>75</v>
      </c>
      <c r="B305" s="187" t="s">
        <v>279</v>
      </c>
      <c r="C305" s="344" t="s">
        <v>280</v>
      </c>
      <c r="D305" s="539"/>
      <c r="E305" s="540">
        <f>G302</f>
        <v>4000</v>
      </c>
      <c r="F305" s="541">
        <v>0.22</v>
      </c>
      <c r="G305" s="542">
        <f t="shared" si="409"/>
        <v>880</v>
      </c>
      <c r="H305" s="123">
        <f>I302</f>
        <v>4000</v>
      </c>
      <c r="I305" s="124">
        <v>0.22</v>
      </c>
      <c r="J305" s="125">
        <f t="shared" si="416"/>
        <v>880</v>
      </c>
      <c r="K305" s="123"/>
      <c r="L305" s="124">
        <v>0.22</v>
      </c>
      <c r="M305" s="125">
        <f t="shared" si="410"/>
        <v>0</v>
      </c>
      <c r="N305" s="123"/>
      <c r="O305" s="124">
        <v>0.22</v>
      </c>
      <c r="P305" s="125">
        <f t="shared" si="411"/>
        <v>0</v>
      </c>
      <c r="Q305" s="123"/>
      <c r="R305" s="124">
        <v>0.22</v>
      </c>
      <c r="S305" s="125">
        <f t="shared" si="412"/>
        <v>0</v>
      </c>
      <c r="T305" s="123"/>
      <c r="U305" s="124">
        <v>0.22</v>
      </c>
      <c r="V305" s="125">
        <f t="shared" si="413"/>
        <v>0</v>
      </c>
      <c r="W305" s="126">
        <f t="shared" si="414"/>
        <v>880</v>
      </c>
      <c r="X305" s="116">
        <f t="shared" si="415"/>
        <v>880</v>
      </c>
      <c r="Y305" s="116">
        <f t="shared" si="398"/>
        <v>0</v>
      </c>
      <c r="Z305" s="117">
        <f t="shared" si="399"/>
        <v>0</v>
      </c>
      <c r="AA305" s="140"/>
      <c r="AB305" s="120"/>
      <c r="AC305" s="120"/>
      <c r="AD305" s="120"/>
      <c r="AE305" s="120"/>
      <c r="AF305" s="120"/>
      <c r="AG305" s="120"/>
    </row>
    <row r="306" spans="1:33" ht="13.2" x14ac:dyDescent="0.25">
      <c r="A306" s="99" t="s">
        <v>72</v>
      </c>
      <c r="B306" s="266" t="s">
        <v>281</v>
      </c>
      <c r="C306" s="205" t="s">
        <v>282</v>
      </c>
      <c r="D306" s="129"/>
      <c r="E306" s="130">
        <f>SUM(E307:E309)</f>
        <v>0</v>
      </c>
      <c r="F306" s="131"/>
      <c r="G306" s="132">
        <f t="shared" ref="G306:H306" si="417">SUM(G307:G309)</f>
        <v>0</v>
      </c>
      <c r="H306" s="130">
        <f t="shared" si="417"/>
        <v>0</v>
      </c>
      <c r="I306" s="131"/>
      <c r="J306" s="132">
        <f t="shared" ref="J306:K306" si="418">SUM(J307:J309)</f>
        <v>0</v>
      </c>
      <c r="K306" s="130">
        <f t="shared" si="418"/>
        <v>0</v>
      </c>
      <c r="L306" s="131"/>
      <c r="M306" s="132">
        <f t="shared" ref="M306:N306" si="419">SUM(M307:M309)</f>
        <v>0</v>
      </c>
      <c r="N306" s="130">
        <f t="shared" si="419"/>
        <v>0</v>
      </c>
      <c r="O306" s="131"/>
      <c r="P306" s="132">
        <f t="shared" ref="P306:Q306" si="420">SUM(P307:P309)</f>
        <v>0</v>
      </c>
      <c r="Q306" s="130">
        <f t="shared" si="420"/>
        <v>0</v>
      </c>
      <c r="R306" s="131"/>
      <c r="S306" s="132">
        <f t="shared" ref="S306:T306" si="421">SUM(S307:S309)</f>
        <v>0</v>
      </c>
      <c r="T306" s="130">
        <f t="shared" si="421"/>
        <v>0</v>
      </c>
      <c r="U306" s="131"/>
      <c r="V306" s="132">
        <f t="shared" ref="V306:X306" si="422">SUM(V307:V309)</f>
        <v>0</v>
      </c>
      <c r="W306" s="132">
        <f t="shared" si="422"/>
        <v>0</v>
      </c>
      <c r="X306" s="132">
        <f t="shared" si="422"/>
        <v>0</v>
      </c>
      <c r="Y306" s="132">
        <f t="shared" si="398"/>
        <v>0</v>
      </c>
      <c r="Z306" s="132" t="e">
        <f t="shared" si="399"/>
        <v>#DIV/0!</v>
      </c>
      <c r="AA306" s="273"/>
      <c r="AB306" s="109"/>
      <c r="AC306" s="109"/>
      <c r="AD306" s="109"/>
      <c r="AE306" s="109"/>
      <c r="AF306" s="109"/>
      <c r="AG306" s="109"/>
    </row>
    <row r="307" spans="1:33" ht="13.2" x14ac:dyDescent="0.25">
      <c r="A307" s="110" t="s">
        <v>75</v>
      </c>
      <c r="B307" s="186" t="s">
        <v>283</v>
      </c>
      <c r="C307" s="175" t="s">
        <v>284</v>
      </c>
      <c r="D307" s="111"/>
      <c r="E307" s="112"/>
      <c r="F307" s="113"/>
      <c r="G307" s="114">
        <f t="shared" ref="G307:G309" si="423">E307*F307</f>
        <v>0</v>
      </c>
      <c r="H307" s="112"/>
      <c r="I307" s="113"/>
      <c r="J307" s="114">
        <f t="shared" ref="J307:J309" si="424">H307*I307</f>
        <v>0</v>
      </c>
      <c r="K307" s="112"/>
      <c r="L307" s="113"/>
      <c r="M307" s="114">
        <f t="shared" ref="M307:M309" si="425">K307*L307</f>
        <v>0</v>
      </c>
      <c r="N307" s="112"/>
      <c r="O307" s="113"/>
      <c r="P307" s="114">
        <f t="shared" ref="P307:P309" si="426">N307*O307</f>
        <v>0</v>
      </c>
      <c r="Q307" s="112"/>
      <c r="R307" s="113"/>
      <c r="S307" s="114">
        <f t="shared" ref="S307:S309" si="427">Q307*R307</f>
        <v>0</v>
      </c>
      <c r="T307" s="112"/>
      <c r="U307" s="113"/>
      <c r="V307" s="114">
        <f t="shared" ref="V307:V309" si="428">T307*U307</f>
        <v>0</v>
      </c>
      <c r="W307" s="115">
        <f t="shared" ref="W307:W309" si="429">G307+M307+S307</f>
        <v>0</v>
      </c>
      <c r="X307" s="116">
        <f t="shared" ref="X307:X309" si="430">J307+P307+V307</f>
        <v>0</v>
      </c>
      <c r="Y307" s="116">
        <f t="shared" si="398"/>
        <v>0</v>
      </c>
      <c r="Z307" s="117" t="e">
        <f t="shared" si="399"/>
        <v>#DIV/0!</v>
      </c>
      <c r="AA307" s="262"/>
      <c r="AB307" s="120"/>
      <c r="AC307" s="120"/>
      <c r="AD307" s="120"/>
      <c r="AE307" s="120"/>
      <c r="AF307" s="120"/>
      <c r="AG307" s="120"/>
    </row>
    <row r="308" spans="1:33" ht="13.2" x14ac:dyDescent="0.25">
      <c r="A308" s="110" t="s">
        <v>75</v>
      </c>
      <c r="B308" s="186" t="s">
        <v>285</v>
      </c>
      <c r="C308" s="175" t="s">
        <v>284</v>
      </c>
      <c r="D308" s="111"/>
      <c r="E308" s="112"/>
      <c r="F308" s="113"/>
      <c r="G308" s="114">
        <f t="shared" si="423"/>
        <v>0</v>
      </c>
      <c r="H308" s="112"/>
      <c r="I308" s="113"/>
      <c r="J308" s="114">
        <f t="shared" si="424"/>
        <v>0</v>
      </c>
      <c r="K308" s="112"/>
      <c r="L308" s="113"/>
      <c r="M308" s="114">
        <f t="shared" si="425"/>
        <v>0</v>
      </c>
      <c r="N308" s="112"/>
      <c r="O308" s="113"/>
      <c r="P308" s="114">
        <f t="shared" si="426"/>
        <v>0</v>
      </c>
      <c r="Q308" s="112"/>
      <c r="R308" s="113"/>
      <c r="S308" s="114">
        <f t="shared" si="427"/>
        <v>0</v>
      </c>
      <c r="T308" s="112"/>
      <c r="U308" s="113"/>
      <c r="V308" s="114">
        <f t="shared" si="428"/>
        <v>0</v>
      </c>
      <c r="W308" s="115">
        <f t="shared" si="429"/>
        <v>0</v>
      </c>
      <c r="X308" s="116">
        <f t="shared" si="430"/>
        <v>0</v>
      </c>
      <c r="Y308" s="116">
        <f t="shared" si="398"/>
        <v>0</v>
      </c>
      <c r="Z308" s="117" t="e">
        <f t="shared" si="399"/>
        <v>#DIV/0!</v>
      </c>
      <c r="AA308" s="262"/>
      <c r="AB308" s="120"/>
      <c r="AC308" s="120"/>
      <c r="AD308" s="120"/>
      <c r="AE308" s="120"/>
      <c r="AF308" s="120"/>
      <c r="AG308" s="120"/>
    </row>
    <row r="309" spans="1:33" ht="13.2" x14ac:dyDescent="0.25">
      <c r="A309" s="121" t="s">
        <v>75</v>
      </c>
      <c r="B309" s="187" t="s">
        <v>286</v>
      </c>
      <c r="C309" s="151" t="s">
        <v>284</v>
      </c>
      <c r="D309" s="122"/>
      <c r="E309" s="123"/>
      <c r="F309" s="124"/>
      <c r="G309" s="125">
        <f t="shared" si="423"/>
        <v>0</v>
      </c>
      <c r="H309" s="123"/>
      <c r="I309" s="124"/>
      <c r="J309" s="125">
        <f t="shared" si="424"/>
        <v>0</v>
      </c>
      <c r="K309" s="123"/>
      <c r="L309" s="124"/>
      <c r="M309" s="125">
        <f t="shared" si="425"/>
        <v>0</v>
      </c>
      <c r="N309" s="123"/>
      <c r="O309" s="124"/>
      <c r="P309" s="125">
        <f t="shared" si="426"/>
        <v>0</v>
      </c>
      <c r="Q309" s="123"/>
      <c r="R309" s="124"/>
      <c r="S309" s="125">
        <f t="shared" si="427"/>
        <v>0</v>
      </c>
      <c r="T309" s="123"/>
      <c r="U309" s="124"/>
      <c r="V309" s="125">
        <f t="shared" si="428"/>
        <v>0</v>
      </c>
      <c r="W309" s="126">
        <f t="shared" si="429"/>
        <v>0</v>
      </c>
      <c r="X309" s="116">
        <f t="shared" si="430"/>
        <v>0</v>
      </c>
      <c r="Y309" s="116">
        <f t="shared" si="398"/>
        <v>0</v>
      </c>
      <c r="Z309" s="117" t="e">
        <f t="shared" si="399"/>
        <v>#DIV/0!</v>
      </c>
      <c r="AA309" s="263"/>
      <c r="AB309" s="120"/>
      <c r="AC309" s="120"/>
      <c r="AD309" s="120"/>
      <c r="AE309" s="120"/>
      <c r="AF309" s="120"/>
      <c r="AG309" s="120"/>
    </row>
    <row r="310" spans="1:33" ht="13.2" x14ac:dyDescent="0.25">
      <c r="A310" s="99" t="s">
        <v>72</v>
      </c>
      <c r="B310" s="266" t="s">
        <v>287</v>
      </c>
      <c r="C310" s="274" t="s">
        <v>262</v>
      </c>
      <c r="D310" s="129"/>
      <c r="E310" s="130">
        <f>SUM(E311:E366)</f>
        <v>579078</v>
      </c>
      <c r="F310" s="131"/>
      <c r="G310" s="132">
        <f>SUM(G311:G366)</f>
        <v>1313180</v>
      </c>
      <c r="H310" s="130">
        <f>SUM(H311:H366)</f>
        <v>283161.23</v>
      </c>
      <c r="I310" s="131"/>
      <c r="J310" s="132">
        <f>SUM(J311:J366)</f>
        <v>1250565.56</v>
      </c>
      <c r="K310" s="130">
        <f>SUM(K311:K366)</f>
        <v>2</v>
      </c>
      <c r="L310" s="131"/>
      <c r="M310" s="132">
        <f>SUM(M311:M366)</f>
        <v>70000</v>
      </c>
      <c r="N310" s="130">
        <f>SUM(N311:N366)</f>
        <v>3</v>
      </c>
      <c r="O310" s="131"/>
      <c r="P310" s="132">
        <f>SUM(P311:P366)</f>
        <v>89293.119999999995</v>
      </c>
      <c r="Q310" s="130">
        <f>SUM(Q311:Q366)</f>
        <v>0</v>
      </c>
      <c r="R310" s="131"/>
      <c r="S310" s="132">
        <f>SUM(S311:S366)</f>
        <v>0</v>
      </c>
      <c r="T310" s="130">
        <f>SUM(T311:T366)</f>
        <v>0</v>
      </c>
      <c r="U310" s="131"/>
      <c r="V310" s="132">
        <f>SUM(V311:V366)</f>
        <v>0</v>
      </c>
      <c r="W310" s="132">
        <f>SUM(W311:W366)</f>
        <v>1383180</v>
      </c>
      <c r="X310" s="132">
        <f>SUM(X311:X366)</f>
        <v>1339858.6800000002</v>
      </c>
      <c r="Y310" s="132">
        <f t="shared" si="398"/>
        <v>43321.319999999832</v>
      </c>
      <c r="Z310" s="132">
        <f t="shared" si="399"/>
        <v>3.1320088491736314E-2</v>
      </c>
      <c r="AA310" s="273"/>
      <c r="AB310" s="109"/>
      <c r="AC310" s="109"/>
      <c r="AD310" s="109"/>
      <c r="AE310" s="109"/>
      <c r="AF310" s="109"/>
      <c r="AG310" s="109"/>
    </row>
    <row r="311" spans="1:33" ht="26.4" x14ac:dyDescent="0.25">
      <c r="A311" s="577" t="s">
        <v>75</v>
      </c>
      <c r="B311" s="343" t="s">
        <v>288</v>
      </c>
      <c r="C311" s="342" t="s">
        <v>289</v>
      </c>
      <c r="D311" s="539"/>
      <c r="E311" s="540"/>
      <c r="F311" s="541"/>
      <c r="G311" s="542">
        <f t="shared" ref="G311:G313" si="431">E311*F311</f>
        <v>0</v>
      </c>
      <c r="H311" s="540"/>
      <c r="I311" s="541"/>
      <c r="J311" s="541"/>
      <c r="K311" s="112"/>
      <c r="L311" s="113"/>
      <c r="M311" s="114">
        <f t="shared" ref="M311" si="432">K311*L311</f>
        <v>0</v>
      </c>
      <c r="N311" s="112"/>
      <c r="O311" s="113"/>
      <c r="P311" s="114">
        <f t="shared" ref="P311" si="433">N311*O311</f>
        <v>0</v>
      </c>
      <c r="Q311" s="112"/>
      <c r="R311" s="113"/>
      <c r="S311" s="114">
        <f t="shared" ref="S311" si="434">Q311*R311</f>
        <v>0</v>
      </c>
      <c r="T311" s="112"/>
      <c r="U311" s="113"/>
      <c r="V311" s="114">
        <f t="shared" ref="V311" si="435">T311*U311</f>
        <v>0</v>
      </c>
      <c r="W311" s="115">
        <f t="shared" ref="W311" si="436">G311+M311+S311</f>
        <v>0</v>
      </c>
      <c r="X311" s="116">
        <f t="shared" ref="X311" si="437">J311+P311+V311</f>
        <v>0</v>
      </c>
      <c r="Y311" s="116">
        <f t="shared" si="398"/>
        <v>0</v>
      </c>
      <c r="Z311" s="117" t="e">
        <f t="shared" si="399"/>
        <v>#DIV/0!</v>
      </c>
      <c r="AA311" s="262"/>
      <c r="AB311" s="120"/>
      <c r="AC311" s="120"/>
      <c r="AD311" s="120"/>
      <c r="AE311" s="120"/>
      <c r="AF311" s="120"/>
      <c r="AG311" s="120"/>
    </row>
    <row r="312" spans="1:33" ht="26.4" x14ac:dyDescent="0.25">
      <c r="A312" s="577" t="s">
        <v>75</v>
      </c>
      <c r="B312" s="343" t="s">
        <v>290</v>
      </c>
      <c r="C312" s="342" t="s">
        <v>291</v>
      </c>
      <c r="D312" s="539"/>
      <c r="E312" s="540"/>
      <c r="F312" s="541"/>
      <c r="G312" s="542">
        <f t="shared" si="431"/>
        <v>0</v>
      </c>
      <c r="H312" s="540"/>
      <c r="I312" s="541"/>
      <c r="J312" s="541"/>
      <c r="K312" s="112"/>
      <c r="L312" s="113"/>
      <c r="M312" s="114"/>
      <c r="N312" s="112"/>
      <c r="O312" s="113"/>
      <c r="P312" s="114"/>
      <c r="Q312" s="112"/>
      <c r="R312" s="113"/>
      <c r="S312" s="114"/>
      <c r="T312" s="112"/>
      <c r="U312" s="113"/>
      <c r="V312" s="114"/>
      <c r="W312" s="115">
        <f t="shared" ref="W312:W324" si="438">G312+M312+S312</f>
        <v>0</v>
      </c>
      <c r="X312" s="116">
        <f t="shared" ref="X312:X324" si="439">J312+P312+V312</f>
        <v>0</v>
      </c>
      <c r="Y312" s="116">
        <f t="shared" ref="Y312:Y324" si="440">W312-X312</f>
        <v>0</v>
      </c>
      <c r="Z312" s="117" t="e">
        <f t="shared" ref="Z312:Z324" si="441">Y312/W312</f>
        <v>#DIV/0!</v>
      </c>
      <c r="AA312" s="262"/>
      <c r="AB312" s="120"/>
      <c r="AC312" s="120"/>
      <c r="AD312" s="120"/>
      <c r="AE312" s="120"/>
      <c r="AF312" s="120"/>
      <c r="AG312" s="120"/>
    </row>
    <row r="313" spans="1:33" ht="26.4" x14ac:dyDescent="0.25">
      <c r="A313" s="577" t="s">
        <v>75</v>
      </c>
      <c r="B313" s="343" t="s">
        <v>292</v>
      </c>
      <c r="C313" s="342" t="s">
        <v>293</v>
      </c>
      <c r="D313" s="539" t="s">
        <v>637</v>
      </c>
      <c r="E313" s="540">
        <v>3</v>
      </c>
      <c r="F313" s="541">
        <v>1000</v>
      </c>
      <c r="G313" s="542">
        <f t="shared" si="431"/>
        <v>3000</v>
      </c>
      <c r="H313" s="540">
        <v>3</v>
      </c>
      <c r="I313" s="541">
        <v>534.29999999999995</v>
      </c>
      <c r="J313" s="541">
        <f>436.02+205.2+961.69</f>
        <v>1602.91</v>
      </c>
      <c r="K313" s="112"/>
      <c r="L313" s="113"/>
      <c r="M313" s="114"/>
      <c r="N313" s="112"/>
      <c r="O313" s="113"/>
      <c r="P313" s="114"/>
      <c r="Q313" s="112"/>
      <c r="R313" s="113"/>
      <c r="S313" s="114"/>
      <c r="T313" s="112"/>
      <c r="U313" s="113"/>
      <c r="V313" s="114"/>
      <c r="W313" s="115">
        <f t="shared" si="438"/>
        <v>3000</v>
      </c>
      <c r="X313" s="116">
        <f t="shared" si="439"/>
        <v>1602.91</v>
      </c>
      <c r="Y313" s="116">
        <f t="shared" si="440"/>
        <v>1397.09</v>
      </c>
      <c r="Z313" s="117">
        <f t="shared" si="441"/>
        <v>0.46569666666666665</v>
      </c>
      <c r="AA313" s="262"/>
      <c r="AB313" s="120"/>
      <c r="AC313" s="120"/>
      <c r="AD313" s="120"/>
      <c r="AE313" s="120"/>
      <c r="AF313" s="120"/>
      <c r="AG313" s="120"/>
    </row>
    <row r="314" spans="1:33" ht="26.4" x14ac:dyDescent="0.25">
      <c r="A314" s="577" t="s">
        <v>75</v>
      </c>
      <c r="B314" s="343" t="s">
        <v>294</v>
      </c>
      <c r="C314" s="342" t="s">
        <v>295</v>
      </c>
      <c r="D314" s="539"/>
      <c r="E314" s="540"/>
      <c r="F314" s="541"/>
      <c r="G314" s="584">
        <v>0</v>
      </c>
      <c r="H314" s="540"/>
      <c r="I314" s="541"/>
      <c r="J314" s="541"/>
      <c r="K314" s="112"/>
      <c r="L314" s="113"/>
      <c r="M314" s="114"/>
      <c r="N314" s="112"/>
      <c r="O314" s="113"/>
      <c r="P314" s="114"/>
      <c r="Q314" s="112"/>
      <c r="R314" s="113"/>
      <c r="S314" s="114"/>
      <c r="T314" s="112"/>
      <c r="U314" s="113"/>
      <c r="V314" s="114"/>
      <c r="W314" s="115">
        <f t="shared" si="438"/>
        <v>0</v>
      </c>
      <c r="X314" s="116">
        <f t="shared" si="439"/>
        <v>0</v>
      </c>
      <c r="Y314" s="116">
        <f t="shared" si="440"/>
        <v>0</v>
      </c>
      <c r="Z314" s="117" t="e">
        <f t="shared" si="441"/>
        <v>#DIV/0!</v>
      </c>
      <c r="AA314" s="262"/>
      <c r="AB314" s="120"/>
      <c r="AC314" s="120"/>
      <c r="AD314" s="120"/>
      <c r="AE314" s="120"/>
      <c r="AF314" s="120"/>
      <c r="AG314" s="120"/>
    </row>
    <row r="315" spans="1:33" ht="26.4" x14ac:dyDescent="0.25">
      <c r="A315" s="577" t="s">
        <v>75</v>
      </c>
      <c r="B315" s="343" t="s">
        <v>296</v>
      </c>
      <c r="C315" s="342" t="s">
        <v>643</v>
      </c>
      <c r="D315" s="539" t="s">
        <v>644</v>
      </c>
      <c r="E315" s="540">
        <v>2</v>
      </c>
      <c r="F315" s="541">
        <f>1600+800+2500+2000</f>
        <v>6900</v>
      </c>
      <c r="G315" s="542">
        <f t="shared" ref="G315:G366" si="442">E315*F315</f>
        <v>13800</v>
      </c>
      <c r="H315" s="540">
        <v>2</v>
      </c>
      <c r="I315" s="541">
        <f>1600+800+2500+2000</f>
        <v>6900</v>
      </c>
      <c r="J315" s="541">
        <v>13800</v>
      </c>
      <c r="K315" s="112"/>
      <c r="L315" s="113"/>
      <c r="M315" s="114"/>
      <c r="N315" s="112"/>
      <c r="O315" s="113"/>
      <c r="P315" s="114"/>
      <c r="Q315" s="112"/>
      <c r="R315" s="113"/>
      <c r="S315" s="114"/>
      <c r="T315" s="112"/>
      <c r="U315" s="113"/>
      <c r="V315" s="114"/>
      <c r="W315" s="115">
        <f t="shared" si="438"/>
        <v>13800</v>
      </c>
      <c r="X315" s="116">
        <f t="shared" si="439"/>
        <v>13800</v>
      </c>
      <c r="Y315" s="116">
        <f t="shared" si="440"/>
        <v>0</v>
      </c>
      <c r="Z315" s="117">
        <f t="shared" si="441"/>
        <v>0</v>
      </c>
      <c r="AA315" s="262"/>
      <c r="AB315" s="120"/>
      <c r="AC315" s="120"/>
      <c r="AD315" s="120"/>
      <c r="AE315" s="120"/>
      <c r="AF315" s="120"/>
      <c r="AG315" s="120"/>
    </row>
    <row r="316" spans="1:33" ht="26.4" x14ac:dyDescent="0.25">
      <c r="A316" s="577" t="s">
        <v>75</v>
      </c>
      <c r="B316" s="343" t="s">
        <v>297</v>
      </c>
      <c r="C316" s="342" t="s">
        <v>645</v>
      </c>
      <c r="D316" s="539" t="s">
        <v>345</v>
      </c>
      <c r="E316" s="540">
        <v>1</v>
      </c>
      <c r="F316" s="541">
        <v>50000</v>
      </c>
      <c r="G316" s="542">
        <f t="shared" si="442"/>
        <v>50000</v>
      </c>
      <c r="H316" s="540">
        <v>1</v>
      </c>
      <c r="I316" s="541">
        <v>50000</v>
      </c>
      <c r="J316" s="541">
        <v>50000</v>
      </c>
      <c r="K316" s="112"/>
      <c r="L316" s="113"/>
      <c r="M316" s="114"/>
      <c r="N316" s="112"/>
      <c r="O316" s="113"/>
      <c r="P316" s="114"/>
      <c r="Q316" s="112"/>
      <c r="R316" s="113"/>
      <c r="S316" s="114"/>
      <c r="T316" s="112"/>
      <c r="U316" s="113"/>
      <c r="V316" s="114"/>
      <c r="W316" s="115">
        <f t="shared" si="438"/>
        <v>50000</v>
      </c>
      <c r="X316" s="116">
        <f t="shared" si="439"/>
        <v>50000</v>
      </c>
      <c r="Y316" s="116">
        <f t="shared" si="440"/>
        <v>0</v>
      </c>
      <c r="Z316" s="117">
        <f t="shared" si="441"/>
        <v>0</v>
      </c>
      <c r="AA316" s="262"/>
      <c r="AB316" s="120"/>
      <c r="AC316" s="120"/>
      <c r="AD316" s="120"/>
      <c r="AE316" s="120"/>
      <c r="AF316" s="120"/>
      <c r="AG316" s="120"/>
    </row>
    <row r="317" spans="1:33" ht="13.2" x14ac:dyDescent="0.25">
      <c r="A317" s="577" t="s">
        <v>75</v>
      </c>
      <c r="B317" s="343" t="s">
        <v>298</v>
      </c>
      <c r="C317" s="342" t="s">
        <v>646</v>
      </c>
      <c r="D317" s="539" t="s">
        <v>644</v>
      </c>
      <c r="E317" s="540">
        <v>1</v>
      </c>
      <c r="F317" s="541">
        <v>120000</v>
      </c>
      <c r="G317" s="542">
        <f t="shared" si="442"/>
        <v>120000</v>
      </c>
      <c r="H317" s="540">
        <v>1</v>
      </c>
      <c r="I317" s="541">
        <v>120000</v>
      </c>
      <c r="J317" s="541">
        <f>36000+84000</f>
        <v>120000</v>
      </c>
      <c r="K317" s="112"/>
      <c r="L317" s="113"/>
      <c r="M317" s="114"/>
      <c r="N317" s="112"/>
      <c r="O317" s="113"/>
      <c r="P317" s="114"/>
      <c r="Q317" s="112"/>
      <c r="R317" s="113"/>
      <c r="S317" s="114"/>
      <c r="T317" s="112"/>
      <c r="U317" s="113"/>
      <c r="V317" s="114"/>
      <c r="W317" s="115">
        <f t="shared" si="438"/>
        <v>120000</v>
      </c>
      <c r="X317" s="116">
        <f t="shared" si="439"/>
        <v>120000</v>
      </c>
      <c r="Y317" s="116">
        <f t="shared" si="440"/>
        <v>0</v>
      </c>
      <c r="Z317" s="117">
        <f t="shared" si="441"/>
        <v>0</v>
      </c>
      <c r="AA317" s="262"/>
      <c r="AB317" s="120"/>
      <c r="AC317" s="120"/>
      <c r="AD317" s="120"/>
      <c r="AE317" s="120"/>
      <c r="AF317" s="120"/>
      <c r="AG317" s="120"/>
    </row>
    <row r="318" spans="1:33" ht="13.2" x14ac:dyDescent="0.25">
      <c r="A318" s="577" t="s">
        <v>75</v>
      </c>
      <c r="B318" s="343" t="s">
        <v>299</v>
      </c>
      <c r="C318" s="342" t="s">
        <v>647</v>
      </c>
      <c r="D318" s="539" t="s">
        <v>644</v>
      </c>
      <c r="E318" s="540">
        <v>1</v>
      </c>
      <c r="F318" s="541">
        <v>90000</v>
      </c>
      <c r="G318" s="542">
        <f>E318*F318</f>
        <v>90000</v>
      </c>
      <c r="H318" s="540">
        <v>1</v>
      </c>
      <c r="I318" s="541">
        <v>90000</v>
      </c>
      <c r="J318" s="541">
        <f>26829+63171+5139</f>
        <v>95139</v>
      </c>
      <c r="K318" s="112"/>
      <c r="L318" s="113"/>
      <c r="M318" s="114"/>
      <c r="N318" s="112"/>
      <c r="O318" s="113"/>
      <c r="P318" s="114"/>
      <c r="Q318" s="112"/>
      <c r="R318" s="113"/>
      <c r="S318" s="114"/>
      <c r="T318" s="112"/>
      <c r="U318" s="113"/>
      <c r="V318" s="114"/>
      <c r="W318" s="115">
        <f t="shared" si="438"/>
        <v>90000</v>
      </c>
      <c r="X318" s="116">
        <f t="shared" si="439"/>
        <v>95139</v>
      </c>
      <c r="Y318" s="116">
        <f t="shared" si="440"/>
        <v>-5139</v>
      </c>
      <c r="Z318" s="117">
        <f t="shared" si="441"/>
        <v>-5.7099999999999998E-2</v>
      </c>
      <c r="AA318" s="262"/>
      <c r="AB318" s="120"/>
      <c r="AC318" s="120"/>
      <c r="AD318" s="120"/>
      <c r="AE318" s="120"/>
      <c r="AF318" s="120"/>
      <c r="AG318" s="120"/>
    </row>
    <row r="319" spans="1:33" ht="13.2" x14ac:dyDescent="0.25">
      <c r="A319" s="577" t="s">
        <v>75</v>
      </c>
      <c r="B319" s="343" t="s">
        <v>648</v>
      </c>
      <c r="C319" s="342" t="s">
        <v>649</v>
      </c>
      <c r="D319" s="539" t="s">
        <v>644</v>
      </c>
      <c r="E319" s="540">
        <v>1</v>
      </c>
      <c r="F319" s="541">
        <v>60000</v>
      </c>
      <c r="G319" s="542">
        <f t="shared" si="442"/>
        <v>60000</v>
      </c>
      <c r="H319" s="540">
        <v>1</v>
      </c>
      <c r="I319" s="541">
        <v>60000</v>
      </c>
      <c r="J319" s="541">
        <f>54600+5400</f>
        <v>60000</v>
      </c>
      <c r="K319" s="112"/>
      <c r="L319" s="113"/>
      <c r="M319" s="114"/>
      <c r="N319" s="112"/>
      <c r="O319" s="113"/>
      <c r="P319" s="114"/>
      <c r="Q319" s="112"/>
      <c r="R319" s="113"/>
      <c r="S319" s="114"/>
      <c r="T319" s="112"/>
      <c r="U319" s="113"/>
      <c r="V319" s="114"/>
      <c r="W319" s="115">
        <f t="shared" si="438"/>
        <v>60000</v>
      </c>
      <c r="X319" s="116">
        <f t="shared" si="439"/>
        <v>60000</v>
      </c>
      <c r="Y319" s="116">
        <f t="shared" si="440"/>
        <v>0</v>
      </c>
      <c r="Z319" s="117">
        <f t="shared" si="441"/>
        <v>0</v>
      </c>
      <c r="AA319" s="262"/>
      <c r="AB319" s="120"/>
      <c r="AC319" s="120"/>
      <c r="AD319" s="120"/>
      <c r="AE319" s="120"/>
      <c r="AF319" s="120"/>
      <c r="AG319" s="120"/>
    </row>
    <row r="320" spans="1:33" ht="13.2" x14ac:dyDescent="0.25">
      <c r="A320" s="577" t="s">
        <v>75</v>
      </c>
      <c r="B320" s="343" t="s">
        <v>650</v>
      </c>
      <c r="C320" s="342" t="s">
        <v>651</v>
      </c>
      <c r="D320" s="539" t="s">
        <v>644</v>
      </c>
      <c r="E320" s="540">
        <v>1</v>
      </c>
      <c r="F320" s="541">
        <v>60000</v>
      </c>
      <c r="G320" s="542">
        <f t="shared" si="442"/>
        <v>60000</v>
      </c>
      <c r="H320" s="540">
        <f>1</f>
        <v>1</v>
      </c>
      <c r="I320" s="541">
        <v>60000</v>
      </c>
      <c r="J320" s="541">
        <f>18000+42000</f>
        <v>60000</v>
      </c>
      <c r="K320" s="112"/>
      <c r="L320" s="113"/>
      <c r="M320" s="114"/>
      <c r="N320" s="112"/>
      <c r="O320" s="113"/>
      <c r="P320" s="114"/>
      <c r="Q320" s="112"/>
      <c r="R320" s="113"/>
      <c r="S320" s="114"/>
      <c r="T320" s="112"/>
      <c r="U320" s="113"/>
      <c r="V320" s="114"/>
      <c r="W320" s="115">
        <f t="shared" si="438"/>
        <v>60000</v>
      </c>
      <c r="X320" s="116">
        <f t="shared" si="439"/>
        <v>60000</v>
      </c>
      <c r="Y320" s="116">
        <f t="shared" si="440"/>
        <v>0</v>
      </c>
      <c r="Z320" s="117">
        <f t="shared" si="441"/>
        <v>0</v>
      </c>
      <c r="AA320" s="262"/>
      <c r="AB320" s="120"/>
      <c r="AC320" s="120"/>
      <c r="AD320" s="120"/>
      <c r="AE320" s="120"/>
      <c r="AF320" s="120"/>
      <c r="AG320" s="120"/>
    </row>
    <row r="321" spans="1:33" ht="13.2" x14ac:dyDescent="0.25">
      <c r="A321" s="577" t="s">
        <v>75</v>
      </c>
      <c r="B321" s="343" t="s">
        <v>652</v>
      </c>
      <c r="C321" s="342" t="s">
        <v>653</v>
      </c>
      <c r="D321" s="539" t="s">
        <v>644</v>
      </c>
      <c r="E321" s="540">
        <v>1</v>
      </c>
      <c r="F321" s="541">
        <v>100000</v>
      </c>
      <c r="G321" s="542">
        <f t="shared" si="442"/>
        <v>100000</v>
      </c>
      <c r="H321" s="540">
        <v>1</v>
      </c>
      <c r="I321" s="541">
        <v>100000</v>
      </c>
      <c r="J321" s="541">
        <v>100000</v>
      </c>
      <c r="K321" s="112"/>
      <c r="L321" s="113"/>
      <c r="M321" s="114"/>
      <c r="N321" s="112"/>
      <c r="O321" s="113"/>
      <c r="P321" s="114"/>
      <c r="Q321" s="112"/>
      <c r="R321" s="113"/>
      <c r="S321" s="114"/>
      <c r="T321" s="112"/>
      <c r="U321" s="113"/>
      <c r="V321" s="114"/>
      <c r="W321" s="115">
        <f t="shared" si="438"/>
        <v>100000</v>
      </c>
      <c r="X321" s="116">
        <f t="shared" si="439"/>
        <v>100000</v>
      </c>
      <c r="Y321" s="116">
        <f t="shared" si="440"/>
        <v>0</v>
      </c>
      <c r="Z321" s="117">
        <f t="shared" si="441"/>
        <v>0</v>
      </c>
      <c r="AA321" s="262"/>
      <c r="AB321" s="120"/>
      <c r="AC321" s="120"/>
      <c r="AD321" s="120"/>
      <c r="AE321" s="120"/>
      <c r="AF321" s="120"/>
      <c r="AG321" s="120"/>
    </row>
    <row r="322" spans="1:33" ht="13.2" x14ac:dyDescent="0.25">
      <c r="A322" s="577" t="s">
        <v>75</v>
      </c>
      <c r="B322" s="343" t="s">
        <v>654</v>
      </c>
      <c r="C322" s="342" t="s">
        <v>655</v>
      </c>
      <c r="D322" s="539" t="s">
        <v>644</v>
      </c>
      <c r="E322" s="540">
        <v>1</v>
      </c>
      <c r="F322" s="541">
        <v>60000</v>
      </c>
      <c r="G322" s="542">
        <f t="shared" si="442"/>
        <v>60000</v>
      </c>
      <c r="H322" s="540">
        <v>1</v>
      </c>
      <c r="I322" s="541">
        <v>60000</v>
      </c>
      <c r="J322" s="541">
        <f>18000+5556+36444</f>
        <v>60000</v>
      </c>
      <c r="K322" s="112"/>
      <c r="L322" s="113"/>
      <c r="M322" s="114"/>
      <c r="N322" s="112"/>
      <c r="O322" s="113"/>
      <c r="P322" s="114"/>
      <c r="Q322" s="112"/>
      <c r="R322" s="113"/>
      <c r="S322" s="114"/>
      <c r="T322" s="112"/>
      <c r="U322" s="113"/>
      <c r="V322" s="114"/>
      <c r="W322" s="115">
        <f t="shared" si="438"/>
        <v>60000</v>
      </c>
      <c r="X322" s="116">
        <f t="shared" si="439"/>
        <v>60000</v>
      </c>
      <c r="Y322" s="116">
        <f t="shared" si="440"/>
        <v>0</v>
      </c>
      <c r="Z322" s="117">
        <f t="shared" si="441"/>
        <v>0</v>
      </c>
      <c r="AA322" s="262"/>
      <c r="AB322" s="120"/>
      <c r="AC322" s="120"/>
      <c r="AD322" s="120"/>
      <c r="AE322" s="120"/>
      <c r="AF322" s="120"/>
      <c r="AG322" s="120"/>
    </row>
    <row r="323" spans="1:33" ht="13.2" x14ac:dyDescent="0.25">
      <c r="A323" s="577" t="s">
        <v>75</v>
      </c>
      <c r="B323" s="343" t="s">
        <v>656</v>
      </c>
      <c r="C323" s="342" t="s">
        <v>657</v>
      </c>
      <c r="D323" s="539" t="s">
        <v>644</v>
      </c>
      <c r="E323" s="540">
        <v>1</v>
      </c>
      <c r="F323" s="541">
        <v>30000</v>
      </c>
      <c r="G323" s="542">
        <f t="shared" si="442"/>
        <v>30000</v>
      </c>
      <c r="H323" s="540">
        <f>1</f>
        <v>1</v>
      </c>
      <c r="I323" s="541">
        <v>30000</v>
      </c>
      <c r="J323" s="541">
        <f>9000+21000</f>
        <v>30000</v>
      </c>
      <c r="K323" s="112"/>
      <c r="L323" s="113"/>
      <c r="M323" s="114"/>
      <c r="N323" s="112"/>
      <c r="O323" s="113"/>
      <c r="P323" s="114"/>
      <c r="Q323" s="112"/>
      <c r="R323" s="113"/>
      <c r="S323" s="114"/>
      <c r="T323" s="112"/>
      <c r="U323" s="113"/>
      <c r="V323" s="114"/>
      <c r="W323" s="115">
        <f t="shared" si="438"/>
        <v>30000</v>
      </c>
      <c r="X323" s="116">
        <f t="shared" si="439"/>
        <v>30000</v>
      </c>
      <c r="Y323" s="116">
        <f t="shared" si="440"/>
        <v>0</v>
      </c>
      <c r="Z323" s="117">
        <f t="shared" si="441"/>
        <v>0</v>
      </c>
      <c r="AA323" s="262"/>
      <c r="AB323" s="120"/>
      <c r="AC323" s="120"/>
      <c r="AD323" s="120"/>
      <c r="AE323" s="120"/>
      <c r="AF323" s="120"/>
      <c r="AG323" s="120"/>
    </row>
    <row r="324" spans="1:33" ht="13.2" x14ac:dyDescent="0.25">
      <c r="A324" s="577" t="s">
        <v>75</v>
      </c>
      <c r="B324" s="343" t="s">
        <v>658</v>
      </c>
      <c r="C324" s="342" t="s">
        <v>659</v>
      </c>
      <c r="D324" s="539" t="s">
        <v>644</v>
      </c>
      <c r="E324" s="540">
        <v>1</v>
      </c>
      <c r="F324" s="541">
        <v>20000</v>
      </c>
      <c r="G324" s="542">
        <f t="shared" si="442"/>
        <v>20000</v>
      </c>
      <c r="H324" s="540">
        <v>1</v>
      </c>
      <c r="I324" s="541">
        <v>20000</v>
      </c>
      <c r="J324" s="541">
        <f>20000+18162.11-1500</f>
        <v>36662.11</v>
      </c>
      <c r="K324" s="112"/>
      <c r="L324" s="113"/>
      <c r="M324" s="114"/>
      <c r="N324" s="112"/>
      <c r="O324" s="113"/>
      <c r="P324" s="114"/>
      <c r="Q324" s="112"/>
      <c r="R324" s="113"/>
      <c r="S324" s="114"/>
      <c r="T324" s="112"/>
      <c r="U324" s="113"/>
      <c r="V324" s="114"/>
      <c r="W324" s="115">
        <f t="shared" si="438"/>
        <v>20000</v>
      </c>
      <c r="X324" s="116">
        <f t="shared" si="439"/>
        <v>36662.11</v>
      </c>
      <c r="Y324" s="116">
        <f t="shared" si="440"/>
        <v>-16662.11</v>
      </c>
      <c r="Z324" s="117">
        <f t="shared" si="441"/>
        <v>-0.83310550000000005</v>
      </c>
      <c r="AA324" s="262"/>
      <c r="AB324" s="120"/>
      <c r="AC324" s="120"/>
      <c r="AD324" s="120"/>
      <c r="AE324" s="120"/>
      <c r="AF324" s="120"/>
      <c r="AG324" s="120"/>
    </row>
    <row r="325" spans="1:33" ht="26.4" x14ac:dyDescent="0.25">
      <c r="A325" s="577" t="s">
        <v>75</v>
      </c>
      <c r="B325" s="343" t="s">
        <v>660</v>
      </c>
      <c r="C325" s="342" t="s">
        <v>661</v>
      </c>
      <c r="D325" s="539"/>
      <c r="E325" s="540"/>
      <c r="F325" s="541"/>
      <c r="G325" s="542">
        <f t="shared" si="442"/>
        <v>0</v>
      </c>
      <c r="H325" s="540"/>
      <c r="I325" s="541"/>
      <c r="J325" s="541"/>
      <c r="K325" s="540">
        <v>1</v>
      </c>
      <c r="L325" s="541">
        <v>20000</v>
      </c>
      <c r="M325" s="542">
        <f t="shared" ref="M325:M326" si="443">K325*L325</f>
        <v>20000</v>
      </c>
      <c r="N325" s="112">
        <v>1</v>
      </c>
      <c r="O325" s="113">
        <v>20000</v>
      </c>
      <c r="P325" s="114">
        <v>20000</v>
      </c>
      <c r="Q325" s="112"/>
      <c r="R325" s="113"/>
      <c r="S325" s="114"/>
      <c r="T325" s="112"/>
      <c r="U325" s="113"/>
      <c r="V325" s="114"/>
      <c r="W325" s="115">
        <f t="shared" ref="W325:W352" si="444">G325+M325+S325</f>
        <v>20000</v>
      </c>
      <c r="X325" s="116">
        <f t="shared" ref="X325:X352" si="445">J325+P325+V325</f>
        <v>20000</v>
      </c>
      <c r="Y325" s="116">
        <f t="shared" ref="Y325:Y352" si="446">W325-X325</f>
        <v>0</v>
      </c>
      <c r="Z325" s="117">
        <f t="shared" ref="Z325:Z352" si="447">Y325/W325</f>
        <v>0</v>
      </c>
      <c r="AA325" s="262"/>
      <c r="AB325" s="120"/>
      <c r="AC325" s="120"/>
      <c r="AD325" s="120"/>
      <c r="AE325" s="120"/>
      <c r="AF325" s="120"/>
      <c r="AG325" s="120"/>
    </row>
    <row r="326" spans="1:33" ht="26.4" x14ac:dyDescent="0.25">
      <c r="A326" s="577" t="s">
        <v>75</v>
      </c>
      <c r="B326" s="343" t="s">
        <v>662</v>
      </c>
      <c r="C326" s="342" t="s">
        <v>663</v>
      </c>
      <c r="D326" s="539"/>
      <c r="E326" s="540"/>
      <c r="F326" s="541"/>
      <c r="G326" s="542">
        <f t="shared" si="442"/>
        <v>0</v>
      </c>
      <c r="H326" s="540"/>
      <c r="I326" s="541"/>
      <c r="J326" s="541"/>
      <c r="K326" s="540">
        <v>1</v>
      </c>
      <c r="L326" s="541">
        <v>50000</v>
      </c>
      <c r="M326" s="542">
        <f t="shared" si="443"/>
        <v>50000</v>
      </c>
      <c r="N326" s="112">
        <v>1</v>
      </c>
      <c r="O326" s="113">
        <v>50000</v>
      </c>
      <c r="P326" s="114">
        <v>50000</v>
      </c>
      <c r="Q326" s="112"/>
      <c r="R326" s="113"/>
      <c r="S326" s="114"/>
      <c r="T326" s="112"/>
      <c r="U326" s="113"/>
      <c r="V326" s="114"/>
      <c r="W326" s="115">
        <f t="shared" si="444"/>
        <v>50000</v>
      </c>
      <c r="X326" s="116">
        <f t="shared" si="445"/>
        <v>50000</v>
      </c>
      <c r="Y326" s="116">
        <f t="shared" si="446"/>
        <v>0</v>
      </c>
      <c r="Z326" s="117">
        <f t="shared" si="447"/>
        <v>0</v>
      </c>
      <c r="AA326" s="262"/>
      <c r="AB326" s="120"/>
      <c r="AC326" s="120"/>
      <c r="AD326" s="120"/>
      <c r="AE326" s="120"/>
      <c r="AF326" s="120"/>
      <c r="AG326" s="120"/>
    </row>
    <row r="327" spans="1:33" ht="13.2" x14ac:dyDescent="0.25">
      <c r="A327" s="577" t="s">
        <v>75</v>
      </c>
      <c r="B327" s="343" t="s">
        <v>662</v>
      </c>
      <c r="C327" s="342" t="s">
        <v>740</v>
      </c>
      <c r="D327" s="539"/>
      <c r="E327" s="540"/>
      <c r="F327" s="541"/>
      <c r="G327" s="542"/>
      <c r="H327" s="540"/>
      <c r="I327" s="541"/>
      <c r="J327" s="541"/>
      <c r="K327" s="585"/>
      <c r="L327" s="585"/>
      <c r="M327" s="585"/>
      <c r="N327" s="112">
        <v>1</v>
      </c>
      <c r="O327" s="113">
        <v>19293.12</v>
      </c>
      <c r="P327" s="114">
        <v>19293.12</v>
      </c>
      <c r="Q327" s="112"/>
      <c r="R327" s="113"/>
      <c r="S327" s="114"/>
      <c r="T327" s="112"/>
      <c r="U327" s="113"/>
      <c r="V327" s="114"/>
      <c r="W327" s="115">
        <f t="shared" ref="W327" si="448">G327+M327+S327</f>
        <v>0</v>
      </c>
      <c r="X327" s="116">
        <f t="shared" ref="X327" si="449">J327+P327+V327</f>
        <v>19293.12</v>
      </c>
      <c r="Y327" s="116">
        <f t="shared" ref="Y327" si="450">W327-X327</f>
        <v>-19293.12</v>
      </c>
      <c r="Z327" s="117">
        <f>Y327/X327</f>
        <v>-1</v>
      </c>
      <c r="AA327" s="262"/>
      <c r="AB327" s="120"/>
      <c r="AC327" s="120"/>
      <c r="AD327" s="120"/>
      <c r="AE327" s="120"/>
      <c r="AF327" s="120"/>
      <c r="AG327" s="120"/>
    </row>
    <row r="328" spans="1:33" ht="26.4" x14ac:dyDescent="0.25">
      <c r="A328" s="577" t="s">
        <v>75</v>
      </c>
      <c r="B328" s="343" t="s">
        <v>664</v>
      </c>
      <c r="C328" s="553" t="s">
        <v>665</v>
      </c>
      <c r="D328" s="564" t="s">
        <v>345</v>
      </c>
      <c r="E328" s="586">
        <v>1</v>
      </c>
      <c r="F328" s="587">
        <v>8000</v>
      </c>
      <c r="G328" s="338">
        <f t="shared" si="442"/>
        <v>8000</v>
      </c>
      <c r="H328" s="334">
        <v>1</v>
      </c>
      <c r="I328" s="335">
        <v>8000</v>
      </c>
      <c r="J328" s="335">
        <v>8000</v>
      </c>
      <c r="K328" s="112"/>
      <c r="L328" s="113"/>
      <c r="M328" s="114"/>
      <c r="N328" s="112"/>
      <c r="O328" s="113"/>
      <c r="P328" s="114"/>
      <c r="Q328" s="112"/>
      <c r="R328" s="113"/>
      <c r="S328" s="114"/>
      <c r="T328" s="112"/>
      <c r="U328" s="113"/>
      <c r="V328" s="114"/>
      <c r="W328" s="115">
        <f t="shared" si="444"/>
        <v>8000</v>
      </c>
      <c r="X328" s="116">
        <f t="shared" si="445"/>
        <v>8000</v>
      </c>
      <c r="Y328" s="116">
        <f t="shared" si="446"/>
        <v>0</v>
      </c>
      <c r="Z328" s="117">
        <f t="shared" si="447"/>
        <v>0</v>
      </c>
      <c r="AA328" s="262"/>
      <c r="AB328" s="120"/>
      <c r="AC328" s="120"/>
      <c r="AD328" s="120"/>
      <c r="AE328" s="120"/>
      <c r="AF328" s="120"/>
      <c r="AG328" s="120"/>
    </row>
    <row r="329" spans="1:33" ht="26.4" x14ac:dyDescent="0.25">
      <c r="A329" s="577" t="s">
        <v>75</v>
      </c>
      <c r="B329" s="343" t="s">
        <v>666</v>
      </c>
      <c r="C329" s="553" t="s">
        <v>667</v>
      </c>
      <c r="D329" s="564" t="s">
        <v>345</v>
      </c>
      <c r="E329" s="586">
        <v>1</v>
      </c>
      <c r="F329" s="587">
        <v>8000</v>
      </c>
      <c r="G329" s="338">
        <f t="shared" si="442"/>
        <v>8000</v>
      </c>
      <c r="H329" s="334">
        <v>1</v>
      </c>
      <c r="I329" s="335">
        <v>8000</v>
      </c>
      <c r="J329" s="335">
        <f>1440+120+6440</f>
        <v>8000</v>
      </c>
      <c r="K329" s="112"/>
      <c r="L329" s="113"/>
      <c r="M329" s="114"/>
      <c r="N329" s="112"/>
      <c r="O329" s="113"/>
      <c r="P329" s="114"/>
      <c r="Q329" s="112"/>
      <c r="R329" s="113"/>
      <c r="S329" s="114"/>
      <c r="T329" s="112"/>
      <c r="U329" s="113"/>
      <c r="V329" s="114"/>
      <c r="W329" s="115">
        <f t="shared" si="444"/>
        <v>8000</v>
      </c>
      <c r="X329" s="116">
        <f t="shared" si="445"/>
        <v>8000</v>
      </c>
      <c r="Y329" s="116">
        <f t="shared" si="446"/>
        <v>0</v>
      </c>
      <c r="Z329" s="117">
        <f t="shared" si="447"/>
        <v>0</v>
      </c>
      <c r="AA329" s="262"/>
      <c r="AB329" s="120"/>
      <c r="AC329" s="120"/>
      <c r="AD329" s="120"/>
      <c r="AE329" s="120"/>
      <c r="AF329" s="120"/>
      <c r="AG329" s="120"/>
    </row>
    <row r="330" spans="1:33" ht="13.2" x14ac:dyDescent="0.25">
      <c r="A330" s="577" t="s">
        <v>75</v>
      </c>
      <c r="B330" s="343" t="s">
        <v>668</v>
      </c>
      <c r="C330" s="553" t="s">
        <v>669</v>
      </c>
      <c r="D330" s="564" t="s">
        <v>333</v>
      </c>
      <c r="E330" s="586">
        <v>2</v>
      </c>
      <c r="F330" s="587">
        <v>10000</v>
      </c>
      <c r="G330" s="338">
        <f t="shared" si="442"/>
        <v>20000</v>
      </c>
      <c r="H330" s="334">
        <v>2</v>
      </c>
      <c r="I330" s="335">
        <v>10000</v>
      </c>
      <c r="J330" s="335">
        <f>150+1800+8050+10000</f>
        <v>20000</v>
      </c>
      <c r="K330" s="112"/>
      <c r="L330" s="113"/>
      <c r="M330" s="114"/>
      <c r="N330" s="112"/>
      <c r="O330" s="113"/>
      <c r="P330" s="114"/>
      <c r="Q330" s="112"/>
      <c r="R330" s="113"/>
      <c r="S330" s="114"/>
      <c r="T330" s="112"/>
      <c r="U330" s="113"/>
      <c r="V330" s="114"/>
      <c r="W330" s="115">
        <f t="shared" si="444"/>
        <v>20000</v>
      </c>
      <c r="X330" s="116">
        <f t="shared" si="445"/>
        <v>20000</v>
      </c>
      <c r="Y330" s="116">
        <f t="shared" si="446"/>
        <v>0</v>
      </c>
      <c r="Z330" s="117">
        <f t="shared" si="447"/>
        <v>0</v>
      </c>
      <c r="AA330" s="262"/>
      <c r="AB330" s="120"/>
      <c r="AC330" s="120"/>
      <c r="AD330" s="120"/>
      <c r="AE330" s="120"/>
      <c r="AF330" s="120"/>
      <c r="AG330" s="120"/>
    </row>
    <row r="331" spans="1:33" ht="13.2" x14ac:dyDescent="0.25">
      <c r="A331" s="577" t="s">
        <v>75</v>
      </c>
      <c r="B331" s="343" t="s">
        <v>670</v>
      </c>
      <c r="C331" s="553" t="s">
        <v>671</v>
      </c>
      <c r="D331" s="564" t="s">
        <v>345</v>
      </c>
      <c r="E331" s="586">
        <v>1</v>
      </c>
      <c r="F331" s="587">
        <v>6000</v>
      </c>
      <c r="G331" s="338">
        <f t="shared" si="442"/>
        <v>6000</v>
      </c>
      <c r="H331" s="334">
        <v>1</v>
      </c>
      <c r="I331" s="335">
        <v>6000</v>
      </c>
      <c r="J331" s="335">
        <v>6000</v>
      </c>
      <c r="K331" s="112"/>
      <c r="L331" s="113"/>
      <c r="M331" s="114"/>
      <c r="N331" s="112"/>
      <c r="O331" s="113"/>
      <c r="P331" s="114"/>
      <c r="Q331" s="112"/>
      <c r="R331" s="113"/>
      <c r="S331" s="114"/>
      <c r="T331" s="112"/>
      <c r="U331" s="113"/>
      <c r="V331" s="114"/>
      <c r="W331" s="115">
        <f t="shared" si="444"/>
        <v>6000</v>
      </c>
      <c r="X331" s="116">
        <f t="shared" si="445"/>
        <v>6000</v>
      </c>
      <c r="Y331" s="116">
        <f t="shared" si="446"/>
        <v>0</v>
      </c>
      <c r="Z331" s="117">
        <f t="shared" si="447"/>
        <v>0</v>
      </c>
      <c r="AA331" s="262"/>
      <c r="AB331" s="120"/>
      <c r="AC331" s="120"/>
      <c r="AD331" s="120"/>
      <c r="AE331" s="120"/>
      <c r="AF331" s="120"/>
      <c r="AG331" s="120"/>
    </row>
    <row r="332" spans="1:33" ht="13.2" x14ac:dyDescent="0.25">
      <c r="A332" s="577" t="s">
        <v>75</v>
      </c>
      <c r="B332" s="343" t="s">
        <v>672</v>
      </c>
      <c r="C332" s="588" t="s">
        <v>673</v>
      </c>
      <c r="D332" s="564" t="s">
        <v>345</v>
      </c>
      <c r="E332" s="586">
        <v>1</v>
      </c>
      <c r="F332" s="587">
        <v>6000</v>
      </c>
      <c r="G332" s="338">
        <f t="shared" si="442"/>
        <v>6000</v>
      </c>
      <c r="H332" s="334">
        <v>1</v>
      </c>
      <c r="I332" s="335">
        <v>6000</v>
      </c>
      <c r="J332" s="335">
        <f>1080+90+4830</f>
        <v>6000</v>
      </c>
      <c r="K332" s="112"/>
      <c r="L332" s="113"/>
      <c r="M332" s="114"/>
      <c r="N332" s="112"/>
      <c r="O332" s="113"/>
      <c r="P332" s="114"/>
      <c r="Q332" s="112"/>
      <c r="R332" s="113"/>
      <c r="S332" s="114"/>
      <c r="T332" s="112"/>
      <c r="U332" s="113"/>
      <c r="V332" s="114"/>
      <c r="W332" s="115">
        <f t="shared" si="444"/>
        <v>6000</v>
      </c>
      <c r="X332" s="116">
        <f t="shared" si="445"/>
        <v>6000</v>
      </c>
      <c r="Y332" s="116">
        <f t="shared" si="446"/>
        <v>0</v>
      </c>
      <c r="Z332" s="117">
        <f t="shared" si="447"/>
        <v>0</v>
      </c>
      <c r="AA332" s="262"/>
      <c r="AB332" s="120"/>
      <c r="AC332" s="120"/>
      <c r="AD332" s="120"/>
      <c r="AE332" s="120"/>
      <c r="AF332" s="120"/>
      <c r="AG332" s="120"/>
    </row>
    <row r="333" spans="1:33" ht="13.2" x14ac:dyDescent="0.25">
      <c r="A333" s="577" t="s">
        <v>75</v>
      </c>
      <c r="B333" s="343" t="s">
        <v>674</v>
      </c>
      <c r="C333" s="553" t="s">
        <v>673</v>
      </c>
      <c r="D333" s="564" t="s">
        <v>345</v>
      </c>
      <c r="E333" s="586">
        <v>1</v>
      </c>
      <c r="F333" s="587">
        <v>6000</v>
      </c>
      <c r="G333" s="338">
        <f t="shared" si="442"/>
        <v>6000</v>
      </c>
      <c r="H333" s="334">
        <v>1</v>
      </c>
      <c r="I333" s="335">
        <f>1080+90+4830</f>
        <v>6000</v>
      </c>
      <c r="J333" s="335">
        <f>1080+90+4830</f>
        <v>6000</v>
      </c>
      <c r="K333" s="112"/>
      <c r="L333" s="113"/>
      <c r="M333" s="114"/>
      <c r="N333" s="112"/>
      <c r="O333" s="113"/>
      <c r="P333" s="114"/>
      <c r="Q333" s="112"/>
      <c r="R333" s="113"/>
      <c r="S333" s="114"/>
      <c r="T333" s="112"/>
      <c r="U333" s="113"/>
      <c r="V333" s="114"/>
      <c r="W333" s="115">
        <f t="shared" si="444"/>
        <v>6000</v>
      </c>
      <c r="X333" s="116">
        <f t="shared" si="445"/>
        <v>6000</v>
      </c>
      <c r="Y333" s="116">
        <f t="shared" si="446"/>
        <v>0</v>
      </c>
      <c r="Z333" s="117">
        <f t="shared" si="447"/>
        <v>0</v>
      </c>
      <c r="AA333" s="262"/>
      <c r="AB333" s="120"/>
      <c r="AC333" s="120"/>
      <c r="AD333" s="120"/>
      <c r="AE333" s="120"/>
      <c r="AF333" s="120"/>
      <c r="AG333" s="120"/>
    </row>
    <row r="334" spans="1:33" ht="13.2" x14ac:dyDescent="0.25">
      <c r="A334" s="577" t="s">
        <v>75</v>
      </c>
      <c r="B334" s="343" t="s">
        <v>675</v>
      </c>
      <c r="C334" s="553" t="s">
        <v>676</v>
      </c>
      <c r="D334" s="564" t="s">
        <v>140</v>
      </c>
      <c r="E334" s="586">
        <v>1</v>
      </c>
      <c r="F334" s="587">
        <v>8500</v>
      </c>
      <c r="G334" s="338">
        <f t="shared" si="442"/>
        <v>8500</v>
      </c>
      <c r="H334" s="334">
        <v>1</v>
      </c>
      <c r="I334" s="335">
        <v>8500</v>
      </c>
      <c r="J334" s="335">
        <v>8500</v>
      </c>
      <c r="K334" s="112"/>
      <c r="L334" s="113"/>
      <c r="M334" s="114"/>
      <c r="N334" s="112"/>
      <c r="O334" s="113"/>
      <c r="P334" s="114"/>
      <c r="Q334" s="112"/>
      <c r="R334" s="113"/>
      <c r="S334" s="114"/>
      <c r="T334" s="112"/>
      <c r="U334" s="113"/>
      <c r="V334" s="114"/>
      <c r="W334" s="115">
        <f t="shared" si="444"/>
        <v>8500</v>
      </c>
      <c r="X334" s="116">
        <f t="shared" si="445"/>
        <v>8500</v>
      </c>
      <c r="Y334" s="116">
        <f t="shared" si="446"/>
        <v>0</v>
      </c>
      <c r="Z334" s="117">
        <f t="shared" si="447"/>
        <v>0</v>
      </c>
      <c r="AA334" s="262"/>
      <c r="AB334" s="120"/>
      <c r="AC334" s="120"/>
      <c r="AD334" s="120"/>
      <c r="AE334" s="120"/>
      <c r="AF334" s="120"/>
      <c r="AG334" s="120"/>
    </row>
    <row r="335" spans="1:33" ht="13.2" x14ac:dyDescent="0.25">
      <c r="A335" s="577" t="s">
        <v>75</v>
      </c>
      <c r="B335" s="343" t="s">
        <v>677</v>
      </c>
      <c r="C335" s="553" t="s">
        <v>676</v>
      </c>
      <c r="D335" s="564" t="s">
        <v>140</v>
      </c>
      <c r="E335" s="586">
        <v>1</v>
      </c>
      <c r="F335" s="587">
        <v>8500</v>
      </c>
      <c r="G335" s="338">
        <f t="shared" si="442"/>
        <v>8500</v>
      </c>
      <c r="H335" s="334">
        <v>1</v>
      </c>
      <c r="I335" s="335">
        <v>8500</v>
      </c>
      <c r="J335" s="335">
        <v>8500</v>
      </c>
      <c r="K335" s="112"/>
      <c r="L335" s="113"/>
      <c r="M335" s="114"/>
      <c r="N335" s="112"/>
      <c r="O335" s="113"/>
      <c r="P335" s="114"/>
      <c r="Q335" s="112"/>
      <c r="R335" s="113"/>
      <c r="S335" s="114"/>
      <c r="T335" s="112"/>
      <c r="U335" s="113"/>
      <c r="V335" s="114"/>
      <c r="W335" s="115">
        <f t="shared" si="444"/>
        <v>8500</v>
      </c>
      <c r="X335" s="116">
        <f t="shared" si="445"/>
        <v>8500</v>
      </c>
      <c r="Y335" s="116">
        <f t="shared" si="446"/>
        <v>0</v>
      </c>
      <c r="Z335" s="117">
        <f t="shared" si="447"/>
        <v>0</v>
      </c>
      <c r="AA335" s="262"/>
      <c r="AB335" s="120"/>
      <c r="AC335" s="120"/>
      <c r="AD335" s="120"/>
      <c r="AE335" s="120"/>
      <c r="AF335" s="120"/>
      <c r="AG335" s="120"/>
    </row>
    <row r="336" spans="1:33" ht="13.2" x14ac:dyDescent="0.25">
      <c r="A336" s="577" t="s">
        <v>75</v>
      </c>
      <c r="B336" s="343" t="s">
        <v>678</v>
      </c>
      <c r="C336" s="344" t="s">
        <v>679</v>
      </c>
      <c r="D336" s="564" t="s">
        <v>140</v>
      </c>
      <c r="E336" s="586">
        <v>1</v>
      </c>
      <c r="F336" s="587">
        <v>6000</v>
      </c>
      <c r="G336" s="338">
        <f t="shared" si="442"/>
        <v>6000</v>
      </c>
      <c r="H336" s="334">
        <v>1</v>
      </c>
      <c r="I336" s="335">
        <v>6000</v>
      </c>
      <c r="J336" s="335">
        <f>1080+90+4830</f>
        <v>6000</v>
      </c>
      <c r="K336" s="112"/>
      <c r="L336" s="113"/>
      <c r="M336" s="114"/>
      <c r="N336" s="112"/>
      <c r="O336" s="113"/>
      <c r="P336" s="114"/>
      <c r="Q336" s="112"/>
      <c r="R336" s="113"/>
      <c r="S336" s="114"/>
      <c r="T336" s="112"/>
      <c r="U336" s="113"/>
      <c r="V336" s="114"/>
      <c r="W336" s="115">
        <f t="shared" si="444"/>
        <v>6000</v>
      </c>
      <c r="X336" s="116">
        <f t="shared" si="445"/>
        <v>6000</v>
      </c>
      <c r="Y336" s="116">
        <f t="shared" si="446"/>
        <v>0</v>
      </c>
      <c r="Z336" s="117">
        <f t="shared" si="447"/>
        <v>0</v>
      </c>
      <c r="AA336" s="262"/>
      <c r="AB336" s="120"/>
      <c r="AC336" s="120"/>
      <c r="AD336" s="120"/>
      <c r="AE336" s="120"/>
      <c r="AF336" s="120"/>
      <c r="AG336" s="120"/>
    </row>
    <row r="337" spans="1:33" ht="13.2" x14ac:dyDescent="0.25">
      <c r="A337" s="577" t="s">
        <v>75</v>
      </c>
      <c r="B337" s="343" t="s">
        <v>680</v>
      </c>
      <c r="C337" s="344" t="s">
        <v>679</v>
      </c>
      <c r="D337" s="564" t="s">
        <v>140</v>
      </c>
      <c r="E337" s="586">
        <v>1</v>
      </c>
      <c r="F337" s="587">
        <v>6000</v>
      </c>
      <c r="G337" s="338">
        <f t="shared" si="442"/>
        <v>6000</v>
      </c>
      <c r="H337" s="334">
        <v>1</v>
      </c>
      <c r="I337" s="335">
        <v>6000</v>
      </c>
      <c r="J337" s="335">
        <f>4830+90+1080</f>
        <v>6000</v>
      </c>
      <c r="K337" s="112"/>
      <c r="L337" s="113"/>
      <c r="M337" s="114"/>
      <c r="N337" s="112"/>
      <c r="O337" s="113"/>
      <c r="P337" s="114"/>
      <c r="Q337" s="112"/>
      <c r="R337" s="113"/>
      <c r="S337" s="114"/>
      <c r="T337" s="112"/>
      <c r="U337" s="113"/>
      <c r="V337" s="114"/>
      <c r="W337" s="115">
        <f t="shared" si="444"/>
        <v>6000</v>
      </c>
      <c r="X337" s="116">
        <f t="shared" si="445"/>
        <v>6000</v>
      </c>
      <c r="Y337" s="116">
        <f t="shared" si="446"/>
        <v>0</v>
      </c>
      <c r="Z337" s="117">
        <f t="shared" si="447"/>
        <v>0</v>
      </c>
      <c r="AA337" s="262"/>
      <c r="AB337" s="120"/>
      <c r="AC337" s="120"/>
      <c r="AD337" s="120"/>
      <c r="AE337" s="120"/>
      <c r="AF337" s="120"/>
      <c r="AG337" s="120"/>
    </row>
    <row r="338" spans="1:33" ht="13.2" x14ac:dyDescent="0.25">
      <c r="A338" s="577" t="s">
        <v>75</v>
      </c>
      <c r="B338" s="343" t="s">
        <v>681</v>
      </c>
      <c r="C338" s="344" t="s">
        <v>682</v>
      </c>
      <c r="D338" s="564" t="s">
        <v>140</v>
      </c>
      <c r="E338" s="586">
        <v>1</v>
      </c>
      <c r="F338" s="587">
        <v>10000</v>
      </c>
      <c r="G338" s="338">
        <f t="shared" si="442"/>
        <v>10000</v>
      </c>
      <c r="H338" s="334">
        <v>1</v>
      </c>
      <c r="I338" s="335">
        <v>10000</v>
      </c>
      <c r="J338" s="335">
        <v>10000</v>
      </c>
      <c r="K338" s="112"/>
      <c r="L338" s="113"/>
      <c r="M338" s="114"/>
      <c r="N338" s="112"/>
      <c r="O338" s="113"/>
      <c r="P338" s="114"/>
      <c r="Q338" s="112"/>
      <c r="R338" s="113"/>
      <c r="S338" s="114"/>
      <c r="T338" s="112"/>
      <c r="U338" s="113"/>
      <c r="V338" s="114"/>
      <c r="W338" s="115">
        <f t="shared" si="444"/>
        <v>10000</v>
      </c>
      <c r="X338" s="116">
        <f t="shared" si="445"/>
        <v>10000</v>
      </c>
      <c r="Y338" s="116">
        <f t="shared" si="446"/>
        <v>0</v>
      </c>
      <c r="Z338" s="117">
        <f t="shared" si="447"/>
        <v>0</v>
      </c>
      <c r="AA338" s="262"/>
      <c r="AB338" s="120"/>
      <c r="AC338" s="120"/>
      <c r="AD338" s="120"/>
      <c r="AE338" s="120"/>
      <c r="AF338" s="120"/>
      <c r="AG338" s="120"/>
    </row>
    <row r="339" spans="1:33" ht="13.2" x14ac:dyDescent="0.25">
      <c r="A339" s="577" t="s">
        <v>75</v>
      </c>
      <c r="B339" s="343" t="s">
        <v>683</v>
      </c>
      <c r="C339" s="344" t="s">
        <v>684</v>
      </c>
      <c r="D339" s="564" t="s">
        <v>140</v>
      </c>
      <c r="E339" s="586">
        <v>1</v>
      </c>
      <c r="F339" s="587">
        <v>6000</v>
      </c>
      <c r="G339" s="338">
        <f t="shared" si="442"/>
        <v>6000</v>
      </c>
      <c r="H339" s="334">
        <v>1</v>
      </c>
      <c r="I339" s="335">
        <f>90+1080+4830</f>
        <v>6000</v>
      </c>
      <c r="J339" s="335">
        <f>90+1080+4830</f>
        <v>6000</v>
      </c>
      <c r="K339" s="112"/>
      <c r="L339" s="113"/>
      <c r="M339" s="114"/>
      <c r="N339" s="112"/>
      <c r="O339" s="113"/>
      <c r="P339" s="114"/>
      <c r="Q339" s="112"/>
      <c r="R339" s="113"/>
      <c r="S339" s="114"/>
      <c r="T339" s="112"/>
      <c r="U339" s="113"/>
      <c r="V339" s="114"/>
      <c r="W339" s="115">
        <f t="shared" si="444"/>
        <v>6000</v>
      </c>
      <c r="X339" s="116">
        <f t="shared" si="445"/>
        <v>6000</v>
      </c>
      <c r="Y339" s="116">
        <f t="shared" si="446"/>
        <v>0</v>
      </c>
      <c r="Z339" s="117">
        <f t="shared" si="447"/>
        <v>0</v>
      </c>
      <c r="AA339" s="262"/>
      <c r="AB339" s="120"/>
      <c r="AC339" s="120"/>
      <c r="AD339" s="120"/>
      <c r="AE339" s="120"/>
      <c r="AF339" s="120"/>
      <c r="AG339" s="120"/>
    </row>
    <row r="340" spans="1:33" ht="13.2" x14ac:dyDescent="0.25">
      <c r="A340" s="577" t="s">
        <v>75</v>
      </c>
      <c r="B340" s="343" t="s">
        <v>685</v>
      </c>
      <c r="C340" s="344" t="s">
        <v>684</v>
      </c>
      <c r="D340" s="564" t="s">
        <v>140</v>
      </c>
      <c r="E340" s="586">
        <v>1</v>
      </c>
      <c r="F340" s="587">
        <v>6000</v>
      </c>
      <c r="G340" s="338">
        <f t="shared" si="442"/>
        <v>6000</v>
      </c>
      <c r="H340" s="334">
        <v>1</v>
      </c>
      <c r="I340" s="335">
        <f>1080+90+4830</f>
        <v>6000</v>
      </c>
      <c r="J340" s="335">
        <f>1080+90+4830</f>
        <v>6000</v>
      </c>
      <c r="K340" s="112"/>
      <c r="L340" s="113"/>
      <c r="M340" s="114"/>
      <c r="N340" s="112"/>
      <c r="O340" s="113"/>
      <c r="P340" s="114"/>
      <c r="Q340" s="112"/>
      <c r="R340" s="113"/>
      <c r="S340" s="114"/>
      <c r="T340" s="112"/>
      <c r="U340" s="113"/>
      <c r="V340" s="114"/>
      <c r="W340" s="115">
        <f t="shared" si="444"/>
        <v>6000</v>
      </c>
      <c r="X340" s="116">
        <f t="shared" si="445"/>
        <v>6000</v>
      </c>
      <c r="Y340" s="116">
        <f t="shared" si="446"/>
        <v>0</v>
      </c>
      <c r="Z340" s="117">
        <f t="shared" si="447"/>
        <v>0</v>
      </c>
      <c r="AA340" s="262"/>
      <c r="AB340" s="120"/>
      <c r="AC340" s="120"/>
      <c r="AD340" s="120"/>
      <c r="AE340" s="120"/>
      <c r="AF340" s="120"/>
      <c r="AG340" s="120"/>
    </row>
    <row r="341" spans="1:33" ht="13.2" x14ac:dyDescent="0.25">
      <c r="A341" s="577" t="s">
        <v>75</v>
      </c>
      <c r="B341" s="343" t="s">
        <v>686</v>
      </c>
      <c r="C341" s="553" t="s">
        <v>687</v>
      </c>
      <c r="D341" s="564" t="s">
        <v>140</v>
      </c>
      <c r="E341" s="586">
        <v>1</v>
      </c>
      <c r="F341" s="587">
        <v>8500</v>
      </c>
      <c r="G341" s="338">
        <f t="shared" si="442"/>
        <v>8500</v>
      </c>
      <c r="H341" s="334">
        <v>1</v>
      </c>
      <c r="I341" s="335">
        <v>8500</v>
      </c>
      <c r="J341" s="335">
        <v>8500</v>
      </c>
      <c r="K341" s="112"/>
      <c r="L341" s="113"/>
      <c r="M341" s="114"/>
      <c r="N341" s="112"/>
      <c r="O341" s="113"/>
      <c r="P341" s="114"/>
      <c r="Q341" s="112"/>
      <c r="R341" s="113"/>
      <c r="S341" s="114"/>
      <c r="T341" s="112"/>
      <c r="U341" s="113"/>
      <c r="V341" s="114"/>
      <c r="W341" s="115">
        <f t="shared" si="444"/>
        <v>8500</v>
      </c>
      <c r="X341" s="116">
        <f t="shared" si="445"/>
        <v>8500</v>
      </c>
      <c r="Y341" s="116">
        <f t="shared" si="446"/>
        <v>0</v>
      </c>
      <c r="Z341" s="117">
        <f t="shared" si="447"/>
        <v>0</v>
      </c>
      <c r="AA341" s="262"/>
      <c r="AB341" s="120"/>
      <c r="AC341" s="120"/>
      <c r="AD341" s="120"/>
      <c r="AE341" s="120"/>
      <c r="AF341" s="120"/>
      <c r="AG341" s="120"/>
    </row>
    <row r="342" spans="1:33" ht="13.2" x14ac:dyDescent="0.25">
      <c r="A342" s="577" t="s">
        <v>75</v>
      </c>
      <c r="B342" s="343" t="s">
        <v>688</v>
      </c>
      <c r="C342" s="344" t="s">
        <v>689</v>
      </c>
      <c r="D342" s="564" t="s">
        <v>140</v>
      </c>
      <c r="E342" s="586">
        <v>1</v>
      </c>
      <c r="F342" s="587">
        <v>8500</v>
      </c>
      <c r="G342" s="338">
        <f t="shared" si="442"/>
        <v>8500</v>
      </c>
      <c r="H342" s="334">
        <v>1</v>
      </c>
      <c r="I342" s="335">
        <v>8500</v>
      </c>
      <c r="J342" s="335">
        <v>8500</v>
      </c>
      <c r="K342" s="112"/>
      <c r="L342" s="113"/>
      <c r="M342" s="114"/>
      <c r="N342" s="112"/>
      <c r="O342" s="113"/>
      <c r="P342" s="114"/>
      <c r="Q342" s="112"/>
      <c r="R342" s="113"/>
      <c r="S342" s="114"/>
      <c r="T342" s="112"/>
      <c r="U342" s="113"/>
      <c r="V342" s="114"/>
      <c r="W342" s="115">
        <f t="shared" si="444"/>
        <v>8500</v>
      </c>
      <c r="X342" s="116">
        <f t="shared" si="445"/>
        <v>8500</v>
      </c>
      <c r="Y342" s="116">
        <f t="shared" si="446"/>
        <v>0</v>
      </c>
      <c r="Z342" s="117">
        <f t="shared" si="447"/>
        <v>0</v>
      </c>
      <c r="AA342" s="262"/>
      <c r="AB342" s="120"/>
      <c r="AC342" s="120"/>
      <c r="AD342" s="120"/>
      <c r="AE342" s="120"/>
      <c r="AF342" s="120"/>
      <c r="AG342" s="120"/>
    </row>
    <row r="343" spans="1:33" ht="13.2" x14ac:dyDescent="0.25">
      <c r="A343" s="577" t="s">
        <v>75</v>
      </c>
      <c r="B343" s="343" t="s">
        <v>690</v>
      </c>
      <c r="C343" s="344" t="s">
        <v>691</v>
      </c>
      <c r="D343" s="564" t="s">
        <v>140</v>
      </c>
      <c r="E343" s="586">
        <v>1</v>
      </c>
      <c r="F343" s="587">
        <v>8500</v>
      </c>
      <c r="G343" s="338">
        <f t="shared" si="442"/>
        <v>8500</v>
      </c>
      <c r="H343" s="334">
        <v>1</v>
      </c>
      <c r="I343" s="335">
        <v>8500</v>
      </c>
      <c r="J343" s="335">
        <f>1530+127.5+6842.5</f>
        <v>8500</v>
      </c>
      <c r="K343" s="112"/>
      <c r="L343" s="113"/>
      <c r="M343" s="114"/>
      <c r="N343" s="112"/>
      <c r="O343" s="113"/>
      <c r="P343" s="114"/>
      <c r="Q343" s="112"/>
      <c r="R343" s="113"/>
      <c r="S343" s="114"/>
      <c r="T343" s="112"/>
      <c r="U343" s="113"/>
      <c r="V343" s="114"/>
      <c r="W343" s="115">
        <f t="shared" si="444"/>
        <v>8500</v>
      </c>
      <c r="X343" s="116">
        <f t="shared" si="445"/>
        <v>8500</v>
      </c>
      <c r="Y343" s="116">
        <f t="shared" si="446"/>
        <v>0</v>
      </c>
      <c r="Z343" s="117">
        <f t="shared" si="447"/>
        <v>0</v>
      </c>
      <c r="AA343" s="262"/>
      <c r="AB343" s="120"/>
      <c r="AC343" s="120"/>
      <c r="AD343" s="120"/>
      <c r="AE343" s="120"/>
      <c r="AF343" s="120"/>
      <c r="AG343" s="120"/>
    </row>
    <row r="344" spans="1:33" ht="13.2" x14ac:dyDescent="0.25">
      <c r="A344" s="577" t="s">
        <v>75</v>
      </c>
      <c r="B344" s="343" t="s">
        <v>692</v>
      </c>
      <c r="C344" s="342" t="s">
        <v>693</v>
      </c>
      <c r="D344" s="564" t="s">
        <v>345</v>
      </c>
      <c r="E344" s="586">
        <v>1</v>
      </c>
      <c r="F344" s="587">
        <v>9000</v>
      </c>
      <c r="G344" s="338">
        <f t="shared" si="442"/>
        <v>9000</v>
      </c>
      <c r="H344" s="334">
        <v>1</v>
      </c>
      <c r="I344" s="335">
        <v>9000</v>
      </c>
      <c r="J344" s="335">
        <v>9000</v>
      </c>
      <c r="K344" s="112"/>
      <c r="L344" s="113"/>
      <c r="M344" s="114"/>
      <c r="N344" s="112"/>
      <c r="O344" s="113"/>
      <c r="P344" s="114"/>
      <c r="Q344" s="112"/>
      <c r="R344" s="113"/>
      <c r="S344" s="114"/>
      <c r="T344" s="112"/>
      <c r="U344" s="113"/>
      <c r="V344" s="114"/>
      <c r="W344" s="115">
        <f t="shared" si="444"/>
        <v>9000</v>
      </c>
      <c r="X344" s="116">
        <f t="shared" si="445"/>
        <v>9000</v>
      </c>
      <c r="Y344" s="116">
        <f t="shared" si="446"/>
        <v>0</v>
      </c>
      <c r="Z344" s="117">
        <f t="shared" si="447"/>
        <v>0</v>
      </c>
      <c r="AA344" s="262"/>
      <c r="AB344" s="120"/>
      <c r="AC344" s="120"/>
      <c r="AD344" s="120"/>
      <c r="AE344" s="120"/>
      <c r="AF344" s="120"/>
      <c r="AG344" s="120"/>
    </row>
    <row r="345" spans="1:33" ht="13.2" x14ac:dyDescent="0.25">
      <c r="A345" s="577" t="s">
        <v>75</v>
      </c>
      <c r="B345" s="343" t="s">
        <v>694</v>
      </c>
      <c r="C345" s="342" t="s">
        <v>695</v>
      </c>
      <c r="D345" s="564" t="s">
        <v>345</v>
      </c>
      <c r="E345" s="586">
        <v>1</v>
      </c>
      <c r="F345" s="587">
        <v>9000</v>
      </c>
      <c r="G345" s="338">
        <f t="shared" si="442"/>
        <v>9000</v>
      </c>
      <c r="H345" s="334">
        <v>1</v>
      </c>
      <c r="I345" s="335">
        <v>9000</v>
      </c>
      <c r="J345" s="335">
        <v>9000</v>
      </c>
      <c r="K345" s="112"/>
      <c r="L345" s="113"/>
      <c r="M345" s="114"/>
      <c r="N345" s="112"/>
      <c r="O345" s="113"/>
      <c r="P345" s="114"/>
      <c r="Q345" s="112"/>
      <c r="R345" s="113"/>
      <c r="S345" s="114"/>
      <c r="T345" s="112"/>
      <c r="U345" s="113"/>
      <c r="V345" s="114"/>
      <c r="W345" s="115">
        <f t="shared" si="444"/>
        <v>9000</v>
      </c>
      <c r="X345" s="116">
        <f t="shared" si="445"/>
        <v>9000</v>
      </c>
      <c r="Y345" s="116">
        <f t="shared" si="446"/>
        <v>0</v>
      </c>
      <c r="Z345" s="117">
        <f t="shared" si="447"/>
        <v>0</v>
      </c>
      <c r="AA345" s="262"/>
      <c r="AB345" s="120"/>
      <c r="AC345" s="120"/>
      <c r="AD345" s="120"/>
      <c r="AE345" s="120"/>
      <c r="AF345" s="120"/>
      <c r="AG345" s="120"/>
    </row>
    <row r="346" spans="1:33" ht="26.4" x14ac:dyDescent="0.25">
      <c r="A346" s="577" t="s">
        <v>75</v>
      </c>
      <c r="B346" s="343" t="s">
        <v>696</v>
      </c>
      <c r="C346" s="553" t="s">
        <v>697</v>
      </c>
      <c r="D346" s="564" t="s">
        <v>345</v>
      </c>
      <c r="E346" s="586">
        <v>1</v>
      </c>
      <c r="F346" s="587">
        <v>5000</v>
      </c>
      <c r="G346" s="338">
        <f t="shared" si="442"/>
        <v>5000</v>
      </c>
      <c r="H346" s="334">
        <v>1</v>
      </c>
      <c r="I346" s="335">
        <v>5000</v>
      </c>
      <c r="J346" s="335">
        <f>900+75+4025</f>
        <v>5000</v>
      </c>
      <c r="K346" s="112"/>
      <c r="L346" s="113"/>
      <c r="M346" s="114"/>
      <c r="N346" s="112"/>
      <c r="O346" s="113"/>
      <c r="P346" s="114"/>
      <c r="Q346" s="112"/>
      <c r="R346" s="113"/>
      <c r="S346" s="114"/>
      <c r="T346" s="112"/>
      <c r="U346" s="113"/>
      <c r="V346" s="114"/>
      <c r="W346" s="115">
        <f t="shared" si="444"/>
        <v>5000</v>
      </c>
      <c r="X346" s="116">
        <f t="shared" si="445"/>
        <v>5000</v>
      </c>
      <c r="Y346" s="116">
        <f t="shared" si="446"/>
        <v>0</v>
      </c>
      <c r="Z346" s="117">
        <f t="shared" si="447"/>
        <v>0</v>
      </c>
      <c r="AA346" s="262"/>
      <c r="AB346" s="120"/>
      <c r="AC346" s="120"/>
      <c r="AD346" s="120"/>
      <c r="AE346" s="120"/>
      <c r="AF346" s="120"/>
      <c r="AG346" s="120"/>
    </row>
    <row r="347" spans="1:33" ht="13.2" x14ac:dyDescent="0.25">
      <c r="A347" s="577" t="s">
        <v>75</v>
      </c>
      <c r="B347" s="343" t="s">
        <v>698</v>
      </c>
      <c r="C347" s="442" t="s">
        <v>699</v>
      </c>
      <c r="D347" s="570" t="s">
        <v>345</v>
      </c>
      <c r="E347" s="571">
        <v>1</v>
      </c>
      <c r="F347" s="587">
        <v>14000</v>
      </c>
      <c r="G347" s="338">
        <f t="shared" si="442"/>
        <v>14000</v>
      </c>
      <c r="H347" s="334">
        <v>1</v>
      </c>
      <c r="I347" s="335">
        <v>9500</v>
      </c>
      <c r="J347" s="335">
        <f>540+45+2415+630+52.5+540+45+2415+2817.5</f>
        <v>9500</v>
      </c>
      <c r="K347" s="112"/>
      <c r="L347" s="113"/>
      <c r="M347" s="114"/>
      <c r="N347" s="112"/>
      <c r="O347" s="113"/>
      <c r="P347" s="114"/>
      <c r="Q347" s="112"/>
      <c r="R347" s="113"/>
      <c r="S347" s="114"/>
      <c r="T347" s="112"/>
      <c r="U347" s="113"/>
      <c r="V347" s="114"/>
      <c r="W347" s="115">
        <f t="shared" si="444"/>
        <v>14000</v>
      </c>
      <c r="X347" s="116">
        <f t="shared" si="445"/>
        <v>9500</v>
      </c>
      <c r="Y347" s="116">
        <f t="shared" si="446"/>
        <v>4500</v>
      </c>
      <c r="Z347" s="117">
        <f t="shared" si="447"/>
        <v>0.32142857142857145</v>
      </c>
      <c r="AA347" s="262"/>
      <c r="AB347" s="120"/>
      <c r="AC347" s="120"/>
      <c r="AD347" s="120"/>
      <c r="AE347" s="120"/>
      <c r="AF347" s="120"/>
      <c r="AG347" s="120"/>
    </row>
    <row r="348" spans="1:33" ht="13.2" x14ac:dyDescent="0.25">
      <c r="A348" s="577" t="s">
        <v>75</v>
      </c>
      <c r="B348" s="343" t="s">
        <v>700</v>
      </c>
      <c r="C348" s="442" t="s">
        <v>701</v>
      </c>
      <c r="D348" s="570" t="s">
        <v>345</v>
      </c>
      <c r="E348" s="571">
        <v>1</v>
      </c>
      <c r="F348" s="587">
        <v>11000</v>
      </c>
      <c r="G348" s="338">
        <f t="shared" si="442"/>
        <v>11000</v>
      </c>
      <c r="H348" s="334">
        <v>1</v>
      </c>
      <c r="I348" s="335">
        <v>11000</v>
      </c>
      <c r="J348" s="335">
        <f>11000</f>
        <v>11000</v>
      </c>
      <c r="K348" s="112"/>
      <c r="L348" s="113"/>
      <c r="M348" s="114"/>
      <c r="N348" s="112"/>
      <c r="O348" s="113"/>
      <c r="P348" s="114"/>
      <c r="Q348" s="112"/>
      <c r="R348" s="113"/>
      <c r="S348" s="114"/>
      <c r="T348" s="112"/>
      <c r="U348" s="113"/>
      <c r="V348" s="114"/>
      <c r="W348" s="115">
        <f t="shared" si="444"/>
        <v>11000</v>
      </c>
      <c r="X348" s="116">
        <f t="shared" si="445"/>
        <v>11000</v>
      </c>
      <c r="Y348" s="116">
        <f t="shared" si="446"/>
        <v>0</v>
      </c>
      <c r="Z348" s="117">
        <f t="shared" si="447"/>
        <v>0</v>
      </c>
      <c r="AA348" s="262"/>
      <c r="AB348" s="120"/>
      <c r="AC348" s="120"/>
      <c r="AD348" s="120"/>
      <c r="AE348" s="120"/>
      <c r="AF348" s="120"/>
      <c r="AG348" s="120"/>
    </row>
    <row r="349" spans="1:33" ht="26.4" x14ac:dyDescent="0.25">
      <c r="A349" s="577" t="s">
        <v>75</v>
      </c>
      <c r="B349" s="343" t="s">
        <v>702</v>
      </c>
      <c r="C349" s="553" t="s">
        <v>703</v>
      </c>
      <c r="D349" s="564" t="s">
        <v>345</v>
      </c>
      <c r="E349" s="586">
        <v>1</v>
      </c>
      <c r="F349" s="587">
        <v>20000</v>
      </c>
      <c r="G349" s="338">
        <f t="shared" si="442"/>
        <v>20000</v>
      </c>
      <c r="H349" s="334">
        <v>1</v>
      </c>
      <c r="I349" s="335">
        <v>14300</v>
      </c>
      <c r="J349" s="335">
        <f>1404+117+6279+1170+97.5+5232.5</f>
        <v>14300</v>
      </c>
      <c r="K349" s="112"/>
      <c r="L349" s="113"/>
      <c r="M349" s="114"/>
      <c r="N349" s="112"/>
      <c r="O349" s="113"/>
      <c r="P349" s="114"/>
      <c r="Q349" s="112"/>
      <c r="R349" s="113"/>
      <c r="S349" s="114"/>
      <c r="T349" s="112"/>
      <c r="U349" s="113"/>
      <c r="V349" s="114"/>
      <c r="W349" s="115">
        <f t="shared" si="444"/>
        <v>20000</v>
      </c>
      <c r="X349" s="116">
        <f t="shared" si="445"/>
        <v>14300</v>
      </c>
      <c r="Y349" s="116">
        <f t="shared" si="446"/>
        <v>5700</v>
      </c>
      <c r="Z349" s="117">
        <f t="shared" si="447"/>
        <v>0.28499999999999998</v>
      </c>
      <c r="AA349" s="262"/>
      <c r="AB349" s="120"/>
      <c r="AC349" s="120"/>
      <c r="AD349" s="120"/>
      <c r="AE349" s="120"/>
      <c r="AF349" s="120"/>
      <c r="AG349" s="120"/>
    </row>
    <row r="350" spans="1:33" ht="25.8" customHeight="1" x14ac:dyDescent="0.25">
      <c r="A350" s="577" t="s">
        <v>75</v>
      </c>
      <c r="B350" s="343" t="s">
        <v>704</v>
      </c>
      <c r="C350" s="553" t="s">
        <v>705</v>
      </c>
      <c r="D350" s="564" t="s">
        <v>345</v>
      </c>
      <c r="E350" s="586">
        <v>1</v>
      </c>
      <c r="F350" s="587">
        <v>20000</v>
      </c>
      <c r="G350" s="338">
        <f t="shared" si="442"/>
        <v>20000</v>
      </c>
      <c r="H350" s="334">
        <v>1</v>
      </c>
      <c r="I350" s="335">
        <v>13683.23</v>
      </c>
      <c r="J350" s="335">
        <f>129+1548+6923+31.25+374.98+1677+540+45+2415</f>
        <v>13683.23</v>
      </c>
      <c r="K350" s="112"/>
      <c r="L350" s="113"/>
      <c r="M350" s="114"/>
      <c r="N350" s="112"/>
      <c r="O350" s="113"/>
      <c r="P350" s="114"/>
      <c r="Q350" s="112"/>
      <c r="R350" s="113"/>
      <c r="S350" s="114"/>
      <c r="T350" s="112"/>
      <c r="U350" s="113"/>
      <c r="V350" s="114"/>
      <c r="W350" s="115">
        <f t="shared" si="444"/>
        <v>20000</v>
      </c>
      <c r="X350" s="116">
        <f t="shared" si="445"/>
        <v>13683.23</v>
      </c>
      <c r="Y350" s="116">
        <f t="shared" si="446"/>
        <v>6316.77</v>
      </c>
      <c r="Z350" s="117">
        <f t="shared" si="447"/>
        <v>0.31583850000000002</v>
      </c>
      <c r="AA350" s="262"/>
      <c r="AB350" s="120"/>
      <c r="AC350" s="120"/>
      <c r="AD350" s="120"/>
      <c r="AE350" s="120"/>
      <c r="AF350" s="120"/>
      <c r="AG350" s="120"/>
    </row>
    <row r="351" spans="1:33" ht="26.4" x14ac:dyDescent="0.25">
      <c r="A351" s="577" t="s">
        <v>75</v>
      </c>
      <c r="B351" s="343" t="s">
        <v>706</v>
      </c>
      <c r="C351" s="553" t="s">
        <v>707</v>
      </c>
      <c r="D351" s="564" t="s">
        <v>345</v>
      </c>
      <c r="E351" s="586">
        <v>1</v>
      </c>
      <c r="F351" s="587">
        <v>20000</v>
      </c>
      <c r="G351" s="338">
        <f t="shared" si="442"/>
        <v>20000</v>
      </c>
      <c r="H351" s="334">
        <v>1</v>
      </c>
      <c r="I351" s="335">
        <v>14500</v>
      </c>
      <c r="J351" s="335">
        <f>10000+4500</f>
        <v>14500</v>
      </c>
      <c r="K351" s="112"/>
      <c r="L351" s="113"/>
      <c r="M351" s="114"/>
      <c r="N351" s="112"/>
      <c r="O351" s="113"/>
      <c r="P351" s="114"/>
      <c r="Q351" s="112"/>
      <c r="R351" s="113"/>
      <c r="S351" s="114"/>
      <c r="T351" s="112"/>
      <c r="U351" s="113"/>
      <c r="V351" s="114"/>
      <c r="W351" s="115">
        <f t="shared" si="444"/>
        <v>20000</v>
      </c>
      <c r="X351" s="116">
        <f t="shared" si="445"/>
        <v>14500</v>
      </c>
      <c r="Y351" s="116">
        <f t="shared" si="446"/>
        <v>5500</v>
      </c>
      <c r="Z351" s="117">
        <f t="shared" si="447"/>
        <v>0.27500000000000002</v>
      </c>
      <c r="AA351" s="262"/>
      <c r="AB351" s="120"/>
      <c r="AC351" s="120"/>
      <c r="AD351" s="120"/>
      <c r="AE351" s="120"/>
      <c r="AF351" s="120"/>
      <c r="AG351" s="120"/>
    </row>
    <row r="352" spans="1:33" ht="26.4" x14ac:dyDescent="0.25">
      <c r="A352" s="577" t="s">
        <v>75</v>
      </c>
      <c r="B352" s="343" t="s">
        <v>708</v>
      </c>
      <c r="C352" s="553" t="s">
        <v>709</v>
      </c>
      <c r="D352" s="564" t="s">
        <v>345</v>
      </c>
      <c r="E352" s="586">
        <v>1</v>
      </c>
      <c r="F352" s="587">
        <v>20000</v>
      </c>
      <c r="G352" s="338">
        <f t="shared" si="442"/>
        <v>20000</v>
      </c>
      <c r="H352" s="334">
        <v>1</v>
      </c>
      <c r="I352" s="335">
        <v>20000</v>
      </c>
      <c r="J352" s="335">
        <v>30000</v>
      </c>
      <c r="K352" s="112"/>
      <c r="L352" s="113"/>
      <c r="M352" s="114"/>
      <c r="N352" s="112"/>
      <c r="O352" s="113"/>
      <c r="P352" s="114"/>
      <c r="Q352" s="112"/>
      <c r="R352" s="113"/>
      <c r="S352" s="114"/>
      <c r="T352" s="112"/>
      <c r="U352" s="113"/>
      <c r="V352" s="114"/>
      <c r="W352" s="115">
        <f t="shared" si="444"/>
        <v>20000</v>
      </c>
      <c r="X352" s="116">
        <f t="shared" si="445"/>
        <v>30000</v>
      </c>
      <c r="Y352" s="116">
        <f t="shared" si="446"/>
        <v>-10000</v>
      </c>
      <c r="Z352" s="117">
        <f t="shared" si="447"/>
        <v>-0.5</v>
      </c>
      <c r="AA352" s="262"/>
      <c r="AB352" s="120"/>
      <c r="AC352" s="120"/>
      <c r="AD352" s="120"/>
      <c r="AE352" s="120"/>
      <c r="AF352" s="120"/>
      <c r="AG352" s="120"/>
    </row>
    <row r="353" spans="1:33" ht="13.2" x14ac:dyDescent="0.25">
      <c r="A353" s="579" t="s">
        <v>75</v>
      </c>
      <c r="B353" s="343" t="s">
        <v>710</v>
      </c>
      <c r="C353" s="418" t="s">
        <v>711</v>
      </c>
      <c r="D353" s="570" t="s">
        <v>345</v>
      </c>
      <c r="E353" s="571">
        <v>1</v>
      </c>
      <c r="F353" s="589">
        <v>20000</v>
      </c>
      <c r="G353" s="590">
        <f t="shared" si="442"/>
        <v>20000</v>
      </c>
      <c r="H353" s="336">
        <v>1</v>
      </c>
      <c r="I353" s="337">
        <v>20000</v>
      </c>
      <c r="J353" s="337">
        <v>10000</v>
      </c>
      <c r="K353" s="112"/>
      <c r="L353" s="113"/>
      <c r="M353" s="114"/>
      <c r="N353" s="112"/>
      <c r="O353" s="113"/>
      <c r="P353" s="114"/>
      <c r="Q353" s="112"/>
      <c r="R353" s="113"/>
      <c r="S353" s="114"/>
      <c r="T353" s="112"/>
      <c r="U353" s="113"/>
      <c r="V353" s="114"/>
      <c r="W353" s="115">
        <f t="shared" ref="W353:W363" si="451">G353+M353+S353</f>
        <v>20000</v>
      </c>
      <c r="X353" s="116">
        <f t="shared" ref="X353:X363" si="452">J353+P353+V353</f>
        <v>10000</v>
      </c>
      <c r="Y353" s="116">
        <f t="shared" ref="Y353:Y363" si="453">W353-X353</f>
        <v>10000</v>
      </c>
      <c r="Z353" s="117">
        <f t="shared" ref="Z353:Z363" si="454">Y353/W353</f>
        <v>0.5</v>
      </c>
      <c r="AA353" s="262"/>
      <c r="AB353" s="120"/>
      <c r="AC353" s="120"/>
      <c r="AD353" s="120"/>
      <c r="AE353" s="120"/>
      <c r="AF353" s="120"/>
      <c r="AG353" s="120"/>
    </row>
    <row r="354" spans="1:33" ht="13.2" x14ac:dyDescent="0.25">
      <c r="A354" s="577" t="s">
        <v>75</v>
      </c>
      <c r="B354" s="343" t="s">
        <v>712</v>
      </c>
      <c r="C354" s="553" t="s">
        <v>713</v>
      </c>
      <c r="D354" s="564" t="s">
        <v>345</v>
      </c>
      <c r="E354" s="586">
        <v>1</v>
      </c>
      <c r="F354" s="587">
        <v>5000</v>
      </c>
      <c r="G354" s="338">
        <f t="shared" si="442"/>
        <v>5000</v>
      </c>
      <c r="H354" s="334">
        <v>1</v>
      </c>
      <c r="I354" s="335">
        <v>7600</v>
      </c>
      <c r="J354" s="335">
        <f>900+75+4025+468+39+2093</f>
        <v>7600</v>
      </c>
      <c r="K354" s="112"/>
      <c r="L354" s="113"/>
      <c r="M354" s="114"/>
      <c r="N354" s="112"/>
      <c r="O354" s="113"/>
      <c r="P354" s="114"/>
      <c r="Q354" s="112"/>
      <c r="R354" s="113"/>
      <c r="S354" s="114"/>
      <c r="T354" s="112"/>
      <c r="U354" s="113"/>
      <c r="V354" s="114"/>
      <c r="W354" s="115">
        <f t="shared" si="451"/>
        <v>5000</v>
      </c>
      <c r="X354" s="116">
        <f t="shared" si="452"/>
        <v>7600</v>
      </c>
      <c r="Y354" s="116">
        <f t="shared" si="453"/>
        <v>-2600</v>
      </c>
      <c r="Z354" s="117">
        <f t="shared" si="454"/>
        <v>-0.52</v>
      </c>
      <c r="AA354" s="262"/>
      <c r="AB354" s="120"/>
      <c r="AC354" s="120"/>
      <c r="AD354" s="120"/>
      <c r="AE354" s="120"/>
      <c r="AF354" s="120"/>
      <c r="AG354" s="120"/>
    </row>
    <row r="355" spans="1:33" ht="26.4" x14ac:dyDescent="0.25">
      <c r="A355" s="577" t="s">
        <v>75</v>
      </c>
      <c r="B355" s="343" t="s">
        <v>714</v>
      </c>
      <c r="C355" s="418" t="s">
        <v>715</v>
      </c>
      <c r="D355" s="570" t="s">
        <v>345</v>
      </c>
      <c r="E355" s="571">
        <v>1</v>
      </c>
      <c r="F355" s="589">
        <v>10000</v>
      </c>
      <c r="G355" s="590">
        <f t="shared" si="442"/>
        <v>10000</v>
      </c>
      <c r="H355" s="336">
        <v>1</v>
      </c>
      <c r="I355" s="337">
        <v>10000</v>
      </c>
      <c r="J355" s="337">
        <v>10000</v>
      </c>
      <c r="K355" s="112"/>
      <c r="L355" s="113"/>
      <c r="M355" s="114"/>
      <c r="N355" s="112"/>
      <c r="O355" s="113"/>
      <c r="P355" s="114"/>
      <c r="Q355" s="112"/>
      <c r="R355" s="113"/>
      <c r="S355" s="114"/>
      <c r="T355" s="112"/>
      <c r="U355" s="113"/>
      <c r="V355" s="114"/>
      <c r="W355" s="115">
        <f t="shared" si="451"/>
        <v>10000</v>
      </c>
      <c r="X355" s="116">
        <f t="shared" si="452"/>
        <v>10000</v>
      </c>
      <c r="Y355" s="116">
        <f t="shared" si="453"/>
        <v>0</v>
      </c>
      <c r="Z355" s="117">
        <f t="shared" si="454"/>
        <v>0</v>
      </c>
      <c r="AA355" s="262"/>
      <c r="AB355" s="120"/>
      <c r="AC355" s="120"/>
      <c r="AD355" s="120"/>
      <c r="AE355" s="120"/>
      <c r="AF355" s="120"/>
      <c r="AG355" s="120"/>
    </row>
    <row r="356" spans="1:33" ht="13.2" x14ac:dyDescent="0.25">
      <c r="A356" s="577" t="s">
        <v>75</v>
      </c>
      <c r="B356" s="343" t="s">
        <v>716</v>
      </c>
      <c r="C356" s="418" t="s">
        <v>717</v>
      </c>
      <c r="D356" s="570" t="s">
        <v>345</v>
      </c>
      <c r="E356" s="571">
        <v>3</v>
      </c>
      <c r="F356" s="589">
        <v>5500</v>
      </c>
      <c r="G356" s="590">
        <f t="shared" si="442"/>
        <v>16500</v>
      </c>
      <c r="H356" s="336">
        <v>3</v>
      </c>
      <c r="I356" s="337">
        <v>5500</v>
      </c>
      <c r="J356" s="337">
        <f>150+1800+247.5+2970+11332.5</f>
        <v>16500</v>
      </c>
      <c r="K356" s="112"/>
      <c r="L356" s="113"/>
      <c r="M356" s="114"/>
      <c r="N356" s="112"/>
      <c r="O356" s="113"/>
      <c r="P356" s="114"/>
      <c r="Q356" s="112"/>
      <c r="R356" s="113"/>
      <c r="S356" s="114"/>
      <c r="T356" s="112"/>
      <c r="U356" s="113"/>
      <c r="V356" s="114"/>
      <c r="W356" s="115">
        <f t="shared" si="451"/>
        <v>16500</v>
      </c>
      <c r="X356" s="116">
        <f t="shared" si="452"/>
        <v>16500</v>
      </c>
      <c r="Y356" s="116">
        <f t="shared" si="453"/>
        <v>0</v>
      </c>
      <c r="Z356" s="117">
        <f t="shared" si="454"/>
        <v>0</v>
      </c>
      <c r="AA356" s="262"/>
      <c r="AB356" s="120"/>
      <c r="AC356" s="120"/>
      <c r="AD356" s="120"/>
      <c r="AE356" s="120"/>
      <c r="AF356" s="120"/>
      <c r="AG356" s="120"/>
    </row>
    <row r="357" spans="1:33" ht="13.2" x14ac:dyDescent="0.25">
      <c r="A357" s="577" t="s">
        <v>75</v>
      </c>
      <c r="B357" s="343" t="s">
        <v>718</v>
      </c>
      <c r="C357" s="345" t="s">
        <v>719</v>
      </c>
      <c r="D357" s="570" t="s">
        <v>345</v>
      </c>
      <c r="E357" s="571">
        <v>2</v>
      </c>
      <c r="F357" s="587">
        <v>30000</v>
      </c>
      <c r="G357" s="338">
        <f t="shared" si="442"/>
        <v>60000</v>
      </c>
      <c r="H357" s="336">
        <v>2</v>
      </c>
      <c r="I357" s="337">
        <v>30000</v>
      </c>
      <c r="J357" s="337">
        <v>60000</v>
      </c>
      <c r="K357" s="112"/>
      <c r="L357" s="113"/>
      <c r="M357" s="114"/>
      <c r="N357" s="112"/>
      <c r="O357" s="113"/>
      <c r="P357" s="114"/>
      <c r="Q357" s="112"/>
      <c r="R357" s="113"/>
      <c r="S357" s="114"/>
      <c r="T357" s="112"/>
      <c r="U357" s="113"/>
      <c r="V357" s="114"/>
      <c r="W357" s="115">
        <f t="shared" si="451"/>
        <v>60000</v>
      </c>
      <c r="X357" s="116">
        <f t="shared" si="452"/>
        <v>60000</v>
      </c>
      <c r="Y357" s="116">
        <f t="shared" si="453"/>
        <v>0</v>
      </c>
      <c r="Z357" s="117">
        <f t="shared" si="454"/>
        <v>0</v>
      </c>
      <c r="AA357" s="262"/>
      <c r="AB357" s="120"/>
      <c r="AC357" s="120"/>
      <c r="AD357" s="120"/>
      <c r="AE357" s="120"/>
      <c r="AF357" s="120"/>
      <c r="AG357" s="120"/>
    </row>
    <row r="358" spans="1:33" ht="13.2" x14ac:dyDescent="0.25">
      <c r="A358" s="577" t="s">
        <v>75</v>
      </c>
      <c r="B358" s="343" t="s">
        <v>720</v>
      </c>
      <c r="C358" s="345" t="s">
        <v>721</v>
      </c>
      <c r="D358" s="570" t="s">
        <v>345</v>
      </c>
      <c r="E358" s="571">
        <v>2</v>
      </c>
      <c r="F358" s="587">
        <v>30000</v>
      </c>
      <c r="G358" s="338">
        <f t="shared" si="442"/>
        <v>60000</v>
      </c>
      <c r="H358" s="336">
        <v>2</v>
      </c>
      <c r="I358" s="337">
        <v>30000</v>
      </c>
      <c r="J358" s="337">
        <f>30000+30000</f>
        <v>60000</v>
      </c>
      <c r="K358" s="112"/>
      <c r="L358" s="113"/>
      <c r="M358" s="114"/>
      <c r="N358" s="112"/>
      <c r="O358" s="113"/>
      <c r="P358" s="114"/>
      <c r="Q358" s="112"/>
      <c r="R358" s="113"/>
      <c r="S358" s="114"/>
      <c r="T358" s="112"/>
      <c r="U358" s="113"/>
      <c r="V358" s="114"/>
      <c r="W358" s="115">
        <f t="shared" si="451"/>
        <v>60000</v>
      </c>
      <c r="X358" s="116">
        <f t="shared" si="452"/>
        <v>60000</v>
      </c>
      <c r="Y358" s="116">
        <f t="shared" si="453"/>
        <v>0</v>
      </c>
      <c r="Z358" s="117">
        <f t="shared" si="454"/>
        <v>0</v>
      </c>
      <c r="AA358" s="262"/>
      <c r="AB358" s="120"/>
      <c r="AC358" s="120"/>
      <c r="AD358" s="120"/>
      <c r="AE358" s="120"/>
      <c r="AF358" s="120"/>
      <c r="AG358" s="120"/>
    </row>
    <row r="359" spans="1:33" ht="13.2" x14ac:dyDescent="0.25">
      <c r="A359" s="577" t="s">
        <v>75</v>
      </c>
      <c r="B359" s="343" t="s">
        <v>722</v>
      </c>
      <c r="C359" s="553" t="s">
        <v>711</v>
      </c>
      <c r="D359" s="570" t="s">
        <v>345</v>
      </c>
      <c r="E359" s="571">
        <v>2</v>
      </c>
      <c r="F359" s="589">
        <v>30000</v>
      </c>
      <c r="G359" s="590">
        <f t="shared" si="442"/>
        <v>60000</v>
      </c>
      <c r="H359" s="336">
        <v>2</v>
      </c>
      <c r="I359" s="337">
        <v>30000</v>
      </c>
      <c r="J359" s="337">
        <f>10255.18+49744.82</f>
        <v>60000</v>
      </c>
      <c r="K359" s="112"/>
      <c r="L359" s="113"/>
      <c r="M359" s="114"/>
      <c r="N359" s="112"/>
      <c r="O359" s="113"/>
      <c r="P359" s="114"/>
      <c r="Q359" s="112"/>
      <c r="R359" s="113"/>
      <c r="S359" s="114"/>
      <c r="T359" s="112"/>
      <c r="U359" s="113"/>
      <c r="V359" s="114"/>
      <c r="W359" s="115">
        <f t="shared" si="451"/>
        <v>60000</v>
      </c>
      <c r="X359" s="116">
        <f t="shared" si="452"/>
        <v>60000</v>
      </c>
      <c r="Y359" s="116">
        <f t="shared" si="453"/>
        <v>0</v>
      </c>
      <c r="Z359" s="117">
        <f t="shared" si="454"/>
        <v>0</v>
      </c>
      <c r="AA359" s="262"/>
      <c r="AB359" s="120"/>
      <c r="AC359" s="120"/>
      <c r="AD359" s="120"/>
      <c r="AE359" s="120"/>
      <c r="AF359" s="120"/>
      <c r="AG359" s="120"/>
    </row>
    <row r="360" spans="1:33" ht="13.2" x14ac:dyDescent="0.25">
      <c r="A360" s="577" t="s">
        <v>75</v>
      </c>
      <c r="B360" s="343" t="s">
        <v>723</v>
      </c>
      <c r="C360" s="345" t="s">
        <v>724</v>
      </c>
      <c r="D360" s="581" t="s">
        <v>345</v>
      </c>
      <c r="E360" s="559">
        <v>5</v>
      </c>
      <c r="F360" s="335">
        <v>5000</v>
      </c>
      <c r="G360" s="338">
        <f t="shared" si="442"/>
        <v>25000</v>
      </c>
      <c r="H360" s="334">
        <v>5</v>
      </c>
      <c r="I360" s="335">
        <f>5000</f>
        <v>5000</v>
      </c>
      <c r="J360" s="335">
        <f>5000+10000+720+60+3220+3500+4000</f>
        <v>26500</v>
      </c>
      <c r="K360" s="112"/>
      <c r="L360" s="113"/>
      <c r="M360" s="114"/>
      <c r="N360" s="112"/>
      <c r="O360" s="113"/>
      <c r="P360" s="114"/>
      <c r="Q360" s="112"/>
      <c r="R360" s="113"/>
      <c r="S360" s="114"/>
      <c r="T360" s="112"/>
      <c r="U360" s="113"/>
      <c r="V360" s="114"/>
      <c r="W360" s="115">
        <f t="shared" si="451"/>
        <v>25000</v>
      </c>
      <c r="X360" s="116">
        <f t="shared" si="452"/>
        <v>26500</v>
      </c>
      <c r="Y360" s="116">
        <f t="shared" si="453"/>
        <v>-1500</v>
      </c>
      <c r="Z360" s="117">
        <f t="shared" si="454"/>
        <v>-0.06</v>
      </c>
      <c r="AA360" s="262"/>
      <c r="AB360" s="120"/>
      <c r="AC360" s="120"/>
      <c r="AD360" s="120"/>
      <c r="AE360" s="120"/>
      <c r="AF360" s="120"/>
      <c r="AG360" s="120"/>
    </row>
    <row r="361" spans="1:33" ht="13.2" x14ac:dyDescent="0.25">
      <c r="A361" s="577" t="s">
        <v>75</v>
      </c>
      <c r="B361" s="343" t="s">
        <v>725</v>
      </c>
      <c r="C361" s="344" t="s">
        <v>726</v>
      </c>
      <c r="D361" s="539" t="s">
        <v>345</v>
      </c>
      <c r="E361" s="540">
        <v>1</v>
      </c>
      <c r="F361" s="335">
        <v>10000</v>
      </c>
      <c r="G361" s="338">
        <f t="shared" si="442"/>
        <v>10000</v>
      </c>
      <c r="H361" s="334">
        <v>1</v>
      </c>
      <c r="I361" s="335">
        <v>10000</v>
      </c>
      <c r="J361" s="338">
        <f t="shared" ref="J361" si="455">H361*I361</f>
        <v>10000</v>
      </c>
      <c r="K361" s="112"/>
      <c r="L361" s="113"/>
      <c r="M361" s="114"/>
      <c r="N361" s="112"/>
      <c r="O361" s="113"/>
      <c r="P361" s="114"/>
      <c r="Q361" s="112"/>
      <c r="R361" s="113"/>
      <c r="S361" s="114"/>
      <c r="T361" s="112"/>
      <c r="U361" s="113"/>
      <c r="V361" s="114"/>
      <c r="W361" s="115">
        <f t="shared" si="451"/>
        <v>10000</v>
      </c>
      <c r="X361" s="116">
        <f t="shared" si="452"/>
        <v>10000</v>
      </c>
      <c r="Y361" s="116">
        <f t="shared" si="453"/>
        <v>0</v>
      </c>
      <c r="Z361" s="117">
        <f t="shared" si="454"/>
        <v>0</v>
      </c>
      <c r="AA361" s="262"/>
      <c r="AB361" s="120"/>
      <c r="AC361" s="120"/>
      <c r="AD361" s="120"/>
      <c r="AE361" s="120"/>
      <c r="AF361" s="120"/>
      <c r="AG361" s="120"/>
    </row>
    <row r="362" spans="1:33" ht="26.4" x14ac:dyDescent="0.25">
      <c r="A362" s="577" t="s">
        <v>75</v>
      </c>
      <c r="B362" s="343" t="s">
        <v>727</v>
      </c>
      <c r="C362" s="345" t="s">
        <v>728</v>
      </c>
      <c r="D362" s="581" t="s">
        <v>345</v>
      </c>
      <c r="E362" s="559">
        <v>5</v>
      </c>
      <c r="F362" s="337">
        <v>2700</v>
      </c>
      <c r="G362" s="590">
        <f t="shared" si="442"/>
        <v>13500</v>
      </c>
      <c r="H362" s="336">
        <v>5</v>
      </c>
      <c r="I362" s="337">
        <v>2700</v>
      </c>
      <c r="J362" s="337">
        <f>2430+10867.5+202.5</f>
        <v>13500</v>
      </c>
      <c r="K362" s="112"/>
      <c r="L362" s="113"/>
      <c r="M362" s="114"/>
      <c r="N362" s="112"/>
      <c r="O362" s="113"/>
      <c r="P362" s="114"/>
      <c r="Q362" s="112"/>
      <c r="R362" s="113"/>
      <c r="S362" s="114"/>
      <c r="T362" s="112"/>
      <c r="U362" s="113"/>
      <c r="V362" s="114"/>
      <c r="W362" s="115">
        <f t="shared" si="451"/>
        <v>13500</v>
      </c>
      <c r="X362" s="116">
        <f t="shared" si="452"/>
        <v>13500</v>
      </c>
      <c r="Y362" s="116">
        <f t="shared" si="453"/>
        <v>0</v>
      </c>
      <c r="Z362" s="117">
        <f t="shared" si="454"/>
        <v>0</v>
      </c>
      <c r="AA362" s="262"/>
      <c r="AB362" s="120"/>
      <c r="AC362" s="120"/>
      <c r="AD362" s="120"/>
      <c r="AE362" s="120"/>
      <c r="AF362" s="120"/>
      <c r="AG362" s="120"/>
    </row>
    <row r="363" spans="1:33" ht="26.4" x14ac:dyDescent="0.25">
      <c r="A363" s="577" t="s">
        <v>75</v>
      </c>
      <c r="B363" s="343" t="s">
        <v>729</v>
      </c>
      <c r="C363" s="345" t="s">
        <v>730</v>
      </c>
      <c r="D363" s="581" t="s">
        <v>345</v>
      </c>
      <c r="E363" s="559">
        <v>5</v>
      </c>
      <c r="F363" s="335">
        <v>2700</v>
      </c>
      <c r="G363" s="338">
        <f t="shared" si="442"/>
        <v>13500</v>
      </c>
      <c r="H363" s="334">
        <v>5</v>
      </c>
      <c r="I363" s="335">
        <v>2700</v>
      </c>
      <c r="J363" s="335">
        <f>202.5+2430+10867.5</f>
        <v>13500</v>
      </c>
      <c r="K363" s="112"/>
      <c r="L363" s="113"/>
      <c r="M363" s="114"/>
      <c r="N363" s="112"/>
      <c r="O363" s="113"/>
      <c r="P363" s="114"/>
      <c r="Q363" s="112"/>
      <c r="R363" s="113"/>
      <c r="S363" s="114"/>
      <c r="T363" s="112"/>
      <c r="U363" s="113"/>
      <c r="V363" s="114"/>
      <c r="W363" s="115">
        <f t="shared" si="451"/>
        <v>13500</v>
      </c>
      <c r="X363" s="116">
        <f t="shared" si="452"/>
        <v>13500</v>
      </c>
      <c r="Y363" s="116">
        <f t="shared" si="453"/>
        <v>0</v>
      </c>
      <c r="Z363" s="117">
        <f t="shared" si="454"/>
        <v>0</v>
      </c>
      <c r="AA363" s="262"/>
      <c r="AB363" s="120"/>
      <c r="AC363" s="120"/>
      <c r="AD363" s="120"/>
      <c r="AE363" s="120"/>
      <c r="AF363" s="120"/>
      <c r="AG363" s="120"/>
    </row>
    <row r="364" spans="1:33" ht="26.4" x14ac:dyDescent="0.25">
      <c r="A364" s="577" t="s">
        <v>75</v>
      </c>
      <c r="B364" s="343" t="s">
        <v>731</v>
      </c>
      <c r="C364" s="345" t="s">
        <v>732</v>
      </c>
      <c r="D364" s="581" t="s">
        <v>345</v>
      </c>
      <c r="E364" s="559">
        <v>5</v>
      </c>
      <c r="F364" s="335">
        <v>2700</v>
      </c>
      <c r="G364" s="338">
        <f t="shared" si="442"/>
        <v>13500</v>
      </c>
      <c r="H364" s="334">
        <v>5</v>
      </c>
      <c r="I364" s="335">
        <v>2700</v>
      </c>
      <c r="J364" s="335">
        <f>2430+202.5+10867.5</f>
        <v>13500</v>
      </c>
      <c r="K364" s="112"/>
      <c r="L364" s="113"/>
      <c r="M364" s="114"/>
      <c r="N364" s="112"/>
      <c r="O364" s="113"/>
      <c r="P364" s="114"/>
      <c r="Q364" s="112"/>
      <c r="R364" s="113"/>
      <c r="S364" s="114"/>
      <c r="T364" s="112"/>
      <c r="U364" s="113"/>
      <c r="V364" s="114"/>
      <c r="W364" s="115">
        <f t="shared" ref="W364:W366" si="456">G364+M364+S364</f>
        <v>13500</v>
      </c>
      <c r="X364" s="116">
        <f t="shared" ref="X364:X366" si="457">J364+P364+V364</f>
        <v>13500</v>
      </c>
      <c r="Y364" s="116">
        <f t="shared" ref="Y364:Y366" si="458">W364-X364</f>
        <v>0</v>
      </c>
      <c r="Z364" s="117">
        <f t="shared" ref="Z364:Z366" si="459">Y364/W364</f>
        <v>0</v>
      </c>
      <c r="AA364" s="262"/>
      <c r="AB364" s="120"/>
      <c r="AC364" s="120"/>
      <c r="AD364" s="120"/>
      <c r="AE364" s="120"/>
      <c r="AF364" s="120"/>
      <c r="AG364" s="120"/>
    </row>
    <row r="365" spans="1:33" ht="26.4" x14ac:dyDescent="0.25">
      <c r="A365" s="577" t="s">
        <v>75</v>
      </c>
      <c r="B365" s="343" t="s">
        <v>733</v>
      </c>
      <c r="C365" s="345" t="s">
        <v>734</v>
      </c>
      <c r="D365" s="581" t="s">
        <v>345</v>
      </c>
      <c r="E365" s="559">
        <v>5</v>
      </c>
      <c r="F365" s="335">
        <v>2700</v>
      </c>
      <c r="G365" s="338">
        <f t="shared" si="442"/>
        <v>13500</v>
      </c>
      <c r="H365" s="334">
        <v>5</v>
      </c>
      <c r="I365" s="335">
        <v>2700</v>
      </c>
      <c r="J365" s="335">
        <f>2430+202.5+10867.5</f>
        <v>13500</v>
      </c>
      <c r="K365" s="112"/>
      <c r="L365" s="113"/>
      <c r="M365" s="114"/>
      <c r="N365" s="112"/>
      <c r="O365" s="113"/>
      <c r="P365" s="114"/>
      <c r="Q365" s="112"/>
      <c r="R365" s="113"/>
      <c r="S365" s="114"/>
      <c r="T365" s="112"/>
      <c r="U365" s="113"/>
      <c r="V365" s="114"/>
      <c r="W365" s="115">
        <f t="shared" si="456"/>
        <v>13500</v>
      </c>
      <c r="X365" s="116">
        <f t="shared" si="457"/>
        <v>13500</v>
      </c>
      <c r="Y365" s="116">
        <f t="shared" si="458"/>
        <v>0</v>
      </c>
      <c r="Z365" s="117">
        <f t="shared" si="459"/>
        <v>0</v>
      </c>
      <c r="AA365" s="262"/>
      <c r="AB365" s="120"/>
      <c r="AC365" s="120"/>
      <c r="AD365" s="120"/>
      <c r="AE365" s="120"/>
      <c r="AF365" s="120"/>
      <c r="AG365" s="120"/>
    </row>
    <row r="366" spans="1:33" ht="27" thickBot="1" x14ac:dyDescent="0.3">
      <c r="A366" s="577" t="s">
        <v>75</v>
      </c>
      <c r="B366" s="343" t="s">
        <v>735</v>
      </c>
      <c r="C366" s="344" t="s">
        <v>300</v>
      </c>
      <c r="D366" s="539"/>
      <c r="E366" s="540">
        <f>SUM(G328:G365)</f>
        <v>579000</v>
      </c>
      <c r="F366" s="541">
        <v>0.22</v>
      </c>
      <c r="G366" s="542">
        <f t="shared" si="442"/>
        <v>127380</v>
      </c>
      <c r="H366" s="540">
        <v>283083.23</v>
      </c>
      <c r="I366" s="541">
        <v>0.22</v>
      </c>
      <c r="J366" s="542">
        <v>62278.31</v>
      </c>
      <c r="K366" s="112"/>
      <c r="L366" s="113"/>
      <c r="M366" s="114"/>
      <c r="N366" s="112"/>
      <c r="O366" s="113"/>
      <c r="P366" s="114"/>
      <c r="Q366" s="112"/>
      <c r="R366" s="113"/>
      <c r="S366" s="114"/>
      <c r="T366" s="112"/>
      <c r="U366" s="113"/>
      <c r="V366" s="114"/>
      <c r="W366" s="115">
        <f t="shared" si="456"/>
        <v>127380</v>
      </c>
      <c r="X366" s="116">
        <f t="shared" si="457"/>
        <v>62278.31</v>
      </c>
      <c r="Y366" s="116">
        <f t="shared" si="458"/>
        <v>65101.69</v>
      </c>
      <c r="Z366" s="117">
        <f t="shared" si="459"/>
        <v>0.51108250902810493</v>
      </c>
      <c r="AA366" s="262"/>
      <c r="AB366" s="120"/>
      <c r="AC366" s="120"/>
      <c r="AD366" s="120"/>
      <c r="AE366" s="120"/>
      <c r="AF366" s="120"/>
      <c r="AG366" s="120"/>
    </row>
    <row r="367" spans="1:33" ht="30" customHeight="1" thickBot="1" x14ac:dyDescent="0.3">
      <c r="A367" s="275" t="s">
        <v>301</v>
      </c>
      <c r="B367" s="276"/>
      <c r="C367" s="277"/>
      <c r="D367" s="278"/>
      <c r="E367" s="161">
        <f>E310+E306+E301+E296</f>
        <v>579083</v>
      </c>
      <c r="F367" s="177"/>
      <c r="G367" s="279">
        <f t="shared" ref="G367:H367" si="460">G310+G306+G301+G296</f>
        <v>1379060</v>
      </c>
      <c r="H367" s="161">
        <f t="shared" si="460"/>
        <v>283166.23</v>
      </c>
      <c r="I367" s="177"/>
      <c r="J367" s="279">
        <f>J310+J306+J301+J296</f>
        <v>1309845.56</v>
      </c>
      <c r="K367" s="161">
        <f t="shared" ref="K367" si="461">K310+K306+K301+K296</f>
        <v>2</v>
      </c>
      <c r="L367" s="177"/>
      <c r="M367" s="279">
        <f t="shared" ref="M367:N367" si="462">M310+M306+M301+M296</f>
        <v>70000</v>
      </c>
      <c r="N367" s="161">
        <f t="shared" si="462"/>
        <v>3</v>
      </c>
      <c r="O367" s="177"/>
      <c r="P367" s="279">
        <f t="shared" ref="P367:Q367" si="463">P310+P306+P301+P296</f>
        <v>89293.119999999995</v>
      </c>
      <c r="Q367" s="161">
        <f t="shared" si="463"/>
        <v>0</v>
      </c>
      <c r="R367" s="177"/>
      <c r="S367" s="279">
        <f t="shared" ref="S367:T367" si="464">S310+S306+S301+S296</f>
        <v>0</v>
      </c>
      <c r="T367" s="161">
        <f t="shared" si="464"/>
        <v>0</v>
      </c>
      <c r="U367" s="177"/>
      <c r="V367" s="279">
        <f>V310+V306+V301+V296</f>
        <v>0</v>
      </c>
      <c r="W367" s="208">
        <f t="shared" ref="W367:X367" si="465">W310+W296+W306+W301</f>
        <v>1449060</v>
      </c>
      <c r="X367" s="208">
        <f t="shared" si="465"/>
        <v>1399138.6800000002</v>
      </c>
      <c r="Y367" s="208">
        <f t="shared" si="398"/>
        <v>49921.319999999832</v>
      </c>
      <c r="Z367" s="208">
        <f t="shared" si="399"/>
        <v>3.4450830193366616E-2</v>
      </c>
      <c r="AA367" s="209"/>
      <c r="AB367" s="7"/>
      <c r="AC367" s="7"/>
      <c r="AD367" s="7"/>
      <c r="AE367" s="7"/>
      <c r="AF367" s="7"/>
      <c r="AG367" s="7"/>
    </row>
    <row r="368" spans="1:33" ht="30" customHeight="1" x14ac:dyDescent="0.25">
      <c r="A368" s="280" t="s">
        <v>302</v>
      </c>
      <c r="B368" s="281"/>
      <c r="C368" s="282"/>
      <c r="D368" s="283"/>
      <c r="E368" s="284"/>
      <c r="F368" s="285"/>
      <c r="G368" s="286">
        <f>G43+G57+G66+G160+G178+G242+G257+G265+G277+G284+G288+G294+G367</f>
        <v>2456394</v>
      </c>
      <c r="H368" s="284"/>
      <c r="I368" s="285"/>
      <c r="J368" s="286">
        <f>J43+J57+J66+J160+J178+J242+J257+J265+J277+J284+J288+J294+J367</f>
        <v>2404360.31</v>
      </c>
      <c r="K368" s="284"/>
      <c r="L368" s="285"/>
      <c r="M368" s="286">
        <f>M43+M57+M66+M160+M178+M242+M257+M265+M277+M284+M288+M294+M367</f>
        <v>372042.18</v>
      </c>
      <c r="N368" s="284"/>
      <c r="O368" s="285"/>
      <c r="P368" s="286">
        <f>P43+P57+P66+P160+P178+P242+P257+P265+P277+P284+P288+P294+P367</f>
        <v>372042.18</v>
      </c>
      <c r="Q368" s="284"/>
      <c r="R368" s="285"/>
      <c r="S368" s="286">
        <f>S43+S57+S66+S160+S178+S242+S257+S265+S277+S284+S288+S294+S367</f>
        <v>0</v>
      </c>
      <c r="T368" s="284"/>
      <c r="U368" s="285"/>
      <c r="V368" s="286">
        <f>V43+V57+V66+V160+V178+V242+V257+V265+V277+V284+V288+V294+V367</f>
        <v>0</v>
      </c>
      <c r="W368" s="286">
        <f>W43+W57+W66+W160+W178+W242+W257+W265+W277+W284+W288+W294+W367</f>
        <v>2828436.1799999997</v>
      </c>
      <c r="X368" s="286">
        <f>X43+X57+X66+X160+X178+X242+X257+X265+X277+X284+X288+X294+X367</f>
        <v>2776402.49</v>
      </c>
      <c r="Y368" s="286">
        <f>Y43+Y57+Y66+Y160+Y178+Y242+Y257+Y265+Y277+Y284+Y288+Y294+Y367</f>
        <v>52033.689999999828</v>
      </c>
      <c r="Z368" s="287">
        <f t="shared" si="399"/>
        <v>1.8396628627484122E-2</v>
      </c>
      <c r="AA368" s="288"/>
      <c r="AB368" s="7"/>
      <c r="AC368" s="7"/>
      <c r="AD368" s="7"/>
      <c r="AE368" s="7"/>
      <c r="AF368" s="7"/>
      <c r="AG368" s="7"/>
    </row>
    <row r="369" spans="1:33" ht="15" customHeight="1" x14ac:dyDescent="0.25">
      <c r="A369" s="470"/>
      <c r="B369" s="513"/>
      <c r="C369" s="513"/>
      <c r="D369" s="73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289"/>
      <c r="X369" s="289"/>
      <c r="Y369" s="289"/>
      <c r="Z369" s="289"/>
      <c r="AA369" s="82"/>
      <c r="AB369" s="7"/>
      <c r="AC369" s="7"/>
      <c r="AD369" s="7"/>
      <c r="AE369" s="7"/>
      <c r="AF369" s="7"/>
      <c r="AG369" s="7"/>
    </row>
    <row r="370" spans="1:33" ht="30" customHeight="1" x14ac:dyDescent="0.25">
      <c r="A370" s="471" t="s">
        <v>303</v>
      </c>
      <c r="B370" s="515"/>
      <c r="C370" s="591"/>
      <c r="D370" s="290"/>
      <c r="E370" s="284"/>
      <c r="F370" s="285"/>
      <c r="G370" s="291">
        <f>Фінансування!C27-'Кошторис  витрат'!G368</f>
        <v>0</v>
      </c>
      <c r="H370" s="284"/>
      <c r="I370" s="285"/>
      <c r="J370" s="291">
        <f>Фінансування!C28-'Кошторис  витрат'!J368</f>
        <v>0</v>
      </c>
      <c r="K370" s="284"/>
      <c r="L370" s="285"/>
      <c r="M370" s="291">
        <f>Фінансування!K27-'Кошторис  витрат'!M368</f>
        <v>0</v>
      </c>
      <c r="N370" s="284"/>
      <c r="O370" s="285"/>
      <c r="P370" s="291">
        <f>Фінансування!K28-'Кошторис  витрат'!P368</f>
        <v>0</v>
      </c>
      <c r="Q370" s="284"/>
      <c r="R370" s="285"/>
      <c r="S370" s="291">
        <f>Фінансування!M27-'Кошторис  витрат'!S368</f>
        <v>0</v>
      </c>
      <c r="T370" s="284"/>
      <c r="U370" s="285"/>
      <c r="V370" s="291">
        <f>Фінансування!M28-'Кошторис  витрат'!V368</f>
        <v>0</v>
      </c>
      <c r="W370" s="292">
        <f>Фінансування!O27-'Кошторис  витрат'!W368</f>
        <v>0</v>
      </c>
      <c r="X370" s="292">
        <f>Фінансування!O28-'Кошторис  витрат'!X368</f>
        <v>0</v>
      </c>
      <c r="Y370" s="292"/>
      <c r="Z370" s="292"/>
      <c r="AA370" s="293"/>
      <c r="AB370" s="7"/>
      <c r="AC370" s="7"/>
      <c r="AD370" s="7"/>
      <c r="AE370" s="7"/>
      <c r="AF370" s="7"/>
      <c r="AG370" s="7"/>
    </row>
    <row r="371" spans="1:33" ht="15.75" customHeight="1" x14ac:dyDescent="0.25">
      <c r="A371" s="1"/>
      <c r="B371" s="294"/>
      <c r="C371" s="2"/>
      <c r="D371" s="295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1"/>
      <c r="X371" s="71"/>
      <c r="Y371" s="71"/>
      <c r="Z371" s="71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294"/>
      <c r="C372" s="2"/>
      <c r="D372" s="295"/>
      <c r="E372" s="70"/>
      <c r="F372" s="70"/>
      <c r="G372" s="70"/>
      <c r="H372" s="70"/>
      <c r="I372" s="70"/>
      <c r="J372" s="70"/>
      <c r="K372" s="339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1"/>
      <c r="X372" s="71"/>
      <c r="Y372" s="71"/>
      <c r="Z372" s="71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294"/>
      <c r="C373" s="2"/>
      <c r="D373" s="295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1"/>
      <c r="X373" s="71"/>
      <c r="Y373" s="71"/>
      <c r="Z373" s="71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296"/>
      <c r="B374" s="297"/>
      <c r="C374" s="298" t="s">
        <v>745</v>
      </c>
      <c r="D374" s="295"/>
      <c r="E374" s="299"/>
      <c r="F374" s="299"/>
      <c r="G374" s="70"/>
      <c r="H374" s="300"/>
      <c r="I374" s="296"/>
      <c r="J374" s="299"/>
      <c r="K374" s="301"/>
      <c r="L374" s="2"/>
      <c r="M374" s="357" t="s">
        <v>746</v>
      </c>
      <c r="N374" s="296"/>
      <c r="O374" s="299"/>
      <c r="P374" s="70"/>
      <c r="Q374" s="70"/>
      <c r="R374" s="70"/>
      <c r="S374" s="70"/>
      <c r="T374" s="70"/>
      <c r="U374" s="70"/>
      <c r="V374" s="70"/>
      <c r="W374" s="71"/>
      <c r="X374" s="71"/>
      <c r="Y374" s="71"/>
      <c r="Z374" s="71"/>
      <c r="AA374" s="2"/>
      <c r="AB374" s="1"/>
      <c r="AC374" s="2"/>
      <c r="AD374" s="1"/>
      <c r="AE374" s="1"/>
      <c r="AF374" s="1"/>
      <c r="AG374" s="1"/>
    </row>
    <row r="375" spans="1:33" ht="15.75" customHeight="1" x14ac:dyDescent="0.25">
      <c r="A375" s="302"/>
      <c r="B375" s="303"/>
      <c r="C375" s="592" t="s">
        <v>304</v>
      </c>
      <c r="D375" s="593"/>
      <c r="E375" s="594" t="s">
        <v>305</v>
      </c>
      <c r="F375" s="594"/>
      <c r="G375" s="595"/>
      <c r="H375" s="596"/>
      <c r="I375" s="597"/>
      <c r="J375" s="595"/>
      <c r="K375" s="596"/>
      <c r="L375" s="597"/>
      <c r="M375" s="596"/>
      <c r="N375" s="597" t="s">
        <v>306</v>
      </c>
      <c r="O375" s="595"/>
      <c r="P375" s="595"/>
      <c r="Q375" s="595"/>
      <c r="R375" s="595"/>
      <c r="S375" s="595"/>
      <c r="T375" s="595"/>
      <c r="U375" s="595"/>
      <c r="V375" s="595"/>
      <c r="W375" s="304"/>
      <c r="X375" s="304"/>
      <c r="Y375" s="304"/>
      <c r="Z375" s="304"/>
      <c r="AA375" s="305"/>
      <c r="AB375" s="598"/>
      <c r="AC375" s="305"/>
      <c r="AD375" s="598"/>
      <c r="AE375" s="598"/>
      <c r="AF375" s="598"/>
      <c r="AG375" s="598"/>
    </row>
    <row r="376" spans="1:33" ht="15.75" customHeight="1" x14ac:dyDescent="0.25">
      <c r="A376" s="1"/>
      <c r="B376" s="294"/>
      <c r="C376" s="2"/>
      <c r="D376" s="295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1"/>
      <c r="X376" s="71"/>
      <c r="Y376" s="71"/>
      <c r="Z376" s="71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294"/>
      <c r="C377" s="2"/>
      <c r="D377" s="295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1"/>
      <c r="X377" s="71"/>
      <c r="Y377" s="71"/>
      <c r="Z377" s="71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294"/>
      <c r="C378" s="2"/>
      <c r="D378" s="295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1"/>
      <c r="X378" s="71"/>
      <c r="Y378" s="71"/>
      <c r="Z378" s="71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294"/>
      <c r="C379" s="2"/>
      <c r="D379" s="295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06"/>
      <c r="X379" s="306"/>
      <c r="Y379" s="306"/>
      <c r="Z379" s="306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294"/>
      <c r="C380" s="2"/>
      <c r="D380" s="295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06"/>
      <c r="X380" s="306"/>
      <c r="Y380" s="306"/>
      <c r="Z380" s="306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294"/>
      <c r="C381" s="2"/>
      <c r="D381" s="295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06"/>
      <c r="X381" s="306"/>
      <c r="Y381" s="306"/>
      <c r="Z381" s="306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294"/>
      <c r="C382" s="2"/>
      <c r="D382" s="295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06"/>
      <c r="X382" s="306"/>
      <c r="Y382" s="306"/>
      <c r="Z382" s="306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294"/>
      <c r="C383" s="2"/>
      <c r="D383" s="295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06"/>
      <c r="X383" s="306"/>
      <c r="Y383" s="306"/>
      <c r="Z383" s="306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294"/>
      <c r="C384" s="2"/>
      <c r="D384" s="295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06"/>
      <c r="X384" s="306"/>
      <c r="Y384" s="306"/>
      <c r="Z384" s="306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294"/>
      <c r="C385" s="2"/>
      <c r="D385" s="295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06"/>
      <c r="X385" s="306"/>
      <c r="Y385" s="306"/>
      <c r="Z385" s="306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294"/>
      <c r="C386" s="2"/>
      <c r="D386" s="295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06"/>
      <c r="X386" s="306"/>
      <c r="Y386" s="306"/>
      <c r="Z386" s="306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294"/>
      <c r="C387" s="2"/>
      <c r="D387" s="295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06"/>
      <c r="X387" s="306"/>
      <c r="Y387" s="306"/>
      <c r="Z387" s="306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294"/>
      <c r="C388" s="2"/>
      <c r="D388" s="295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06"/>
      <c r="X388" s="306"/>
      <c r="Y388" s="306"/>
      <c r="Z388" s="306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294"/>
      <c r="C389" s="2"/>
      <c r="D389" s="295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06"/>
      <c r="X389" s="306"/>
      <c r="Y389" s="306"/>
      <c r="Z389" s="306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294"/>
      <c r="C390" s="2"/>
      <c r="D390" s="295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06"/>
      <c r="X390" s="306"/>
      <c r="Y390" s="306"/>
      <c r="Z390" s="306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294"/>
      <c r="C391" s="2"/>
      <c r="D391" s="295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06"/>
      <c r="X391" s="306"/>
      <c r="Y391" s="306"/>
      <c r="Z391" s="306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294"/>
      <c r="C392" s="2"/>
      <c r="D392" s="295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06"/>
      <c r="X392" s="306"/>
      <c r="Y392" s="306"/>
      <c r="Z392" s="306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294"/>
      <c r="C393" s="2"/>
      <c r="D393" s="295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06"/>
      <c r="X393" s="306"/>
      <c r="Y393" s="306"/>
      <c r="Z393" s="306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294"/>
      <c r="C394" s="2"/>
      <c r="D394" s="295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06"/>
      <c r="X394" s="306"/>
      <c r="Y394" s="306"/>
      <c r="Z394" s="306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294"/>
      <c r="C395" s="2"/>
      <c r="D395" s="295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06"/>
      <c r="X395" s="306"/>
      <c r="Y395" s="306"/>
      <c r="Z395" s="306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294"/>
      <c r="C396" s="2"/>
      <c r="D396" s="295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06"/>
      <c r="X396" s="306"/>
      <c r="Y396" s="306"/>
      <c r="Z396" s="306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294"/>
      <c r="C397" s="2"/>
      <c r="D397" s="295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06"/>
      <c r="X397" s="306"/>
      <c r="Y397" s="306"/>
      <c r="Z397" s="306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294"/>
      <c r="C398" s="2"/>
      <c r="D398" s="295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06"/>
      <c r="X398" s="306"/>
      <c r="Y398" s="306"/>
      <c r="Z398" s="306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294"/>
      <c r="C399" s="2"/>
      <c r="D399" s="295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06"/>
      <c r="X399" s="306"/>
      <c r="Y399" s="306"/>
      <c r="Z399" s="306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294"/>
      <c r="C400" s="2"/>
      <c r="D400" s="295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306"/>
      <c r="X400" s="306"/>
      <c r="Y400" s="306"/>
      <c r="Z400" s="306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294"/>
      <c r="C401" s="2"/>
      <c r="D401" s="295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306"/>
      <c r="X401" s="306"/>
      <c r="Y401" s="306"/>
      <c r="Z401" s="306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294"/>
      <c r="C402" s="2"/>
      <c r="D402" s="295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306"/>
      <c r="X402" s="306"/>
      <c r="Y402" s="306"/>
      <c r="Z402" s="306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294"/>
      <c r="C403" s="2"/>
      <c r="D403" s="295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306"/>
      <c r="X403" s="306"/>
      <c r="Y403" s="306"/>
      <c r="Z403" s="306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294"/>
      <c r="C404" s="2"/>
      <c r="D404" s="295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306"/>
      <c r="X404" s="306"/>
      <c r="Y404" s="306"/>
      <c r="Z404" s="306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294"/>
      <c r="C405" s="2"/>
      <c r="D405" s="295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306"/>
      <c r="X405" s="306"/>
      <c r="Y405" s="306"/>
      <c r="Z405" s="306"/>
      <c r="AA405" s="2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294"/>
      <c r="C406" s="2"/>
      <c r="D406" s="295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306"/>
      <c r="X406" s="306"/>
      <c r="Y406" s="306"/>
      <c r="Z406" s="306"/>
      <c r="AA406" s="2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294"/>
      <c r="C407" s="2"/>
      <c r="D407" s="295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306"/>
      <c r="X407" s="306"/>
      <c r="Y407" s="306"/>
      <c r="Z407" s="306"/>
      <c r="AA407" s="2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294"/>
      <c r="C408" s="2"/>
      <c r="D408" s="295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306"/>
      <c r="X408" s="306"/>
      <c r="Y408" s="306"/>
      <c r="Z408" s="306"/>
      <c r="AA408" s="2"/>
      <c r="AB408" s="1"/>
      <c r="AC408" s="1"/>
      <c r="AD408" s="1"/>
      <c r="AE408" s="1"/>
      <c r="AF408" s="1"/>
      <c r="AG408" s="1"/>
    </row>
    <row r="409" spans="1:33" ht="15.75" customHeight="1" x14ac:dyDescent="0.25">
      <c r="A409" s="1"/>
      <c r="B409" s="294"/>
      <c r="C409" s="2"/>
      <c r="D409" s="295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306"/>
      <c r="X409" s="306"/>
      <c r="Y409" s="306"/>
      <c r="Z409" s="306"/>
      <c r="AA409" s="2"/>
      <c r="AB409" s="1"/>
      <c r="AC409" s="1"/>
      <c r="AD409" s="1"/>
      <c r="AE409" s="1"/>
      <c r="AF409" s="1"/>
      <c r="AG409" s="1"/>
    </row>
    <row r="410" spans="1:33" ht="15.75" customHeight="1" x14ac:dyDescent="0.25">
      <c r="A410" s="1"/>
      <c r="B410" s="294"/>
      <c r="C410" s="2"/>
      <c r="D410" s="295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306"/>
      <c r="X410" s="306"/>
      <c r="Y410" s="306"/>
      <c r="Z410" s="306"/>
      <c r="AA410" s="2"/>
      <c r="AB410" s="1"/>
      <c r="AC410" s="1"/>
      <c r="AD410" s="1"/>
      <c r="AE410" s="1"/>
      <c r="AF410" s="1"/>
      <c r="AG410" s="1"/>
    </row>
    <row r="411" spans="1:33" ht="15.75" customHeight="1" x14ac:dyDescent="0.25">
      <c r="A411" s="1"/>
      <c r="B411" s="294"/>
      <c r="C411" s="2"/>
      <c r="D411" s="295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306"/>
      <c r="X411" s="306"/>
      <c r="Y411" s="306"/>
      <c r="Z411" s="306"/>
      <c r="AA411" s="2"/>
      <c r="AB411" s="1"/>
      <c r="AC411" s="1"/>
      <c r="AD411" s="1"/>
      <c r="AE411" s="1"/>
      <c r="AF411" s="1"/>
      <c r="AG411" s="1"/>
    </row>
    <row r="412" spans="1:33" ht="15.75" customHeight="1" x14ac:dyDescent="0.25">
      <c r="A412" s="1"/>
      <c r="B412" s="294"/>
      <c r="C412" s="2"/>
      <c r="D412" s="295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306"/>
      <c r="X412" s="306"/>
      <c r="Y412" s="306"/>
      <c r="Z412" s="306"/>
      <c r="AA412" s="2"/>
      <c r="AB412" s="1"/>
      <c r="AC412" s="1"/>
      <c r="AD412" s="1"/>
      <c r="AE412" s="1"/>
      <c r="AF412" s="1"/>
      <c r="AG412" s="1"/>
    </row>
    <row r="413" spans="1:33" ht="15.75" customHeight="1" x14ac:dyDescent="0.25">
      <c r="A413" s="1"/>
      <c r="B413" s="294"/>
      <c r="C413" s="2"/>
      <c r="D413" s="295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306"/>
      <c r="X413" s="306"/>
      <c r="Y413" s="306"/>
      <c r="Z413" s="306"/>
      <c r="AA413" s="2"/>
      <c r="AB413" s="1"/>
      <c r="AC413" s="1"/>
      <c r="AD413" s="1"/>
      <c r="AE413" s="1"/>
      <c r="AF413" s="1"/>
      <c r="AG413" s="1"/>
    </row>
    <row r="414" spans="1:33" ht="15.75" customHeight="1" x14ac:dyDescent="0.25">
      <c r="A414" s="1"/>
      <c r="B414" s="294"/>
      <c r="C414" s="2"/>
      <c r="D414" s="295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306"/>
      <c r="X414" s="306"/>
      <c r="Y414" s="306"/>
      <c r="Z414" s="306"/>
      <c r="AA414" s="2"/>
      <c r="AB414" s="1"/>
      <c r="AC414" s="1"/>
      <c r="AD414" s="1"/>
      <c r="AE414" s="1"/>
      <c r="AF414" s="1"/>
      <c r="AG414" s="1"/>
    </row>
    <row r="415" spans="1:33" ht="15.75" customHeight="1" x14ac:dyDescent="0.25">
      <c r="A415" s="1"/>
      <c r="B415" s="294"/>
      <c r="C415" s="2"/>
      <c r="D415" s="295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306"/>
      <c r="X415" s="306"/>
      <c r="Y415" s="306"/>
      <c r="Z415" s="306"/>
      <c r="AA415" s="2"/>
      <c r="AB415" s="1"/>
      <c r="AC415" s="1"/>
      <c r="AD415" s="1"/>
      <c r="AE415" s="1"/>
      <c r="AF415" s="1"/>
      <c r="AG415" s="1"/>
    </row>
    <row r="416" spans="1:33" ht="15.75" customHeight="1" x14ac:dyDescent="0.25">
      <c r="A416" s="1"/>
      <c r="B416" s="294"/>
      <c r="C416" s="2"/>
      <c r="D416" s="295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306"/>
      <c r="X416" s="306"/>
      <c r="Y416" s="306"/>
      <c r="Z416" s="306"/>
      <c r="AA416" s="2"/>
      <c r="AB416" s="1"/>
      <c r="AC416" s="1"/>
      <c r="AD416" s="1"/>
      <c r="AE416" s="1"/>
      <c r="AF416" s="1"/>
      <c r="AG416" s="1"/>
    </row>
    <row r="417" spans="1:33" ht="15.75" customHeight="1" x14ac:dyDescent="0.25">
      <c r="A417" s="1"/>
      <c r="B417" s="294"/>
      <c r="C417" s="2"/>
      <c r="D417" s="295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306"/>
      <c r="X417" s="306"/>
      <c r="Y417" s="306"/>
      <c r="Z417" s="306"/>
      <c r="AA417" s="2"/>
      <c r="AB417" s="1"/>
      <c r="AC417" s="1"/>
      <c r="AD417" s="1"/>
      <c r="AE417" s="1"/>
      <c r="AF417" s="1"/>
      <c r="AG417" s="1"/>
    </row>
    <row r="418" spans="1:33" ht="15.75" customHeight="1" x14ac:dyDescent="0.25">
      <c r="A418" s="1"/>
      <c r="B418" s="294"/>
      <c r="C418" s="2"/>
      <c r="D418" s="295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306"/>
      <c r="X418" s="306"/>
      <c r="Y418" s="306"/>
      <c r="Z418" s="306"/>
      <c r="AA418" s="2"/>
      <c r="AB418" s="1"/>
      <c r="AC418" s="1"/>
      <c r="AD418" s="1"/>
      <c r="AE418" s="1"/>
      <c r="AF418" s="1"/>
      <c r="AG418" s="1"/>
    </row>
    <row r="419" spans="1:33" ht="15.75" customHeight="1" x14ac:dyDescent="0.25">
      <c r="A419" s="1"/>
      <c r="B419" s="294"/>
      <c r="C419" s="2"/>
      <c r="D419" s="295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306"/>
      <c r="X419" s="306"/>
      <c r="Y419" s="306"/>
      <c r="Z419" s="306"/>
      <c r="AA419" s="2"/>
      <c r="AB419" s="1"/>
      <c r="AC419" s="1"/>
      <c r="AD419" s="1"/>
      <c r="AE419" s="1"/>
      <c r="AF419" s="1"/>
      <c r="AG419" s="1"/>
    </row>
    <row r="420" spans="1:33" ht="15.75" customHeight="1" x14ac:dyDescent="0.25">
      <c r="A420" s="1"/>
      <c r="B420" s="294"/>
      <c r="C420" s="2"/>
      <c r="D420" s="295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306"/>
      <c r="X420" s="306"/>
      <c r="Y420" s="306"/>
      <c r="Z420" s="306"/>
      <c r="AA420" s="2"/>
      <c r="AB420" s="1"/>
      <c r="AC420" s="1"/>
      <c r="AD420" s="1"/>
      <c r="AE420" s="1"/>
      <c r="AF420" s="1"/>
      <c r="AG420" s="1"/>
    </row>
    <row r="421" spans="1:33" ht="15.75" customHeight="1" x14ac:dyDescent="0.25">
      <c r="A421" s="1"/>
      <c r="B421" s="294"/>
      <c r="C421" s="2"/>
      <c r="D421" s="295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306"/>
      <c r="X421" s="306"/>
      <c r="Y421" s="306"/>
      <c r="Z421" s="306"/>
      <c r="AA421" s="2"/>
      <c r="AB421" s="1"/>
      <c r="AC421" s="1"/>
      <c r="AD421" s="1"/>
      <c r="AE421" s="1"/>
      <c r="AF421" s="1"/>
      <c r="AG421" s="1"/>
    </row>
    <row r="422" spans="1:33" ht="15.75" customHeight="1" x14ac:dyDescent="0.25">
      <c r="A422" s="1"/>
      <c r="B422" s="294"/>
      <c r="C422" s="2"/>
      <c r="D422" s="295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306"/>
      <c r="X422" s="306"/>
      <c r="Y422" s="306"/>
      <c r="Z422" s="306"/>
      <c r="AA422" s="2"/>
      <c r="AB422" s="1"/>
      <c r="AC422" s="1"/>
      <c r="AD422" s="1"/>
      <c r="AE422" s="1"/>
      <c r="AF422" s="1"/>
      <c r="AG422" s="1"/>
    </row>
    <row r="423" spans="1:33" ht="15.75" customHeight="1" x14ac:dyDescent="0.25">
      <c r="A423" s="1"/>
      <c r="B423" s="294"/>
      <c r="C423" s="2"/>
      <c r="D423" s="295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306"/>
      <c r="X423" s="306"/>
      <c r="Y423" s="306"/>
      <c r="Z423" s="306"/>
      <c r="AA423" s="2"/>
      <c r="AB423" s="1"/>
      <c r="AC423" s="1"/>
      <c r="AD423" s="1"/>
      <c r="AE423" s="1"/>
      <c r="AF423" s="1"/>
      <c r="AG423" s="1"/>
    </row>
    <row r="424" spans="1:33" ht="15.75" customHeight="1" x14ac:dyDescent="0.25">
      <c r="A424" s="1"/>
      <c r="B424" s="294"/>
      <c r="C424" s="2"/>
      <c r="D424" s="295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306"/>
      <c r="X424" s="306"/>
      <c r="Y424" s="306"/>
      <c r="Z424" s="306"/>
      <c r="AA424" s="2"/>
      <c r="AB424" s="1"/>
      <c r="AC424" s="1"/>
      <c r="AD424" s="1"/>
      <c r="AE424" s="1"/>
      <c r="AF424" s="1"/>
      <c r="AG424" s="1"/>
    </row>
    <row r="425" spans="1:33" ht="15.75" customHeight="1" x14ac:dyDescent="0.25">
      <c r="A425" s="1"/>
      <c r="B425" s="294"/>
      <c r="C425" s="2"/>
      <c r="D425" s="295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306"/>
      <c r="X425" s="306"/>
      <c r="Y425" s="306"/>
      <c r="Z425" s="306"/>
      <c r="AA425" s="2"/>
      <c r="AB425" s="1"/>
      <c r="AC425" s="1"/>
      <c r="AD425" s="1"/>
      <c r="AE425" s="1"/>
      <c r="AF425" s="1"/>
      <c r="AG425" s="1"/>
    </row>
    <row r="426" spans="1:33" ht="15.75" customHeight="1" x14ac:dyDescent="0.25">
      <c r="A426" s="1"/>
      <c r="B426" s="294"/>
      <c r="C426" s="2"/>
      <c r="D426" s="295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306"/>
      <c r="X426" s="306"/>
      <c r="Y426" s="306"/>
      <c r="Z426" s="306"/>
      <c r="AA426" s="2"/>
      <c r="AB426" s="1"/>
      <c r="AC426" s="1"/>
      <c r="AD426" s="1"/>
      <c r="AE426" s="1"/>
      <c r="AF426" s="1"/>
      <c r="AG426" s="1"/>
    </row>
    <row r="427" spans="1:33" ht="15.75" customHeight="1" x14ac:dyDescent="0.25">
      <c r="A427" s="1"/>
      <c r="B427" s="294"/>
      <c r="C427" s="2"/>
      <c r="D427" s="295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306"/>
      <c r="X427" s="306"/>
      <c r="Y427" s="306"/>
      <c r="Z427" s="306"/>
      <c r="AA427" s="2"/>
      <c r="AB427" s="1"/>
      <c r="AC427" s="1"/>
      <c r="AD427" s="1"/>
      <c r="AE427" s="1"/>
      <c r="AF427" s="1"/>
      <c r="AG427" s="1"/>
    </row>
    <row r="428" spans="1:33" ht="15.75" customHeight="1" x14ac:dyDescent="0.25">
      <c r="A428" s="1"/>
      <c r="B428" s="294"/>
      <c r="C428" s="2"/>
      <c r="D428" s="295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306"/>
      <c r="X428" s="306"/>
      <c r="Y428" s="306"/>
      <c r="Z428" s="306"/>
      <c r="AA428" s="2"/>
      <c r="AB428" s="1"/>
      <c r="AC428" s="1"/>
      <c r="AD428" s="1"/>
      <c r="AE428" s="1"/>
      <c r="AF428" s="1"/>
      <c r="AG428" s="1"/>
    </row>
    <row r="429" spans="1:33" ht="15.75" customHeight="1" x14ac:dyDescent="0.25">
      <c r="A429" s="1"/>
      <c r="B429" s="294"/>
      <c r="C429" s="2"/>
      <c r="D429" s="295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306"/>
      <c r="X429" s="306"/>
      <c r="Y429" s="306"/>
      <c r="Z429" s="306"/>
      <c r="AA429" s="2"/>
      <c r="AB429" s="1"/>
      <c r="AC429" s="1"/>
      <c r="AD429" s="1"/>
      <c r="AE429" s="1"/>
      <c r="AF429" s="1"/>
      <c r="AG429" s="1"/>
    </row>
    <row r="430" spans="1:33" ht="15.75" customHeight="1" x14ac:dyDescent="0.25">
      <c r="A430" s="1"/>
      <c r="B430" s="294"/>
      <c r="C430" s="2"/>
      <c r="D430" s="295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306"/>
      <c r="X430" s="306"/>
      <c r="Y430" s="306"/>
      <c r="Z430" s="306"/>
      <c r="AA430" s="2"/>
      <c r="AB430" s="1"/>
      <c r="AC430" s="1"/>
      <c r="AD430" s="1"/>
      <c r="AE430" s="1"/>
      <c r="AF430" s="1"/>
      <c r="AG430" s="1"/>
    </row>
    <row r="431" spans="1:33" ht="15.75" customHeight="1" x14ac:dyDescent="0.25">
      <c r="A431" s="1"/>
      <c r="B431" s="294"/>
      <c r="C431" s="2"/>
      <c r="D431" s="295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306"/>
      <c r="X431" s="306"/>
      <c r="Y431" s="306"/>
      <c r="Z431" s="306"/>
      <c r="AA431" s="2"/>
      <c r="AB431" s="1"/>
      <c r="AC431" s="1"/>
      <c r="AD431" s="1"/>
      <c r="AE431" s="1"/>
      <c r="AF431" s="1"/>
      <c r="AG431" s="1"/>
    </row>
    <row r="432" spans="1:33" ht="15.75" customHeight="1" x14ac:dyDescent="0.25">
      <c r="A432" s="1"/>
      <c r="B432" s="294"/>
      <c r="C432" s="2"/>
      <c r="D432" s="295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306"/>
      <c r="X432" s="306"/>
      <c r="Y432" s="306"/>
      <c r="Z432" s="306"/>
      <c r="AA432" s="2"/>
      <c r="AB432" s="1"/>
      <c r="AC432" s="1"/>
      <c r="AD432" s="1"/>
      <c r="AE432" s="1"/>
      <c r="AF432" s="1"/>
      <c r="AG432" s="1"/>
    </row>
    <row r="433" spans="1:33" ht="15.75" customHeight="1" x14ac:dyDescent="0.25">
      <c r="A433" s="1"/>
      <c r="B433" s="294"/>
      <c r="C433" s="2"/>
      <c r="D433" s="295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306"/>
      <c r="X433" s="306"/>
      <c r="Y433" s="306"/>
      <c r="Z433" s="306"/>
      <c r="AA433" s="2"/>
      <c r="AB433" s="1"/>
      <c r="AC433" s="1"/>
      <c r="AD433" s="1"/>
      <c r="AE433" s="1"/>
      <c r="AF433" s="1"/>
      <c r="AG433" s="1"/>
    </row>
    <row r="434" spans="1:33" ht="15.75" customHeight="1" x14ac:dyDescent="0.25">
      <c r="A434" s="1"/>
      <c r="B434" s="294"/>
      <c r="C434" s="2"/>
      <c r="D434" s="295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306"/>
      <c r="X434" s="306"/>
      <c r="Y434" s="306"/>
      <c r="Z434" s="306"/>
      <c r="AA434" s="2"/>
      <c r="AB434" s="1"/>
      <c r="AC434" s="1"/>
      <c r="AD434" s="1"/>
      <c r="AE434" s="1"/>
      <c r="AF434" s="1"/>
      <c r="AG434" s="1"/>
    </row>
    <row r="435" spans="1:33" ht="15.75" customHeight="1" x14ac:dyDescent="0.25">
      <c r="A435" s="1"/>
      <c r="B435" s="294"/>
      <c r="C435" s="2"/>
      <c r="D435" s="295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306"/>
      <c r="X435" s="306"/>
      <c r="Y435" s="306"/>
      <c r="Z435" s="306"/>
      <c r="AA435" s="2"/>
      <c r="AB435" s="1"/>
      <c r="AC435" s="1"/>
      <c r="AD435" s="1"/>
      <c r="AE435" s="1"/>
      <c r="AF435" s="1"/>
      <c r="AG435" s="1"/>
    </row>
    <row r="436" spans="1:33" ht="15.75" customHeight="1" x14ac:dyDescent="0.25">
      <c r="A436" s="1"/>
      <c r="B436" s="294"/>
      <c r="C436" s="2"/>
      <c r="D436" s="295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306"/>
      <c r="X436" s="306"/>
      <c r="Y436" s="306"/>
      <c r="Z436" s="306"/>
      <c r="AA436" s="2"/>
      <c r="AB436" s="1"/>
      <c r="AC436" s="1"/>
      <c r="AD436" s="1"/>
      <c r="AE436" s="1"/>
      <c r="AF436" s="1"/>
      <c r="AG436" s="1"/>
    </row>
    <row r="437" spans="1:33" ht="15.75" customHeight="1" x14ac:dyDescent="0.25">
      <c r="A437" s="1"/>
      <c r="B437" s="294"/>
      <c r="C437" s="2"/>
      <c r="D437" s="295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306"/>
      <c r="X437" s="306"/>
      <c r="Y437" s="306"/>
      <c r="Z437" s="306"/>
      <c r="AA437" s="2"/>
      <c r="AB437" s="1"/>
      <c r="AC437" s="1"/>
      <c r="AD437" s="1"/>
      <c r="AE437" s="1"/>
      <c r="AF437" s="1"/>
      <c r="AG437" s="1"/>
    </row>
    <row r="438" spans="1:33" ht="15.75" customHeight="1" x14ac:dyDescent="0.25">
      <c r="A438" s="1"/>
      <c r="B438" s="294"/>
      <c r="C438" s="2"/>
      <c r="D438" s="295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306"/>
      <c r="X438" s="306"/>
      <c r="Y438" s="306"/>
      <c r="Z438" s="306"/>
      <c r="AA438" s="2"/>
      <c r="AB438" s="1"/>
      <c r="AC438" s="1"/>
      <c r="AD438" s="1"/>
      <c r="AE438" s="1"/>
      <c r="AF438" s="1"/>
      <c r="AG438" s="1"/>
    </row>
    <row r="439" spans="1:33" ht="15.75" customHeight="1" x14ac:dyDescent="0.25">
      <c r="A439" s="1"/>
      <c r="B439" s="294"/>
      <c r="C439" s="2"/>
      <c r="D439" s="295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306"/>
      <c r="X439" s="306"/>
      <c r="Y439" s="306"/>
      <c r="Z439" s="306"/>
      <c r="AA439" s="2"/>
      <c r="AB439" s="1"/>
      <c r="AC439" s="1"/>
      <c r="AD439" s="1"/>
      <c r="AE439" s="1"/>
      <c r="AF439" s="1"/>
      <c r="AG439" s="1"/>
    </row>
    <row r="440" spans="1:33" ht="15.75" customHeight="1" x14ac:dyDescent="0.25">
      <c r="A440" s="1"/>
      <c r="B440" s="294"/>
      <c r="C440" s="2"/>
      <c r="D440" s="295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306"/>
      <c r="X440" s="306"/>
      <c r="Y440" s="306"/>
      <c r="Z440" s="306"/>
      <c r="AA440" s="2"/>
      <c r="AB440" s="1"/>
      <c r="AC440" s="1"/>
      <c r="AD440" s="1"/>
      <c r="AE440" s="1"/>
      <c r="AF440" s="1"/>
      <c r="AG440" s="1"/>
    </row>
    <row r="441" spans="1:33" ht="15.75" customHeight="1" x14ac:dyDescent="0.25">
      <c r="A441" s="1"/>
      <c r="B441" s="294"/>
      <c r="C441" s="2"/>
      <c r="D441" s="295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306"/>
      <c r="X441" s="306"/>
      <c r="Y441" s="306"/>
      <c r="Z441" s="306"/>
      <c r="AA441" s="2"/>
      <c r="AB441" s="1"/>
      <c r="AC441" s="1"/>
      <c r="AD441" s="1"/>
      <c r="AE441" s="1"/>
      <c r="AF441" s="1"/>
      <c r="AG441" s="1"/>
    </row>
    <row r="442" spans="1:33" ht="15.75" customHeight="1" x14ac:dyDescent="0.25">
      <c r="A442" s="1"/>
      <c r="B442" s="294"/>
      <c r="C442" s="2"/>
      <c r="D442" s="295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306"/>
      <c r="X442" s="306"/>
      <c r="Y442" s="306"/>
      <c r="Z442" s="306"/>
      <c r="AA442" s="2"/>
      <c r="AB442" s="1"/>
      <c r="AC442" s="1"/>
      <c r="AD442" s="1"/>
      <c r="AE442" s="1"/>
      <c r="AF442" s="1"/>
      <c r="AG442" s="1"/>
    </row>
    <row r="443" spans="1:33" ht="15.75" customHeight="1" x14ac:dyDescent="0.25">
      <c r="A443" s="1"/>
      <c r="B443" s="294"/>
      <c r="C443" s="2"/>
      <c r="D443" s="295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306"/>
      <c r="X443" s="306"/>
      <c r="Y443" s="306"/>
      <c r="Z443" s="306"/>
      <c r="AA443" s="2"/>
      <c r="AB443" s="1"/>
      <c r="AC443" s="1"/>
      <c r="AD443" s="1"/>
      <c r="AE443" s="1"/>
      <c r="AF443" s="1"/>
      <c r="AG443" s="1"/>
    </row>
    <row r="444" spans="1:33" ht="15.75" customHeight="1" x14ac:dyDescent="0.25">
      <c r="A444" s="1"/>
      <c r="B444" s="294"/>
      <c r="C444" s="2"/>
      <c r="D444" s="295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306"/>
      <c r="X444" s="306"/>
      <c r="Y444" s="306"/>
      <c r="Z444" s="306"/>
      <c r="AA444" s="2"/>
      <c r="AB444" s="1"/>
      <c r="AC444" s="1"/>
      <c r="AD444" s="1"/>
      <c r="AE444" s="1"/>
      <c r="AF444" s="1"/>
      <c r="AG444" s="1"/>
    </row>
    <row r="445" spans="1:33" ht="15.75" customHeight="1" x14ac:dyDescent="0.25">
      <c r="A445" s="1"/>
      <c r="B445" s="294"/>
      <c r="C445" s="2"/>
      <c r="D445" s="295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306"/>
      <c r="X445" s="306"/>
      <c r="Y445" s="306"/>
      <c r="Z445" s="306"/>
      <c r="AA445" s="2"/>
      <c r="AB445" s="1"/>
      <c r="AC445" s="1"/>
      <c r="AD445" s="1"/>
      <c r="AE445" s="1"/>
      <c r="AF445" s="1"/>
      <c r="AG445" s="1"/>
    </row>
    <row r="446" spans="1:33" ht="15.75" customHeight="1" x14ac:dyDescent="0.25">
      <c r="A446" s="1"/>
      <c r="B446" s="294"/>
      <c r="C446" s="2"/>
      <c r="D446" s="295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306"/>
      <c r="X446" s="306"/>
      <c r="Y446" s="306"/>
      <c r="Z446" s="306"/>
      <c r="AA446" s="2"/>
      <c r="AB446" s="1"/>
      <c r="AC446" s="1"/>
      <c r="AD446" s="1"/>
      <c r="AE446" s="1"/>
      <c r="AF446" s="1"/>
      <c r="AG446" s="1"/>
    </row>
    <row r="447" spans="1:33" ht="15.75" customHeight="1" x14ac:dyDescent="0.25">
      <c r="A447" s="1"/>
      <c r="B447" s="294"/>
      <c r="C447" s="2"/>
      <c r="D447" s="295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306"/>
      <c r="X447" s="306"/>
      <c r="Y447" s="306"/>
      <c r="Z447" s="306"/>
      <c r="AA447" s="2"/>
      <c r="AB447" s="1"/>
      <c r="AC447" s="1"/>
      <c r="AD447" s="1"/>
      <c r="AE447" s="1"/>
      <c r="AF447" s="1"/>
      <c r="AG447" s="1"/>
    </row>
    <row r="448" spans="1:33" ht="15.75" customHeight="1" x14ac:dyDescent="0.25">
      <c r="A448" s="1"/>
      <c r="B448" s="294"/>
      <c r="C448" s="2"/>
      <c r="D448" s="295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306"/>
      <c r="X448" s="306"/>
      <c r="Y448" s="306"/>
      <c r="Z448" s="306"/>
      <c r="AA448" s="2"/>
      <c r="AB448" s="1"/>
      <c r="AC448" s="1"/>
      <c r="AD448" s="1"/>
      <c r="AE448" s="1"/>
      <c r="AF448" s="1"/>
      <c r="AG448" s="1"/>
    </row>
    <row r="449" spans="1:33" ht="15.75" customHeight="1" x14ac:dyDescent="0.25">
      <c r="A449" s="1"/>
      <c r="B449" s="294"/>
      <c r="C449" s="2"/>
      <c r="D449" s="295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306"/>
      <c r="X449" s="306"/>
      <c r="Y449" s="306"/>
      <c r="Z449" s="306"/>
      <c r="AA449" s="2"/>
      <c r="AB449" s="1"/>
      <c r="AC449" s="1"/>
      <c r="AD449" s="1"/>
      <c r="AE449" s="1"/>
      <c r="AF449" s="1"/>
      <c r="AG449" s="1"/>
    </row>
    <row r="450" spans="1:33" ht="15.75" customHeight="1" x14ac:dyDescent="0.25">
      <c r="A450" s="1"/>
      <c r="B450" s="294"/>
      <c r="C450" s="2"/>
      <c r="D450" s="295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306"/>
      <c r="X450" s="306"/>
      <c r="Y450" s="306"/>
      <c r="Z450" s="306"/>
      <c r="AA450" s="2"/>
      <c r="AB450" s="1"/>
      <c r="AC450" s="1"/>
      <c r="AD450" s="1"/>
      <c r="AE450" s="1"/>
      <c r="AF450" s="1"/>
      <c r="AG450" s="1"/>
    </row>
    <row r="451" spans="1:33" ht="15.75" customHeight="1" x14ac:dyDescent="0.25">
      <c r="A451" s="1"/>
      <c r="B451" s="294"/>
      <c r="C451" s="2"/>
      <c r="D451" s="295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306"/>
      <c r="X451" s="306"/>
      <c r="Y451" s="306"/>
      <c r="Z451" s="306"/>
      <c r="AA451" s="2"/>
      <c r="AB451" s="1"/>
      <c r="AC451" s="1"/>
      <c r="AD451" s="1"/>
      <c r="AE451" s="1"/>
      <c r="AF451" s="1"/>
      <c r="AG451" s="1"/>
    </row>
    <row r="452" spans="1:33" ht="15.75" customHeight="1" x14ac:dyDescent="0.25">
      <c r="A452" s="1"/>
      <c r="B452" s="294"/>
      <c r="C452" s="2"/>
      <c r="D452" s="295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306"/>
      <c r="X452" s="306"/>
      <c r="Y452" s="306"/>
      <c r="Z452" s="306"/>
      <c r="AA452" s="2"/>
      <c r="AB452" s="1"/>
      <c r="AC452" s="1"/>
      <c r="AD452" s="1"/>
      <c r="AE452" s="1"/>
      <c r="AF452" s="1"/>
      <c r="AG452" s="1"/>
    </row>
    <row r="453" spans="1:33" ht="15.75" customHeight="1" x14ac:dyDescent="0.25">
      <c r="A453" s="1"/>
      <c r="B453" s="294"/>
      <c r="C453" s="2"/>
      <c r="D453" s="295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306"/>
      <c r="X453" s="306"/>
      <c r="Y453" s="306"/>
      <c r="Z453" s="306"/>
      <c r="AA453" s="2"/>
      <c r="AB453" s="1"/>
      <c r="AC453" s="1"/>
      <c r="AD453" s="1"/>
      <c r="AE453" s="1"/>
      <c r="AF453" s="1"/>
      <c r="AG453" s="1"/>
    </row>
    <row r="454" spans="1:33" ht="15.75" customHeight="1" x14ac:dyDescent="0.25">
      <c r="A454" s="1"/>
      <c r="B454" s="294"/>
      <c r="C454" s="2"/>
      <c r="D454" s="295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306"/>
      <c r="X454" s="306"/>
      <c r="Y454" s="306"/>
      <c r="Z454" s="306"/>
      <c r="AA454" s="2"/>
      <c r="AB454" s="1"/>
      <c r="AC454" s="1"/>
      <c r="AD454" s="1"/>
      <c r="AE454" s="1"/>
      <c r="AF454" s="1"/>
      <c r="AG454" s="1"/>
    </row>
    <row r="455" spans="1:33" ht="15.75" customHeight="1" x14ac:dyDescent="0.25">
      <c r="A455" s="1"/>
      <c r="B455" s="294"/>
      <c r="C455" s="2"/>
      <c r="D455" s="295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306"/>
      <c r="X455" s="306"/>
      <c r="Y455" s="306"/>
      <c r="Z455" s="306"/>
      <c r="AA455" s="2"/>
      <c r="AB455" s="1"/>
      <c r="AC455" s="1"/>
      <c r="AD455" s="1"/>
      <c r="AE455" s="1"/>
      <c r="AF455" s="1"/>
      <c r="AG455" s="1"/>
    </row>
    <row r="456" spans="1:33" ht="15.75" customHeight="1" x14ac:dyDescent="0.25">
      <c r="A456" s="1"/>
      <c r="B456" s="294"/>
      <c r="C456" s="2"/>
      <c r="D456" s="295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306"/>
      <c r="X456" s="306"/>
      <c r="Y456" s="306"/>
      <c r="Z456" s="306"/>
      <c r="AA456" s="2"/>
      <c r="AB456" s="1"/>
      <c r="AC456" s="1"/>
      <c r="AD456" s="1"/>
      <c r="AE456" s="1"/>
      <c r="AF456" s="1"/>
      <c r="AG456" s="1"/>
    </row>
    <row r="457" spans="1:33" ht="15.75" customHeight="1" x14ac:dyDescent="0.25">
      <c r="A457" s="1"/>
      <c r="B457" s="294"/>
      <c r="C457" s="2"/>
      <c r="D457" s="295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306"/>
      <c r="X457" s="306"/>
      <c r="Y457" s="306"/>
      <c r="Z457" s="306"/>
      <c r="AA457" s="2"/>
      <c r="AB457" s="1"/>
      <c r="AC457" s="1"/>
      <c r="AD457" s="1"/>
      <c r="AE457" s="1"/>
      <c r="AF457" s="1"/>
      <c r="AG457" s="1"/>
    </row>
    <row r="458" spans="1:33" ht="15.75" customHeight="1" x14ac:dyDescent="0.25">
      <c r="A458" s="1"/>
      <c r="B458" s="294"/>
      <c r="C458" s="2"/>
      <c r="D458" s="295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306"/>
      <c r="X458" s="306"/>
      <c r="Y458" s="306"/>
      <c r="Z458" s="306"/>
      <c r="AA458" s="2"/>
      <c r="AB458" s="1"/>
      <c r="AC458" s="1"/>
      <c r="AD458" s="1"/>
      <c r="AE458" s="1"/>
      <c r="AF458" s="1"/>
      <c r="AG458" s="1"/>
    </row>
    <row r="459" spans="1:33" ht="15.75" customHeight="1" x14ac:dyDescent="0.25">
      <c r="A459" s="1"/>
      <c r="B459" s="294"/>
      <c r="C459" s="2"/>
      <c r="D459" s="295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306"/>
      <c r="X459" s="306"/>
      <c r="Y459" s="306"/>
      <c r="Z459" s="306"/>
      <c r="AA459" s="2"/>
      <c r="AB459" s="1"/>
      <c r="AC459" s="1"/>
      <c r="AD459" s="1"/>
      <c r="AE459" s="1"/>
      <c r="AF459" s="1"/>
      <c r="AG459" s="1"/>
    </row>
    <row r="460" spans="1:33" ht="15.75" customHeight="1" x14ac:dyDescent="0.25">
      <c r="A460" s="1"/>
      <c r="B460" s="294"/>
      <c r="C460" s="2"/>
      <c r="D460" s="295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306"/>
      <c r="X460" s="306"/>
      <c r="Y460" s="306"/>
      <c r="Z460" s="306"/>
      <c r="AA460" s="2"/>
      <c r="AB460" s="1"/>
      <c r="AC460" s="1"/>
      <c r="AD460" s="1"/>
      <c r="AE460" s="1"/>
      <c r="AF460" s="1"/>
      <c r="AG460" s="1"/>
    </row>
    <row r="461" spans="1:33" ht="15.75" customHeight="1" x14ac:dyDescent="0.25">
      <c r="A461" s="1"/>
      <c r="B461" s="294"/>
      <c r="C461" s="2"/>
      <c r="D461" s="295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306"/>
      <c r="X461" s="306"/>
      <c r="Y461" s="306"/>
      <c r="Z461" s="306"/>
      <c r="AA461" s="2"/>
      <c r="AB461" s="1"/>
      <c r="AC461" s="1"/>
      <c r="AD461" s="1"/>
      <c r="AE461" s="1"/>
      <c r="AF461" s="1"/>
      <c r="AG461" s="1"/>
    </row>
    <row r="462" spans="1:33" ht="15.75" customHeight="1" x14ac:dyDescent="0.25">
      <c r="A462" s="1"/>
      <c r="B462" s="294"/>
      <c r="C462" s="2"/>
      <c r="D462" s="295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306"/>
      <c r="X462" s="306"/>
      <c r="Y462" s="306"/>
      <c r="Z462" s="306"/>
      <c r="AA462" s="2"/>
      <c r="AB462" s="1"/>
      <c r="AC462" s="1"/>
      <c r="AD462" s="1"/>
      <c r="AE462" s="1"/>
      <c r="AF462" s="1"/>
      <c r="AG462" s="1"/>
    </row>
    <row r="463" spans="1:33" ht="15.75" customHeight="1" x14ac:dyDescent="0.25">
      <c r="A463" s="1"/>
      <c r="B463" s="294"/>
      <c r="C463" s="2"/>
      <c r="D463" s="295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306"/>
      <c r="X463" s="306"/>
      <c r="Y463" s="306"/>
      <c r="Z463" s="306"/>
      <c r="AA463" s="2"/>
      <c r="AB463" s="1"/>
      <c r="AC463" s="1"/>
      <c r="AD463" s="1"/>
      <c r="AE463" s="1"/>
      <c r="AF463" s="1"/>
      <c r="AG463" s="1"/>
    </row>
    <row r="464" spans="1:33" ht="15.75" customHeight="1" x14ac:dyDescent="0.25">
      <c r="A464" s="1"/>
      <c r="B464" s="294"/>
      <c r="C464" s="2"/>
      <c r="D464" s="295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306"/>
      <c r="X464" s="306"/>
      <c r="Y464" s="306"/>
      <c r="Z464" s="306"/>
      <c r="AA464" s="2"/>
      <c r="AB464" s="1"/>
      <c r="AC464" s="1"/>
      <c r="AD464" s="1"/>
      <c r="AE464" s="1"/>
      <c r="AF464" s="1"/>
      <c r="AG464" s="1"/>
    </row>
    <row r="465" spans="1:33" ht="15.75" customHeight="1" x14ac:dyDescent="0.25">
      <c r="A465" s="1"/>
      <c r="B465" s="294"/>
      <c r="C465" s="2"/>
      <c r="D465" s="295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306"/>
      <c r="X465" s="306"/>
      <c r="Y465" s="306"/>
      <c r="Z465" s="306"/>
      <c r="AA465" s="2"/>
      <c r="AB465" s="1"/>
      <c r="AC465" s="1"/>
      <c r="AD465" s="1"/>
      <c r="AE465" s="1"/>
      <c r="AF465" s="1"/>
      <c r="AG465" s="1"/>
    </row>
    <row r="466" spans="1:33" ht="15.75" customHeight="1" x14ac:dyDescent="0.25">
      <c r="A466" s="1"/>
      <c r="B466" s="294"/>
      <c r="C466" s="2"/>
      <c r="D466" s="295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306"/>
      <c r="X466" s="306"/>
      <c r="Y466" s="306"/>
      <c r="Z466" s="306"/>
      <c r="AA466" s="2"/>
      <c r="AB466" s="1"/>
      <c r="AC466" s="1"/>
      <c r="AD466" s="1"/>
      <c r="AE466" s="1"/>
      <c r="AF466" s="1"/>
      <c r="AG466" s="1"/>
    </row>
    <row r="467" spans="1:33" ht="15.75" customHeight="1" x14ac:dyDescent="0.25">
      <c r="A467" s="1"/>
      <c r="B467" s="294"/>
      <c r="C467" s="2"/>
      <c r="D467" s="295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306"/>
      <c r="X467" s="306"/>
      <c r="Y467" s="306"/>
      <c r="Z467" s="306"/>
      <c r="AA467" s="2"/>
      <c r="AB467" s="1"/>
      <c r="AC467" s="1"/>
      <c r="AD467" s="1"/>
      <c r="AE467" s="1"/>
      <c r="AF467" s="1"/>
      <c r="AG467" s="1"/>
    </row>
    <row r="468" spans="1:33" ht="15.75" customHeight="1" x14ac:dyDescent="0.25">
      <c r="A468" s="1"/>
      <c r="B468" s="294"/>
      <c r="C468" s="2"/>
      <c r="D468" s="295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306"/>
      <c r="X468" s="306"/>
      <c r="Y468" s="306"/>
      <c r="Z468" s="306"/>
      <c r="AA468" s="2"/>
      <c r="AB468" s="1"/>
      <c r="AC468" s="1"/>
      <c r="AD468" s="1"/>
      <c r="AE468" s="1"/>
      <c r="AF468" s="1"/>
      <c r="AG468" s="1"/>
    </row>
    <row r="469" spans="1:33" ht="15.75" customHeight="1" x14ac:dyDescent="0.25">
      <c r="A469" s="1"/>
      <c r="B469" s="294"/>
      <c r="C469" s="2"/>
      <c r="D469" s="295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306"/>
      <c r="X469" s="306"/>
      <c r="Y469" s="306"/>
      <c r="Z469" s="306"/>
      <c r="AA469" s="2"/>
      <c r="AB469" s="1"/>
      <c r="AC469" s="1"/>
      <c r="AD469" s="1"/>
      <c r="AE469" s="1"/>
      <c r="AF469" s="1"/>
      <c r="AG469" s="1"/>
    </row>
    <row r="470" spans="1:33" ht="15.75" customHeight="1" x14ac:dyDescent="0.25">
      <c r="A470" s="1"/>
      <c r="B470" s="294"/>
      <c r="C470" s="2"/>
      <c r="D470" s="295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306"/>
      <c r="X470" s="306"/>
      <c r="Y470" s="306"/>
      <c r="Z470" s="306"/>
      <c r="AA470" s="2"/>
      <c r="AB470" s="1"/>
      <c r="AC470" s="1"/>
      <c r="AD470" s="1"/>
      <c r="AE470" s="1"/>
      <c r="AF470" s="1"/>
      <c r="AG470" s="1"/>
    </row>
    <row r="471" spans="1:33" ht="15.75" customHeight="1" x14ac:dyDescent="0.25">
      <c r="A471" s="1"/>
      <c r="B471" s="294"/>
      <c r="C471" s="2"/>
      <c r="D471" s="295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306"/>
      <c r="X471" s="306"/>
      <c r="Y471" s="306"/>
      <c r="Z471" s="306"/>
      <c r="AA471" s="2"/>
      <c r="AB471" s="1"/>
      <c r="AC471" s="1"/>
      <c r="AD471" s="1"/>
      <c r="AE471" s="1"/>
      <c r="AF471" s="1"/>
      <c r="AG471" s="1"/>
    </row>
    <row r="472" spans="1:33" ht="15.75" customHeight="1" x14ac:dyDescent="0.25">
      <c r="A472" s="1"/>
      <c r="B472" s="294"/>
      <c r="C472" s="2"/>
      <c r="D472" s="295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306"/>
      <c r="X472" s="306"/>
      <c r="Y472" s="306"/>
      <c r="Z472" s="306"/>
      <c r="AA472" s="2"/>
      <c r="AB472" s="1"/>
      <c r="AC472" s="1"/>
      <c r="AD472" s="1"/>
      <c r="AE472" s="1"/>
      <c r="AF472" s="1"/>
      <c r="AG472" s="1"/>
    </row>
    <row r="473" spans="1:33" ht="15.75" customHeight="1" x14ac:dyDescent="0.25">
      <c r="A473" s="1"/>
      <c r="B473" s="294"/>
      <c r="C473" s="2"/>
      <c r="D473" s="295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306"/>
      <c r="X473" s="306"/>
      <c r="Y473" s="306"/>
      <c r="Z473" s="306"/>
      <c r="AA473" s="2"/>
      <c r="AB473" s="1"/>
      <c r="AC473" s="1"/>
      <c r="AD473" s="1"/>
      <c r="AE473" s="1"/>
      <c r="AF473" s="1"/>
      <c r="AG473" s="1"/>
    </row>
    <row r="474" spans="1:33" ht="15.75" customHeight="1" x14ac:dyDescent="0.25">
      <c r="A474" s="1"/>
      <c r="B474" s="294"/>
      <c r="C474" s="2"/>
      <c r="D474" s="295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306"/>
      <c r="X474" s="306"/>
      <c r="Y474" s="306"/>
      <c r="Z474" s="306"/>
      <c r="AA474" s="2"/>
      <c r="AB474" s="1"/>
      <c r="AC474" s="1"/>
      <c r="AD474" s="1"/>
      <c r="AE474" s="1"/>
      <c r="AF474" s="1"/>
      <c r="AG474" s="1"/>
    </row>
    <row r="475" spans="1:33" ht="15.75" customHeight="1" x14ac:dyDescent="0.25">
      <c r="A475" s="1"/>
      <c r="B475" s="294"/>
      <c r="C475" s="2"/>
      <c r="D475" s="295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306"/>
      <c r="X475" s="306"/>
      <c r="Y475" s="306"/>
      <c r="Z475" s="306"/>
      <c r="AA475" s="2"/>
      <c r="AB475" s="1"/>
      <c r="AC475" s="1"/>
      <c r="AD475" s="1"/>
      <c r="AE475" s="1"/>
      <c r="AF475" s="1"/>
      <c r="AG475" s="1"/>
    </row>
    <row r="476" spans="1:33" ht="15.75" customHeight="1" x14ac:dyDescent="0.25">
      <c r="A476" s="1"/>
      <c r="B476" s="294"/>
      <c r="C476" s="2"/>
      <c r="D476" s="295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306"/>
      <c r="X476" s="306"/>
      <c r="Y476" s="306"/>
      <c r="Z476" s="306"/>
      <c r="AA476" s="2"/>
      <c r="AB476" s="1"/>
      <c r="AC476" s="1"/>
      <c r="AD476" s="1"/>
      <c r="AE476" s="1"/>
      <c r="AF476" s="1"/>
      <c r="AG476" s="1"/>
    </row>
    <row r="477" spans="1:33" ht="15.75" customHeight="1" x14ac:dyDescent="0.25">
      <c r="A477" s="1"/>
      <c r="B477" s="294"/>
      <c r="C477" s="2"/>
      <c r="D477" s="295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306"/>
      <c r="X477" s="306"/>
      <c r="Y477" s="306"/>
      <c r="Z477" s="306"/>
      <c r="AA477" s="2"/>
      <c r="AB477" s="1"/>
      <c r="AC477" s="1"/>
      <c r="AD477" s="1"/>
      <c r="AE477" s="1"/>
      <c r="AF477" s="1"/>
      <c r="AG477" s="1"/>
    </row>
    <row r="478" spans="1:33" ht="15.75" customHeight="1" x14ac:dyDescent="0.25">
      <c r="A478" s="1"/>
      <c r="B478" s="294"/>
      <c r="C478" s="2"/>
      <c r="D478" s="295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306"/>
      <c r="X478" s="306"/>
      <c r="Y478" s="306"/>
      <c r="Z478" s="306"/>
      <c r="AA478" s="2"/>
      <c r="AB478" s="1"/>
      <c r="AC478" s="1"/>
      <c r="AD478" s="1"/>
      <c r="AE478" s="1"/>
      <c r="AF478" s="1"/>
      <c r="AG478" s="1"/>
    </row>
    <row r="479" spans="1:33" ht="15.75" customHeight="1" x14ac:dyDescent="0.25">
      <c r="A479" s="1"/>
      <c r="B479" s="294"/>
      <c r="C479" s="2"/>
      <c r="D479" s="295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306"/>
      <c r="X479" s="306"/>
      <c r="Y479" s="306"/>
      <c r="Z479" s="306"/>
      <c r="AA479" s="2"/>
      <c r="AB479" s="1"/>
      <c r="AC479" s="1"/>
      <c r="AD479" s="1"/>
      <c r="AE479" s="1"/>
      <c r="AF479" s="1"/>
      <c r="AG479" s="1"/>
    </row>
    <row r="480" spans="1:33" ht="15.75" customHeight="1" x14ac:dyDescent="0.25">
      <c r="A480" s="1"/>
      <c r="B480" s="294"/>
      <c r="C480" s="2"/>
      <c r="D480" s="295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306"/>
      <c r="X480" s="306"/>
      <c r="Y480" s="306"/>
      <c r="Z480" s="306"/>
      <c r="AA480" s="2"/>
      <c r="AB480" s="1"/>
      <c r="AC480" s="1"/>
      <c r="AD480" s="1"/>
      <c r="AE480" s="1"/>
      <c r="AF480" s="1"/>
      <c r="AG480" s="1"/>
    </row>
    <row r="481" spans="1:33" ht="15.75" customHeight="1" x14ac:dyDescent="0.25">
      <c r="A481" s="1"/>
      <c r="B481" s="294"/>
      <c r="C481" s="2"/>
      <c r="D481" s="295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306"/>
      <c r="X481" s="306"/>
      <c r="Y481" s="306"/>
      <c r="Z481" s="306"/>
      <c r="AA481" s="2"/>
      <c r="AB481" s="1"/>
      <c r="AC481" s="1"/>
      <c r="AD481" s="1"/>
      <c r="AE481" s="1"/>
      <c r="AF481" s="1"/>
      <c r="AG481" s="1"/>
    </row>
    <row r="482" spans="1:33" ht="15.75" customHeight="1" x14ac:dyDescent="0.25">
      <c r="A482" s="1"/>
      <c r="B482" s="294"/>
      <c r="C482" s="2"/>
      <c r="D482" s="295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306"/>
      <c r="X482" s="306"/>
      <c r="Y482" s="306"/>
      <c r="Z482" s="306"/>
      <c r="AA482" s="2"/>
      <c r="AB482" s="1"/>
      <c r="AC482" s="1"/>
      <c r="AD482" s="1"/>
      <c r="AE482" s="1"/>
      <c r="AF482" s="1"/>
      <c r="AG482" s="1"/>
    </row>
    <row r="483" spans="1:33" ht="15.75" customHeight="1" x14ac:dyDescent="0.25">
      <c r="A483" s="1"/>
      <c r="B483" s="294"/>
      <c r="C483" s="2"/>
      <c r="D483" s="295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306"/>
      <c r="X483" s="306"/>
      <c r="Y483" s="306"/>
      <c r="Z483" s="306"/>
      <c r="AA483" s="2"/>
      <c r="AB483" s="1"/>
      <c r="AC483" s="1"/>
      <c r="AD483" s="1"/>
      <c r="AE483" s="1"/>
      <c r="AF483" s="1"/>
      <c r="AG483" s="1"/>
    </row>
    <row r="484" spans="1:33" ht="15.75" customHeight="1" x14ac:dyDescent="0.25">
      <c r="A484" s="1"/>
      <c r="B484" s="294"/>
      <c r="C484" s="2"/>
      <c r="D484" s="295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306"/>
      <c r="X484" s="306"/>
      <c r="Y484" s="306"/>
      <c r="Z484" s="306"/>
      <c r="AA484" s="2"/>
      <c r="AB484" s="1"/>
      <c r="AC484" s="1"/>
      <c r="AD484" s="1"/>
      <c r="AE484" s="1"/>
      <c r="AF484" s="1"/>
      <c r="AG484" s="1"/>
    </row>
    <row r="485" spans="1:33" ht="15.75" customHeight="1" x14ac:dyDescent="0.25">
      <c r="A485" s="1"/>
      <c r="B485" s="294"/>
      <c r="C485" s="2"/>
      <c r="D485" s="295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306"/>
      <c r="X485" s="306"/>
      <c r="Y485" s="306"/>
      <c r="Z485" s="306"/>
      <c r="AA485" s="2"/>
      <c r="AB485" s="1"/>
      <c r="AC485" s="1"/>
      <c r="AD485" s="1"/>
      <c r="AE485" s="1"/>
      <c r="AF485" s="1"/>
      <c r="AG485" s="1"/>
    </row>
    <row r="486" spans="1:33" ht="15.75" customHeight="1" x14ac:dyDescent="0.25">
      <c r="A486" s="1"/>
      <c r="B486" s="294"/>
      <c r="C486" s="2"/>
      <c r="D486" s="295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306"/>
      <c r="X486" s="306"/>
      <c r="Y486" s="306"/>
      <c r="Z486" s="306"/>
      <c r="AA486" s="2"/>
      <c r="AB486" s="1"/>
      <c r="AC486" s="1"/>
      <c r="AD486" s="1"/>
      <c r="AE486" s="1"/>
      <c r="AF486" s="1"/>
      <c r="AG486" s="1"/>
    </row>
    <row r="487" spans="1:33" ht="15.75" customHeight="1" x14ac:dyDescent="0.25">
      <c r="A487" s="1"/>
      <c r="B487" s="294"/>
      <c r="C487" s="2"/>
      <c r="D487" s="295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306"/>
      <c r="X487" s="306"/>
      <c r="Y487" s="306"/>
      <c r="Z487" s="306"/>
      <c r="AA487" s="2"/>
      <c r="AB487" s="1"/>
      <c r="AC487" s="1"/>
      <c r="AD487" s="1"/>
      <c r="AE487" s="1"/>
      <c r="AF487" s="1"/>
      <c r="AG487" s="1"/>
    </row>
    <row r="488" spans="1:33" ht="15.75" customHeight="1" x14ac:dyDescent="0.25">
      <c r="A488" s="1"/>
      <c r="B488" s="294"/>
      <c r="C488" s="2"/>
      <c r="D488" s="295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306"/>
      <c r="X488" s="306"/>
      <c r="Y488" s="306"/>
      <c r="Z488" s="306"/>
      <c r="AA488" s="2"/>
      <c r="AB488" s="1"/>
      <c r="AC488" s="1"/>
      <c r="AD488" s="1"/>
      <c r="AE488" s="1"/>
      <c r="AF488" s="1"/>
      <c r="AG488" s="1"/>
    </row>
    <row r="489" spans="1:33" ht="15.75" customHeight="1" x14ac:dyDescent="0.25">
      <c r="A489" s="1"/>
      <c r="B489" s="294"/>
      <c r="C489" s="2"/>
      <c r="D489" s="295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306"/>
      <c r="X489" s="306"/>
      <c r="Y489" s="306"/>
      <c r="Z489" s="306"/>
      <c r="AA489" s="2"/>
      <c r="AB489" s="1"/>
      <c r="AC489" s="1"/>
      <c r="AD489" s="1"/>
      <c r="AE489" s="1"/>
      <c r="AF489" s="1"/>
      <c r="AG489" s="1"/>
    </row>
    <row r="490" spans="1:33" ht="15.75" customHeight="1" x14ac:dyDescent="0.25">
      <c r="A490" s="1"/>
      <c r="B490" s="294"/>
      <c r="C490" s="2"/>
      <c r="D490" s="295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306"/>
      <c r="X490" s="306"/>
      <c r="Y490" s="306"/>
      <c r="Z490" s="306"/>
      <c r="AA490" s="2"/>
      <c r="AB490" s="1"/>
      <c r="AC490" s="1"/>
      <c r="AD490" s="1"/>
      <c r="AE490" s="1"/>
      <c r="AF490" s="1"/>
      <c r="AG490" s="1"/>
    </row>
    <row r="491" spans="1:33" ht="15.75" customHeight="1" x14ac:dyDescent="0.25">
      <c r="A491" s="1"/>
      <c r="B491" s="294"/>
      <c r="C491" s="2"/>
      <c r="D491" s="295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306"/>
      <c r="X491" s="306"/>
      <c r="Y491" s="306"/>
      <c r="Z491" s="306"/>
      <c r="AA491" s="2"/>
      <c r="AB491" s="1"/>
      <c r="AC491" s="1"/>
      <c r="AD491" s="1"/>
      <c r="AE491" s="1"/>
      <c r="AF491" s="1"/>
      <c r="AG491" s="1"/>
    </row>
    <row r="492" spans="1:33" ht="15.75" customHeight="1" x14ac:dyDescent="0.25">
      <c r="A492" s="1"/>
      <c r="B492" s="294"/>
      <c r="C492" s="2"/>
      <c r="D492" s="295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306"/>
      <c r="X492" s="306"/>
      <c r="Y492" s="306"/>
      <c r="Z492" s="306"/>
      <c r="AA492" s="2"/>
      <c r="AB492" s="1"/>
      <c r="AC492" s="1"/>
      <c r="AD492" s="1"/>
      <c r="AE492" s="1"/>
      <c r="AF492" s="1"/>
      <c r="AG492" s="1"/>
    </row>
    <row r="493" spans="1:33" ht="15.75" customHeight="1" x14ac:dyDescent="0.25">
      <c r="A493" s="1"/>
      <c r="B493" s="294"/>
      <c r="C493" s="2"/>
      <c r="D493" s="295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306"/>
      <c r="X493" s="306"/>
      <c r="Y493" s="306"/>
      <c r="Z493" s="306"/>
      <c r="AA493" s="2"/>
      <c r="AB493" s="1"/>
      <c r="AC493" s="1"/>
      <c r="AD493" s="1"/>
      <c r="AE493" s="1"/>
      <c r="AF493" s="1"/>
      <c r="AG493" s="1"/>
    </row>
    <row r="494" spans="1:33" ht="15.75" customHeight="1" x14ac:dyDescent="0.25">
      <c r="A494" s="1"/>
      <c r="B494" s="294"/>
      <c r="C494" s="2"/>
      <c r="D494" s="295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306"/>
      <c r="X494" s="306"/>
      <c r="Y494" s="306"/>
      <c r="Z494" s="306"/>
      <c r="AA494" s="2"/>
      <c r="AB494" s="1"/>
      <c r="AC494" s="1"/>
      <c r="AD494" s="1"/>
      <c r="AE494" s="1"/>
      <c r="AF494" s="1"/>
      <c r="AG494" s="1"/>
    </row>
    <row r="495" spans="1:33" ht="15.75" customHeight="1" x14ac:dyDescent="0.25">
      <c r="A495" s="1"/>
      <c r="B495" s="294"/>
      <c r="C495" s="2"/>
      <c r="D495" s="295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306"/>
      <c r="X495" s="306"/>
      <c r="Y495" s="306"/>
      <c r="Z495" s="306"/>
      <c r="AA495" s="2"/>
      <c r="AB495" s="1"/>
      <c r="AC495" s="1"/>
      <c r="AD495" s="1"/>
      <c r="AE495" s="1"/>
      <c r="AF495" s="1"/>
      <c r="AG495" s="1"/>
    </row>
    <row r="496" spans="1:33" ht="15.75" customHeight="1" x14ac:dyDescent="0.25">
      <c r="A496" s="1"/>
      <c r="B496" s="294"/>
      <c r="C496" s="2"/>
      <c r="D496" s="295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306"/>
      <c r="X496" s="306"/>
      <c r="Y496" s="306"/>
      <c r="Z496" s="306"/>
      <c r="AA496" s="2"/>
      <c r="AB496" s="1"/>
      <c r="AC496" s="1"/>
      <c r="AD496" s="1"/>
      <c r="AE496" s="1"/>
      <c r="AF496" s="1"/>
      <c r="AG496" s="1"/>
    </row>
    <row r="497" spans="1:33" ht="15.75" customHeight="1" x14ac:dyDescent="0.25">
      <c r="A497" s="1"/>
      <c r="B497" s="294"/>
      <c r="C497" s="2"/>
      <c r="D497" s="295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306"/>
      <c r="X497" s="306"/>
      <c r="Y497" s="306"/>
      <c r="Z497" s="306"/>
      <c r="AA497" s="2"/>
      <c r="AB497" s="1"/>
      <c r="AC497" s="1"/>
      <c r="AD497" s="1"/>
      <c r="AE497" s="1"/>
      <c r="AF497" s="1"/>
      <c r="AG497" s="1"/>
    </row>
    <row r="498" spans="1:33" ht="15.75" customHeight="1" x14ac:dyDescent="0.25">
      <c r="A498" s="1"/>
      <c r="B498" s="294"/>
      <c r="C498" s="2"/>
      <c r="D498" s="295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306"/>
      <c r="X498" s="306"/>
      <c r="Y498" s="306"/>
      <c r="Z498" s="306"/>
      <c r="AA498" s="2"/>
      <c r="AB498" s="1"/>
      <c r="AC498" s="1"/>
      <c r="AD498" s="1"/>
      <c r="AE498" s="1"/>
      <c r="AF498" s="1"/>
      <c r="AG498" s="1"/>
    </row>
    <row r="499" spans="1:33" ht="15.75" customHeight="1" x14ac:dyDescent="0.25">
      <c r="A499" s="1"/>
      <c r="B499" s="294"/>
      <c r="C499" s="2"/>
      <c r="D499" s="295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306"/>
      <c r="X499" s="306"/>
      <c r="Y499" s="306"/>
      <c r="Z499" s="306"/>
      <c r="AA499" s="2"/>
      <c r="AB499" s="1"/>
      <c r="AC499" s="1"/>
      <c r="AD499" s="1"/>
      <c r="AE499" s="1"/>
      <c r="AF499" s="1"/>
      <c r="AG499" s="1"/>
    </row>
    <row r="500" spans="1:33" ht="15.75" customHeight="1" x14ac:dyDescent="0.25">
      <c r="A500" s="1"/>
      <c r="B500" s="294"/>
      <c r="C500" s="2"/>
      <c r="D500" s="295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306"/>
      <c r="X500" s="306"/>
      <c r="Y500" s="306"/>
      <c r="Z500" s="306"/>
      <c r="AA500" s="2"/>
      <c r="AB500" s="1"/>
      <c r="AC500" s="1"/>
      <c r="AD500" s="1"/>
      <c r="AE500" s="1"/>
      <c r="AF500" s="1"/>
      <c r="AG500" s="1"/>
    </row>
    <row r="501" spans="1:33" ht="15.75" customHeight="1" x14ac:dyDescent="0.25">
      <c r="A501" s="1"/>
      <c r="B501" s="294"/>
      <c r="C501" s="2"/>
      <c r="D501" s="295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306"/>
      <c r="X501" s="306"/>
      <c r="Y501" s="306"/>
      <c r="Z501" s="306"/>
      <c r="AA501" s="2"/>
      <c r="AB501" s="1"/>
      <c r="AC501" s="1"/>
      <c r="AD501" s="1"/>
      <c r="AE501" s="1"/>
      <c r="AF501" s="1"/>
      <c r="AG501" s="1"/>
    </row>
    <row r="502" spans="1:33" ht="15.75" customHeight="1" x14ac:dyDescent="0.25">
      <c r="A502" s="1"/>
      <c r="B502" s="294"/>
      <c r="C502" s="2"/>
      <c r="D502" s="295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306"/>
      <c r="X502" s="306"/>
      <c r="Y502" s="306"/>
      <c r="Z502" s="306"/>
      <c r="AA502" s="2"/>
      <c r="AB502" s="1"/>
      <c r="AC502" s="1"/>
      <c r="AD502" s="1"/>
      <c r="AE502" s="1"/>
      <c r="AF502" s="1"/>
      <c r="AG502" s="1"/>
    </row>
    <row r="503" spans="1:33" ht="15.75" customHeight="1" x14ac:dyDescent="0.25">
      <c r="A503" s="1"/>
      <c r="B503" s="294"/>
      <c r="C503" s="2"/>
      <c r="D503" s="295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306"/>
      <c r="X503" s="306"/>
      <c r="Y503" s="306"/>
      <c r="Z503" s="306"/>
      <c r="AA503" s="2"/>
      <c r="AB503" s="1"/>
      <c r="AC503" s="1"/>
      <c r="AD503" s="1"/>
      <c r="AE503" s="1"/>
      <c r="AF503" s="1"/>
      <c r="AG503" s="1"/>
    </row>
    <row r="504" spans="1:33" ht="15.75" customHeight="1" x14ac:dyDescent="0.25">
      <c r="A504" s="1"/>
      <c r="B504" s="294"/>
      <c r="C504" s="2"/>
      <c r="D504" s="295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306"/>
      <c r="X504" s="306"/>
      <c r="Y504" s="306"/>
      <c r="Z504" s="306"/>
      <c r="AA504" s="2"/>
      <c r="AB504" s="1"/>
      <c r="AC504" s="1"/>
      <c r="AD504" s="1"/>
      <c r="AE504" s="1"/>
      <c r="AF504" s="1"/>
      <c r="AG504" s="1"/>
    </row>
    <row r="505" spans="1:33" ht="15.75" customHeight="1" x14ac:dyDescent="0.25">
      <c r="A505" s="1"/>
      <c r="B505" s="294"/>
      <c r="C505" s="2"/>
      <c r="D505" s="295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306"/>
      <c r="X505" s="306"/>
      <c r="Y505" s="306"/>
      <c r="Z505" s="306"/>
      <c r="AA505" s="2"/>
      <c r="AB505" s="1"/>
      <c r="AC505" s="1"/>
      <c r="AD505" s="1"/>
      <c r="AE505" s="1"/>
      <c r="AF505" s="1"/>
      <c r="AG505" s="1"/>
    </row>
    <row r="506" spans="1:33" ht="15.75" customHeight="1" x14ac:dyDescent="0.25">
      <c r="A506" s="1"/>
      <c r="B506" s="294"/>
      <c r="C506" s="2"/>
      <c r="D506" s="295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306"/>
      <c r="X506" s="306"/>
      <c r="Y506" s="306"/>
      <c r="Z506" s="306"/>
      <c r="AA506" s="2"/>
      <c r="AB506" s="1"/>
      <c r="AC506" s="1"/>
      <c r="AD506" s="1"/>
      <c r="AE506" s="1"/>
      <c r="AF506" s="1"/>
      <c r="AG506" s="1"/>
    </row>
    <row r="507" spans="1:33" ht="15.75" customHeight="1" x14ac:dyDescent="0.25">
      <c r="A507" s="1"/>
      <c r="B507" s="294"/>
      <c r="C507" s="2"/>
      <c r="D507" s="295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306"/>
      <c r="X507" s="306"/>
      <c r="Y507" s="306"/>
      <c r="Z507" s="306"/>
      <c r="AA507" s="2"/>
      <c r="AB507" s="1"/>
      <c r="AC507" s="1"/>
      <c r="AD507" s="1"/>
      <c r="AE507" s="1"/>
      <c r="AF507" s="1"/>
      <c r="AG507" s="1"/>
    </row>
    <row r="508" spans="1:33" ht="15.75" customHeight="1" x14ac:dyDescent="0.25">
      <c r="A508" s="1"/>
      <c r="B508" s="294"/>
      <c r="C508" s="2"/>
      <c r="D508" s="295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306"/>
      <c r="X508" s="306"/>
      <c r="Y508" s="306"/>
      <c r="Z508" s="306"/>
      <c r="AA508" s="2"/>
      <c r="AB508" s="1"/>
      <c r="AC508" s="1"/>
      <c r="AD508" s="1"/>
      <c r="AE508" s="1"/>
      <c r="AF508" s="1"/>
      <c r="AG508" s="1"/>
    </row>
    <row r="509" spans="1:33" ht="15.75" customHeight="1" x14ac:dyDescent="0.25">
      <c r="A509" s="1"/>
      <c r="B509" s="294"/>
      <c r="C509" s="2"/>
      <c r="D509" s="295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306"/>
      <c r="X509" s="306"/>
      <c r="Y509" s="306"/>
      <c r="Z509" s="306"/>
      <c r="AA509" s="2"/>
      <c r="AB509" s="1"/>
      <c r="AC509" s="1"/>
      <c r="AD509" s="1"/>
      <c r="AE509" s="1"/>
      <c r="AF509" s="1"/>
      <c r="AG509" s="1"/>
    </row>
    <row r="510" spans="1:33" ht="15.75" customHeight="1" x14ac:dyDescent="0.25">
      <c r="A510" s="1"/>
      <c r="B510" s="294"/>
      <c r="C510" s="2"/>
      <c r="D510" s="295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306"/>
      <c r="X510" s="306"/>
      <c r="Y510" s="306"/>
      <c r="Z510" s="306"/>
      <c r="AA510" s="2"/>
      <c r="AB510" s="1"/>
      <c r="AC510" s="1"/>
      <c r="AD510" s="1"/>
      <c r="AE510" s="1"/>
      <c r="AF510" s="1"/>
      <c r="AG510" s="1"/>
    </row>
    <row r="511" spans="1:33" ht="15.75" customHeight="1" x14ac:dyDescent="0.25">
      <c r="A511" s="1"/>
      <c r="B511" s="294"/>
      <c r="C511" s="2"/>
      <c r="D511" s="295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306"/>
      <c r="X511" s="306"/>
      <c r="Y511" s="306"/>
      <c r="Z511" s="306"/>
      <c r="AA511" s="2"/>
      <c r="AB511" s="1"/>
      <c r="AC511" s="1"/>
      <c r="AD511" s="1"/>
      <c r="AE511" s="1"/>
      <c r="AF511" s="1"/>
      <c r="AG511" s="1"/>
    </row>
    <row r="512" spans="1:33" ht="15.75" customHeight="1" x14ac:dyDescent="0.25">
      <c r="A512" s="1"/>
      <c r="B512" s="294"/>
      <c r="C512" s="2"/>
      <c r="D512" s="295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306"/>
      <c r="X512" s="306"/>
      <c r="Y512" s="306"/>
      <c r="Z512" s="306"/>
      <c r="AA512" s="2"/>
      <c r="AB512" s="1"/>
      <c r="AC512" s="1"/>
      <c r="AD512" s="1"/>
      <c r="AE512" s="1"/>
      <c r="AF512" s="1"/>
      <c r="AG512" s="1"/>
    </row>
    <row r="513" spans="1:33" ht="15.75" customHeight="1" x14ac:dyDescent="0.25">
      <c r="A513" s="1"/>
      <c r="B513" s="294"/>
      <c r="C513" s="2"/>
      <c r="D513" s="295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306"/>
      <c r="X513" s="306"/>
      <c r="Y513" s="306"/>
      <c r="Z513" s="306"/>
      <c r="AA513" s="2"/>
      <c r="AB513" s="1"/>
      <c r="AC513" s="1"/>
      <c r="AD513" s="1"/>
      <c r="AE513" s="1"/>
      <c r="AF513" s="1"/>
      <c r="AG513" s="1"/>
    </row>
    <row r="514" spans="1:33" ht="15.75" customHeight="1" x14ac:dyDescent="0.25">
      <c r="A514" s="1"/>
      <c r="B514" s="294"/>
      <c r="C514" s="2"/>
      <c r="D514" s="295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306"/>
      <c r="X514" s="306"/>
      <c r="Y514" s="306"/>
      <c r="Z514" s="306"/>
      <c r="AA514" s="2"/>
      <c r="AB514" s="1"/>
      <c r="AC514" s="1"/>
      <c r="AD514" s="1"/>
      <c r="AE514" s="1"/>
      <c r="AF514" s="1"/>
      <c r="AG514" s="1"/>
    </row>
    <row r="515" spans="1:33" ht="15.75" customHeight="1" x14ac:dyDescent="0.25">
      <c r="A515" s="1"/>
      <c r="B515" s="294"/>
      <c r="C515" s="2"/>
      <c r="D515" s="295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306"/>
      <c r="X515" s="306"/>
      <c r="Y515" s="306"/>
      <c r="Z515" s="306"/>
      <c r="AA515" s="2"/>
      <c r="AB515" s="1"/>
      <c r="AC515" s="1"/>
      <c r="AD515" s="1"/>
      <c r="AE515" s="1"/>
      <c r="AF515" s="1"/>
      <c r="AG515" s="1"/>
    </row>
    <row r="516" spans="1:33" ht="15.75" customHeight="1" x14ac:dyDescent="0.25">
      <c r="A516" s="1"/>
      <c r="B516" s="294"/>
      <c r="C516" s="2"/>
      <c r="D516" s="295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306"/>
      <c r="X516" s="306"/>
      <c r="Y516" s="306"/>
      <c r="Z516" s="306"/>
      <c r="AA516" s="2"/>
      <c r="AB516" s="1"/>
      <c r="AC516" s="1"/>
      <c r="AD516" s="1"/>
      <c r="AE516" s="1"/>
      <c r="AF516" s="1"/>
      <c r="AG516" s="1"/>
    </row>
    <row r="517" spans="1:33" ht="15.75" customHeight="1" x14ac:dyDescent="0.25">
      <c r="A517" s="1"/>
      <c r="B517" s="294"/>
      <c r="C517" s="2"/>
      <c r="D517" s="295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306"/>
      <c r="X517" s="306"/>
      <c r="Y517" s="306"/>
      <c r="Z517" s="306"/>
      <c r="AA517" s="2"/>
      <c r="AB517" s="1"/>
      <c r="AC517" s="1"/>
      <c r="AD517" s="1"/>
      <c r="AE517" s="1"/>
      <c r="AF517" s="1"/>
      <c r="AG517" s="1"/>
    </row>
    <row r="518" spans="1:33" ht="15.75" customHeight="1" x14ac:dyDescent="0.25">
      <c r="A518" s="1"/>
      <c r="B518" s="294"/>
      <c r="C518" s="2"/>
      <c r="D518" s="295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306"/>
      <c r="X518" s="306"/>
      <c r="Y518" s="306"/>
      <c r="Z518" s="306"/>
      <c r="AA518" s="2"/>
      <c r="AB518" s="1"/>
      <c r="AC518" s="1"/>
      <c r="AD518" s="1"/>
      <c r="AE518" s="1"/>
      <c r="AF518" s="1"/>
      <c r="AG518" s="1"/>
    </row>
    <row r="519" spans="1:33" ht="15.75" customHeight="1" x14ac:dyDescent="0.25">
      <c r="A519" s="1"/>
      <c r="B519" s="294"/>
      <c r="C519" s="2"/>
      <c r="D519" s="295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306"/>
      <c r="X519" s="306"/>
      <c r="Y519" s="306"/>
      <c r="Z519" s="306"/>
      <c r="AA519" s="2"/>
      <c r="AB519" s="1"/>
      <c r="AC519" s="1"/>
      <c r="AD519" s="1"/>
      <c r="AE519" s="1"/>
      <c r="AF519" s="1"/>
      <c r="AG519" s="1"/>
    </row>
    <row r="520" spans="1:33" ht="15.75" customHeight="1" x14ac:dyDescent="0.25">
      <c r="A520" s="1"/>
      <c r="B520" s="294"/>
      <c r="C520" s="2"/>
      <c r="D520" s="295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306"/>
      <c r="X520" s="306"/>
      <c r="Y520" s="306"/>
      <c r="Z520" s="306"/>
      <c r="AA520" s="2"/>
      <c r="AB520" s="1"/>
      <c r="AC520" s="1"/>
      <c r="AD520" s="1"/>
      <c r="AE520" s="1"/>
      <c r="AF520" s="1"/>
      <c r="AG520" s="1"/>
    </row>
    <row r="521" spans="1:33" ht="15.75" customHeight="1" x14ac:dyDescent="0.25">
      <c r="A521" s="1"/>
      <c r="B521" s="294"/>
      <c r="C521" s="2"/>
      <c r="D521" s="295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306"/>
      <c r="X521" s="306"/>
      <c r="Y521" s="306"/>
      <c r="Z521" s="306"/>
      <c r="AA521" s="2"/>
      <c r="AB521" s="1"/>
      <c r="AC521" s="1"/>
      <c r="AD521" s="1"/>
      <c r="AE521" s="1"/>
      <c r="AF521" s="1"/>
      <c r="AG521" s="1"/>
    </row>
    <row r="522" spans="1:33" ht="15.75" customHeight="1" x14ac:dyDescent="0.25">
      <c r="A522" s="1"/>
      <c r="B522" s="294"/>
      <c r="C522" s="2"/>
      <c r="D522" s="295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306"/>
      <c r="X522" s="306"/>
      <c r="Y522" s="306"/>
      <c r="Z522" s="306"/>
      <c r="AA522" s="2"/>
      <c r="AB522" s="1"/>
      <c r="AC522" s="1"/>
      <c r="AD522" s="1"/>
      <c r="AE522" s="1"/>
      <c r="AF522" s="1"/>
      <c r="AG522" s="1"/>
    </row>
    <row r="523" spans="1:33" ht="15.75" customHeight="1" x14ac:dyDescent="0.25">
      <c r="A523" s="1"/>
      <c r="B523" s="294"/>
      <c r="C523" s="2"/>
      <c r="D523" s="295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306"/>
      <c r="X523" s="306"/>
      <c r="Y523" s="306"/>
      <c r="Z523" s="306"/>
      <c r="AA523" s="2"/>
      <c r="AB523" s="1"/>
      <c r="AC523" s="1"/>
      <c r="AD523" s="1"/>
      <c r="AE523" s="1"/>
      <c r="AF523" s="1"/>
      <c r="AG523" s="1"/>
    </row>
    <row r="524" spans="1:33" ht="15.75" customHeight="1" x14ac:dyDescent="0.25">
      <c r="A524" s="1"/>
      <c r="B524" s="294"/>
      <c r="C524" s="2"/>
      <c r="D524" s="295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306"/>
      <c r="X524" s="306"/>
      <c r="Y524" s="306"/>
      <c r="Z524" s="306"/>
      <c r="AA524" s="2"/>
      <c r="AB524" s="1"/>
      <c r="AC524" s="1"/>
      <c r="AD524" s="1"/>
      <c r="AE524" s="1"/>
      <c r="AF524" s="1"/>
      <c r="AG524" s="1"/>
    </row>
    <row r="525" spans="1:33" ht="15.75" customHeight="1" x14ac:dyDescent="0.25">
      <c r="A525" s="1"/>
      <c r="B525" s="294"/>
      <c r="C525" s="2"/>
      <c r="D525" s="295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306"/>
      <c r="X525" s="306"/>
      <c r="Y525" s="306"/>
      <c r="Z525" s="306"/>
      <c r="AA525" s="2"/>
      <c r="AB525" s="1"/>
      <c r="AC525" s="1"/>
      <c r="AD525" s="1"/>
      <c r="AE525" s="1"/>
      <c r="AF525" s="1"/>
      <c r="AG525" s="1"/>
    </row>
    <row r="526" spans="1:33" ht="15.75" customHeight="1" x14ac:dyDescent="0.25">
      <c r="A526" s="1"/>
      <c r="B526" s="294"/>
      <c r="C526" s="2"/>
      <c r="D526" s="295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306"/>
      <c r="X526" s="306"/>
      <c r="Y526" s="306"/>
      <c r="Z526" s="306"/>
      <c r="AA526" s="2"/>
      <c r="AB526" s="1"/>
      <c r="AC526" s="1"/>
      <c r="AD526" s="1"/>
      <c r="AE526" s="1"/>
      <c r="AF526" s="1"/>
      <c r="AG526" s="1"/>
    </row>
    <row r="527" spans="1:33" ht="15.75" customHeight="1" x14ac:dyDescent="0.25">
      <c r="A527" s="1"/>
      <c r="B527" s="294"/>
      <c r="C527" s="2"/>
      <c r="D527" s="295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306"/>
      <c r="X527" s="306"/>
      <c r="Y527" s="306"/>
      <c r="Z527" s="306"/>
      <c r="AA527" s="2"/>
      <c r="AB527" s="1"/>
      <c r="AC527" s="1"/>
      <c r="AD527" s="1"/>
      <c r="AE527" s="1"/>
      <c r="AF527" s="1"/>
      <c r="AG527" s="1"/>
    </row>
    <row r="528" spans="1:33" ht="15.75" customHeight="1" x14ac:dyDescent="0.25">
      <c r="A528" s="1"/>
      <c r="B528" s="294"/>
      <c r="C528" s="2"/>
      <c r="D528" s="295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306"/>
      <c r="X528" s="306"/>
      <c r="Y528" s="306"/>
      <c r="Z528" s="306"/>
      <c r="AA528" s="2"/>
      <c r="AB528" s="1"/>
      <c r="AC528" s="1"/>
      <c r="AD528" s="1"/>
      <c r="AE528" s="1"/>
      <c r="AF528" s="1"/>
      <c r="AG528" s="1"/>
    </row>
    <row r="529" spans="1:33" ht="15.75" customHeight="1" x14ac:dyDescent="0.25">
      <c r="A529" s="1"/>
      <c r="B529" s="294"/>
      <c r="C529" s="2"/>
      <c r="D529" s="295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306"/>
      <c r="X529" s="306"/>
      <c r="Y529" s="306"/>
      <c r="Z529" s="306"/>
      <c r="AA529" s="2"/>
      <c r="AB529" s="1"/>
      <c r="AC529" s="1"/>
      <c r="AD529" s="1"/>
      <c r="AE529" s="1"/>
      <c r="AF529" s="1"/>
      <c r="AG529" s="1"/>
    </row>
    <row r="530" spans="1:33" ht="15.75" customHeight="1" x14ac:dyDescent="0.25">
      <c r="A530" s="1"/>
      <c r="B530" s="294"/>
      <c r="C530" s="2"/>
      <c r="D530" s="295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306"/>
      <c r="X530" s="306"/>
      <c r="Y530" s="306"/>
      <c r="Z530" s="306"/>
      <c r="AA530" s="2"/>
      <c r="AB530" s="1"/>
      <c r="AC530" s="1"/>
      <c r="AD530" s="1"/>
      <c r="AE530" s="1"/>
      <c r="AF530" s="1"/>
      <c r="AG530" s="1"/>
    </row>
    <row r="531" spans="1:33" ht="15.75" customHeight="1" x14ac:dyDescent="0.25">
      <c r="A531" s="1"/>
      <c r="B531" s="294"/>
      <c r="C531" s="2"/>
      <c r="D531" s="295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306"/>
      <c r="X531" s="306"/>
      <c r="Y531" s="306"/>
      <c r="Z531" s="306"/>
      <c r="AA531" s="2"/>
      <c r="AB531" s="1"/>
      <c r="AC531" s="1"/>
      <c r="AD531" s="1"/>
      <c r="AE531" s="1"/>
      <c r="AF531" s="1"/>
      <c r="AG531" s="1"/>
    </row>
    <row r="532" spans="1:33" ht="15.75" customHeight="1" x14ac:dyDescent="0.25">
      <c r="A532" s="1"/>
      <c r="B532" s="294"/>
      <c r="C532" s="2"/>
      <c r="D532" s="295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306"/>
      <c r="X532" s="306"/>
      <c r="Y532" s="306"/>
      <c r="Z532" s="306"/>
      <c r="AA532" s="2"/>
      <c r="AB532" s="1"/>
      <c r="AC532" s="1"/>
      <c r="AD532" s="1"/>
      <c r="AE532" s="1"/>
      <c r="AF532" s="1"/>
      <c r="AG532" s="1"/>
    </row>
    <row r="533" spans="1:33" ht="15.75" customHeight="1" x14ac:dyDescent="0.25">
      <c r="A533" s="1"/>
      <c r="B533" s="294"/>
      <c r="C533" s="2"/>
      <c r="D533" s="295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306"/>
      <c r="X533" s="306"/>
      <c r="Y533" s="306"/>
      <c r="Z533" s="306"/>
      <c r="AA533" s="2"/>
      <c r="AB533" s="1"/>
      <c r="AC533" s="1"/>
      <c r="AD533" s="1"/>
      <c r="AE533" s="1"/>
      <c r="AF533" s="1"/>
      <c r="AG533" s="1"/>
    </row>
    <row r="534" spans="1:33" ht="15.75" customHeight="1" x14ac:dyDescent="0.25">
      <c r="A534" s="1"/>
      <c r="B534" s="294"/>
      <c r="C534" s="2"/>
      <c r="D534" s="295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306"/>
      <c r="X534" s="306"/>
      <c r="Y534" s="306"/>
      <c r="Z534" s="306"/>
      <c r="AA534" s="2"/>
      <c r="AB534" s="1"/>
      <c r="AC534" s="1"/>
      <c r="AD534" s="1"/>
      <c r="AE534" s="1"/>
      <c r="AF534" s="1"/>
      <c r="AG534" s="1"/>
    </row>
    <row r="535" spans="1:33" ht="15.75" customHeight="1" x14ac:dyDescent="0.25">
      <c r="A535" s="1"/>
      <c r="B535" s="294"/>
      <c r="C535" s="2"/>
      <c r="D535" s="295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306"/>
      <c r="X535" s="306"/>
      <c r="Y535" s="306"/>
      <c r="Z535" s="306"/>
      <c r="AA535" s="2"/>
      <c r="AB535" s="1"/>
      <c r="AC535" s="1"/>
      <c r="AD535" s="1"/>
      <c r="AE535" s="1"/>
      <c r="AF535" s="1"/>
      <c r="AG535" s="1"/>
    </row>
    <row r="536" spans="1:33" ht="15.75" customHeight="1" x14ac:dyDescent="0.25">
      <c r="A536" s="1"/>
      <c r="B536" s="294"/>
      <c r="C536" s="2"/>
      <c r="D536" s="295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306"/>
      <c r="X536" s="306"/>
      <c r="Y536" s="306"/>
      <c r="Z536" s="306"/>
      <c r="AA536" s="2"/>
      <c r="AB536" s="1"/>
      <c r="AC536" s="1"/>
      <c r="AD536" s="1"/>
      <c r="AE536" s="1"/>
      <c r="AF536" s="1"/>
      <c r="AG536" s="1"/>
    </row>
    <row r="537" spans="1:33" ht="15.75" customHeight="1" x14ac:dyDescent="0.25">
      <c r="A537" s="1"/>
      <c r="B537" s="294"/>
      <c r="C537" s="2"/>
      <c r="D537" s="295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306"/>
      <c r="X537" s="306"/>
      <c r="Y537" s="306"/>
      <c r="Z537" s="306"/>
      <c r="AA537" s="2"/>
      <c r="AB537" s="1"/>
      <c r="AC537" s="1"/>
      <c r="AD537" s="1"/>
      <c r="AE537" s="1"/>
      <c r="AF537" s="1"/>
      <c r="AG537" s="1"/>
    </row>
    <row r="538" spans="1:33" ht="15.75" customHeight="1" x14ac:dyDescent="0.25">
      <c r="A538" s="1"/>
      <c r="B538" s="294"/>
      <c r="C538" s="2"/>
      <c r="D538" s="295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306"/>
      <c r="X538" s="306"/>
      <c r="Y538" s="306"/>
      <c r="Z538" s="306"/>
      <c r="AA538" s="2"/>
      <c r="AB538" s="1"/>
      <c r="AC538" s="1"/>
      <c r="AD538" s="1"/>
      <c r="AE538" s="1"/>
      <c r="AF538" s="1"/>
      <c r="AG538" s="1"/>
    </row>
    <row r="539" spans="1:33" ht="15.75" customHeight="1" x14ac:dyDescent="0.25">
      <c r="A539" s="1"/>
      <c r="B539" s="294"/>
      <c r="C539" s="2"/>
      <c r="D539" s="295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306"/>
      <c r="X539" s="306"/>
      <c r="Y539" s="306"/>
      <c r="Z539" s="306"/>
      <c r="AA539" s="2"/>
      <c r="AB539" s="1"/>
      <c r="AC539" s="1"/>
      <c r="AD539" s="1"/>
      <c r="AE539" s="1"/>
      <c r="AF539" s="1"/>
      <c r="AG539" s="1"/>
    </row>
    <row r="540" spans="1:33" ht="15.75" customHeight="1" x14ac:dyDescent="0.25">
      <c r="A540" s="1"/>
      <c r="B540" s="294"/>
      <c r="C540" s="2"/>
      <c r="D540" s="295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306"/>
      <c r="X540" s="306"/>
      <c r="Y540" s="306"/>
      <c r="Z540" s="306"/>
      <c r="AA540" s="2"/>
      <c r="AB540" s="1"/>
      <c r="AC540" s="1"/>
      <c r="AD540" s="1"/>
      <c r="AE540" s="1"/>
      <c r="AF540" s="1"/>
      <c r="AG540" s="1"/>
    </row>
    <row r="541" spans="1:33" ht="15.75" customHeight="1" x14ac:dyDescent="0.25">
      <c r="A541" s="1"/>
      <c r="B541" s="294"/>
      <c r="C541" s="2"/>
      <c r="D541" s="295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306"/>
      <c r="X541" s="306"/>
      <c r="Y541" s="306"/>
      <c r="Z541" s="306"/>
      <c r="AA541" s="2"/>
      <c r="AB541" s="1"/>
      <c r="AC541" s="1"/>
      <c r="AD541" s="1"/>
      <c r="AE541" s="1"/>
      <c r="AF541" s="1"/>
      <c r="AG541" s="1"/>
    </row>
    <row r="542" spans="1:33" ht="15.75" customHeight="1" x14ac:dyDescent="0.25">
      <c r="A542" s="1"/>
      <c r="B542" s="294"/>
      <c r="C542" s="2"/>
      <c r="D542" s="295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306"/>
      <c r="X542" s="306"/>
      <c r="Y542" s="306"/>
      <c r="Z542" s="306"/>
      <c r="AA542" s="2"/>
      <c r="AB542" s="1"/>
      <c r="AC542" s="1"/>
      <c r="AD542" s="1"/>
      <c r="AE542" s="1"/>
      <c r="AF542" s="1"/>
      <c r="AG542" s="1"/>
    </row>
    <row r="543" spans="1:33" ht="15.75" customHeight="1" x14ac:dyDescent="0.25">
      <c r="A543" s="1"/>
      <c r="B543" s="294"/>
      <c r="C543" s="2"/>
      <c r="D543" s="295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306"/>
      <c r="X543" s="306"/>
      <c r="Y543" s="306"/>
      <c r="Z543" s="306"/>
      <c r="AA543" s="2"/>
      <c r="AB543" s="1"/>
      <c r="AC543" s="1"/>
      <c r="AD543" s="1"/>
      <c r="AE543" s="1"/>
      <c r="AF543" s="1"/>
      <c r="AG543" s="1"/>
    </row>
    <row r="544" spans="1:33" ht="15.75" customHeight="1" x14ac:dyDescent="0.25">
      <c r="A544" s="1"/>
      <c r="B544" s="294"/>
      <c r="C544" s="2"/>
      <c r="D544" s="295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306"/>
      <c r="X544" s="306"/>
      <c r="Y544" s="306"/>
      <c r="Z544" s="306"/>
      <c r="AA544" s="2"/>
      <c r="AB544" s="1"/>
      <c r="AC544" s="1"/>
      <c r="AD544" s="1"/>
      <c r="AE544" s="1"/>
      <c r="AF544" s="1"/>
      <c r="AG544" s="1"/>
    </row>
    <row r="545" spans="1:33" ht="15.75" customHeight="1" x14ac:dyDescent="0.25">
      <c r="A545" s="1"/>
      <c r="B545" s="294"/>
      <c r="C545" s="2"/>
      <c r="D545" s="295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306"/>
      <c r="X545" s="306"/>
      <c r="Y545" s="306"/>
      <c r="Z545" s="306"/>
      <c r="AA545" s="2"/>
      <c r="AB545" s="1"/>
      <c r="AC545" s="1"/>
      <c r="AD545" s="1"/>
      <c r="AE545" s="1"/>
      <c r="AF545" s="1"/>
      <c r="AG545" s="1"/>
    </row>
    <row r="546" spans="1:33" ht="15.75" customHeight="1" x14ac:dyDescent="0.25">
      <c r="A546" s="1"/>
      <c r="B546" s="294"/>
      <c r="C546" s="2"/>
      <c r="D546" s="295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306"/>
      <c r="X546" s="306"/>
      <c r="Y546" s="306"/>
      <c r="Z546" s="306"/>
      <c r="AA546" s="2"/>
      <c r="AB546" s="1"/>
      <c r="AC546" s="1"/>
      <c r="AD546" s="1"/>
      <c r="AE546" s="1"/>
      <c r="AF546" s="1"/>
      <c r="AG546" s="1"/>
    </row>
    <row r="547" spans="1:33" ht="15.75" customHeight="1" x14ac:dyDescent="0.25">
      <c r="A547" s="1"/>
      <c r="B547" s="294"/>
      <c r="C547" s="2"/>
      <c r="D547" s="295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306"/>
      <c r="X547" s="306"/>
      <c r="Y547" s="306"/>
      <c r="Z547" s="306"/>
      <c r="AA547" s="2"/>
      <c r="AB547" s="1"/>
      <c r="AC547" s="1"/>
      <c r="AD547" s="1"/>
      <c r="AE547" s="1"/>
      <c r="AF547" s="1"/>
      <c r="AG547" s="1"/>
    </row>
    <row r="548" spans="1:33" ht="15.75" customHeight="1" x14ac:dyDescent="0.25">
      <c r="A548" s="1"/>
      <c r="B548" s="294"/>
      <c r="C548" s="2"/>
      <c r="D548" s="295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306"/>
      <c r="X548" s="306"/>
      <c r="Y548" s="306"/>
      <c r="Z548" s="306"/>
      <c r="AA548" s="2"/>
      <c r="AB548" s="1"/>
      <c r="AC548" s="1"/>
      <c r="AD548" s="1"/>
      <c r="AE548" s="1"/>
      <c r="AF548" s="1"/>
      <c r="AG548" s="1"/>
    </row>
    <row r="549" spans="1:33" ht="15.75" customHeight="1" x14ac:dyDescent="0.25">
      <c r="A549" s="1"/>
      <c r="B549" s="294"/>
      <c r="C549" s="2"/>
      <c r="D549" s="295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306"/>
      <c r="X549" s="306"/>
      <c r="Y549" s="306"/>
      <c r="Z549" s="306"/>
      <c r="AA549" s="2"/>
      <c r="AB549" s="1"/>
      <c r="AC549" s="1"/>
      <c r="AD549" s="1"/>
      <c r="AE549" s="1"/>
      <c r="AF549" s="1"/>
      <c r="AG549" s="1"/>
    </row>
    <row r="550" spans="1:33" ht="15.75" customHeight="1" x14ac:dyDescent="0.25">
      <c r="A550" s="1"/>
      <c r="B550" s="294"/>
      <c r="C550" s="2"/>
      <c r="D550" s="295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306"/>
      <c r="X550" s="306"/>
      <c r="Y550" s="306"/>
      <c r="Z550" s="306"/>
      <c r="AA550" s="2"/>
      <c r="AB550" s="1"/>
      <c r="AC550" s="1"/>
      <c r="AD550" s="1"/>
      <c r="AE550" s="1"/>
      <c r="AF550" s="1"/>
      <c r="AG550" s="1"/>
    </row>
    <row r="551" spans="1:33" ht="15.75" customHeight="1" x14ac:dyDescent="0.25">
      <c r="A551" s="1"/>
      <c r="B551" s="294"/>
      <c r="C551" s="2"/>
      <c r="D551" s="295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306"/>
      <c r="X551" s="306"/>
      <c r="Y551" s="306"/>
      <c r="Z551" s="306"/>
      <c r="AA551" s="2"/>
      <c r="AB551" s="1"/>
      <c r="AC551" s="1"/>
      <c r="AD551" s="1"/>
      <c r="AE551" s="1"/>
      <c r="AF551" s="1"/>
      <c r="AG551" s="1"/>
    </row>
    <row r="552" spans="1:33" ht="15.75" customHeight="1" x14ac:dyDescent="0.25">
      <c r="A552" s="1"/>
      <c r="B552" s="294"/>
      <c r="C552" s="2"/>
      <c r="D552" s="295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306"/>
      <c r="X552" s="306"/>
      <c r="Y552" s="306"/>
      <c r="Z552" s="306"/>
      <c r="AA552" s="2"/>
      <c r="AB552" s="1"/>
      <c r="AC552" s="1"/>
      <c r="AD552" s="1"/>
      <c r="AE552" s="1"/>
      <c r="AF552" s="1"/>
      <c r="AG552" s="1"/>
    </row>
    <row r="553" spans="1:33" ht="15.75" customHeight="1" x14ac:dyDescent="0.25">
      <c r="A553" s="1"/>
      <c r="B553" s="294"/>
      <c r="C553" s="2"/>
      <c r="D553" s="295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306"/>
      <c r="X553" s="306"/>
      <c r="Y553" s="306"/>
      <c r="Z553" s="306"/>
      <c r="AA553" s="2"/>
      <c r="AB553" s="1"/>
      <c r="AC553" s="1"/>
      <c r="AD553" s="1"/>
      <c r="AE553" s="1"/>
      <c r="AF553" s="1"/>
      <c r="AG553" s="1"/>
    </row>
    <row r="554" spans="1:33" ht="15.75" customHeight="1" x14ac:dyDescent="0.25">
      <c r="A554" s="1"/>
      <c r="B554" s="294"/>
      <c r="C554" s="2"/>
      <c r="D554" s="295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306"/>
      <c r="X554" s="306"/>
      <c r="Y554" s="306"/>
      <c r="Z554" s="306"/>
      <c r="AA554" s="2"/>
      <c r="AB554" s="1"/>
      <c r="AC554" s="1"/>
      <c r="AD554" s="1"/>
      <c r="AE554" s="1"/>
      <c r="AF554" s="1"/>
      <c r="AG554" s="1"/>
    </row>
    <row r="555" spans="1:33" ht="15.75" customHeight="1" x14ac:dyDescent="0.25">
      <c r="A555" s="1"/>
      <c r="B555" s="294"/>
      <c r="C555" s="2"/>
      <c r="D555" s="295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306"/>
      <c r="X555" s="306"/>
      <c r="Y555" s="306"/>
      <c r="Z555" s="306"/>
      <c r="AA555" s="2"/>
      <c r="AB555" s="1"/>
      <c r="AC555" s="1"/>
      <c r="AD555" s="1"/>
      <c r="AE555" s="1"/>
      <c r="AF555" s="1"/>
      <c r="AG555" s="1"/>
    </row>
    <row r="556" spans="1:33" ht="15.75" customHeight="1" x14ac:dyDescent="0.25">
      <c r="A556" s="1"/>
      <c r="B556" s="294"/>
      <c r="C556" s="2"/>
      <c r="D556" s="295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306"/>
      <c r="X556" s="306"/>
      <c r="Y556" s="306"/>
      <c r="Z556" s="306"/>
      <c r="AA556" s="2"/>
      <c r="AB556" s="1"/>
      <c r="AC556" s="1"/>
      <c r="AD556" s="1"/>
      <c r="AE556" s="1"/>
      <c r="AF556" s="1"/>
      <c r="AG556" s="1"/>
    </row>
    <row r="557" spans="1:33" ht="15.75" customHeight="1" x14ac:dyDescent="0.25">
      <c r="A557" s="1"/>
      <c r="B557" s="294"/>
      <c r="C557" s="2"/>
      <c r="D557" s="295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306"/>
      <c r="X557" s="306"/>
      <c r="Y557" s="306"/>
      <c r="Z557" s="306"/>
      <c r="AA557" s="2"/>
      <c r="AB557" s="1"/>
      <c r="AC557" s="1"/>
      <c r="AD557" s="1"/>
      <c r="AE557" s="1"/>
      <c r="AF557" s="1"/>
      <c r="AG557" s="1"/>
    </row>
    <row r="558" spans="1:33" ht="15.75" customHeight="1" x14ac:dyDescent="0.25">
      <c r="A558" s="1"/>
      <c r="B558" s="294"/>
      <c r="C558" s="2"/>
      <c r="D558" s="295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306"/>
      <c r="X558" s="306"/>
      <c r="Y558" s="306"/>
      <c r="Z558" s="306"/>
      <c r="AA558" s="2"/>
      <c r="AB558" s="1"/>
      <c r="AC558" s="1"/>
      <c r="AD558" s="1"/>
      <c r="AE558" s="1"/>
      <c r="AF558" s="1"/>
      <c r="AG558" s="1"/>
    </row>
    <row r="559" spans="1:33" ht="15.75" customHeight="1" x14ac:dyDescent="0.25">
      <c r="A559" s="1"/>
      <c r="B559" s="294"/>
      <c r="C559" s="2"/>
      <c r="D559" s="295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306"/>
      <c r="X559" s="306"/>
      <c r="Y559" s="306"/>
      <c r="Z559" s="306"/>
      <c r="AA559" s="2"/>
      <c r="AB559" s="1"/>
      <c r="AC559" s="1"/>
      <c r="AD559" s="1"/>
      <c r="AE559" s="1"/>
      <c r="AF559" s="1"/>
      <c r="AG559" s="1"/>
    </row>
    <row r="560" spans="1:33" ht="15.75" customHeight="1" x14ac:dyDescent="0.25">
      <c r="A560" s="1"/>
      <c r="B560" s="294"/>
      <c r="C560" s="2"/>
      <c r="D560" s="295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306"/>
      <c r="X560" s="306"/>
      <c r="Y560" s="306"/>
      <c r="Z560" s="306"/>
      <c r="AA560" s="2"/>
      <c r="AB560" s="1"/>
      <c r="AC560" s="1"/>
      <c r="AD560" s="1"/>
      <c r="AE560" s="1"/>
      <c r="AF560" s="1"/>
      <c r="AG560" s="1"/>
    </row>
    <row r="561" spans="1:33" ht="15.75" customHeight="1" x14ac:dyDescent="0.25">
      <c r="A561" s="1"/>
      <c r="B561" s="294"/>
      <c r="C561" s="2"/>
      <c r="D561" s="295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306"/>
      <c r="X561" s="306"/>
      <c r="Y561" s="306"/>
      <c r="Z561" s="306"/>
      <c r="AA561" s="2"/>
      <c r="AB561" s="1"/>
      <c r="AC561" s="1"/>
      <c r="AD561" s="1"/>
      <c r="AE561" s="1"/>
      <c r="AF561" s="1"/>
      <c r="AG561" s="1"/>
    </row>
    <row r="562" spans="1:33" ht="15.75" customHeight="1" x14ac:dyDescent="0.25">
      <c r="A562" s="1"/>
      <c r="B562" s="294"/>
      <c r="C562" s="2"/>
      <c r="D562" s="295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306"/>
      <c r="X562" s="306"/>
      <c r="Y562" s="306"/>
      <c r="Z562" s="306"/>
      <c r="AA562" s="2"/>
      <c r="AB562" s="1"/>
      <c r="AC562" s="1"/>
      <c r="AD562" s="1"/>
      <c r="AE562" s="1"/>
      <c r="AF562" s="1"/>
      <c r="AG562" s="1"/>
    </row>
    <row r="563" spans="1:33" ht="15.75" customHeight="1" x14ac:dyDescent="0.25">
      <c r="A563" s="1"/>
      <c r="B563" s="294"/>
      <c r="C563" s="2"/>
      <c r="D563" s="295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306"/>
      <c r="X563" s="306"/>
      <c r="Y563" s="306"/>
      <c r="Z563" s="306"/>
      <c r="AA563" s="2"/>
      <c r="AB563" s="1"/>
      <c r="AC563" s="1"/>
      <c r="AD563" s="1"/>
      <c r="AE563" s="1"/>
      <c r="AF563" s="1"/>
      <c r="AG563" s="1"/>
    </row>
    <row r="564" spans="1:33" ht="15.75" customHeight="1" x14ac:dyDescent="0.25">
      <c r="A564" s="1"/>
      <c r="B564" s="294"/>
      <c r="C564" s="2"/>
      <c r="D564" s="295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306"/>
      <c r="X564" s="306"/>
      <c r="Y564" s="306"/>
      <c r="Z564" s="306"/>
      <c r="AA564" s="2"/>
      <c r="AB564" s="1"/>
      <c r="AC564" s="1"/>
      <c r="AD564" s="1"/>
      <c r="AE564" s="1"/>
      <c r="AF564" s="1"/>
      <c r="AG564" s="1"/>
    </row>
    <row r="565" spans="1:33" ht="15.75" customHeight="1" x14ac:dyDescent="0.25">
      <c r="A565" s="1"/>
      <c r="B565" s="294"/>
      <c r="C565" s="2"/>
      <c r="D565" s="295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306"/>
      <c r="X565" s="306"/>
      <c r="Y565" s="306"/>
      <c r="Z565" s="306"/>
      <c r="AA565" s="2"/>
      <c r="AB565" s="1"/>
      <c r="AC565" s="1"/>
      <c r="AD565" s="1"/>
      <c r="AE565" s="1"/>
      <c r="AF565" s="1"/>
      <c r="AG565" s="1"/>
    </row>
    <row r="566" spans="1:33" ht="15.75" customHeight="1" x14ac:dyDescent="0.25">
      <c r="A566" s="1"/>
      <c r="B566" s="294"/>
      <c r="C566" s="2"/>
      <c r="D566" s="295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306"/>
      <c r="X566" s="306"/>
      <c r="Y566" s="306"/>
      <c r="Z566" s="306"/>
      <c r="AA566" s="2"/>
      <c r="AB566" s="1"/>
      <c r="AC566" s="1"/>
      <c r="AD566" s="1"/>
      <c r="AE566" s="1"/>
      <c r="AF566" s="1"/>
      <c r="AG566" s="1"/>
    </row>
    <row r="567" spans="1:33" ht="15.75" customHeight="1" x14ac:dyDescent="0.25">
      <c r="A567" s="1"/>
      <c r="B567" s="294"/>
      <c r="C567" s="2"/>
      <c r="D567" s="295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306"/>
      <c r="X567" s="306"/>
      <c r="Y567" s="306"/>
      <c r="Z567" s="306"/>
      <c r="AA567" s="2"/>
      <c r="AB567" s="1"/>
      <c r="AC567" s="1"/>
      <c r="AD567" s="1"/>
      <c r="AE567" s="1"/>
      <c r="AF567" s="1"/>
      <c r="AG567" s="1"/>
    </row>
    <row r="568" spans="1:33" ht="15.75" customHeight="1" x14ac:dyDescent="0.25">
      <c r="A568" s="1"/>
      <c r="B568" s="294"/>
      <c r="C568" s="2"/>
      <c r="D568" s="295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306"/>
      <c r="X568" s="306"/>
      <c r="Y568" s="306"/>
      <c r="Z568" s="306"/>
      <c r="AA568" s="2"/>
      <c r="AB568" s="1"/>
      <c r="AC568" s="1"/>
      <c r="AD568" s="1"/>
      <c r="AE568" s="1"/>
      <c r="AF568" s="1"/>
      <c r="AG568" s="1"/>
    </row>
    <row r="569" spans="1:33" ht="15.75" customHeight="1" x14ac:dyDescent="0.25">
      <c r="A569" s="1"/>
      <c r="B569" s="294"/>
      <c r="C569" s="2"/>
      <c r="D569" s="295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306"/>
      <c r="X569" s="306"/>
      <c r="Y569" s="306"/>
      <c r="Z569" s="306"/>
      <c r="AA569" s="2"/>
      <c r="AB569" s="1"/>
      <c r="AC569" s="1"/>
      <c r="AD569" s="1"/>
      <c r="AE569" s="1"/>
      <c r="AF569" s="1"/>
      <c r="AG569" s="1"/>
    </row>
    <row r="570" spans="1:33" ht="15.75" customHeight="1" x14ac:dyDescent="0.25">
      <c r="A570" s="1"/>
      <c r="B570" s="294"/>
      <c r="C570" s="2"/>
      <c r="D570" s="295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306"/>
      <c r="X570" s="306"/>
      <c r="Y570" s="306"/>
      <c r="Z570" s="306"/>
      <c r="AA570" s="2"/>
      <c r="AB570" s="1"/>
      <c r="AC570" s="1"/>
      <c r="AD570" s="1"/>
      <c r="AE570" s="1"/>
      <c r="AF570" s="1"/>
      <c r="AG570" s="1"/>
    </row>
    <row r="571" spans="1:33" ht="15.75" customHeight="1" x14ac:dyDescent="0.25">
      <c r="A571" s="1"/>
      <c r="B571" s="1"/>
      <c r="C571" s="2"/>
      <c r="D571" s="295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306"/>
      <c r="X571" s="306"/>
      <c r="Y571" s="306"/>
      <c r="Z571" s="306"/>
      <c r="AA571" s="2"/>
      <c r="AB571" s="1"/>
      <c r="AC571" s="1"/>
      <c r="AD571" s="1"/>
      <c r="AE571" s="1"/>
      <c r="AF571" s="1"/>
      <c r="AG571" s="1"/>
    </row>
    <row r="572" spans="1:33" ht="15.75" customHeight="1" x14ac:dyDescent="0.25">
      <c r="A572" s="1"/>
      <c r="B572" s="1"/>
      <c r="C572" s="2"/>
      <c r="D572" s="295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306"/>
      <c r="X572" s="306"/>
      <c r="Y572" s="306"/>
      <c r="Z572" s="306"/>
      <c r="AA572" s="2"/>
      <c r="AB572" s="1"/>
      <c r="AC572" s="1"/>
      <c r="AD572" s="1"/>
      <c r="AE572" s="1"/>
      <c r="AF572" s="1"/>
      <c r="AG572" s="1"/>
    </row>
    <row r="573" spans="1:33" ht="15.75" customHeight="1" x14ac:dyDescent="0.25">
      <c r="A573" s="1"/>
      <c r="B573" s="1"/>
      <c r="C573" s="2"/>
      <c r="D573" s="295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306"/>
      <c r="X573" s="306"/>
      <c r="Y573" s="306"/>
      <c r="Z573" s="306"/>
      <c r="AA573" s="2"/>
      <c r="AB573" s="1"/>
      <c r="AC573" s="1"/>
      <c r="AD573" s="1"/>
      <c r="AE573" s="1"/>
      <c r="AF573" s="1"/>
      <c r="AG573" s="1"/>
    </row>
    <row r="574" spans="1:33" ht="15.75" customHeight="1" x14ac:dyDescent="0.25">
      <c r="A574" s="1"/>
      <c r="B574" s="1"/>
      <c r="C574" s="2"/>
      <c r="D574" s="295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306"/>
      <c r="X574" s="306"/>
      <c r="Y574" s="306"/>
      <c r="Z574" s="306"/>
      <c r="AA574" s="2"/>
      <c r="AB574" s="1"/>
      <c r="AC574" s="1"/>
      <c r="AD574" s="1"/>
      <c r="AE574" s="1"/>
      <c r="AF574" s="1"/>
      <c r="AG574" s="1"/>
    </row>
    <row r="575" spans="1:33" ht="15.75" customHeight="1" x14ac:dyDescent="0.25">
      <c r="A575" s="1"/>
      <c r="B575" s="1"/>
      <c r="C575" s="2"/>
      <c r="D575" s="295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306"/>
      <c r="X575" s="306"/>
      <c r="Y575" s="306"/>
      <c r="Z575" s="306"/>
      <c r="AA575" s="2"/>
      <c r="AB575" s="1"/>
      <c r="AC575" s="1"/>
      <c r="AD575" s="1"/>
      <c r="AE575" s="1"/>
      <c r="AF575" s="1"/>
      <c r="AG575" s="1"/>
    </row>
    <row r="576" spans="1:33" ht="15.75" customHeight="1" x14ac:dyDescent="0.25">
      <c r="H576" s="1"/>
      <c r="I576" s="1"/>
      <c r="J576" s="1"/>
      <c r="N576" s="1"/>
      <c r="O576" s="1"/>
      <c r="P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8:28" ht="15.75" customHeight="1" x14ac:dyDescent="0.25">
      <c r="H577" s="1"/>
      <c r="I577" s="1"/>
      <c r="J577" s="1"/>
      <c r="N577" s="1"/>
      <c r="O577" s="1"/>
      <c r="P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8:28" ht="15.75" customHeight="1" x14ac:dyDescent="0.25">
      <c r="H578" s="1"/>
      <c r="I578" s="1"/>
      <c r="J578" s="1"/>
      <c r="N578" s="1"/>
      <c r="O578" s="1"/>
      <c r="P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8:28" ht="15.75" customHeight="1" x14ac:dyDescent="0.25">
      <c r="H579" s="1"/>
      <c r="I579" s="1"/>
      <c r="J579" s="1"/>
      <c r="N579" s="1"/>
      <c r="O579" s="1"/>
      <c r="P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8:28" ht="15.75" customHeight="1" x14ac:dyDescent="0.25">
      <c r="H580" s="1"/>
      <c r="I580" s="1"/>
      <c r="J580" s="1"/>
      <c r="N580" s="1"/>
      <c r="O580" s="1"/>
      <c r="P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8:28" ht="15.75" customHeight="1" x14ac:dyDescent="0.25">
      <c r="H581" s="1"/>
      <c r="I581" s="1"/>
      <c r="J581" s="1"/>
      <c r="N581" s="1"/>
      <c r="O581" s="1"/>
      <c r="P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8:28" ht="15.75" customHeight="1" x14ac:dyDescent="0.25">
      <c r="H582" s="1"/>
      <c r="I582" s="1"/>
      <c r="J582" s="1"/>
      <c r="N582" s="1"/>
      <c r="O582" s="1"/>
      <c r="P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8:28" ht="15.75" customHeight="1" x14ac:dyDescent="0.25">
      <c r="H583" s="1"/>
      <c r="I583" s="1"/>
      <c r="J583" s="1"/>
      <c r="N583" s="1"/>
      <c r="O583" s="1"/>
      <c r="P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8:28" ht="15.75" customHeight="1" x14ac:dyDescent="0.25">
      <c r="H584" s="1"/>
      <c r="I584" s="1"/>
      <c r="J584" s="1"/>
      <c r="N584" s="1"/>
      <c r="O584" s="1"/>
      <c r="P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8:28" ht="15.75" customHeight="1" x14ac:dyDescent="0.25">
      <c r="H585" s="1"/>
      <c r="I585" s="1"/>
      <c r="J585" s="1"/>
      <c r="N585" s="1"/>
      <c r="O585" s="1"/>
      <c r="P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8:28" ht="15.75" customHeight="1" x14ac:dyDescent="0.25">
      <c r="H586" s="1"/>
      <c r="I586" s="1"/>
      <c r="J586" s="1"/>
      <c r="N586" s="1"/>
      <c r="O586" s="1"/>
      <c r="P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8:28" ht="15.75" customHeight="1" x14ac:dyDescent="0.25">
      <c r="H587" s="1"/>
      <c r="I587" s="1"/>
      <c r="J587" s="1"/>
      <c r="N587" s="1"/>
      <c r="O587" s="1"/>
      <c r="P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8:28" ht="15.75" customHeight="1" x14ac:dyDescent="0.25">
      <c r="H588" s="1"/>
      <c r="I588" s="1"/>
      <c r="J588" s="1"/>
      <c r="N588" s="1"/>
      <c r="O588" s="1"/>
      <c r="P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8:28" ht="15.75" customHeight="1" x14ac:dyDescent="0.25">
      <c r="H589" s="1"/>
      <c r="I589" s="1"/>
      <c r="J589" s="1"/>
      <c r="N589" s="1"/>
      <c r="O589" s="1"/>
      <c r="P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8:28" ht="15.75" customHeight="1" x14ac:dyDescent="0.25">
      <c r="H590" s="1"/>
      <c r="I590" s="1"/>
      <c r="J590" s="1"/>
      <c r="N590" s="1"/>
      <c r="O590" s="1"/>
      <c r="P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8:28" ht="15.75" customHeight="1" x14ac:dyDescent="0.25">
      <c r="H591" s="1"/>
      <c r="I591" s="1"/>
      <c r="J591" s="1"/>
      <c r="N591" s="1"/>
      <c r="O591" s="1"/>
      <c r="P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8:28" ht="15.75" customHeight="1" x14ac:dyDescent="0.25">
      <c r="H592" s="1"/>
      <c r="I592" s="1"/>
      <c r="J592" s="1"/>
      <c r="N592" s="1"/>
      <c r="O592" s="1"/>
      <c r="P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8:28" ht="15.75" customHeight="1" x14ac:dyDescent="0.25">
      <c r="H593" s="1"/>
      <c r="I593" s="1"/>
      <c r="J593" s="1"/>
      <c r="N593" s="1"/>
      <c r="O593" s="1"/>
      <c r="P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8:28" ht="15.75" customHeight="1" x14ac:dyDescent="0.25">
      <c r="H594" s="1"/>
      <c r="I594" s="1"/>
      <c r="J594" s="1"/>
      <c r="N594" s="1"/>
      <c r="O594" s="1"/>
      <c r="P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8:28" ht="15.75" customHeight="1" x14ac:dyDescent="0.25">
      <c r="H595" s="1"/>
      <c r="I595" s="1"/>
      <c r="J595" s="1"/>
      <c r="N595" s="1"/>
      <c r="O595" s="1"/>
      <c r="P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8:28" ht="15.75" customHeight="1" x14ac:dyDescent="0.25">
      <c r="H596" s="1"/>
      <c r="I596" s="1"/>
      <c r="J596" s="1"/>
      <c r="N596" s="1"/>
      <c r="O596" s="1"/>
      <c r="P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8:28" ht="15.75" customHeight="1" x14ac:dyDescent="0.25">
      <c r="H597" s="1"/>
      <c r="I597" s="1"/>
      <c r="J597" s="1"/>
      <c r="N597" s="1"/>
      <c r="O597" s="1"/>
      <c r="P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8:28" ht="15.75" customHeight="1" x14ac:dyDescent="0.25">
      <c r="H598" s="1"/>
      <c r="I598" s="1"/>
      <c r="J598" s="1"/>
      <c r="N598" s="1"/>
      <c r="O598" s="1"/>
      <c r="P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8:28" ht="15.75" customHeight="1" x14ac:dyDescent="0.25">
      <c r="H599" s="1"/>
      <c r="I599" s="1"/>
      <c r="J599" s="1"/>
      <c r="N599" s="1"/>
      <c r="O599" s="1"/>
      <c r="P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8:28" ht="15.75" customHeight="1" x14ac:dyDescent="0.25">
      <c r="H600" s="1"/>
      <c r="I600" s="1"/>
      <c r="J600" s="1"/>
      <c r="N600" s="1"/>
      <c r="O600" s="1"/>
      <c r="P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8:28" ht="15.75" customHeight="1" x14ac:dyDescent="0.25">
      <c r="H601" s="1"/>
      <c r="I601" s="1"/>
      <c r="J601" s="1"/>
      <c r="N601" s="1"/>
      <c r="O601" s="1"/>
      <c r="P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8:28" ht="15.75" customHeight="1" x14ac:dyDescent="0.25">
      <c r="H602" s="1"/>
      <c r="I602" s="1"/>
      <c r="J602" s="1"/>
      <c r="N602" s="1"/>
      <c r="O602" s="1"/>
      <c r="P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8:28" ht="15.75" customHeight="1" x14ac:dyDescent="0.25">
      <c r="H603" s="1"/>
      <c r="I603" s="1"/>
      <c r="J603" s="1"/>
      <c r="N603" s="1"/>
      <c r="O603" s="1"/>
      <c r="P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8:28" ht="15.75" customHeight="1" x14ac:dyDescent="0.25">
      <c r="H604" s="1"/>
      <c r="I604" s="1"/>
      <c r="J604" s="1"/>
      <c r="N604" s="1"/>
      <c r="O604" s="1"/>
      <c r="P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8:28" ht="15.75" customHeight="1" x14ac:dyDescent="0.25">
      <c r="H605" s="1"/>
      <c r="I605" s="1"/>
      <c r="J605" s="1"/>
      <c r="N605" s="1"/>
      <c r="O605" s="1"/>
      <c r="P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8:28" ht="15.75" customHeight="1" x14ac:dyDescent="0.25">
      <c r="H606" s="1"/>
      <c r="I606" s="1"/>
      <c r="J606" s="1"/>
      <c r="N606" s="1"/>
      <c r="O606" s="1"/>
      <c r="P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8:28" ht="15.75" customHeight="1" x14ac:dyDescent="0.25">
      <c r="H607" s="1"/>
      <c r="I607" s="1"/>
      <c r="J607" s="1"/>
      <c r="N607" s="1"/>
      <c r="O607" s="1"/>
      <c r="P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8:28" ht="15.75" customHeight="1" x14ac:dyDescent="0.25">
      <c r="H608" s="1"/>
      <c r="I608" s="1"/>
      <c r="J608" s="1"/>
      <c r="N608" s="1"/>
      <c r="O608" s="1"/>
      <c r="P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8:28" ht="15.75" customHeight="1" x14ac:dyDescent="0.25">
      <c r="H609" s="1"/>
      <c r="I609" s="1"/>
      <c r="J609" s="1"/>
      <c r="N609" s="1"/>
      <c r="O609" s="1"/>
      <c r="P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8:28" ht="15.75" customHeight="1" x14ac:dyDescent="0.25">
      <c r="H610" s="1"/>
      <c r="I610" s="1"/>
      <c r="J610" s="1"/>
      <c r="N610" s="1"/>
      <c r="O610" s="1"/>
      <c r="P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8:28" ht="15.75" customHeight="1" x14ac:dyDescent="0.25">
      <c r="H611" s="1"/>
      <c r="I611" s="1"/>
      <c r="J611" s="1"/>
      <c r="N611" s="1"/>
      <c r="O611" s="1"/>
      <c r="P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8:28" ht="15.75" customHeight="1" x14ac:dyDescent="0.25">
      <c r="H612" s="1"/>
      <c r="I612" s="1"/>
      <c r="J612" s="1"/>
      <c r="N612" s="1"/>
      <c r="O612" s="1"/>
      <c r="P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8:28" ht="15.75" customHeight="1" x14ac:dyDescent="0.25">
      <c r="H613" s="1"/>
      <c r="I613" s="1"/>
      <c r="J613" s="1"/>
      <c r="N613" s="1"/>
      <c r="O613" s="1"/>
      <c r="P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8:28" ht="15.75" customHeight="1" x14ac:dyDescent="0.25">
      <c r="H614" s="1"/>
      <c r="I614" s="1"/>
      <c r="J614" s="1"/>
      <c r="N614" s="1"/>
      <c r="O614" s="1"/>
      <c r="P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8:28" ht="15.75" customHeight="1" x14ac:dyDescent="0.25">
      <c r="H615" s="1"/>
      <c r="I615" s="1"/>
      <c r="J615" s="1"/>
      <c r="N615" s="1"/>
      <c r="O615" s="1"/>
      <c r="P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8:28" ht="15.75" customHeight="1" x14ac:dyDescent="0.25">
      <c r="H616" s="1"/>
      <c r="I616" s="1"/>
      <c r="J616" s="1"/>
      <c r="N616" s="1"/>
      <c r="O616" s="1"/>
      <c r="P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8:28" ht="15.75" customHeight="1" x14ac:dyDescent="0.25">
      <c r="H617" s="1"/>
      <c r="I617" s="1"/>
      <c r="J617" s="1"/>
      <c r="N617" s="1"/>
      <c r="O617" s="1"/>
      <c r="P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8:28" ht="15.75" customHeight="1" x14ac:dyDescent="0.25">
      <c r="H618" s="1"/>
      <c r="I618" s="1"/>
      <c r="J618" s="1"/>
      <c r="N618" s="1"/>
      <c r="O618" s="1"/>
      <c r="P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8:28" ht="15.75" customHeight="1" x14ac:dyDescent="0.25">
      <c r="H619" s="1"/>
      <c r="I619" s="1"/>
      <c r="J619" s="1"/>
      <c r="N619" s="1"/>
      <c r="O619" s="1"/>
      <c r="P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8:28" ht="15.75" customHeight="1" x14ac:dyDescent="0.25">
      <c r="H620" s="1"/>
      <c r="I620" s="1"/>
      <c r="J620" s="1"/>
      <c r="N620" s="1"/>
      <c r="O620" s="1"/>
      <c r="P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8:28" ht="15.75" customHeight="1" x14ac:dyDescent="0.25">
      <c r="H621" s="1"/>
      <c r="I621" s="1"/>
      <c r="J621" s="1"/>
      <c r="N621" s="1"/>
      <c r="O621" s="1"/>
      <c r="P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8:28" ht="15.75" customHeight="1" x14ac:dyDescent="0.25">
      <c r="H622" s="1"/>
      <c r="I622" s="1"/>
      <c r="J622" s="1"/>
      <c r="N622" s="1"/>
      <c r="O622" s="1"/>
      <c r="P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8:28" ht="15.75" customHeight="1" x14ac:dyDescent="0.25">
      <c r="H623" s="1"/>
      <c r="I623" s="1"/>
      <c r="J623" s="1"/>
      <c r="N623" s="1"/>
      <c r="O623" s="1"/>
      <c r="P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8:28" ht="15.75" customHeight="1" x14ac:dyDescent="0.25">
      <c r="H624" s="1"/>
      <c r="I624" s="1"/>
      <c r="J624" s="1"/>
      <c r="N624" s="1"/>
      <c r="O624" s="1"/>
      <c r="P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8:28" ht="15.75" customHeight="1" x14ac:dyDescent="0.25">
      <c r="H625" s="1"/>
      <c r="I625" s="1"/>
      <c r="J625" s="1"/>
      <c r="N625" s="1"/>
      <c r="O625" s="1"/>
      <c r="P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8:28" ht="15.75" customHeight="1" x14ac:dyDescent="0.25">
      <c r="H626" s="1"/>
      <c r="I626" s="1"/>
      <c r="J626" s="1"/>
      <c r="N626" s="1"/>
      <c r="O626" s="1"/>
      <c r="P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8:28" ht="15.75" customHeight="1" x14ac:dyDescent="0.25">
      <c r="H627" s="1"/>
      <c r="I627" s="1"/>
      <c r="J627" s="1"/>
      <c r="N627" s="1"/>
      <c r="O627" s="1"/>
      <c r="P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8:28" ht="15.75" customHeight="1" x14ac:dyDescent="0.25">
      <c r="H628" s="1"/>
      <c r="I628" s="1"/>
      <c r="J628" s="1"/>
      <c r="N628" s="1"/>
      <c r="O628" s="1"/>
      <c r="P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8:28" ht="15.75" customHeight="1" x14ac:dyDescent="0.25">
      <c r="H629" s="1"/>
      <c r="I629" s="1"/>
      <c r="J629" s="1"/>
      <c r="N629" s="1"/>
      <c r="O629" s="1"/>
      <c r="P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8:28" ht="15.75" customHeight="1" x14ac:dyDescent="0.25">
      <c r="H630" s="1"/>
      <c r="I630" s="1"/>
      <c r="J630" s="1"/>
      <c r="N630" s="1"/>
      <c r="O630" s="1"/>
      <c r="P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8:28" ht="15.75" customHeight="1" x14ac:dyDescent="0.25">
      <c r="H631" s="1"/>
      <c r="I631" s="1"/>
      <c r="J631" s="1"/>
      <c r="N631" s="1"/>
      <c r="O631" s="1"/>
      <c r="P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8:28" ht="15.75" customHeight="1" x14ac:dyDescent="0.25">
      <c r="H632" s="1"/>
      <c r="I632" s="1"/>
      <c r="J632" s="1"/>
      <c r="N632" s="1"/>
      <c r="O632" s="1"/>
      <c r="P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8:28" ht="15.75" customHeight="1" x14ac:dyDescent="0.25">
      <c r="H633" s="1"/>
      <c r="I633" s="1"/>
      <c r="J633" s="1"/>
      <c r="N633" s="1"/>
      <c r="O633" s="1"/>
      <c r="P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8:28" ht="15.75" customHeight="1" x14ac:dyDescent="0.25">
      <c r="H634" s="1"/>
      <c r="I634" s="1"/>
      <c r="J634" s="1"/>
      <c r="N634" s="1"/>
      <c r="O634" s="1"/>
      <c r="P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8:28" ht="15.75" customHeight="1" x14ac:dyDescent="0.25">
      <c r="H635" s="1"/>
      <c r="I635" s="1"/>
      <c r="J635" s="1"/>
      <c r="N635" s="1"/>
      <c r="O635" s="1"/>
      <c r="P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8:28" ht="15.75" customHeight="1" x14ac:dyDescent="0.25">
      <c r="H636" s="1"/>
      <c r="I636" s="1"/>
      <c r="J636" s="1"/>
      <c r="N636" s="1"/>
      <c r="O636" s="1"/>
      <c r="P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8:28" ht="15.75" customHeight="1" x14ac:dyDescent="0.25">
      <c r="H637" s="1"/>
      <c r="I637" s="1"/>
      <c r="J637" s="1"/>
      <c r="N637" s="1"/>
      <c r="O637" s="1"/>
      <c r="P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8:28" ht="15.75" customHeight="1" x14ac:dyDescent="0.25">
      <c r="H638" s="1"/>
      <c r="I638" s="1"/>
      <c r="J638" s="1"/>
      <c r="N638" s="1"/>
      <c r="O638" s="1"/>
      <c r="P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8:28" ht="15.75" customHeight="1" x14ac:dyDescent="0.25">
      <c r="H639" s="1"/>
      <c r="I639" s="1"/>
      <c r="J639" s="1"/>
      <c r="N639" s="1"/>
      <c r="O639" s="1"/>
      <c r="P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8:28" ht="15.75" customHeight="1" x14ac:dyDescent="0.25">
      <c r="H640" s="1"/>
      <c r="I640" s="1"/>
      <c r="J640" s="1"/>
      <c r="N640" s="1"/>
      <c r="O640" s="1"/>
      <c r="P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8:28" ht="15.75" customHeight="1" x14ac:dyDescent="0.25">
      <c r="H641" s="1"/>
      <c r="I641" s="1"/>
      <c r="J641" s="1"/>
      <c r="N641" s="1"/>
      <c r="O641" s="1"/>
      <c r="P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8:28" ht="15.75" customHeight="1" x14ac:dyDescent="0.25">
      <c r="H642" s="1"/>
      <c r="I642" s="1"/>
      <c r="J642" s="1"/>
      <c r="N642" s="1"/>
      <c r="O642" s="1"/>
      <c r="P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8:28" ht="15.75" customHeight="1" x14ac:dyDescent="0.25">
      <c r="H643" s="1"/>
      <c r="I643" s="1"/>
      <c r="J643" s="1"/>
      <c r="N643" s="1"/>
      <c r="O643" s="1"/>
      <c r="P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8:28" ht="15.75" customHeight="1" x14ac:dyDescent="0.25">
      <c r="H644" s="1"/>
      <c r="I644" s="1"/>
      <c r="J644" s="1"/>
      <c r="N644" s="1"/>
      <c r="O644" s="1"/>
      <c r="P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8:28" ht="15.75" customHeight="1" x14ac:dyDescent="0.25">
      <c r="H645" s="1"/>
      <c r="I645" s="1"/>
      <c r="J645" s="1"/>
      <c r="N645" s="1"/>
      <c r="O645" s="1"/>
      <c r="P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8:28" ht="15.75" customHeight="1" x14ac:dyDescent="0.25">
      <c r="H646" s="1"/>
      <c r="I646" s="1"/>
      <c r="J646" s="1"/>
      <c r="N646" s="1"/>
      <c r="O646" s="1"/>
      <c r="P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8:28" ht="15.75" customHeight="1" x14ac:dyDescent="0.25">
      <c r="H647" s="1"/>
      <c r="I647" s="1"/>
      <c r="J647" s="1"/>
      <c r="N647" s="1"/>
      <c r="O647" s="1"/>
      <c r="P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8:28" ht="15.75" customHeight="1" x14ac:dyDescent="0.25">
      <c r="H648" s="1"/>
      <c r="I648" s="1"/>
      <c r="J648" s="1"/>
      <c r="N648" s="1"/>
      <c r="O648" s="1"/>
      <c r="P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8:28" ht="15.75" customHeight="1" x14ac:dyDescent="0.25">
      <c r="H649" s="1"/>
      <c r="I649" s="1"/>
      <c r="J649" s="1"/>
      <c r="N649" s="1"/>
      <c r="O649" s="1"/>
      <c r="P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8:28" ht="15.75" customHeight="1" x14ac:dyDescent="0.25">
      <c r="H650" s="1"/>
      <c r="I650" s="1"/>
      <c r="J650" s="1"/>
      <c r="N650" s="1"/>
      <c r="O650" s="1"/>
      <c r="P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8:28" ht="15.75" customHeight="1" x14ac:dyDescent="0.25">
      <c r="H651" s="1"/>
      <c r="I651" s="1"/>
      <c r="J651" s="1"/>
      <c r="N651" s="1"/>
      <c r="O651" s="1"/>
      <c r="P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8:28" ht="15.75" customHeight="1" x14ac:dyDescent="0.25">
      <c r="H652" s="1"/>
      <c r="I652" s="1"/>
      <c r="J652" s="1"/>
      <c r="N652" s="1"/>
      <c r="O652" s="1"/>
      <c r="P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8:28" ht="15.75" customHeight="1" x14ac:dyDescent="0.25">
      <c r="H653" s="1"/>
      <c r="I653" s="1"/>
      <c r="J653" s="1"/>
      <c r="N653" s="1"/>
      <c r="O653" s="1"/>
      <c r="P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8:28" ht="15.75" customHeight="1" x14ac:dyDescent="0.25">
      <c r="H654" s="1"/>
      <c r="I654" s="1"/>
      <c r="J654" s="1"/>
      <c r="N654" s="1"/>
      <c r="O654" s="1"/>
      <c r="P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8:28" ht="15.75" customHeight="1" x14ac:dyDescent="0.25">
      <c r="H655" s="1"/>
      <c r="I655" s="1"/>
      <c r="J655" s="1"/>
      <c r="N655" s="1"/>
      <c r="O655" s="1"/>
      <c r="P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8:28" ht="15.75" customHeight="1" x14ac:dyDescent="0.25">
      <c r="H656" s="1"/>
      <c r="I656" s="1"/>
      <c r="J656" s="1"/>
      <c r="N656" s="1"/>
      <c r="O656" s="1"/>
      <c r="P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8:28" ht="15.75" customHeight="1" x14ac:dyDescent="0.25">
      <c r="H657" s="1"/>
      <c r="I657" s="1"/>
      <c r="J657" s="1"/>
      <c r="N657" s="1"/>
      <c r="O657" s="1"/>
      <c r="P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8:28" ht="15.75" customHeight="1" x14ac:dyDescent="0.25">
      <c r="H658" s="1"/>
      <c r="I658" s="1"/>
      <c r="J658" s="1"/>
      <c r="N658" s="1"/>
      <c r="O658" s="1"/>
      <c r="P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8:28" ht="15.75" customHeight="1" x14ac:dyDescent="0.25">
      <c r="H659" s="1"/>
      <c r="I659" s="1"/>
      <c r="J659" s="1"/>
      <c r="N659" s="1"/>
      <c r="O659" s="1"/>
      <c r="P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8:28" ht="15.75" customHeight="1" x14ac:dyDescent="0.25">
      <c r="H660" s="1"/>
      <c r="I660" s="1"/>
      <c r="J660" s="1"/>
      <c r="N660" s="1"/>
      <c r="O660" s="1"/>
      <c r="P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8:28" ht="15.75" customHeight="1" x14ac:dyDescent="0.25">
      <c r="H661" s="1"/>
      <c r="I661" s="1"/>
      <c r="J661" s="1"/>
      <c r="N661" s="1"/>
      <c r="O661" s="1"/>
      <c r="P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8:28" ht="15.75" customHeight="1" x14ac:dyDescent="0.25">
      <c r="H662" s="1"/>
      <c r="I662" s="1"/>
      <c r="J662" s="1"/>
      <c r="N662" s="1"/>
      <c r="O662" s="1"/>
      <c r="P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8:28" ht="15.75" customHeight="1" x14ac:dyDescent="0.25">
      <c r="H663" s="1"/>
      <c r="I663" s="1"/>
      <c r="J663" s="1"/>
      <c r="N663" s="1"/>
      <c r="O663" s="1"/>
      <c r="P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8:28" ht="15.75" customHeight="1" x14ac:dyDescent="0.25">
      <c r="H664" s="1"/>
      <c r="I664" s="1"/>
      <c r="J664" s="1"/>
      <c r="N664" s="1"/>
      <c r="O664" s="1"/>
      <c r="P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8:28" ht="15.75" customHeight="1" x14ac:dyDescent="0.25">
      <c r="H665" s="1"/>
      <c r="I665" s="1"/>
      <c r="J665" s="1"/>
      <c r="N665" s="1"/>
      <c r="O665" s="1"/>
      <c r="P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8:28" ht="15.75" customHeight="1" x14ac:dyDescent="0.25">
      <c r="H666" s="1"/>
      <c r="I666" s="1"/>
      <c r="J666" s="1"/>
      <c r="N666" s="1"/>
      <c r="O666" s="1"/>
      <c r="P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8:28" ht="15.75" customHeight="1" x14ac:dyDescent="0.25">
      <c r="H667" s="1"/>
      <c r="I667" s="1"/>
      <c r="J667" s="1"/>
      <c r="N667" s="1"/>
      <c r="O667" s="1"/>
      <c r="P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8:28" ht="15.75" customHeight="1" x14ac:dyDescent="0.25">
      <c r="H668" s="1"/>
      <c r="I668" s="1"/>
      <c r="J668" s="1"/>
      <c r="N668" s="1"/>
      <c r="O668" s="1"/>
      <c r="P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8:28" ht="15.75" customHeight="1" x14ac:dyDescent="0.25">
      <c r="H669" s="1"/>
      <c r="I669" s="1"/>
      <c r="J669" s="1"/>
      <c r="N669" s="1"/>
      <c r="O669" s="1"/>
      <c r="P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8:28" ht="15.75" customHeight="1" x14ac:dyDescent="0.25">
      <c r="H670" s="1"/>
      <c r="I670" s="1"/>
      <c r="J670" s="1"/>
      <c r="N670" s="1"/>
      <c r="O670" s="1"/>
      <c r="P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8:28" ht="15.75" customHeight="1" x14ac:dyDescent="0.25">
      <c r="H671" s="1"/>
      <c r="I671" s="1"/>
      <c r="J671" s="1"/>
      <c r="N671" s="1"/>
      <c r="O671" s="1"/>
      <c r="P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8:28" ht="15.75" customHeight="1" x14ac:dyDescent="0.25">
      <c r="H672" s="1"/>
      <c r="I672" s="1"/>
      <c r="J672" s="1"/>
      <c r="N672" s="1"/>
      <c r="O672" s="1"/>
      <c r="P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8:28" ht="15.75" customHeight="1" x14ac:dyDescent="0.25">
      <c r="H673" s="1"/>
      <c r="I673" s="1"/>
      <c r="J673" s="1"/>
      <c r="N673" s="1"/>
      <c r="O673" s="1"/>
      <c r="P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8:28" ht="15.75" customHeight="1" x14ac:dyDescent="0.25">
      <c r="H674" s="1"/>
      <c r="I674" s="1"/>
      <c r="J674" s="1"/>
      <c r="N674" s="1"/>
      <c r="O674" s="1"/>
      <c r="P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8:28" ht="15.75" customHeight="1" x14ac:dyDescent="0.25">
      <c r="H675" s="1"/>
      <c r="I675" s="1"/>
      <c r="J675" s="1"/>
      <c r="N675" s="1"/>
      <c r="O675" s="1"/>
      <c r="P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8:28" ht="15.75" customHeight="1" x14ac:dyDescent="0.25">
      <c r="H676" s="1"/>
      <c r="I676" s="1"/>
      <c r="J676" s="1"/>
      <c r="N676" s="1"/>
      <c r="O676" s="1"/>
      <c r="P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8:28" ht="15.75" customHeight="1" x14ac:dyDescent="0.25">
      <c r="H677" s="1"/>
      <c r="I677" s="1"/>
      <c r="J677" s="1"/>
      <c r="N677" s="1"/>
      <c r="O677" s="1"/>
      <c r="P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8:28" ht="15.75" customHeight="1" x14ac:dyDescent="0.25">
      <c r="H678" s="1"/>
      <c r="I678" s="1"/>
      <c r="J678" s="1"/>
      <c r="N678" s="1"/>
      <c r="O678" s="1"/>
      <c r="P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8:28" ht="15.75" customHeight="1" x14ac:dyDescent="0.25">
      <c r="H679" s="1"/>
      <c r="I679" s="1"/>
      <c r="J679" s="1"/>
      <c r="N679" s="1"/>
      <c r="O679" s="1"/>
      <c r="P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8:28" ht="15.75" customHeight="1" x14ac:dyDescent="0.25">
      <c r="H680" s="1"/>
      <c r="I680" s="1"/>
      <c r="J680" s="1"/>
      <c r="N680" s="1"/>
      <c r="O680" s="1"/>
      <c r="P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8:28" ht="15.75" customHeight="1" x14ac:dyDescent="0.25">
      <c r="H681" s="1"/>
      <c r="I681" s="1"/>
      <c r="J681" s="1"/>
      <c r="N681" s="1"/>
      <c r="O681" s="1"/>
      <c r="P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8:28" ht="15.75" customHeight="1" x14ac:dyDescent="0.25">
      <c r="H682" s="1"/>
      <c r="I682" s="1"/>
      <c r="J682" s="1"/>
      <c r="N682" s="1"/>
      <c r="O682" s="1"/>
      <c r="P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8:28" ht="15.75" customHeight="1" x14ac:dyDescent="0.25">
      <c r="H683" s="1"/>
      <c r="I683" s="1"/>
      <c r="J683" s="1"/>
      <c r="N683" s="1"/>
      <c r="O683" s="1"/>
      <c r="P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8:28" ht="15.75" customHeight="1" x14ac:dyDescent="0.25">
      <c r="H684" s="1"/>
      <c r="I684" s="1"/>
      <c r="J684" s="1"/>
      <c r="N684" s="1"/>
      <c r="O684" s="1"/>
      <c r="P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8:28" ht="15.75" customHeight="1" x14ac:dyDescent="0.25">
      <c r="H685" s="1"/>
      <c r="I685" s="1"/>
      <c r="J685" s="1"/>
      <c r="N685" s="1"/>
      <c r="O685" s="1"/>
      <c r="P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8:28" ht="15.75" customHeight="1" x14ac:dyDescent="0.25">
      <c r="H686" s="1"/>
      <c r="I686" s="1"/>
      <c r="J686" s="1"/>
      <c r="N686" s="1"/>
      <c r="O686" s="1"/>
      <c r="P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8:28" ht="15.75" customHeight="1" x14ac:dyDescent="0.25">
      <c r="H687" s="1"/>
      <c r="I687" s="1"/>
      <c r="J687" s="1"/>
      <c r="N687" s="1"/>
      <c r="O687" s="1"/>
      <c r="P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8:28" ht="15.75" customHeight="1" x14ac:dyDescent="0.25">
      <c r="H688" s="1"/>
      <c r="I688" s="1"/>
      <c r="J688" s="1"/>
      <c r="N688" s="1"/>
      <c r="O688" s="1"/>
      <c r="P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8:28" ht="15.75" customHeight="1" x14ac:dyDescent="0.25">
      <c r="H689" s="1"/>
      <c r="I689" s="1"/>
      <c r="J689" s="1"/>
      <c r="N689" s="1"/>
      <c r="O689" s="1"/>
      <c r="P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8:28" ht="15.75" customHeight="1" x14ac:dyDescent="0.25">
      <c r="H690" s="1"/>
      <c r="I690" s="1"/>
      <c r="J690" s="1"/>
      <c r="N690" s="1"/>
      <c r="O690" s="1"/>
      <c r="P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8:28" ht="15.75" customHeight="1" x14ac:dyDescent="0.25">
      <c r="H691" s="1"/>
      <c r="I691" s="1"/>
      <c r="J691" s="1"/>
      <c r="N691" s="1"/>
      <c r="O691" s="1"/>
      <c r="P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8:28" ht="15.75" customHeight="1" x14ac:dyDescent="0.25">
      <c r="H692" s="1"/>
      <c r="I692" s="1"/>
      <c r="J692" s="1"/>
      <c r="N692" s="1"/>
      <c r="O692" s="1"/>
      <c r="P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8:28" ht="15.75" customHeight="1" x14ac:dyDescent="0.25">
      <c r="H693" s="1"/>
      <c r="I693" s="1"/>
      <c r="J693" s="1"/>
      <c r="N693" s="1"/>
      <c r="O693" s="1"/>
      <c r="P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8:28" ht="15.75" customHeight="1" x14ac:dyDescent="0.25">
      <c r="H694" s="1"/>
      <c r="I694" s="1"/>
      <c r="J694" s="1"/>
      <c r="N694" s="1"/>
      <c r="O694" s="1"/>
      <c r="P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8:28" ht="15.75" customHeight="1" x14ac:dyDescent="0.25">
      <c r="H695" s="1"/>
      <c r="I695" s="1"/>
      <c r="J695" s="1"/>
      <c r="N695" s="1"/>
      <c r="O695" s="1"/>
      <c r="P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8:28" ht="15.75" customHeight="1" x14ac:dyDescent="0.25">
      <c r="H696" s="1"/>
      <c r="I696" s="1"/>
      <c r="J696" s="1"/>
      <c r="N696" s="1"/>
      <c r="O696" s="1"/>
      <c r="P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8:28" ht="15.75" customHeight="1" x14ac:dyDescent="0.25">
      <c r="H697" s="1"/>
      <c r="I697" s="1"/>
      <c r="J697" s="1"/>
      <c r="N697" s="1"/>
      <c r="O697" s="1"/>
      <c r="P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8:28" ht="15.75" customHeight="1" x14ac:dyDescent="0.25">
      <c r="H698" s="1"/>
      <c r="I698" s="1"/>
      <c r="J698" s="1"/>
      <c r="N698" s="1"/>
      <c r="O698" s="1"/>
      <c r="P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8:28" ht="15.75" customHeight="1" x14ac:dyDescent="0.25">
      <c r="H699" s="1"/>
      <c r="I699" s="1"/>
      <c r="J699" s="1"/>
      <c r="N699" s="1"/>
      <c r="O699" s="1"/>
      <c r="P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8:28" ht="15.75" customHeight="1" x14ac:dyDescent="0.25">
      <c r="H700" s="1"/>
      <c r="I700" s="1"/>
      <c r="J700" s="1"/>
      <c r="N700" s="1"/>
      <c r="O700" s="1"/>
      <c r="P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8:28" ht="15.75" customHeight="1" x14ac:dyDescent="0.25">
      <c r="H701" s="1"/>
      <c r="I701" s="1"/>
      <c r="J701" s="1"/>
      <c r="N701" s="1"/>
      <c r="O701" s="1"/>
      <c r="P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8:28" ht="15.75" customHeight="1" x14ac:dyDescent="0.25">
      <c r="H702" s="1"/>
      <c r="I702" s="1"/>
      <c r="J702" s="1"/>
      <c r="N702" s="1"/>
      <c r="O702" s="1"/>
      <c r="P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8:28" ht="15.75" customHeight="1" x14ac:dyDescent="0.25">
      <c r="H703" s="1"/>
      <c r="I703" s="1"/>
      <c r="J703" s="1"/>
      <c r="N703" s="1"/>
      <c r="O703" s="1"/>
      <c r="P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8:28" ht="15.75" customHeight="1" x14ac:dyDescent="0.25">
      <c r="H704" s="1"/>
      <c r="I704" s="1"/>
      <c r="J704" s="1"/>
      <c r="N704" s="1"/>
      <c r="O704" s="1"/>
      <c r="P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8:28" ht="15.75" customHeight="1" x14ac:dyDescent="0.25">
      <c r="H705" s="1"/>
      <c r="I705" s="1"/>
      <c r="J705" s="1"/>
      <c r="N705" s="1"/>
      <c r="O705" s="1"/>
      <c r="P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8:28" ht="15.75" customHeight="1" x14ac:dyDescent="0.25">
      <c r="H706" s="1"/>
      <c r="I706" s="1"/>
      <c r="J706" s="1"/>
      <c r="N706" s="1"/>
      <c r="O706" s="1"/>
      <c r="P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8:28" ht="15.75" customHeight="1" x14ac:dyDescent="0.25">
      <c r="H707" s="1"/>
      <c r="I707" s="1"/>
      <c r="J707" s="1"/>
      <c r="N707" s="1"/>
      <c r="O707" s="1"/>
      <c r="P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8:28" ht="15.75" customHeight="1" x14ac:dyDescent="0.25">
      <c r="H708" s="1"/>
      <c r="I708" s="1"/>
      <c r="J708" s="1"/>
      <c r="N708" s="1"/>
      <c r="O708" s="1"/>
      <c r="P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8:28" ht="15.75" customHeight="1" x14ac:dyDescent="0.25">
      <c r="H709" s="1"/>
      <c r="I709" s="1"/>
      <c r="J709" s="1"/>
      <c r="N709" s="1"/>
      <c r="O709" s="1"/>
      <c r="P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8:28" ht="15.75" customHeight="1" x14ac:dyDescent="0.25">
      <c r="H710" s="1"/>
      <c r="I710" s="1"/>
      <c r="J710" s="1"/>
      <c r="N710" s="1"/>
      <c r="O710" s="1"/>
      <c r="P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8:28" ht="15.75" customHeight="1" x14ac:dyDescent="0.25">
      <c r="H711" s="1"/>
      <c r="I711" s="1"/>
      <c r="J711" s="1"/>
      <c r="N711" s="1"/>
      <c r="O711" s="1"/>
      <c r="P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8:28" ht="15.75" customHeight="1" x14ac:dyDescent="0.25">
      <c r="H712" s="1"/>
      <c r="I712" s="1"/>
      <c r="J712" s="1"/>
      <c r="N712" s="1"/>
      <c r="O712" s="1"/>
      <c r="P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8:28" ht="15.75" customHeight="1" x14ac:dyDescent="0.25">
      <c r="H713" s="1"/>
      <c r="I713" s="1"/>
      <c r="J713" s="1"/>
      <c r="N713" s="1"/>
      <c r="O713" s="1"/>
      <c r="P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8:28" ht="15.75" customHeight="1" x14ac:dyDescent="0.25">
      <c r="H714" s="1"/>
      <c r="I714" s="1"/>
      <c r="J714" s="1"/>
      <c r="N714" s="1"/>
      <c r="O714" s="1"/>
      <c r="P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8:28" ht="15.75" customHeight="1" x14ac:dyDescent="0.25">
      <c r="H715" s="1"/>
      <c r="I715" s="1"/>
      <c r="J715" s="1"/>
      <c r="N715" s="1"/>
      <c r="O715" s="1"/>
      <c r="P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8:28" ht="15.75" customHeight="1" x14ac:dyDescent="0.25">
      <c r="H716" s="1"/>
      <c r="I716" s="1"/>
      <c r="J716" s="1"/>
      <c r="N716" s="1"/>
      <c r="O716" s="1"/>
      <c r="P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8:28" ht="15.75" customHeight="1" x14ac:dyDescent="0.25">
      <c r="H717" s="1"/>
      <c r="I717" s="1"/>
      <c r="J717" s="1"/>
      <c r="N717" s="1"/>
      <c r="O717" s="1"/>
      <c r="P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8:28" ht="15.75" customHeight="1" x14ac:dyDescent="0.25">
      <c r="H718" s="1"/>
      <c r="I718" s="1"/>
      <c r="J718" s="1"/>
      <c r="N718" s="1"/>
      <c r="O718" s="1"/>
      <c r="P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8:28" ht="15.75" customHeight="1" x14ac:dyDescent="0.25">
      <c r="H719" s="1"/>
      <c r="I719" s="1"/>
      <c r="J719" s="1"/>
      <c r="N719" s="1"/>
      <c r="O719" s="1"/>
      <c r="P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8:28" ht="15.75" customHeight="1" x14ac:dyDescent="0.25">
      <c r="H720" s="1"/>
      <c r="I720" s="1"/>
      <c r="J720" s="1"/>
      <c r="N720" s="1"/>
      <c r="O720" s="1"/>
      <c r="P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8:28" ht="15.75" customHeight="1" x14ac:dyDescent="0.25">
      <c r="H721" s="1"/>
      <c r="I721" s="1"/>
      <c r="J721" s="1"/>
      <c r="N721" s="1"/>
      <c r="O721" s="1"/>
      <c r="P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8:28" ht="15.75" customHeight="1" x14ac:dyDescent="0.25">
      <c r="H722" s="1"/>
      <c r="I722" s="1"/>
      <c r="J722" s="1"/>
      <c r="N722" s="1"/>
      <c r="O722" s="1"/>
      <c r="P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8:28" ht="15.75" customHeight="1" x14ac:dyDescent="0.25">
      <c r="H723" s="1"/>
      <c r="I723" s="1"/>
      <c r="J723" s="1"/>
      <c r="N723" s="1"/>
      <c r="O723" s="1"/>
      <c r="P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8:28" ht="15.75" customHeight="1" x14ac:dyDescent="0.25">
      <c r="H724" s="1"/>
      <c r="I724" s="1"/>
      <c r="J724" s="1"/>
      <c r="N724" s="1"/>
      <c r="O724" s="1"/>
      <c r="P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8:28" ht="15.75" customHeight="1" x14ac:dyDescent="0.25">
      <c r="H725" s="1"/>
      <c r="I725" s="1"/>
      <c r="J725" s="1"/>
      <c r="N725" s="1"/>
      <c r="O725" s="1"/>
      <c r="P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8:28" ht="15.75" customHeight="1" x14ac:dyDescent="0.25">
      <c r="H726" s="1"/>
      <c r="I726" s="1"/>
      <c r="J726" s="1"/>
      <c r="N726" s="1"/>
      <c r="O726" s="1"/>
      <c r="P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8:28" ht="15.75" customHeight="1" x14ac:dyDescent="0.25">
      <c r="H727" s="1"/>
      <c r="I727" s="1"/>
      <c r="J727" s="1"/>
      <c r="N727" s="1"/>
      <c r="O727" s="1"/>
      <c r="P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8:28" ht="15.75" customHeight="1" x14ac:dyDescent="0.25">
      <c r="H728" s="1"/>
      <c r="I728" s="1"/>
      <c r="J728" s="1"/>
      <c r="N728" s="1"/>
      <c r="O728" s="1"/>
      <c r="P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8:28" ht="15.75" customHeight="1" x14ac:dyDescent="0.25">
      <c r="H729" s="1"/>
      <c r="I729" s="1"/>
      <c r="J729" s="1"/>
      <c r="N729" s="1"/>
      <c r="O729" s="1"/>
      <c r="P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8:28" ht="15.75" customHeight="1" x14ac:dyDescent="0.25">
      <c r="H730" s="1"/>
      <c r="I730" s="1"/>
      <c r="J730" s="1"/>
      <c r="N730" s="1"/>
      <c r="O730" s="1"/>
      <c r="P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8:28" ht="15.75" customHeight="1" x14ac:dyDescent="0.25">
      <c r="H731" s="1"/>
      <c r="I731" s="1"/>
      <c r="J731" s="1"/>
      <c r="N731" s="1"/>
      <c r="O731" s="1"/>
      <c r="P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8:28" ht="15.75" customHeight="1" x14ac:dyDescent="0.25">
      <c r="H732" s="1"/>
      <c r="I732" s="1"/>
      <c r="J732" s="1"/>
      <c r="N732" s="1"/>
      <c r="O732" s="1"/>
      <c r="P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8:28" ht="15.75" customHeight="1" x14ac:dyDescent="0.25">
      <c r="H733" s="1"/>
      <c r="I733" s="1"/>
      <c r="J733" s="1"/>
      <c r="N733" s="1"/>
      <c r="O733" s="1"/>
      <c r="P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8:28" ht="15.75" customHeight="1" x14ac:dyDescent="0.25">
      <c r="H734" s="1"/>
      <c r="I734" s="1"/>
      <c r="J734" s="1"/>
      <c r="N734" s="1"/>
      <c r="O734" s="1"/>
      <c r="P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8:28" ht="15.75" customHeight="1" x14ac:dyDescent="0.25">
      <c r="H735" s="1"/>
      <c r="I735" s="1"/>
      <c r="J735" s="1"/>
      <c r="N735" s="1"/>
      <c r="O735" s="1"/>
      <c r="P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8:28" ht="15.75" customHeight="1" x14ac:dyDescent="0.25">
      <c r="H736" s="1"/>
      <c r="I736" s="1"/>
      <c r="J736" s="1"/>
      <c r="N736" s="1"/>
      <c r="O736" s="1"/>
      <c r="P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8:28" ht="15.75" customHeight="1" x14ac:dyDescent="0.25">
      <c r="H737" s="1"/>
      <c r="I737" s="1"/>
      <c r="J737" s="1"/>
      <c r="N737" s="1"/>
      <c r="O737" s="1"/>
      <c r="P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8:28" ht="15.75" customHeight="1" x14ac:dyDescent="0.25">
      <c r="H738" s="1"/>
      <c r="I738" s="1"/>
      <c r="J738" s="1"/>
      <c r="N738" s="1"/>
      <c r="O738" s="1"/>
      <c r="P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8:28" ht="15.75" customHeight="1" x14ac:dyDescent="0.25">
      <c r="H739" s="1"/>
      <c r="I739" s="1"/>
      <c r="J739" s="1"/>
      <c r="N739" s="1"/>
      <c r="O739" s="1"/>
      <c r="P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8:28" ht="15.75" customHeight="1" x14ac:dyDescent="0.25">
      <c r="H740" s="1"/>
      <c r="I740" s="1"/>
      <c r="J740" s="1"/>
      <c r="N740" s="1"/>
      <c r="O740" s="1"/>
      <c r="P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8:28" ht="15.75" customHeight="1" x14ac:dyDescent="0.25">
      <c r="H741" s="1"/>
      <c r="I741" s="1"/>
      <c r="J741" s="1"/>
      <c r="N741" s="1"/>
      <c r="O741" s="1"/>
      <c r="P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8:28" ht="15.75" customHeight="1" x14ac:dyDescent="0.25">
      <c r="H742" s="1"/>
      <c r="I742" s="1"/>
      <c r="J742" s="1"/>
      <c r="N742" s="1"/>
      <c r="O742" s="1"/>
      <c r="P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8:28" ht="15.75" customHeight="1" x14ac:dyDescent="0.25">
      <c r="H743" s="1"/>
      <c r="I743" s="1"/>
      <c r="J743" s="1"/>
      <c r="N743" s="1"/>
      <c r="O743" s="1"/>
      <c r="P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8:28" ht="15.75" customHeight="1" x14ac:dyDescent="0.25">
      <c r="H744" s="1"/>
      <c r="I744" s="1"/>
      <c r="J744" s="1"/>
      <c r="N744" s="1"/>
      <c r="O744" s="1"/>
      <c r="P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8:28" ht="15.75" customHeight="1" x14ac:dyDescent="0.25">
      <c r="H745" s="1"/>
      <c r="I745" s="1"/>
      <c r="J745" s="1"/>
      <c r="N745" s="1"/>
      <c r="O745" s="1"/>
      <c r="P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8:28" ht="15.75" customHeight="1" x14ac:dyDescent="0.25">
      <c r="H746" s="1"/>
      <c r="I746" s="1"/>
      <c r="J746" s="1"/>
      <c r="N746" s="1"/>
      <c r="O746" s="1"/>
      <c r="P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8:28" ht="15.75" customHeight="1" x14ac:dyDescent="0.25">
      <c r="H747" s="1"/>
      <c r="I747" s="1"/>
      <c r="J747" s="1"/>
      <c r="N747" s="1"/>
      <c r="O747" s="1"/>
      <c r="P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8:28" ht="15.75" customHeight="1" x14ac:dyDescent="0.25">
      <c r="H748" s="1"/>
      <c r="I748" s="1"/>
      <c r="J748" s="1"/>
      <c r="N748" s="1"/>
      <c r="O748" s="1"/>
      <c r="P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8:28" ht="15.75" customHeight="1" x14ac:dyDescent="0.25">
      <c r="H749" s="1"/>
      <c r="I749" s="1"/>
      <c r="J749" s="1"/>
      <c r="N749" s="1"/>
      <c r="O749" s="1"/>
      <c r="P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8:28" ht="15.75" customHeight="1" x14ac:dyDescent="0.25">
      <c r="H750" s="1"/>
      <c r="I750" s="1"/>
      <c r="J750" s="1"/>
      <c r="N750" s="1"/>
      <c r="O750" s="1"/>
      <c r="P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8:28" ht="15.75" customHeight="1" x14ac:dyDescent="0.25">
      <c r="H751" s="1"/>
      <c r="I751" s="1"/>
      <c r="J751" s="1"/>
      <c r="N751" s="1"/>
      <c r="O751" s="1"/>
      <c r="P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8:28" ht="15.75" customHeight="1" x14ac:dyDescent="0.25">
      <c r="H752" s="1"/>
      <c r="I752" s="1"/>
      <c r="J752" s="1"/>
      <c r="N752" s="1"/>
      <c r="O752" s="1"/>
      <c r="P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8:28" ht="15.75" customHeight="1" x14ac:dyDescent="0.25">
      <c r="H753" s="1"/>
      <c r="I753" s="1"/>
      <c r="J753" s="1"/>
      <c r="N753" s="1"/>
      <c r="O753" s="1"/>
      <c r="P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8:28" ht="15.75" customHeight="1" x14ac:dyDescent="0.25">
      <c r="H754" s="1"/>
      <c r="I754" s="1"/>
      <c r="J754" s="1"/>
      <c r="N754" s="1"/>
      <c r="O754" s="1"/>
      <c r="P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8:28" ht="15.75" customHeight="1" x14ac:dyDescent="0.25">
      <c r="H755" s="1"/>
      <c r="I755" s="1"/>
      <c r="J755" s="1"/>
      <c r="N755" s="1"/>
      <c r="O755" s="1"/>
      <c r="P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8:28" ht="15.75" customHeight="1" x14ac:dyDescent="0.25">
      <c r="H756" s="1"/>
      <c r="I756" s="1"/>
      <c r="J756" s="1"/>
      <c r="N756" s="1"/>
      <c r="O756" s="1"/>
      <c r="P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8:28" ht="15.75" customHeight="1" x14ac:dyDescent="0.25">
      <c r="H757" s="1"/>
      <c r="I757" s="1"/>
      <c r="J757" s="1"/>
      <c r="N757" s="1"/>
      <c r="O757" s="1"/>
      <c r="P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8:28" ht="15.75" customHeight="1" x14ac:dyDescent="0.25">
      <c r="H758" s="1"/>
      <c r="I758" s="1"/>
      <c r="J758" s="1"/>
      <c r="N758" s="1"/>
      <c r="O758" s="1"/>
      <c r="P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8:28" ht="15.75" customHeight="1" x14ac:dyDescent="0.25">
      <c r="H759" s="1"/>
      <c r="I759" s="1"/>
      <c r="J759" s="1"/>
      <c r="N759" s="1"/>
      <c r="O759" s="1"/>
      <c r="P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8:28" ht="15.75" customHeight="1" x14ac:dyDescent="0.25">
      <c r="H760" s="1"/>
      <c r="I760" s="1"/>
      <c r="J760" s="1"/>
      <c r="N760" s="1"/>
      <c r="O760" s="1"/>
      <c r="P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8:28" ht="15.75" customHeight="1" x14ac:dyDescent="0.25">
      <c r="H761" s="1"/>
      <c r="I761" s="1"/>
      <c r="J761" s="1"/>
      <c r="N761" s="1"/>
      <c r="O761" s="1"/>
      <c r="P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8:28" ht="15.75" customHeight="1" x14ac:dyDescent="0.25">
      <c r="H762" s="1"/>
      <c r="I762" s="1"/>
      <c r="J762" s="1"/>
      <c r="N762" s="1"/>
      <c r="O762" s="1"/>
      <c r="P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8:28" ht="15.75" customHeight="1" x14ac:dyDescent="0.25">
      <c r="H763" s="1"/>
      <c r="I763" s="1"/>
      <c r="J763" s="1"/>
      <c r="N763" s="1"/>
      <c r="O763" s="1"/>
      <c r="P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8:28" ht="15.75" customHeight="1" x14ac:dyDescent="0.25">
      <c r="H764" s="1"/>
      <c r="I764" s="1"/>
      <c r="J764" s="1"/>
      <c r="N764" s="1"/>
      <c r="O764" s="1"/>
      <c r="P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8:28" ht="15.75" customHeight="1" x14ac:dyDescent="0.25">
      <c r="H765" s="1"/>
      <c r="I765" s="1"/>
      <c r="J765" s="1"/>
      <c r="N765" s="1"/>
      <c r="O765" s="1"/>
      <c r="P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8:28" ht="15.75" customHeight="1" x14ac:dyDescent="0.25">
      <c r="H766" s="1"/>
      <c r="I766" s="1"/>
      <c r="J766" s="1"/>
      <c r="N766" s="1"/>
      <c r="O766" s="1"/>
      <c r="P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8:28" ht="15.75" customHeight="1" x14ac:dyDescent="0.25">
      <c r="H767" s="1"/>
      <c r="I767" s="1"/>
      <c r="J767" s="1"/>
      <c r="N767" s="1"/>
      <c r="O767" s="1"/>
      <c r="P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8:28" ht="15.75" customHeight="1" x14ac:dyDescent="0.25">
      <c r="H768" s="1"/>
      <c r="I768" s="1"/>
      <c r="J768" s="1"/>
      <c r="N768" s="1"/>
      <c r="O768" s="1"/>
      <c r="P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8:28" ht="15.75" customHeight="1" x14ac:dyDescent="0.25">
      <c r="H769" s="1"/>
      <c r="I769" s="1"/>
      <c r="J769" s="1"/>
      <c r="N769" s="1"/>
      <c r="O769" s="1"/>
      <c r="P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8:28" ht="15.75" customHeight="1" x14ac:dyDescent="0.25">
      <c r="H770" s="1"/>
      <c r="I770" s="1"/>
      <c r="J770" s="1"/>
      <c r="N770" s="1"/>
      <c r="O770" s="1"/>
      <c r="P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8:28" ht="15.75" customHeight="1" x14ac:dyDescent="0.25">
      <c r="H771" s="1"/>
      <c r="I771" s="1"/>
      <c r="J771" s="1"/>
      <c r="N771" s="1"/>
      <c r="O771" s="1"/>
      <c r="P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8:28" ht="15.75" customHeight="1" x14ac:dyDescent="0.25">
      <c r="H772" s="1"/>
      <c r="I772" s="1"/>
      <c r="J772" s="1"/>
      <c r="N772" s="1"/>
      <c r="O772" s="1"/>
      <c r="P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8:28" ht="15.75" customHeight="1" x14ac:dyDescent="0.25">
      <c r="H773" s="1"/>
      <c r="I773" s="1"/>
      <c r="J773" s="1"/>
      <c r="N773" s="1"/>
      <c r="O773" s="1"/>
      <c r="P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8:28" ht="15.75" customHeight="1" x14ac:dyDescent="0.25">
      <c r="H774" s="1"/>
      <c r="I774" s="1"/>
      <c r="J774" s="1"/>
      <c r="N774" s="1"/>
      <c r="O774" s="1"/>
      <c r="P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8:28" ht="15.75" customHeight="1" x14ac:dyDescent="0.25">
      <c r="H775" s="1"/>
      <c r="I775" s="1"/>
      <c r="J775" s="1"/>
      <c r="N775" s="1"/>
      <c r="O775" s="1"/>
      <c r="P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8:28" ht="15.75" customHeight="1" x14ac:dyDescent="0.25">
      <c r="H776" s="1"/>
      <c r="I776" s="1"/>
      <c r="J776" s="1"/>
      <c r="N776" s="1"/>
      <c r="O776" s="1"/>
      <c r="P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8:28" ht="15.75" customHeight="1" x14ac:dyDescent="0.25">
      <c r="H777" s="1"/>
      <c r="I777" s="1"/>
      <c r="J777" s="1"/>
      <c r="N777" s="1"/>
      <c r="O777" s="1"/>
      <c r="P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8:28" ht="15.75" customHeight="1" x14ac:dyDescent="0.25">
      <c r="H778" s="1"/>
      <c r="I778" s="1"/>
      <c r="J778" s="1"/>
      <c r="N778" s="1"/>
      <c r="O778" s="1"/>
      <c r="P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8:28" ht="15.75" customHeight="1" x14ac:dyDescent="0.25">
      <c r="H779" s="1"/>
      <c r="I779" s="1"/>
      <c r="J779" s="1"/>
      <c r="N779" s="1"/>
      <c r="O779" s="1"/>
      <c r="P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8:28" ht="15.75" customHeight="1" x14ac:dyDescent="0.25">
      <c r="H780" s="1"/>
      <c r="I780" s="1"/>
      <c r="J780" s="1"/>
      <c r="N780" s="1"/>
      <c r="O780" s="1"/>
      <c r="P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8:28" ht="15.75" customHeight="1" x14ac:dyDescent="0.25">
      <c r="H781" s="1"/>
      <c r="I781" s="1"/>
      <c r="J781" s="1"/>
      <c r="N781" s="1"/>
      <c r="O781" s="1"/>
      <c r="P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8:28" ht="15.75" customHeight="1" x14ac:dyDescent="0.25">
      <c r="H782" s="1"/>
      <c r="I782" s="1"/>
      <c r="J782" s="1"/>
      <c r="N782" s="1"/>
      <c r="O782" s="1"/>
      <c r="P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8:28" ht="15.75" customHeight="1" x14ac:dyDescent="0.25">
      <c r="H783" s="1"/>
      <c r="I783" s="1"/>
      <c r="J783" s="1"/>
      <c r="N783" s="1"/>
      <c r="O783" s="1"/>
      <c r="P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8:28" ht="15.75" customHeight="1" x14ac:dyDescent="0.25">
      <c r="H784" s="1"/>
      <c r="I784" s="1"/>
      <c r="J784" s="1"/>
      <c r="N784" s="1"/>
      <c r="O784" s="1"/>
      <c r="P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8:28" ht="15.75" customHeight="1" x14ac:dyDescent="0.25">
      <c r="H785" s="1"/>
      <c r="I785" s="1"/>
      <c r="J785" s="1"/>
      <c r="N785" s="1"/>
      <c r="O785" s="1"/>
      <c r="P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8:28" ht="15.75" customHeight="1" x14ac:dyDescent="0.25">
      <c r="H786" s="1"/>
      <c r="I786" s="1"/>
      <c r="J786" s="1"/>
      <c r="N786" s="1"/>
      <c r="O786" s="1"/>
      <c r="P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8:28" ht="15.75" customHeight="1" x14ac:dyDescent="0.25">
      <c r="H787" s="1"/>
      <c r="I787" s="1"/>
      <c r="J787" s="1"/>
      <c r="N787" s="1"/>
      <c r="O787" s="1"/>
      <c r="P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8:28" ht="15.75" customHeight="1" x14ac:dyDescent="0.25">
      <c r="H788" s="1"/>
      <c r="I788" s="1"/>
      <c r="J788" s="1"/>
      <c r="N788" s="1"/>
      <c r="O788" s="1"/>
      <c r="P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8:28" ht="15.75" customHeight="1" x14ac:dyDescent="0.25">
      <c r="H789" s="1"/>
      <c r="I789" s="1"/>
      <c r="J789" s="1"/>
      <c r="N789" s="1"/>
      <c r="O789" s="1"/>
      <c r="P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8:28" ht="15.75" customHeight="1" x14ac:dyDescent="0.25">
      <c r="H790" s="1"/>
      <c r="I790" s="1"/>
      <c r="J790" s="1"/>
      <c r="N790" s="1"/>
      <c r="O790" s="1"/>
      <c r="P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8:28" ht="15.75" customHeight="1" x14ac:dyDescent="0.25">
      <c r="H791" s="1"/>
      <c r="I791" s="1"/>
      <c r="J791" s="1"/>
      <c r="N791" s="1"/>
      <c r="O791" s="1"/>
      <c r="P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8:28" ht="15.75" customHeight="1" x14ac:dyDescent="0.25">
      <c r="H792" s="1"/>
      <c r="I792" s="1"/>
      <c r="J792" s="1"/>
      <c r="N792" s="1"/>
      <c r="O792" s="1"/>
      <c r="P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8:28" ht="15.75" customHeight="1" x14ac:dyDescent="0.25">
      <c r="H793" s="1"/>
      <c r="I793" s="1"/>
      <c r="J793" s="1"/>
      <c r="N793" s="1"/>
      <c r="O793" s="1"/>
      <c r="P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8:28" ht="15.75" customHeight="1" x14ac:dyDescent="0.25">
      <c r="H794" s="1"/>
      <c r="I794" s="1"/>
      <c r="J794" s="1"/>
      <c r="N794" s="1"/>
      <c r="O794" s="1"/>
      <c r="P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8:28" ht="15.75" customHeight="1" x14ac:dyDescent="0.25">
      <c r="H795" s="1"/>
      <c r="I795" s="1"/>
      <c r="J795" s="1"/>
      <c r="N795" s="1"/>
      <c r="O795" s="1"/>
      <c r="P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8:28" ht="15.75" customHeight="1" x14ac:dyDescent="0.25">
      <c r="H796" s="1"/>
      <c r="I796" s="1"/>
      <c r="J796" s="1"/>
      <c r="N796" s="1"/>
      <c r="O796" s="1"/>
      <c r="P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8:28" ht="15.75" customHeight="1" x14ac:dyDescent="0.25">
      <c r="H797" s="1"/>
      <c r="I797" s="1"/>
      <c r="J797" s="1"/>
      <c r="N797" s="1"/>
      <c r="O797" s="1"/>
      <c r="P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8:28" ht="15.75" customHeight="1" x14ac:dyDescent="0.25">
      <c r="H798" s="1"/>
      <c r="I798" s="1"/>
      <c r="J798" s="1"/>
      <c r="N798" s="1"/>
      <c r="O798" s="1"/>
      <c r="P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8:28" ht="15.75" customHeight="1" x14ac:dyDescent="0.25">
      <c r="H799" s="1"/>
      <c r="I799" s="1"/>
      <c r="J799" s="1"/>
      <c r="N799" s="1"/>
      <c r="O799" s="1"/>
      <c r="P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8:28" ht="15.75" customHeight="1" x14ac:dyDescent="0.25">
      <c r="H800" s="1"/>
      <c r="I800" s="1"/>
      <c r="J800" s="1"/>
      <c r="N800" s="1"/>
      <c r="O800" s="1"/>
      <c r="P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8:28" ht="15.75" customHeight="1" x14ac:dyDescent="0.25">
      <c r="H801" s="1"/>
      <c r="I801" s="1"/>
      <c r="J801" s="1"/>
      <c r="N801" s="1"/>
      <c r="O801" s="1"/>
      <c r="P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8:28" ht="15.75" customHeight="1" x14ac:dyDescent="0.25">
      <c r="H802" s="1"/>
      <c r="I802" s="1"/>
      <c r="J802" s="1"/>
      <c r="N802" s="1"/>
      <c r="O802" s="1"/>
      <c r="P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8:28" ht="15.75" customHeight="1" x14ac:dyDescent="0.25">
      <c r="H803" s="1"/>
      <c r="I803" s="1"/>
      <c r="J803" s="1"/>
      <c r="N803" s="1"/>
      <c r="O803" s="1"/>
      <c r="P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8:28" ht="15.75" customHeight="1" x14ac:dyDescent="0.25">
      <c r="H804" s="1"/>
      <c r="I804" s="1"/>
      <c r="J804" s="1"/>
      <c r="N804" s="1"/>
      <c r="O804" s="1"/>
      <c r="P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8:28" ht="15.75" customHeight="1" x14ac:dyDescent="0.25">
      <c r="H805" s="1"/>
      <c r="I805" s="1"/>
      <c r="J805" s="1"/>
      <c r="N805" s="1"/>
      <c r="O805" s="1"/>
      <c r="P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8:28" ht="15.75" customHeight="1" x14ac:dyDescent="0.25">
      <c r="H806" s="1"/>
      <c r="I806" s="1"/>
      <c r="J806" s="1"/>
      <c r="N806" s="1"/>
      <c r="O806" s="1"/>
      <c r="P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8:28" ht="15.75" customHeight="1" x14ac:dyDescent="0.25">
      <c r="H807" s="1"/>
      <c r="I807" s="1"/>
      <c r="J807" s="1"/>
      <c r="N807" s="1"/>
      <c r="O807" s="1"/>
      <c r="P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8:28" ht="15.75" customHeight="1" x14ac:dyDescent="0.25">
      <c r="H808" s="1"/>
      <c r="I808" s="1"/>
      <c r="J808" s="1"/>
      <c r="N808" s="1"/>
      <c r="O808" s="1"/>
      <c r="P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8:28" ht="15.75" customHeight="1" x14ac:dyDescent="0.25">
      <c r="H809" s="1"/>
      <c r="I809" s="1"/>
      <c r="J809" s="1"/>
      <c r="N809" s="1"/>
      <c r="O809" s="1"/>
      <c r="P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8:28" ht="15.75" customHeight="1" x14ac:dyDescent="0.25">
      <c r="H810" s="1"/>
      <c r="I810" s="1"/>
      <c r="J810" s="1"/>
      <c r="N810" s="1"/>
      <c r="O810" s="1"/>
      <c r="P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8:28" ht="15.75" customHeight="1" x14ac:dyDescent="0.25">
      <c r="H811" s="1"/>
      <c r="I811" s="1"/>
      <c r="J811" s="1"/>
      <c r="N811" s="1"/>
      <c r="O811" s="1"/>
      <c r="P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8:28" ht="15.75" customHeight="1" x14ac:dyDescent="0.25">
      <c r="H812" s="1"/>
      <c r="I812" s="1"/>
      <c r="J812" s="1"/>
      <c r="N812" s="1"/>
      <c r="O812" s="1"/>
      <c r="P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8:28" ht="15.75" customHeight="1" x14ac:dyDescent="0.25">
      <c r="H813" s="1"/>
      <c r="I813" s="1"/>
      <c r="J813" s="1"/>
      <c r="N813" s="1"/>
      <c r="O813" s="1"/>
      <c r="P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8:28" ht="15.75" customHeight="1" x14ac:dyDescent="0.25">
      <c r="H814" s="1"/>
      <c r="I814" s="1"/>
      <c r="J814" s="1"/>
      <c r="N814" s="1"/>
      <c r="O814" s="1"/>
      <c r="P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8:28" ht="15.75" customHeight="1" x14ac:dyDescent="0.25">
      <c r="H815" s="1"/>
      <c r="I815" s="1"/>
      <c r="J815" s="1"/>
      <c r="N815" s="1"/>
      <c r="O815" s="1"/>
      <c r="P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8:28" ht="15.75" customHeight="1" x14ac:dyDescent="0.25">
      <c r="H816" s="1"/>
      <c r="I816" s="1"/>
      <c r="J816" s="1"/>
      <c r="N816" s="1"/>
      <c r="O816" s="1"/>
      <c r="P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8:28" ht="15.75" customHeight="1" x14ac:dyDescent="0.25">
      <c r="H817" s="1"/>
      <c r="I817" s="1"/>
      <c r="J817" s="1"/>
      <c r="N817" s="1"/>
      <c r="O817" s="1"/>
      <c r="P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8:28" ht="15.75" customHeight="1" x14ac:dyDescent="0.25">
      <c r="H818" s="1"/>
      <c r="I818" s="1"/>
      <c r="J818" s="1"/>
      <c r="N818" s="1"/>
      <c r="O818" s="1"/>
      <c r="P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8:28" ht="15.75" customHeight="1" x14ac:dyDescent="0.25">
      <c r="H819" s="1"/>
      <c r="I819" s="1"/>
      <c r="J819" s="1"/>
      <c r="N819" s="1"/>
      <c r="O819" s="1"/>
      <c r="P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8:28" ht="15.75" customHeight="1" x14ac:dyDescent="0.25">
      <c r="H820" s="1"/>
      <c r="I820" s="1"/>
      <c r="J820" s="1"/>
      <c r="N820" s="1"/>
      <c r="O820" s="1"/>
      <c r="P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8:28" ht="15.75" customHeight="1" x14ac:dyDescent="0.25">
      <c r="H821" s="1"/>
      <c r="I821" s="1"/>
      <c r="J821" s="1"/>
      <c r="N821" s="1"/>
      <c r="O821" s="1"/>
      <c r="P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8:28" ht="15.75" customHeight="1" x14ac:dyDescent="0.25">
      <c r="H822" s="1"/>
      <c r="I822" s="1"/>
      <c r="J822" s="1"/>
      <c r="N822" s="1"/>
      <c r="O822" s="1"/>
      <c r="P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8:28" ht="15.75" customHeight="1" x14ac:dyDescent="0.25">
      <c r="H823" s="1"/>
      <c r="I823" s="1"/>
      <c r="J823" s="1"/>
      <c r="N823" s="1"/>
      <c r="O823" s="1"/>
      <c r="P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8:28" ht="15.75" customHeight="1" x14ac:dyDescent="0.25">
      <c r="H824" s="1"/>
      <c r="I824" s="1"/>
      <c r="J824" s="1"/>
      <c r="N824" s="1"/>
      <c r="O824" s="1"/>
      <c r="P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8:28" ht="15.75" customHeight="1" x14ac:dyDescent="0.25">
      <c r="H825" s="1"/>
      <c r="I825" s="1"/>
      <c r="J825" s="1"/>
      <c r="N825" s="1"/>
      <c r="O825" s="1"/>
      <c r="P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8:28" ht="15.75" customHeight="1" x14ac:dyDescent="0.25">
      <c r="H826" s="1"/>
      <c r="I826" s="1"/>
      <c r="J826" s="1"/>
      <c r="N826" s="1"/>
      <c r="O826" s="1"/>
      <c r="P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8:28" ht="15.75" customHeight="1" x14ac:dyDescent="0.25">
      <c r="H827" s="1"/>
      <c r="I827" s="1"/>
      <c r="J827" s="1"/>
      <c r="N827" s="1"/>
      <c r="O827" s="1"/>
      <c r="P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8:28" ht="15.75" customHeight="1" x14ac:dyDescent="0.25">
      <c r="H828" s="1"/>
      <c r="I828" s="1"/>
      <c r="J828" s="1"/>
      <c r="N828" s="1"/>
      <c r="O828" s="1"/>
      <c r="P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8:28" ht="15.75" customHeight="1" x14ac:dyDescent="0.25">
      <c r="H829" s="1"/>
      <c r="I829" s="1"/>
      <c r="J829" s="1"/>
      <c r="N829" s="1"/>
      <c r="O829" s="1"/>
      <c r="P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8:28" ht="15.75" customHeight="1" x14ac:dyDescent="0.25">
      <c r="H830" s="1"/>
      <c r="I830" s="1"/>
      <c r="J830" s="1"/>
      <c r="N830" s="1"/>
      <c r="O830" s="1"/>
      <c r="P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8:28" ht="15.75" customHeight="1" x14ac:dyDescent="0.25">
      <c r="H831" s="1"/>
      <c r="I831" s="1"/>
      <c r="J831" s="1"/>
      <c r="N831" s="1"/>
      <c r="O831" s="1"/>
      <c r="P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8:28" ht="15.75" customHeight="1" x14ac:dyDescent="0.25">
      <c r="H832" s="1"/>
      <c r="I832" s="1"/>
      <c r="J832" s="1"/>
      <c r="N832" s="1"/>
      <c r="O832" s="1"/>
      <c r="P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8:28" ht="15.75" customHeight="1" x14ac:dyDescent="0.25">
      <c r="H833" s="1"/>
      <c r="I833" s="1"/>
      <c r="J833" s="1"/>
      <c r="N833" s="1"/>
      <c r="O833" s="1"/>
      <c r="P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8:28" ht="15.75" customHeight="1" x14ac:dyDescent="0.25">
      <c r="H834" s="1"/>
      <c r="I834" s="1"/>
      <c r="J834" s="1"/>
      <c r="N834" s="1"/>
      <c r="O834" s="1"/>
      <c r="P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8:28" ht="15.75" customHeight="1" x14ac:dyDescent="0.25">
      <c r="H835" s="1"/>
      <c r="I835" s="1"/>
      <c r="J835" s="1"/>
      <c r="N835" s="1"/>
      <c r="O835" s="1"/>
      <c r="P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8:28" ht="15.75" customHeight="1" x14ac:dyDescent="0.25">
      <c r="H836" s="1"/>
      <c r="I836" s="1"/>
      <c r="J836" s="1"/>
      <c r="N836" s="1"/>
      <c r="O836" s="1"/>
      <c r="P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8:28" ht="15.75" customHeight="1" x14ac:dyDescent="0.25">
      <c r="H837" s="1"/>
      <c r="I837" s="1"/>
      <c r="J837" s="1"/>
      <c r="N837" s="1"/>
      <c r="O837" s="1"/>
      <c r="P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8:28" ht="15.75" customHeight="1" x14ac:dyDescent="0.25">
      <c r="H838" s="1"/>
      <c r="I838" s="1"/>
      <c r="J838" s="1"/>
      <c r="N838" s="1"/>
      <c r="O838" s="1"/>
      <c r="P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8:28" ht="15.75" customHeight="1" x14ac:dyDescent="0.25">
      <c r="H839" s="1"/>
      <c r="I839" s="1"/>
      <c r="J839" s="1"/>
      <c r="N839" s="1"/>
      <c r="O839" s="1"/>
      <c r="P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8:28" ht="15.75" customHeight="1" x14ac:dyDescent="0.25">
      <c r="H840" s="1"/>
      <c r="I840" s="1"/>
      <c r="J840" s="1"/>
      <c r="N840" s="1"/>
      <c r="O840" s="1"/>
      <c r="P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8:28" ht="15.75" customHeight="1" x14ac:dyDescent="0.25">
      <c r="H841" s="1"/>
      <c r="I841" s="1"/>
      <c r="J841" s="1"/>
      <c r="N841" s="1"/>
      <c r="O841" s="1"/>
      <c r="P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8:28" ht="15.75" customHeight="1" x14ac:dyDescent="0.25">
      <c r="H842" s="1"/>
      <c r="I842" s="1"/>
      <c r="J842" s="1"/>
      <c r="N842" s="1"/>
      <c r="O842" s="1"/>
      <c r="P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8:28" ht="15.75" customHeight="1" x14ac:dyDescent="0.25">
      <c r="H843" s="1"/>
      <c r="I843" s="1"/>
      <c r="J843" s="1"/>
      <c r="N843" s="1"/>
      <c r="O843" s="1"/>
      <c r="P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8:28" ht="15.75" customHeight="1" x14ac:dyDescent="0.25">
      <c r="H844" s="1"/>
      <c r="I844" s="1"/>
      <c r="J844" s="1"/>
      <c r="N844" s="1"/>
      <c r="O844" s="1"/>
      <c r="P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8:28" ht="15.75" customHeight="1" x14ac:dyDescent="0.25">
      <c r="H845" s="1"/>
      <c r="I845" s="1"/>
      <c r="J845" s="1"/>
      <c r="N845" s="1"/>
      <c r="O845" s="1"/>
      <c r="P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8:28" ht="15.75" customHeight="1" x14ac:dyDescent="0.25">
      <c r="H846" s="1"/>
      <c r="I846" s="1"/>
      <c r="J846" s="1"/>
      <c r="N846" s="1"/>
      <c r="O846" s="1"/>
      <c r="P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8:28" ht="15.75" customHeight="1" x14ac:dyDescent="0.25">
      <c r="H847" s="1"/>
      <c r="I847" s="1"/>
      <c r="J847" s="1"/>
      <c r="N847" s="1"/>
      <c r="O847" s="1"/>
      <c r="P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8:28" ht="15.75" customHeight="1" x14ac:dyDescent="0.25">
      <c r="H848" s="1"/>
      <c r="I848" s="1"/>
      <c r="J848" s="1"/>
      <c r="N848" s="1"/>
      <c r="O848" s="1"/>
      <c r="P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8:28" ht="15.75" customHeight="1" x14ac:dyDescent="0.25">
      <c r="H849" s="1"/>
      <c r="I849" s="1"/>
      <c r="J849" s="1"/>
      <c r="N849" s="1"/>
      <c r="O849" s="1"/>
      <c r="P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8:28" ht="15.75" customHeight="1" x14ac:dyDescent="0.25">
      <c r="H850" s="1"/>
      <c r="I850" s="1"/>
      <c r="J850" s="1"/>
      <c r="N850" s="1"/>
      <c r="O850" s="1"/>
      <c r="P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8:28" ht="15.75" customHeight="1" x14ac:dyDescent="0.25">
      <c r="H851" s="1"/>
      <c r="I851" s="1"/>
      <c r="J851" s="1"/>
      <c r="N851" s="1"/>
      <c r="O851" s="1"/>
      <c r="P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8:28" ht="15.75" customHeight="1" x14ac:dyDescent="0.25">
      <c r="H852" s="1"/>
      <c r="I852" s="1"/>
      <c r="J852" s="1"/>
      <c r="N852" s="1"/>
      <c r="O852" s="1"/>
      <c r="P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8:28" ht="15.75" customHeight="1" x14ac:dyDescent="0.25">
      <c r="H853" s="1"/>
      <c r="I853" s="1"/>
      <c r="J853" s="1"/>
      <c r="N853" s="1"/>
      <c r="O853" s="1"/>
      <c r="P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8:28" ht="15.75" customHeight="1" x14ac:dyDescent="0.25">
      <c r="H854" s="1"/>
      <c r="I854" s="1"/>
      <c r="J854" s="1"/>
      <c r="N854" s="1"/>
      <c r="O854" s="1"/>
      <c r="P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8:28" ht="15.75" customHeight="1" x14ac:dyDescent="0.25">
      <c r="H855" s="1"/>
      <c r="I855" s="1"/>
      <c r="J855" s="1"/>
      <c r="N855" s="1"/>
      <c r="O855" s="1"/>
      <c r="P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8:28" ht="15.75" customHeight="1" x14ac:dyDescent="0.25">
      <c r="H856" s="1"/>
      <c r="I856" s="1"/>
      <c r="J856" s="1"/>
      <c r="N856" s="1"/>
      <c r="O856" s="1"/>
      <c r="P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8:28" ht="15.75" customHeight="1" x14ac:dyDescent="0.25">
      <c r="H857" s="1"/>
      <c r="I857" s="1"/>
      <c r="J857" s="1"/>
      <c r="N857" s="1"/>
      <c r="O857" s="1"/>
      <c r="P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8:28" ht="15.75" customHeight="1" x14ac:dyDescent="0.25">
      <c r="H858" s="1"/>
      <c r="I858" s="1"/>
      <c r="J858" s="1"/>
      <c r="N858" s="1"/>
      <c r="O858" s="1"/>
      <c r="P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8:28" ht="15.75" customHeight="1" x14ac:dyDescent="0.25">
      <c r="H859" s="1"/>
      <c r="I859" s="1"/>
      <c r="J859" s="1"/>
      <c r="N859" s="1"/>
      <c r="O859" s="1"/>
      <c r="P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8:28" ht="15.75" customHeight="1" x14ac:dyDescent="0.25">
      <c r="H860" s="1"/>
      <c r="I860" s="1"/>
      <c r="J860" s="1"/>
      <c r="N860" s="1"/>
      <c r="O860" s="1"/>
      <c r="P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8:28" ht="15.75" customHeight="1" x14ac:dyDescent="0.25">
      <c r="H861" s="1"/>
      <c r="I861" s="1"/>
      <c r="J861" s="1"/>
      <c r="N861" s="1"/>
      <c r="O861" s="1"/>
      <c r="P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8:28" ht="15.75" customHeight="1" x14ac:dyDescent="0.25">
      <c r="H862" s="1"/>
      <c r="I862" s="1"/>
      <c r="J862" s="1"/>
      <c r="N862" s="1"/>
      <c r="O862" s="1"/>
      <c r="P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8:28" ht="15.75" customHeight="1" x14ac:dyDescent="0.25">
      <c r="H863" s="1"/>
      <c r="I863" s="1"/>
      <c r="J863" s="1"/>
      <c r="N863" s="1"/>
      <c r="O863" s="1"/>
      <c r="P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8:28" ht="15.75" customHeight="1" x14ac:dyDescent="0.25">
      <c r="H864" s="1"/>
      <c r="I864" s="1"/>
      <c r="J864" s="1"/>
      <c r="N864" s="1"/>
      <c r="O864" s="1"/>
      <c r="P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8:28" ht="15.75" customHeight="1" x14ac:dyDescent="0.25">
      <c r="H865" s="1"/>
      <c r="I865" s="1"/>
      <c r="J865" s="1"/>
      <c r="N865" s="1"/>
      <c r="O865" s="1"/>
      <c r="P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8:28" ht="15.75" customHeight="1" x14ac:dyDescent="0.25">
      <c r="H866" s="1"/>
      <c r="I866" s="1"/>
      <c r="J866" s="1"/>
      <c r="N866" s="1"/>
      <c r="O866" s="1"/>
      <c r="P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8:28" ht="15.75" customHeight="1" x14ac:dyDescent="0.25">
      <c r="H867" s="1"/>
      <c r="I867" s="1"/>
      <c r="J867" s="1"/>
      <c r="N867" s="1"/>
      <c r="O867" s="1"/>
      <c r="P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8:28" ht="15.75" customHeight="1" x14ac:dyDescent="0.25">
      <c r="H868" s="1"/>
      <c r="I868" s="1"/>
      <c r="J868" s="1"/>
      <c r="N868" s="1"/>
      <c r="O868" s="1"/>
      <c r="P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8:28" ht="15.75" customHeight="1" x14ac:dyDescent="0.25">
      <c r="H869" s="1"/>
      <c r="I869" s="1"/>
      <c r="J869" s="1"/>
      <c r="N869" s="1"/>
      <c r="O869" s="1"/>
      <c r="P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8:28" ht="15.75" customHeight="1" x14ac:dyDescent="0.25">
      <c r="H870" s="1"/>
      <c r="I870" s="1"/>
      <c r="J870" s="1"/>
      <c r="N870" s="1"/>
      <c r="O870" s="1"/>
      <c r="P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8:28" ht="15.75" customHeight="1" x14ac:dyDescent="0.25">
      <c r="H871" s="1"/>
      <c r="I871" s="1"/>
      <c r="J871" s="1"/>
      <c r="N871" s="1"/>
      <c r="O871" s="1"/>
      <c r="P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8:28" ht="15.75" customHeight="1" x14ac:dyDescent="0.25">
      <c r="H872" s="1"/>
      <c r="I872" s="1"/>
      <c r="J872" s="1"/>
      <c r="N872" s="1"/>
      <c r="O872" s="1"/>
      <c r="P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8:28" ht="15.75" customHeight="1" x14ac:dyDescent="0.25">
      <c r="H873" s="1"/>
      <c r="I873" s="1"/>
      <c r="J873" s="1"/>
      <c r="N873" s="1"/>
      <c r="O873" s="1"/>
      <c r="P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8:28" ht="15.75" customHeight="1" x14ac:dyDescent="0.25">
      <c r="H874" s="1"/>
      <c r="I874" s="1"/>
      <c r="J874" s="1"/>
      <c r="N874" s="1"/>
      <c r="O874" s="1"/>
      <c r="P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8:28" ht="15.75" customHeight="1" x14ac:dyDescent="0.25">
      <c r="H875" s="1"/>
      <c r="I875" s="1"/>
      <c r="J875" s="1"/>
      <c r="N875" s="1"/>
      <c r="O875" s="1"/>
      <c r="P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8:28" ht="15.75" customHeight="1" x14ac:dyDescent="0.25">
      <c r="H876" s="1"/>
      <c r="I876" s="1"/>
      <c r="J876" s="1"/>
      <c r="N876" s="1"/>
      <c r="O876" s="1"/>
      <c r="P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8:28" ht="15.75" customHeight="1" x14ac:dyDescent="0.25">
      <c r="H877" s="1"/>
      <c r="I877" s="1"/>
      <c r="J877" s="1"/>
      <c r="N877" s="1"/>
      <c r="O877" s="1"/>
      <c r="P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8:28" ht="15.75" customHeight="1" x14ac:dyDescent="0.25">
      <c r="H878" s="1"/>
      <c r="I878" s="1"/>
      <c r="J878" s="1"/>
      <c r="N878" s="1"/>
      <c r="O878" s="1"/>
      <c r="P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8:28" ht="15.75" customHeight="1" x14ac:dyDescent="0.25">
      <c r="H879" s="1"/>
      <c r="I879" s="1"/>
      <c r="J879" s="1"/>
      <c r="N879" s="1"/>
      <c r="O879" s="1"/>
      <c r="P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8:28" ht="15.75" customHeight="1" x14ac:dyDescent="0.25">
      <c r="H880" s="1"/>
      <c r="I880" s="1"/>
      <c r="J880" s="1"/>
      <c r="N880" s="1"/>
      <c r="O880" s="1"/>
      <c r="P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8:28" ht="15.75" customHeight="1" x14ac:dyDescent="0.25">
      <c r="H881" s="1"/>
      <c r="I881" s="1"/>
      <c r="J881" s="1"/>
      <c r="N881" s="1"/>
      <c r="O881" s="1"/>
      <c r="P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8:28" ht="15.75" customHeight="1" x14ac:dyDescent="0.25">
      <c r="H882" s="1"/>
      <c r="I882" s="1"/>
      <c r="J882" s="1"/>
      <c r="N882" s="1"/>
      <c r="O882" s="1"/>
      <c r="P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8:28" ht="15.75" customHeight="1" x14ac:dyDescent="0.25">
      <c r="H883" s="1"/>
      <c r="I883" s="1"/>
      <c r="J883" s="1"/>
      <c r="N883" s="1"/>
      <c r="O883" s="1"/>
      <c r="P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8:28" ht="15.75" customHeight="1" x14ac:dyDescent="0.25">
      <c r="H884" s="1"/>
      <c r="I884" s="1"/>
      <c r="J884" s="1"/>
      <c r="N884" s="1"/>
      <c r="O884" s="1"/>
      <c r="P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8:28" ht="15.75" customHeight="1" x14ac:dyDescent="0.25">
      <c r="H885" s="1"/>
      <c r="I885" s="1"/>
      <c r="J885" s="1"/>
      <c r="N885" s="1"/>
      <c r="O885" s="1"/>
      <c r="P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8:28" ht="15.75" customHeight="1" x14ac:dyDescent="0.25">
      <c r="H886" s="1"/>
      <c r="I886" s="1"/>
      <c r="J886" s="1"/>
      <c r="N886" s="1"/>
      <c r="O886" s="1"/>
      <c r="P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8:28" ht="15.75" customHeight="1" x14ac:dyDescent="0.25">
      <c r="H887" s="1"/>
      <c r="I887" s="1"/>
      <c r="J887" s="1"/>
      <c r="N887" s="1"/>
      <c r="O887" s="1"/>
      <c r="P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8:28" ht="15.75" customHeight="1" x14ac:dyDescent="0.25">
      <c r="H888" s="1"/>
      <c r="I888" s="1"/>
      <c r="J888" s="1"/>
      <c r="N888" s="1"/>
      <c r="O888" s="1"/>
      <c r="P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8:28" ht="15.75" customHeight="1" x14ac:dyDescent="0.25">
      <c r="H889" s="1"/>
      <c r="I889" s="1"/>
      <c r="J889" s="1"/>
      <c r="N889" s="1"/>
      <c r="O889" s="1"/>
      <c r="P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8:28" ht="15.75" customHeight="1" x14ac:dyDescent="0.25">
      <c r="H890" s="1"/>
      <c r="I890" s="1"/>
      <c r="J890" s="1"/>
      <c r="N890" s="1"/>
      <c r="O890" s="1"/>
      <c r="P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8:28" ht="15.75" customHeight="1" x14ac:dyDescent="0.25">
      <c r="H891" s="1"/>
      <c r="I891" s="1"/>
      <c r="J891" s="1"/>
      <c r="N891" s="1"/>
      <c r="O891" s="1"/>
      <c r="P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8:28" ht="15.75" customHeight="1" x14ac:dyDescent="0.25">
      <c r="H892" s="1"/>
      <c r="I892" s="1"/>
      <c r="J892" s="1"/>
      <c r="N892" s="1"/>
      <c r="O892" s="1"/>
      <c r="P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8:28" ht="15.75" customHeight="1" x14ac:dyDescent="0.25">
      <c r="H893" s="1"/>
      <c r="I893" s="1"/>
      <c r="J893" s="1"/>
      <c r="N893" s="1"/>
      <c r="O893" s="1"/>
      <c r="P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8:28" ht="15.75" customHeight="1" x14ac:dyDescent="0.25">
      <c r="H894" s="1"/>
      <c r="I894" s="1"/>
      <c r="J894" s="1"/>
      <c r="N894" s="1"/>
      <c r="O894" s="1"/>
      <c r="P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8:28" ht="15.75" customHeight="1" x14ac:dyDescent="0.25">
      <c r="H895" s="1"/>
      <c r="I895" s="1"/>
      <c r="J895" s="1"/>
      <c r="N895" s="1"/>
      <c r="O895" s="1"/>
      <c r="P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8:28" ht="15.75" customHeight="1" x14ac:dyDescent="0.25">
      <c r="H896" s="1"/>
      <c r="I896" s="1"/>
      <c r="J896" s="1"/>
      <c r="N896" s="1"/>
      <c r="O896" s="1"/>
      <c r="P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8:28" ht="15.75" customHeight="1" x14ac:dyDescent="0.25">
      <c r="H897" s="1"/>
      <c r="I897" s="1"/>
      <c r="J897" s="1"/>
      <c r="N897" s="1"/>
      <c r="O897" s="1"/>
      <c r="P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8:28" ht="15.75" customHeight="1" x14ac:dyDescent="0.25">
      <c r="H898" s="1"/>
      <c r="I898" s="1"/>
      <c r="J898" s="1"/>
      <c r="N898" s="1"/>
      <c r="O898" s="1"/>
      <c r="P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8:28" ht="15.75" customHeight="1" x14ac:dyDescent="0.25">
      <c r="H899" s="1"/>
      <c r="I899" s="1"/>
      <c r="J899" s="1"/>
      <c r="N899" s="1"/>
      <c r="O899" s="1"/>
      <c r="P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8:28" ht="15.75" customHeight="1" x14ac:dyDescent="0.25">
      <c r="H900" s="1"/>
      <c r="I900" s="1"/>
      <c r="J900" s="1"/>
      <c r="N900" s="1"/>
      <c r="O900" s="1"/>
      <c r="P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8:28" ht="15.75" customHeight="1" x14ac:dyDescent="0.25">
      <c r="H901" s="1"/>
      <c r="I901" s="1"/>
      <c r="J901" s="1"/>
      <c r="N901" s="1"/>
      <c r="O901" s="1"/>
      <c r="P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8:28" ht="15.75" customHeight="1" x14ac:dyDescent="0.25">
      <c r="H902" s="1"/>
      <c r="I902" s="1"/>
      <c r="J902" s="1"/>
      <c r="N902" s="1"/>
      <c r="O902" s="1"/>
      <c r="P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8:28" ht="15.75" customHeight="1" x14ac:dyDescent="0.25">
      <c r="H903" s="1"/>
      <c r="I903" s="1"/>
      <c r="J903" s="1"/>
      <c r="N903" s="1"/>
      <c r="O903" s="1"/>
      <c r="P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8:28" ht="15.75" customHeight="1" x14ac:dyDescent="0.25">
      <c r="H904" s="1"/>
      <c r="I904" s="1"/>
      <c r="J904" s="1"/>
      <c r="N904" s="1"/>
      <c r="O904" s="1"/>
      <c r="P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8:28" ht="15.75" customHeight="1" x14ac:dyDescent="0.25">
      <c r="H905" s="1"/>
      <c r="I905" s="1"/>
      <c r="J905" s="1"/>
      <c r="N905" s="1"/>
      <c r="O905" s="1"/>
      <c r="P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8:28" ht="15.75" customHeight="1" x14ac:dyDescent="0.25">
      <c r="H906" s="1"/>
      <c r="I906" s="1"/>
      <c r="J906" s="1"/>
      <c r="N906" s="1"/>
      <c r="O906" s="1"/>
      <c r="P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8:28" ht="15.75" customHeight="1" x14ac:dyDescent="0.25">
      <c r="H907" s="1"/>
      <c r="I907" s="1"/>
      <c r="J907" s="1"/>
      <c r="N907" s="1"/>
      <c r="O907" s="1"/>
      <c r="P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8:28" ht="15.75" customHeight="1" x14ac:dyDescent="0.25">
      <c r="H908" s="1"/>
      <c r="I908" s="1"/>
      <c r="J908" s="1"/>
      <c r="N908" s="1"/>
      <c r="O908" s="1"/>
      <c r="P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8:28" ht="15.75" customHeight="1" x14ac:dyDescent="0.25">
      <c r="H909" s="1"/>
      <c r="I909" s="1"/>
      <c r="J909" s="1"/>
      <c r="N909" s="1"/>
      <c r="O909" s="1"/>
      <c r="P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8:28" ht="15.75" customHeight="1" x14ac:dyDescent="0.25">
      <c r="H910" s="1"/>
      <c r="I910" s="1"/>
      <c r="J910" s="1"/>
      <c r="N910" s="1"/>
      <c r="O910" s="1"/>
      <c r="P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8:28" ht="15.75" customHeight="1" x14ac:dyDescent="0.25">
      <c r="H911" s="1"/>
      <c r="I911" s="1"/>
      <c r="J911" s="1"/>
      <c r="N911" s="1"/>
      <c r="O911" s="1"/>
      <c r="P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8:28" ht="15.75" customHeight="1" x14ac:dyDescent="0.25">
      <c r="H912" s="1"/>
      <c r="I912" s="1"/>
      <c r="J912" s="1"/>
      <c r="N912" s="1"/>
      <c r="O912" s="1"/>
      <c r="P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8:28" ht="15.75" customHeight="1" x14ac:dyDescent="0.25">
      <c r="H913" s="1"/>
      <c r="I913" s="1"/>
      <c r="J913" s="1"/>
      <c r="N913" s="1"/>
      <c r="O913" s="1"/>
      <c r="P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8:28" ht="15.75" customHeight="1" x14ac:dyDescent="0.25">
      <c r="H914" s="1"/>
      <c r="I914" s="1"/>
      <c r="J914" s="1"/>
      <c r="N914" s="1"/>
      <c r="O914" s="1"/>
      <c r="P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8:28" ht="15.75" customHeight="1" x14ac:dyDescent="0.25">
      <c r="H915" s="1"/>
      <c r="I915" s="1"/>
      <c r="J915" s="1"/>
      <c r="N915" s="1"/>
      <c r="O915" s="1"/>
      <c r="P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8:28" ht="15.75" customHeight="1" x14ac:dyDescent="0.25">
      <c r="H916" s="1"/>
      <c r="I916" s="1"/>
      <c r="J916" s="1"/>
      <c r="N916" s="1"/>
      <c r="O916" s="1"/>
      <c r="P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8:28" ht="15.75" customHeight="1" x14ac:dyDescent="0.25">
      <c r="H917" s="1"/>
      <c r="I917" s="1"/>
      <c r="J917" s="1"/>
      <c r="N917" s="1"/>
      <c r="O917" s="1"/>
      <c r="P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8:28" ht="15.75" customHeight="1" x14ac:dyDescent="0.25">
      <c r="H918" s="1"/>
      <c r="I918" s="1"/>
      <c r="J918" s="1"/>
      <c r="N918" s="1"/>
      <c r="O918" s="1"/>
      <c r="P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8:28" ht="15.75" customHeight="1" x14ac:dyDescent="0.25">
      <c r="H919" s="1"/>
      <c r="I919" s="1"/>
      <c r="J919" s="1"/>
      <c r="N919" s="1"/>
      <c r="O919" s="1"/>
      <c r="P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8:28" ht="15.75" customHeight="1" x14ac:dyDescent="0.25">
      <c r="H920" s="1"/>
      <c r="I920" s="1"/>
      <c r="J920" s="1"/>
      <c r="N920" s="1"/>
      <c r="O920" s="1"/>
      <c r="P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8:28" ht="15.75" customHeight="1" x14ac:dyDescent="0.25">
      <c r="H921" s="1"/>
      <c r="I921" s="1"/>
      <c r="J921" s="1"/>
      <c r="N921" s="1"/>
      <c r="O921" s="1"/>
      <c r="P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8:28" ht="15.75" customHeight="1" x14ac:dyDescent="0.25">
      <c r="H922" s="1"/>
      <c r="I922" s="1"/>
      <c r="J922" s="1"/>
      <c r="N922" s="1"/>
      <c r="O922" s="1"/>
      <c r="P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8:28" ht="15.75" customHeight="1" x14ac:dyDescent="0.25">
      <c r="H923" s="1"/>
      <c r="I923" s="1"/>
      <c r="J923" s="1"/>
      <c r="N923" s="1"/>
      <c r="O923" s="1"/>
      <c r="P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8:28" ht="15.75" customHeight="1" x14ac:dyDescent="0.25">
      <c r="H924" s="1"/>
      <c r="I924" s="1"/>
      <c r="J924" s="1"/>
      <c r="N924" s="1"/>
      <c r="O924" s="1"/>
      <c r="P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8:28" ht="15.75" customHeight="1" x14ac:dyDescent="0.25">
      <c r="H925" s="1"/>
      <c r="I925" s="1"/>
      <c r="J925" s="1"/>
      <c r="N925" s="1"/>
      <c r="O925" s="1"/>
      <c r="P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8:28" ht="15.75" customHeight="1" x14ac:dyDescent="0.25">
      <c r="H926" s="1"/>
      <c r="I926" s="1"/>
      <c r="J926" s="1"/>
      <c r="N926" s="1"/>
      <c r="O926" s="1"/>
      <c r="P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8:28" ht="15.75" customHeight="1" x14ac:dyDescent="0.25">
      <c r="H927" s="1"/>
      <c r="I927" s="1"/>
      <c r="J927" s="1"/>
      <c r="N927" s="1"/>
      <c r="O927" s="1"/>
      <c r="P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8:28" ht="15.75" customHeight="1" x14ac:dyDescent="0.25">
      <c r="H928" s="1"/>
      <c r="I928" s="1"/>
      <c r="J928" s="1"/>
      <c r="N928" s="1"/>
      <c r="O928" s="1"/>
      <c r="P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8:28" ht="15.75" customHeight="1" x14ac:dyDescent="0.25">
      <c r="H929" s="1"/>
      <c r="I929" s="1"/>
      <c r="J929" s="1"/>
      <c r="N929" s="1"/>
      <c r="O929" s="1"/>
      <c r="P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8:28" ht="15.75" customHeight="1" x14ac:dyDescent="0.25">
      <c r="H930" s="1"/>
      <c r="I930" s="1"/>
      <c r="J930" s="1"/>
      <c r="N930" s="1"/>
      <c r="O930" s="1"/>
      <c r="P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8:28" ht="15.75" customHeight="1" x14ac:dyDescent="0.25">
      <c r="H931" s="1"/>
      <c r="I931" s="1"/>
      <c r="J931" s="1"/>
      <c r="N931" s="1"/>
      <c r="O931" s="1"/>
      <c r="P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8:28" ht="15.75" customHeight="1" x14ac:dyDescent="0.25">
      <c r="H932" s="1"/>
      <c r="I932" s="1"/>
      <c r="J932" s="1"/>
      <c r="N932" s="1"/>
      <c r="O932" s="1"/>
      <c r="P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8:28" ht="15.75" customHeight="1" x14ac:dyDescent="0.25">
      <c r="H933" s="1"/>
      <c r="I933" s="1"/>
      <c r="J933" s="1"/>
      <c r="N933" s="1"/>
      <c r="O933" s="1"/>
      <c r="P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8:28" ht="15.75" customHeight="1" x14ac:dyDescent="0.25">
      <c r="H934" s="1"/>
      <c r="I934" s="1"/>
      <c r="J934" s="1"/>
      <c r="N934" s="1"/>
      <c r="O934" s="1"/>
      <c r="P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8:28" ht="15.75" customHeight="1" x14ac:dyDescent="0.25">
      <c r="H935" s="1"/>
      <c r="I935" s="1"/>
      <c r="J935" s="1"/>
      <c r="N935" s="1"/>
      <c r="O935" s="1"/>
      <c r="P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8:28" ht="15.75" customHeight="1" x14ac:dyDescent="0.25">
      <c r="H936" s="1"/>
      <c r="I936" s="1"/>
      <c r="J936" s="1"/>
      <c r="N936" s="1"/>
      <c r="O936" s="1"/>
      <c r="P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8:28" ht="15.75" customHeight="1" x14ac:dyDescent="0.25">
      <c r="H937" s="1"/>
      <c r="I937" s="1"/>
      <c r="J937" s="1"/>
      <c r="N937" s="1"/>
      <c r="O937" s="1"/>
      <c r="P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8:28" ht="15.75" customHeight="1" x14ac:dyDescent="0.25">
      <c r="H938" s="1"/>
      <c r="I938" s="1"/>
      <c r="J938" s="1"/>
      <c r="N938" s="1"/>
      <c r="O938" s="1"/>
      <c r="P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8:28" ht="15.75" customHeight="1" x14ac:dyDescent="0.25">
      <c r="H939" s="1"/>
      <c r="I939" s="1"/>
      <c r="J939" s="1"/>
      <c r="N939" s="1"/>
      <c r="O939" s="1"/>
      <c r="P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8:28" ht="15.75" customHeight="1" x14ac:dyDescent="0.25">
      <c r="H940" s="1"/>
      <c r="I940" s="1"/>
      <c r="J940" s="1"/>
      <c r="N940" s="1"/>
      <c r="O940" s="1"/>
      <c r="P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8:28" ht="15.75" customHeight="1" x14ac:dyDescent="0.25">
      <c r="H941" s="1"/>
      <c r="I941" s="1"/>
      <c r="J941" s="1"/>
      <c r="N941" s="1"/>
      <c r="O941" s="1"/>
      <c r="P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8:28" ht="15.75" customHeight="1" x14ac:dyDescent="0.25">
      <c r="H942" s="1"/>
      <c r="I942" s="1"/>
      <c r="J942" s="1"/>
      <c r="N942" s="1"/>
      <c r="O942" s="1"/>
      <c r="P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8:28" ht="15.75" customHeight="1" x14ac:dyDescent="0.25">
      <c r="H943" s="1"/>
      <c r="I943" s="1"/>
      <c r="J943" s="1"/>
      <c r="N943" s="1"/>
      <c r="O943" s="1"/>
      <c r="P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8:28" ht="15.75" customHeight="1" x14ac:dyDescent="0.25">
      <c r="H944" s="1"/>
      <c r="I944" s="1"/>
      <c r="J944" s="1"/>
      <c r="N944" s="1"/>
      <c r="O944" s="1"/>
      <c r="P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8:28" ht="15.75" customHeight="1" x14ac:dyDescent="0.25">
      <c r="H945" s="1"/>
      <c r="I945" s="1"/>
      <c r="J945" s="1"/>
      <c r="N945" s="1"/>
      <c r="O945" s="1"/>
      <c r="P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8:28" ht="15.75" customHeight="1" x14ac:dyDescent="0.25">
      <c r="H946" s="1"/>
      <c r="I946" s="1"/>
      <c r="J946" s="1"/>
      <c r="N946" s="1"/>
      <c r="O946" s="1"/>
      <c r="P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8:28" ht="15.75" customHeight="1" x14ac:dyDescent="0.25">
      <c r="H947" s="1"/>
      <c r="I947" s="1"/>
      <c r="J947" s="1"/>
      <c r="N947" s="1"/>
      <c r="O947" s="1"/>
      <c r="P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8:28" ht="15.75" customHeight="1" x14ac:dyDescent="0.25">
      <c r="H948" s="1"/>
      <c r="I948" s="1"/>
      <c r="J948" s="1"/>
      <c r="N948" s="1"/>
      <c r="O948" s="1"/>
      <c r="P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8:28" ht="15.75" customHeight="1" x14ac:dyDescent="0.25">
      <c r="H949" s="1"/>
      <c r="I949" s="1"/>
      <c r="J949" s="1"/>
      <c r="N949" s="1"/>
      <c r="O949" s="1"/>
      <c r="P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8:28" ht="15.75" customHeight="1" x14ac:dyDescent="0.25">
      <c r="H950" s="1"/>
      <c r="I950" s="1"/>
      <c r="J950" s="1"/>
      <c r="N950" s="1"/>
      <c r="O950" s="1"/>
      <c r="P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8:28" ht="15.75" customHeight="1" x14ac:dyDescent="0.25">
      <c r="H951" s="1"/>
      <c r="I951" s="1"/>
      <c r="J951" s="1"/>
      <c r="N951" s="1"/>
      <c r="O951" s="1"/>
      <c r="P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8:28" ht="15.75" customHeight="1" x14ac:dyDescent="0.25">
      <c r="H952" s="1"/>
      <c r="I952" s="1"/>
      <c r="J952" s="1"/>
      <c r="N952" s="1"/>
      <c r="O952" s="1"/>
      <c r="P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8:28" ht="15.75" customHeight="1" x14ac:dyDescent="0.25">
      <c r="H953" s="1"/>
      <c r="I953" s="1"/>
      <c r="J953" s="1"/>
      <c r="N953" s="1"/>
      <c r="O953" s="1"/>
      <c r="P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8:28" ht="15.75" customHeight="1" x14ac:dyDescent="0.25">
      <c r="H954" s="1"/>
      <c r="I954" s="1"/>
      <c r="J954" s="1"/>
      <c r="N954" s="1"/>
      <c r="O954" s="1"/>
      <c r="P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8:28" ht="15.75" customHeight="1" x14ac:dyDescent="0.25">
      <c r="H955" s="1"/>
      <c r="I955" s="1"/>
      <c r="J955" s="1"/>
      <c r="N955" s="1"/>
      <c r="O955" s="1"/>
      <c r="P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8:28" ht="15.75" customHeight="1" x14ac:dyDescent="0.25">
      <c r="H956" s="1"/>
      <c r="I956" s="1"/>
      <c r="J956" s="1"/>
      <c r="N956" s="1"/>
      <c r="O956" s="1"/>
      <c r="P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8:28" ht="15.75" customHeight="1" x14ac:dyDescent="0.25">
      <c r="H957" s="1"/>
      <c r="I957" s="1"/>
      <c r="J957" s="1"/>
      <c r="N957" s="1"/>
      <c r="O957" s="1"/>
      <c r="P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8:28" ht="15.75" customHeight="1" x14ac:dyDescent="0.25">
      <c r="H958" s="1"/>
      <c r="I958" s="1"/>
      <c r="J958" s="1"/>
      <c r="N958" s="1"/>
      <c r="O958" s="1"/>
      <c r="P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8:28" ht="15.75" customHeight="1" x14ac:dyDescent="0.25">
      <c r="H959" s="1"/>
      <c r="I959" s="1"/>
      <c r="J959" s="1"/>
      <c r="N959" s="1"/>
      <c r="O959" s="1"/>
      <c r="P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8:28" ht="15.75" customHeight="1" x14ac:dyDescent="0.25">
      <c r="H960" s="1"/>
      <c r="I960" s="1"/>
      <c r="J960" s="1"/>
      <c r="N960" s="1"/>
      <c r="O960" s="1"/>
      <c r="P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8:28" ht="15.75" customHeight="1" x14ac:dyDescent="0.25">
      <c r="H961" s="1"/>
      <c r="I961" s="1"/>
      <c r="J961" s="1"/>
      <c r="N961" s="1"/>
      <c r="O961" s="1"/>
      <c r="P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8:28" ht="15.75" customHeight="1" x14ac:dyDescent="0.25">
      <c r="H962" s="1"/>
      <c r="I962" s="1"/>
      <c r="J962" s="1"/>
      <c r="N962" s="1"/>
      <c r="O962" s="1"/>
      <c r="P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8:28" ht="15.75" customHeight="1" x14ac:dyDescent="0.25">
      <c r="H963" s="1"/>
      <c r="I963" s="1"/>
      <c r="J963" s="1"/>
      <c r="N963" s="1"/>
      <c r="O963" s="1"/>
      <c r="P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8:28" ht="15.75" customHeight="1" x14ac:dyDescent="0.25">
      <c r="H964" s="1"/>
      <c r="I964" s="1"/>
      <c r="J964" s="1"/>
      <c r="N964" s="1"/>
      <c r="O964" s="1"/>
      <c r="P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8:28" ht="15.75" customHeight="1" x14ac:dyDescent="0.25">
      <c r="H965" s="1"/>
      <c r="I965" s="1"/>
      <c r="J965" s="1"/>
      <c r="N965" s="1"/>
      <c r="O965" s="1"/>
      <c r="P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8:28" ht="15.75" customHeight="1" x14ac:dyDescent="0.25">
      <c r="H966" s="1"/>
      <c r="I966" s="1"/>
      <c r="J966" s="1"/>
      <c r="N966" s="1"/>
      <c r="O966" s="1"/>
      <c r="P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8:28" ht="15.75" customHeight="1" x14ac:dyDescent="0.25">
      <c r="H967" s="1"/>
      <c r="I967" s="1"/>
      <c r="J967" s="1"/>
      <c r="N967" s="1"/>
      <c r="O967" s="1"/>
      <c r="P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8:28" ht="15.75" customHeight="1" x14ac:dyDescent="0.25">
      <c r="H968" s="1"/>
      <c r="I968" s="1"/>
      <c r="J968" s="1"/>
      <c r="N968" s="1"/>
      <c r="O968" s="1"/>
      <c r="P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8:28" ht="15.75" customHeight="1" x14ac:dyDescent="0.25">
      <c r="H969" s="1"/>
      <c r="I969" s="1"/>
      <c r="J969" s="1"/>
      <c r="N969" s="1"/>
      <c r="O969" s="1"/>
      <c r="P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8:28" ht="15.75" customHeight="1" x14ac:dyDescent="0.25">
      <c r="H970" s="1"/>
      <c r="I970" s="1"/>
      <c r="J970" s="1"/>
      <c r="N970" s="1"/>
      <c r="O970" s="1"/>
      <c r="P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8:28" ht="15.75" customHeight="1" x14ac:dyDescent="0.25">
      <c r="H971" s="1"/>
      <c r="I971" s="1"/>
      <c r="J971" s="1"/>
      <c r="N971" s="1"/>
      <c r="O971" s="1"/>
      <c r="P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8:28" ht="15.75" customHeight="1" x14ac:dyDescent="0.25">
      <c r="H972" s="1"/>
      <c r="I972" s="1"/>
      <c r="J972" s="1"/>
      <c r="N972" s="1"/>
      <c r="O972" s="1"/>
      <c r="P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8:28" ht="15.75" customHeight="1" x14ac:dyDescent="0.25">
      <c r="H973" s="1"/>
      <c r="I973" s="1"/>
      <c r="J973" s="1"/>
      <c r="N973" s="1"/>
      <c r="O973" s="1"/>
      <c r="P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8:28" ht="15.75" customHeight="1" x14ac:dyDescent="0.25">
      <c r="H974" s="1"/>
      <c r="I974" s="1"/>
      <c r="J974" s="1"/>
      <c r="N974" s="1"/>
      <c r="O974" s="1"/>
      <c r="P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8:28" ht="15.75" customHeight="1" x14ac:dyDescent="0.25">
      <c r="H975" s="1"/>
      <c r="I975" s="1"/>
      <c r="J975" s="1"/>
      <c r="N975" s="1"/>
      <c r="O975" s="1"/>
      <c r="P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8:28" ht="15.75" customHeight="1" x14ac:dyDescent="0.25">
      <c r="H976" s="1"/>
      <c r="I976" s="1"/>
      <c r="J976" s="1"/>
      <c r="N976" s="1"/>
      <c r="O976" s="1"/>
      <c r="P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8:28" ht="15.75" customHeight="1" x14ac:dyDescent="0.25">
      <c r="H977" s="1"/>
      <c r="I977" s="1"/>
      <c r="J977" s="1"/>
      <c r="N977" s="1"/>
      <c r="O977" s="1"/>
      <c r="P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8:28" ht="15.75" customHeight="1" x14ac:dyDescent="0.25">
      <c r="H978" s="1"/>
      <c r="I978" s="1"/>
      <c r="J978" s="1"/>
      <c r="N978" s="1"/>
      <c r="O978" s="1"/>
      <c r="P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8:28" ht="15.75" customHeight="1" x14ac:dyDescent="0.25">
      <c r="H979" s="1"/>
      <c r="I979" s="1"/>
      <c r="J979" s="1"/>
      <c r="N979" s="1"/>
      <c r="O979" s="1"/>
      <c r="P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8:28" ht="15.75" customHeight="1" x14ac:dyDescent="0.25">
      <c r="H980" s="1"/>
      <c r="I980" s="1"/>
      <c r="J980" s="1"/>
      <c r="N980" s="1"/>
      <c r="O980" s="1"/>
      <c r="P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8:28" ht="15.75" customHeight="1" x14ac:dyDescent="0.25">
      <c r="H981" s="1"/>
      <c r="I981" s="1"/>
      <c r="J981" s="1"/>
      <c r="N981" s="1"/>
      <c r="O981" s="1"/>
      <c r="P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8:28" ht="15.75" customHeight="1" x14ac:dyDescent="0.25">
      <c r="H982" s="1"/>
      <c r="I982" s="1"/>
      <c r="J982" s="1"/>
      <c r="N982" s="1"/>
      <c r="O982" s="1"/>
      <c r="P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8:28" ht="15.75" customHeight="1" x14ac:dyDescent="0.25">
      <c r="H983" s="1"/>
      <c r="I983" s="1"/>
      <c r="J983" s="1"/>
      <c r="N983" s="1"/>
      <c r="O983" s="1"/>
      <c r="P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8:28" ht="15.75" customHeight="1" x14ac:dyDescent="0.25">
      <c r="H984" s="1"/>
      <c r="I984" s="1"/>
      <c r="J984" s="1"/>
      <c r="N984" s="1"/>
      <c r="O984" s="1"/>
      <c r="P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8:28" ht="15.75" customHeight="1" x14ac:dyDescent="0.25">
      <c r="H985" s="1"/>
      <c r="I985" s="1"/>
      <c r="J985" s="1"/>
      <c r="N985" s="1"/>
      <c r="O985" s="1"/>
      <c r="P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8:28" ht="15.75" customHeight="1" x14ac:dyDescent="0.25">
      <c r="H986" s="1"/>
      <c r="I986" s="1"/>
      <c r="J986" s="1"/>
      <c r="N986" s="1"/>
      <c r="O986" s="1"/>
      <c r="P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8:28" ht="15.75" customHeight="1" x14ac:dyDescent="0.25">
      <c r="H987" s="1"/>
      <c r="I987" s="1"/>
      <c r="J987" s="1"/>
      <c r="N987" s="1"/>
      <c r="O987" s="1"/>
      <c r="P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8:28" ht="15.75" customHeight="1" x14ac:dyDescent="0.25">
      <c r="H988" s="1"/>
      <c r="I988" s="1"/>
      <c r="J988" s="1"/>
      <c r="N988" s="1"/>
      <c r="O988" s="1"/>
      <c r="P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8:28" ht="15.75" customHeight="1" x14ac:dyDescent="0.25">
      <c r="H989" s="1"/>
      <c r="I989" s="1"/>
      <c r="J989" s="1"/>
      <c r="N989" s="1"/>
      <c r="O989" s="1"/>
      <c r="P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8:28" ht="15.75" customHeight="1" x14ac:dyDescent="0.25">
      <c r="H990" s="1"/>
      <c r="I990" s="1"/>
      <c r="J990" s="1"/>
      <c r="N990" s="1"/>
      <c r="O990" s="1"/>
      <c r="P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8:28" ht="15.75" customHeight="1" x14ac:dyDescent="0.25">
      <c r="H991" s="1"/>
      <c r="I991" s="1"/>
      <c r="J991" s="1"/>
      <c r="N991" s="1"/>
      <c r="O991" s="1"/>
      <c r="P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8:28" ht="15.75" customHeight="1" x14ac:dyDescent="0.25">
      <c r="H992" s="1"/>
      <c r="I992" s="1"/>
      <c r="J992" s="1"/>
      <c r="N992" s="1"/>
      <c r="O992" s="1"/>
      <c r="P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8:28" ht="15.75" customHeight="1" x14ac:dyDescent="0.25">
      <c r="H993" s="1"/>
      <c r="I993" s="1"/>
      <c r="J993" s="1"/>
      <c r="N993" s="1"/>
      <c r="O993" s="1"/>
      <c r="P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8:28" ht="15.75" customHeight="1" x14ac:dyDescent="0.25">
      <c r="H994" s="1"/>
      <c r="I994" s="1"/>
      <c r="J994" s="1"/>
      <c r="N994" s="1"/>
      <c r="O994" s="1"/>
      <c r="P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8:28" ht="15.75" customHeight="1" x14ac:dyDescent="0.25">
      <c r="H995" s="1"/>
      <c r="I995" s="1"/>
      <c r="J995" s="1"/>
      <c r="N995" s="1"/>
      <c r="O995" s="1"/>
      <c r="P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8:28" ht="15.75" customHeight="1" x14ac:dyDescent="0.25">
      <c r="H996" s="1"/>
      <c r="I996" s="1"/>
      <c r="J996" s="1"/>
      <c r="N996" s="1"/>
      <c r="O996" s="1"/>
      <c r="P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8:28" ht="15.75" customHeight="1" x14ac:dyDescent="0.25">
      <c r="H997" s="1"/>
      <c r="I997" s="1"/>
      <c r="J997" s="1"/>
      <c r="N997" s="1"/>
      <c r="O997" s="1"/>
      <c r="P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8:28" ht="15.75" customHeight="1" x14ac:dyDescent="0.25">
      <c r="H998" s="1"/>
      <c r="I998" s="1"/>
      <c r="J998" s="1"/>
      <c r="N998" s="1"/>
      <c r="O998" s="1"/>
      <c r="P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8:28" ht="15.75" customHeight="1" x14ac:dyDescent="0.25">
      <c r="H999" s="1"/>
      <c r="I999" s="1"/>
      <c r="J999" s="1"/>
      <c r="N999" s="1"/>
      <c r="O999" s="1"/>
      <c r="P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8:28" ht="15.75" customHeight="1" x14ac:dyDescent="0.25">
      <c r="H1000" s="1"/>
      <c r="I1000" s="1"/>
      <c r="J1000" s="1"/>
      <c r="N1000" s="1"/>
      <c r="O1000" s="1"/>
      <c r="P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8:28" ht="15.75" customHeight="1" x14ac:dyDescent="0.25">
      <c r="H1001" s="1"/>
      <c r="I1001" s="1"/>
      <c r="J1001" s="1"/>
      <c r="N1001" s="1"/>
      <c r="O1001" s="1"/>
      <c r="P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8:28" ht="15.75" customHeight="1" x14ac:dyDescent="0.25">
      <c r="H1002" s="1"/>
      <c r="I1002" s="1"/>
      <c r="J1002" s="1"/>
      <c r="N1002" s="1"/>
      <c r="O1002" s="1"/>
      <c r="P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8:28" ht="15.75" customHeight="1" x14ac:dyDescent="0.25">
      <c r="H1003" s="1"/>
      <c r="I1003" s="1"/>
      <c r="J1003" s="1"/>
      <c r="N1003" s="1"/>
      <c r="O1003" s="1"/>
      <c r="P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8:28" ht="15.75" customHeight="1" x14ac:dyDescent="0.25">
      <c r="H1004" s="1"/>
      <c r="I1004" s="1"/>
      <c r="J1004" s="1"/>
      <c r="N1004" s="1"/>
      <c r="O1004" s="1"/>
      <c r="P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8:28" ht="15.75" customHeight="1" x14ac:dyDescent="0.25">
      <c r="H1005" s="1"/>
      <c r="I1005" s="1"/>
      <c r="J1005" s="1"/>
      <c r="N1005" s="1"/>
      <c r="O1005" s="1"/>
      <c r="P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8:28" ht="15.75" customHeight="1" x14ac:dyDescent="0.25">
      <c r="H1006" s="1"/>
      <c r="I1006" s="1"/>
      <c r="J1006" s="1"/>
      <c r="N1006" s="1"/>
      <c r="O1006" s="1"/>
      <c r="P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8:28" ht="15.75" customHeight="1" x14ac:dyDescent="0.25">
      <c r="H1007" s="1"/>
      <c r="I1007" s="1"/>
      <c r="J1007" s="1"/>
      <c r="N1007" s="1"/>
      <c r="O1007" s="1"/>
      <c r="P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8:28" ht="15.75" customHeight="1" x14ac:dyDescent="0.25">
      <c r="H1008" s="1"/>
      <c r="I1008" s="1"/>
      <c r="J1008" s="1"/>
      <c r="N1008" s="1"/>
      <c r="O1008" s="1"/>
      <c r="P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spans="8:28" ht="15.75" customHeight="1" x14ac:dyDescent="0.25">
      <c r="H1009" s="1"/>
      <c r="I1009" s="1"/>
      <c r="J1009" s="1"/>
      <c r="N1009" s="1"/>
      <c r="O1009" s="1"/>
      <c r="P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spans="8:28" ht="15.75" customHeight="1" x14ac:dyDescent="0.25">
      <c r="H1010" s="1"/>
      <c r="I1010" s="1"/>
      <c r="J1010" s="1"/>
      <c r="N1010" s="1"/>
      <c r="O1010" s="1"/>
      <c r="P1010" s="1"/>
      <c r="T1010" s="1"/>
      <c r="U1010" s="1"/>
      <c r="V1010" s="1"/>
      <c r="W1010" s="1"/>
      <c r="X1010" s="1"/>
      <c r="Y1010" s="1"/>
      <c r="Z1010" s="1"/>
      <c r="AA1010" s="1"/>
      <c r="AB1010" s="1"/>
    </row>
    <row r="1011" spans="8:28" ht="15.75" customHeight="1" x14ac:dyDescent="0.25">
      <c r="H1011" s="1"/>
      <c r="I1011" s="1"/>
      <c r="J1011" s="1"/>
      <c r="N1011" s="1"/>
      <c r="O1011" s="1"/>
      <c r="P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 spans="8:28" ht="15.75" customHeight="1" x14ac:dyDescent="0.25">
      <c r="H1012" s="1"/>
      <c r="I1012" s="1"/>
      <c r="J1012" s="1"/>
      <c r="N1012" s="1"/>
      <c r="O1012" s="1"/>
      <c r="P1012" s="1"/>
      <c r="T1012" s="1"/>
      <c r="U1012" s="1"/>
      <c r="V1012" s="1"/>
      <c r="W1012" s="1"/>
      <c r="X1012" s="1"/>
      <c r="Y1012" s="1"/>
      <c r="Z1012" s="1"/>
      <c r="AA1012" s="1"/>
      <c r="AB1012" s="1"/>
    </row>
    <row r="1013" spans="8:28" ht="15.75" customHeight="1" x14ac:dyDescent="0.25">
      <c r="H1013" s="1"/>
      <c r="I1013" s="1"/>
      <c r="J1013" s="1"/>
      <c r="N1013" s="1"/>
      <c r="O1013" s="1"/>
      <c r="P1013" s="1"/>
      <c r="T1013" s="1"/>
      <c r="U1013" s="1"/>
      <c r="V1013" s="1"/>
      <c r="W1013" s="1"/>
      <c r="X1013" s="1"/>
      <c r="Y1013" s="1"/>
      <c r="Z1013" s="1"/>
      <c r="AA1013" s="1"/>
      <c r="AB1013" s="1"/>
    </row>
    <row r="1014" spans="8:28" ht="15.75" customHeight="1" x14ac:dyDescent="0.25">
      <c r="H1014" s="1"/>
      <c r="I1014" s="1"/>
      <c r="J1014" s="1"/>
      <c r="N1014" s="1"/>
      <c r="O1014" s="1"/>
      <c r="P1014" s="1"/>
      <c r="T1014" s="1"/>
      <c r="U1014" s="1"/>
      <c r="V1014" s="1"/>
      <c r="W1014" s="1"/>
      <c r="X1014" s="1"/>
      <c r="Y1014" s="1"/>
      <c r="Z1014" s="1"/>
      <c r="AA1014" s="1"/>
      <c r="AB1014" s="1"/>
    </row>
    <row r="1015" spans="8:28" ht="15.75" customHeight="1" x14ac:dyDescent="0.25">
      <c r="H1015" s="1"/>
      <c r="I1015" s="1"/>
      <c r="J1015" s="1"/>
      <c r="N1015" s="1"/>
      <c r="O1015" s="1"/>
      <c r="P1015" s="1"/>
      <c r="T1015" s="1"/>
      <c r="U1015" s="1"/>
      <c r="V1015" s="1"/>
      <c r="W1015" s="1"/>
      <c r="X1015" s="1"/>
      <c r="Y1015" s="1"/>
      <c r="Z1015" s="1"/>
      <c r="AA1015" s="1"/>
      <c r="AB1015" s="1"/>
    </row>
    <row r="1016" spans="8:28" ht="15.75" customHeight="1" x14ac:dyDescent="0.25">
      <c r="H1016" s="1"/>
      <c r="I1016" s="1"/>
      <c r="J1016" s="1"/>
      <c r="N1016" s="1"/>
      <c r="O1016" s="1"/>
      <c r="P1016" s="1"/>
      <c r="T1016" s="1"/>
      <c r="U1016" s="1"/>
      <c r="V1016" s="1"/>
      <c r="W1016" s="1"/>
      <c r="X1016" s="1"/>
      <c r="Y1016" s="1"/>
      <c r="Z1016" s="1"/>
      <c r="AA1016" s="1"/>
      <c r="AB1016" s="1"/>
    </row>
    <row r="1017" spans="8:28" ht="15.75" customHeight="1" x14ac:dyDescent="0.25">
      <c r="H1017" s="1"/>
      <c r="I1017" s="1"/>
      <c r="J1017" s="1"/>
      <c r="N1017" s="1"/>
      <c r="O1017" s="1"/>
      <c r="P1017" s="1"/>
      <c r="T1017" s="1"/>
      <c r="U1017" s="1"/>
      <c r="V1017" s="1"/>
      <c r="W1017" s="1"/>
      <c r="X1017" s="1"/>
      <c r="Y1017" s="1"/>
      <c r="Z1017" s="1"/>
      <c r="AA1017" s="1"/>
      <c r="AB1017" s="1"/>
    </row>
    <row r="1018" spans="8:28" ht="15.75" customHeight="1" x14ac:dyDescent="0.25">
      <c r="H1018" s="1"/>
      <c r="I1018" s="1"/>
      <c r="J1018" s="1"/>
      <c r="N1018" s="1"/>
      <c r="O1018" s="1"/>
      <c r="P1018" s="1"/>
      <c r="T1018" s="1"/>
      <c r="U1018" s="1"/>
      <c r="V1018" s="1"/>
      <c r="W1018" s="1"/>
      <c r="X1018" s="1"/>
      <c r="Y1018" s="1"/>
      <c r="Z1018" s="1"/>
      <c r="AA1018" s="1"/>
      <c r="AB1018" s="1"/>
    </row>
    <row r="1019" spans="8:28" ht="15.75" customHeight="1" x14ac:dyDescent="0.25">
      <c r="H1019" s="1"/>
      <c r="I1019" s="1"/>
      <c r="J1019" s="1"/>
      <c r="N1019" s="1"/>
      <c r="O1019" s="1"/>
      <c r="P1019" s="1"/>
      <c r="T1019" s="1"/>
      <c r="U1019" s="1"/>
      <c r="V1019" s="1"/>
      <c r="W1019" s="1"/>
      <c r="X1019" s="1"/>
      <c r="Y1019" s="1"/>
      <c r="Z1019" s="1"/>
      <c r="AA1019" s="1"/>
      <c r="AB1019" s="1"/>
    </row>
    <row r="1020" spans="8:28" ht="15.75" customHeight="1" x14ac:dyDescent="0.25">
      <c r="H1020" s="1"/>
      <c r="I1020" s="1"/>
      <c r="J1020" s="1"/>
      <c r="N1020" s="1"/>
      <c r="O1020" s="1"/>
      <c r="P1020" s="1"/>
      <c r="T1020" s="1"/>
      <c r="U1020" s="1"/>
      <c r="V1020" s="1"/>
      <c r="W1020" s="1"/>
      <c r="X1020" s="1"/>
      <c r="Y1020" s="1"/>
      <c r="Z1020" s="1"/>
      <c r="AA1020" s="1"/>
      <c r="AB1020" s="1"/>
    </row>
    <row r="1021" spans="8:28" ht="15.75" customHeight="1" x14ac:dyDescent="0.25">
      <c r="H1021" s="1"/>
      <c r="I1021" s="1"/>
      <c r="J1021" s="1"/>
      <c r="N1021" s="1"/>
      <c r="O1021" s="1"/>
      <c r="P1021" s="1"/>
      <c r="T1021" s="1"/>
      <c r="U1021" s="1"/>
      <c r="V1021" s="1"/>
      <c r="W1021" s="1"/>
      <c r="X1021" s="1"/>
      <c r="Y1021" s="1"/>
      <c r="Z1021" s="1"/>
      <c r="AA1021" s="1"/>
      <c r="AB1021" s="1"/>
    </row>
    <row r="1022" spans="8:28" ht="15.75" customHeight="1" x14ac:dyDescent="0.25">
      <c r="H1022" s="1"/>
      <c r="I1022" s="1"/>
      <c r="J1022" s="1"/>
      <c r="N1022" s="1"/>
      <c r="O1022" s="1"/>
      <c r="P1022" s="1"/>
      <c r="T1022" s="1"/>
      <c r="U1022" s="1"/>
      <c r="V1022" s="1"/>
      <c r="W1022" s="1"/>
      <c r="X1022" s="1"/>
      <c r="Y1022" s="1"/>
      <c r="Z1022" s="1"/>
      <c r="AA1022" s="1"/>
      <c r="AB1022" s="1"/>
    </row>
    <row r="1023" spans="8:28" ht="15.75" customHeight="1" x14ac:dyDescent="0.25">
      <c r="H1023" s="1"/>
      <c r="I1023" s="1"/>
      <c r="J1023" s="1"/>
      <c r="N1023" s="1"/>
      <c r="O1023" s="1"/>
      <c r="P1023" s="1"/>
      <c r="T1023" s="1"/>
      <c r="U1023" s="1"/>
      <c r="V1023" s="1"/>
      <c r="W1023" s="1"/>
      <c r="X1023" s="1"/>
      <c r="Y1023" s="1"/>
      <c r="Z1023" s="1"/>
      <c r="AA1023" s="1"/>
      <c r="AB1023" s="1"/>
    </row>
    <row r="1024" spans="8:28" ht="15.75" customHeight="1" x14ac:dyDescent="0.25">
      <c r="H1024" s="1"/>
      <c r="I1024" s="1"/>
      <c r="J1024" s="1"/>
      <c r="N1024" s="1"/>
      <c r="O1024" s="1"/>
      <c r="P1024" s="1"/>
      <c r="T1024" s="1"/>
      <c r="U1024" s="1"/>
      <c r="V1024" s="1"/>
      <c r="W1024" s="1"/>
      <c r="X1024" s="1"/>
      <c r="Y1024" s="1"/>
      <c r="Z1024" s="1"/>
      <c r="AA1024" s="1"/>
      <c r="AB1024" s="1"/>
    </row>
    <row r="1025" spans="8:28" ht="15.75" customHeight="1" x14ac:dyDescent="0.25">
      <c r="H1025" s="1"/>
      <c r="I1025" s="1"/>
      <c r="J1025" s="1"/>
      <c r="N1025" s="1"/>
      <c r="O1025" s="1"/>
      <c r="P1025" s="1"/>
      <c r="T1025" s="1"/>
      <c r="U1025" s="1"/>
      <c r="V1025" s="1"/>
      <c r="W1025" s="1"/>
      <c r="X1025" s="1"/>
      <c r="Y1025" s="1"/>
      <c r="Z1025" s="1"/>
      <c r="AA1025" s="1"/>
      <c r="AB1025" s="1"/>
    </row>
    <row r="1026" spans="8:28" ht="15.75" customHeight="1" x14ac:dyDescent="0.25">
      <c r="H1026" s="1"/>
      <c r="I1026" s="1"/>
      <c r="J1026" s="1"/>
      <c r="N1026" s="1"/>
      <c r="O1026" s="1"/>
      <c r="P1026" s="1"/>
      <c r="T1026" s="1"/>
      <c r="U1026" s="1"/>
      <c r="V1026" s="1"/>
      <c r="W1026" s="1"/>
      <c r="X1026" s="1"/>
      <c r="Y1026" s="1"/>
      <c r="Z1026" s="1"/>
      <c r="AA1026" s="1"/>
      <c r="AB1026" s="1"/>
    </row>
    <row r="1027" spans="8:28" ht="15.75" customHeight="1" x14ac:dyDescent="0.25">
      <c r="H1027" s="1"/>
      <c r="I1027" s="1"/>
      <c r="J1027" s="1"/>
      <c r="N1027" s="1"/>
      <c r="O1027" s="1"/>
      <c r="P1027" s="1"/>
      <c r="T1027" s="1"/>
      <c r="U1027" s="1"/>
      <c r="V1027" s="1"/>
      <c r="W1027" s="1"/>
      <c r="X1027" s="1"/>
      <c r="Y1027" s="1"/>
      <c r="Z1027" s="1"/>
      <c r="AA1027" s="1"/>
      <c r="AB1027" s="1"/>
    </row>
    <row r="1028" spans="8:28" ht="15.75" customHeight="1" x14ac:dyDescent="0.25">
      <c r="H1028" s="1"/>
      <c r="I1028" s="1"/>
      <c r="J1028" s="1"/>
      <c r="N1028" s="1"/>
      <c r="O1028" s="1"/>
      <c r="P1028" s="1"/>
      <c r="T1028" s="1"/>
      <c r="U1028" s="1"/>
      <c r="V1028" s="1"/>
      <c r="W1028" s="1"/>
      <c r="X1028" s="1"/>
      <c r="Y1028" s="1"/>
      <c r="Z1028" s="1"/>
      <c r="AA1028" s="1"/>
      <c r="AB1028" s="1"/>
    </row>
    <row r="1029" spans="8:28" ht="15.75" customHeight="1" x14ac:dyDescent="0.25">
      <c r="H1029" s="1"/>
      <c r="I1029" s="1"/>
      <c r="J1029" s="1"/>
      <c r="N1029" s="1"/>
      <c r="O1029" s="1"/>
      <c r="P1029" s="1"/>
      <c r="T1029" s="1"/>
      <c r="U1029" s="1"/>
      <c r="V1029" s="1"/>
      <c r="W1029" s="1"/>
      <c r="X1029" s="1"/>
      <c r="Y1029" s="1"/>
      <c r="Z1029" s="1"/>
      <c r="AA1029" s="1"/>
      <c r="AB1029" s="1"/>
    </row>
    <row r="1030" spans="8:28" ht="15.75" customHeight="1" x14ac:dyDescent="0.25">
      <c r="H1030" s="1"/>
      <c r="I1030" s="1"/>
      <c r="J1030" s="1"/>
      <c r="N1030" s="1"/>
      <c r="O1030" s="1"/>
      <c r="P1030" s="1"/>
      <c r="T1030" s="1"/>
      <c r="U1030" s="1"/>
      <c r="V1030" s="1"/>
      <c r="W1030" s="1"/>
      <c r="X1030" s="1"/>
      <c r="Y1030" s="1"/>
      <c r="Z1030" s="1"/>
      <c r="AA1030" s="1"/>
      <c r="AB1030" s="1"/>
    </row>
    <row r="1031" spans="8:28" ht="15.75" customHeight="1" x14ac:dyDescent="0.25">
      <c r="H1031" s="1"/>
      <c r="I1031" s="1"/>
      <c r="J1031" s="1"/>
      <c r="N1031" s="1"/>
      <c r="O1031" s="1"/>
      <c r="P1031" s="1"/>
      <c r="T1031" s="1"/>
      <c r="U1031" s="1"/>
      <c r="V1031" s="1"/>
      <c r="W1031" s="1"/>
      <c r="X1031" s="1"/>
      <c r="Y1031" s="1"/>
      <c r="Z1031" s="1"/>
      <c r="AA1031" s="1"/>
      <c r="AB1031" s="1"/>
    </row>
    <row r="1032" spans="8:28" ht="15.75" customHeight="1" x14ac:dyDescent="0.25">
      <c r="H1032" s="1"/>
      <c r="I1032" s="1"/>
      <c r="J1032" s="1"/>
      <c r="N1032" s="1"/>
      <c r="O1032" s="1"/>
      <c r="P1032" s="1"/>
      <c r="T1032" s="1"/>
      <c r="U1032" s="1"/>
      <c r="V1032" s="1"/>
      <c r="W1032" s="1"/>
      <c r="X1032" s="1"/>
      <c r="Y1032" s="1"/>
      <c r="Z1032" s="1"/>
      <c r="AA1032" s="1"/>
      <c r="AB1032" s="1"/>
    </row>
    <row r="1033" spans="8:28" ht="15.75" customHeight="1" x14ac:dyDescent="0.25">
      <c r="H1033" s="1"/>
      <c r="I1033" s="1"/>
      <c r="J1033" s="1"/>
      <c r="N1033" s="1"/>
      <c r="O1033" s="1"/>
      <c r="P1033" s="1"/>
      <c r="T1033" s="1"/>
      <c r="U1033" s="1"/>
      <c r="V1033" s="1"/>
      <c r="W1033" s="1"/>
      <c r="X1033" s="1"/>
      <c r="Y1033" s="1"/>
      <c r="Z1033" s="1"/>
      <c r="AA1033" s="1"/>
      <c r="AB1033" s="1"/>
    </row>
    <row r="1034" spans="8:28" ht="15.75" customHeight="1" x14ac:dyDescent="0.25">
      <c r="H1034" s="1"/>
      <c r="I1034" s="1"/>
      <c r="J1034" s="1"/>
      <c r="N1034" s="1"/>
      <c r="O1034" s="1"/>
      <c r="P1034" s="1"/>
      <c r="T1034" s="1"/>
      <c r="U1034" s="1"/>
      <c r="V1034" s="1"/>
      <c r="W1034" s="1"/>
      <c r="X1034" s="1"/>
      <c r="Y1034" s="1"/>
      <c r="Z1034" s="1"/>
      <c r="AA1034" s="1"/>
      <c r="AB1034" s="1"/>
    </row>
    <row r="1035" spans="8:28" ht="15.75" customHeight="1" x14ac:dyDescent="0.25">
      <c r="H1035" s="1"/>
      <c r="I1035" s="1"/>
      <c r="J1035" s="1"/>
      <c r="N1035" s="1"/>
      <c r="O1035" s="1"/>
      <c r="P1035" s="1"/>
      <c r="T1035" s="1"/>
      <c r="U1035" s="1"/>
      <c r="V1035" s="1"/>
      <c r="W1035" s="1"/>
      <c r="X1035" s="1"/>
      <c r="Y1035" s="1"/>
      <c r="Z1035" s="1"/>
      <c r="AA1035" s="1"/>
      <c r="AB1035" s="1"/>
    </row>
    <row r="1036" spans="8:28" ht="15.75" customHeight="1" x14ac:dyDescent="0.25">
      <c r="H1036" s="1"/>
      <c r="I1036" s="1"/>
      <c r="J1036" s="1"/>
      <c r="N1036" s="1"/>
      <c r="O1036" s="1"/>
      <c r="P1036" s="1"/>
      <c r="T1036" s="1"/>
      <c r="U1036" s="1"/>
      <c r="V1036" s="1"/>
      <c r="W1036" s="1"/>
      <c r="X1036" s="1"/>
      <c r="Y1036" s="1"/>
      <c r="Z1036" s="1"/>
      <c r="AA1036" s="1"/>
      <c r="AB1036" s="1"/>
    </row>
    <row r="1037" spans="8:28" ht="15.75" customHeight="1" x14ac:dyDescent="0.25">
      <c r="H1037" s="1"/>
      <c r="I1037" s="1"/>
      <c r="J1037" s="1"/>
      <c r="N1037" s="1"/>
      <c r="O1037" s="1"/>
      <c r="P1037" s="1"/>
      <c r="T1037" s="1"/>
      <c r="U1037" s="1"/>
      <c r="V1037" s="1"/>
      <c r="W1037" s="1"/>
      <c r="X1037" s="1"/>
      <c r="Y1037" s="1"/>
      <c r="Z1037" s="1"/>
      <c r="AA1037" s="1"/>
      <c r="AB1037" s="1"/>
    </row>
    <row r="1038" spans="8:28" ht="15.75" customHeight="1" x14ac:dyDescent="0.25">
      <c r="H1038" s="1"/>
      <c r="I1038" s="1"/>
      <c r="J1038" s="1"/>
      <c r="N1038" s="1"/>
      <c r="O1038" s="1"/>
      <c r="P1038" s="1"/>
      <c r="T1038" s="1"/>
      <c r="U1038" s="1"/>
      <c r="V1038" s="1"/>
      <c r="W1038" s="1"/>
      <c r="X1038" s="1"/>
      <c r="Y1038" s="1"/>
      <c r="Z1038" s="1"/>
      <c r="AA1038" s="1"/>
      <c r="AB1038" s="1"/>
    </row>
    <row r="1039" spans="8:28" ht="15.75" customHeight="1" x14ac:dyDescent="0.25">
      <c r="H1039" s="1"/>
      <c r="I1039" s="1"/>
      <c r="J1039" s="1"/>
      <c r="N1039" s="1"/>
      <c r="O1039" s="1"/>
      <c r="P1039" s="1"/>
      <c r="T1039" s="1"/>
      <c r="U1039" s="1"/>
      <c r="V1039" s="1"/>
      <c r="W1039" s="1"/>
      <c r="X1039" s="1"/>
      <c r="Y1039" s="1"/>
      <c r="Z1039" s="1"/>
      <c r="AA1039" s="1"/>
      <c r="AB1039" s="1"/>
    </row>
    <row r="1040" spans="8:28" ht="15.75" customHeight="1" x14ac:dyDescent="0.25">
      <c r="H1040" s="1"/>
      <c r="I1040" s="1"/>
      <c r="J1040" s="1"/>
      <c r="N1040" s="1"/>
      <c r="O1040" s="1"/>
      <c r="P1040" s="1"/>
      <c r="T1040" s="1"/>
      <c r="U1040" s="1"/>
      <c r="V1040" s="1"/>
      <c r="W1040" s="1"/>
      <c r="X1040" s="1"/>
      <c r="Y1040" s="1"/>
      <c r="Z1040" s="1"/>
      <c r="AA1040" s="1"/>
      <c r="AB1040" s="1"/>
    </row>
    <row r="1041" spans="8:28" ht="15.75" customHeight="1" x14ac:dyDescent="0.25">
      <c r="H1041" s="1"/>
      <c r="I1041" s="1"/>
      <c r="J1041" s="1"/>
      <c r="N1041" s="1"/>
      <c r="O1041" s="1"/>
      <c r="P1041" s="1"/>
      <c r="T1041" s="1"/>
      <c r="U1041" s="1"/>
      <c r="V1041" s="1"/>
      <c r="W1041" s="1"/>
      <c r="X1041" s="1"/>
      <c r="Y1041" s="1"/>
      <c r="Z1041" s="1"/>
      <c r="AA1041" s="1"/>
      <c r="AB1041" s="1"/>
    </row>
    <row r="1042" spans="8:28" ht="15.75" customHeight="1" x14ac:dyDescent="0.25">
      <c r="H1042" s="1"/>
      <c r="I1042" s="1"/>
      <c r="J1042" s="1"/>
      <c r="N1042" s="1"/>
      <c r="O1042" s="1"/>
      <c r="P1042" s="1"/>
      <c r="T1042" s="1"/>
      <c r="U1042" s="1"/>
      <c r="V1042" s="1"/>
      <c r="W1042" s="1"/>
      <c r="X1042" s="1"/>
      <c r="Y1042" s="1"/>
      <c r="Z1042" s="1"/>
      <c r="AA1042" s="1"/>
      <c r="AB1042" s="1"/>
    </row>
    <row r="1043" spans="8:28" ht="15.75" customHeight="1" x14ac:dyDescent="0.25">
      <c r="H1043" s="1"/>
      <c r="I1043" s="1"/>
      <c r="J1043" s="1"/>
      <c r="N1043" s="1"/>
      <c r="O1043" s="1"/>
      <c r="P1043" s="1"/>
      <c r="T1043" s="1"/>
      <c r="U1043" s="1"/>
      <c r="V1043" s="1"/>
      <c r="W1043" s="1"/>
      <c r="X1043" s="1"/>
      <c r="Y1043" s="1"/>
      <c r="Z1043" s="1"/>
      <c r="AA1043" s="1"/>
      <c r="AB1043" s="1"/>
    </row>
    <row r="1044" spans="8:28" ht="15.75" customHeight="1" x14ac:dyDescent="0.25">
      <c r="H1044" s="1"/>
      <c r="I1044" s="1"/>
      <c r="J1044" s="1"/>
      <c r="N1044" s="1"/>
      <c r="O1044" s="1"/>
      <c r="P1044" s="1"/>
      <c r="T1044" s="1"/>
      <c r="U1044" s="1"/>
      <c r="V1044" s="1"/>
      <c r="W1044" s="1"/>
      <c r="X1044" s="1"/>
      <c r="Y1044" s="1"/>
      <c r="Z1044" s="1"/>
      <c r="AA1044" s="1"/>
      <c r="AB1044" s="1"/>
    </row>
    <row r="1045" spans="8:28" ht="15.75" customHeight="1" x14ac:dyDescent="0.25">
      <c r="H1045" s="1"/>
      <c r="I1045" s="1"/>
      <c r="J1045" s="1"/>
      <c r="N1045" s="1"/>
      <c r="O1045" s="1"/>
      <c r="P1045" s="1"/>
      <c r="T1045" s="1"/>
      <c r="U1045" s="1"/>
      <c r="V1045" s="1"/>
      <c r="W1045" s="1"/>
      <c r="X1045" s="1"/>
      <c r="Y1045" s="1"/>
      <c r="Z1045" s="1"/>
      <c r="AA1045" s="1"/>
      <c r="AB1045" s="1"/>
    </row>
    <row r="1046" spans="8:28" ht="15.75" customHeight="1" x14ac:dyDescent="0.25">
      <c r="H1046" s="1"/>
      <c r="I1046" s="1"/>
      <c r="J1046" s="1"/>
      <c r="N1046" s="1"/>
      <c r="O1046" s="1"/>
      <c r="P1046" s="1"/>
      <c r="T1046" s="1"/>
      <c r="U1046" s="1"/>
      <c r="V1046" s="1"/>
      <c r="W1046" s="1"/>
      <c r="X1046" s="1"/>
      <c r="Y1046" s="1"/>
      <c r="Z1046" s="1"/>
      <c r="AA1046" s="1"/>
      <c r="AB1046" s="1"/>
    </row>
    <row r="1047" spans="8:28" ht="15.75" customHeight="1" x14ac:dyDescent="0.25">
      <c r="H1047" s="1"/>
      <c r="I1047" s="1"/>
      <c r="J1047" s="1"/>
      <c r="N1047" s="1"/>
      <c r="O1047" s="1"/>
      <c r="P1047" s="1"/>
      <c r="T1047" s="1"/>
      <c r="U1047" s="1"/>
      <c r="V1047" s="1"/>
      <c r="W1047" s="1"/>
      <c r="X1047" s="1"/>
      <c r="Y1047" s="1"/>
      <c r="Z1047" s="1"/>
      <c r="AA1047" s="1"/>
      <c r="AB1047" s="1"/>
    </row>
    <row r="1048" spans="8:28" ht="15.75" customHeight="1" x14ac:dyDescent="0.25">
      <c r="H1048" s="1"/>
      <c r="I1048" s="1"/>
      <c r="J1048" s="1"/>
      <c r="N1048" s="1"/>
      <c r="O1048" s="1"/>
      <c r="P1048" s="1"/>
      <c r="T1048" s="1"/>
      <c r="U1048" s="1"/>
      <c r="V1048" s="1"/>
      <c r="W1048" s="1"/>
      <c r="X1048" s="1"/>
      <c r="Y1048" s="1"/>
      <c r="Z1048" s="1"/>
      <c r="AA1048" s="1"/>
      <c r="AB1048" s="1"/>
    </row>
    <row r="1049" spans="8:28" ht="15.75" customHeight="1" x14ac:dyDescent="0.25">
      <c r="H1049" s="1"/>
      <c r="I1049" s="1"/>
      <c r="J1049" s="1"/>
      <c r="N1049" s="1"/>
      <c r="O1049" s="1"/>
      <c r="P1049" s="1"/>
      <c r="T1049" s="1"/>
      <c r="U1049" s="1"/>
      <c r="V1049" s="1"/>
      <c r="W1049" s="1"/>
      <c r="X1049" s="1"/>
      <c r="Y1049" s="1"/>
      <c r="Z1049" s="1"/>
      <c r="AA1049" s="1"/>
      <c r="AB1049" s="1"/>
    </row>
    <row r="1050" spans="8:28" ht="15.75" customHeight="1" x14ac:dyDescent="0.25">
      <c r="H1050" s="1"/>
      <c r="I1050" s="1"/>
      <c r="J1050" s="1"/>
      <c r="N1050" s="1"/>
      <c r="O1050" s="1"/>
      <c r="P1050" s="1"/>
      <c r="T1050" s="1"/>
      <c r="U1050" s="1"/>
      <c r="V1050" s="1"/>
      <c r="W1050" s="1"/>
      <c r="X1050" s="1"/>
      <c r="Y1050" s="1"/>
      <c r="Z1050" s="1"/>
      <c r="AA1050" s="1"/>
      <c r="AB1050" s="1"/>
    </row>
    <row r="1051" spans="8:28" ht="15.75" customHeight="1" x14ac:dyDescent="0.25">
      <c r="H1051" s="1"/>
      <c r="I1051" s="1"/>
      <c r="J1051" s="1"/>
      <c r="N1051" s="1"/>
      <c r="O1051" s="1"/>
      <c r="P1051" s="1"/>
      <c r="T1051" s="1"/>
      <c r="U1051" s="1"/>
      <c r="V1051" s="1"/>
      <c r="W1051" s="1"/>
      <c r="X1051" s="1"/>
      <c r="Y1051" s="1"/>
      <c r="Z1051" s="1"/>
      <c r="AA1051" s="1"/>
      <c r="AB1051" s="1"/>
    </row>
    <row r="1052" spans="8:28" ht="15.75" customHeight="1" x14ac:dyDescent="0.25">
      <c r="H1052" s="1"/>
      <c r="I1052" s="1"/>
      <c r="J1052" s="1"/>
      <c r="N1052" s="1"/>
      <c r="O1052" s="1"/>
      <c r="P1052" s="1"/>
      <c r="T1052" s="1"/>
      <c r="U1052" s="1"/>
      <c r="V1052" s="1"/>
      <c r="W1052" s="1"/>
      <c r="X1052" s="1"/>
      <c r="Y1052" s="1"/>
      <c r="Z1052" s="1"/>
      <c r="AA1052" s="1"/>
      <c r="AB1052" s="1"/>
    </row>
    <row r="1053" spans="8:28" ht="15.75" customHeight="1" x14ac:dyDescent="0.25">
      <c r="H1053" s="1"/>
      <c r="I1053" s="1"/>
      <c r="J1053" s="1"/>
      <c r="N1053" s="1"/>
      <c r="O1053" s="1"/>
      <c r="P1053" s="1"/>
      <c r="T1053" s="1"/>
      <c r="U1053" s="1"/>
      <c r="V1053" s="1"/>
      <c r="W1053" s="1"/>
      <c r="X1053" s="1"/>
      <c r="Y1053" s="1"/>
      <c r="Z1053" s="1"/>
      <c r="AA1053" s="1"/>
      <c r="AB1053" s="1"/>
    </row>
    <row r="1054" spans="8:28" ht="15.75" customHeight="1" x14ac:dyDescent="0.25">
      <c r="H1054" s="1"/>
      <c r="I1054" s="1"/>
      <c r="J1054" s="1"/>
      <c r="N1054" s="1"/>
      <c r="O1054" s="1"/>
      <c r="P1054" s="1"/>
      <c r="T1054" s="1"/>
      <c r="U1054" s="1"/>
      <c r="V1054" s="1"/>
      <c r="W1054" s="1"/>
      <c r="X1054" s="1"/>
      <c r="Y1054" s="1"/>
      <c r="Z1054" s="1"/>
      <c r="AA1054" s="1"/>
      <c r="AB1054" s="1"/>
    </row>
    <row r="1055" spans="8:28" ht="15.75" customHeight="1" x14ac:dyDescent="0.25">
      <c r="H1055" s="1"/>
      <c r="I1055" s="1"/>
      <c r="J1055" s="1"/>
      <c r="N1055" s="1"/>
      <c r="O1055" s="1"/>
      <c r="P1055" s="1"/>
      <c r="T1055" s="1"/>
      <c r="U1055" s="1"/>
      <c r="V1055" s="1"/>
      <c r="W1055" s="1"/>
      <c r="X1055" s="1"/>
      <c r="Y1055" s="1"/>
      <c r="Z1055" s="1"/>
      <c r="AA1055" s="1"/>
      <c r="AB1055" s="1"/>
    </row>
    <row r="1056" spans="8:28" ht="15.75" customHeight="1" x14ac:dyDescent="0.25">
      <c r="H1056" s="1"/>
      <c r="I1056" s="1"/>
      <c r="J1056" s="1"/>
      <c r="N1056" s="1"/>
      <c r="O1056" s="1"/>
      <c r="P1056" s="1"/>
      <c r="T1056" s="1"/>
      <c r="U1056" s="1"/>
      <c r="V1056" s="1"/>
      <c r="W1056" s="1"/>
      <c r="X1056" s="1"/>
      <c r="Y1056" s="1"/>
      <c r="Z1056" s="1"/>
      <c r="AA1056" s="1"/>
      <c r="AB1056" s="1"/>
    </row>
    <row r="1057" spans="8:28" ht="15.75" customHeight="1" x14ac:dyDescent="0.25">
      <c r="H1057" s="1"/>
      <c r="I1057" s="1"/>
      <c r="J1057" s="1"/>
      <c r="N1057" s="1"/>
      <c r="O1057" s="1"/>
      <c r="P1057" s="1"/>
      <c r="T1057" s="1"/>
      <c r="U1057" s="1"/>
      <c r="V1057" s="1"/>
      <c r="W1057" s="1"/>
      <c r="X1057" s="1"/>
      <c r="Y1057" s="1"/>
      <c r="Z1057" s="1"/>
      <c r="AA1057" s="1"/>
      <c r="AB1057" s="1"/>
    </row>
    <row r="1058" spans="8:28" ht="15.75" customHeight="1" x14ac:dyDescent="0.25">
      <c r="H1058" s="1"/>
      <c r="I1058" s="1"/>
      <c r="J1058" s="1"/>
      <c r="N1058" s="1"/>
      <c r="O1058" s="1"/>
      <c r="P1058" s="1"/>
      <c r="T1058" s="1"/>
      <c r="U1058" s="1"/>
      <c r="V1058" s="1"/>
      <c r="W1058" s="1"/>
      <c r="X1058" s="1"/>
      <c r="Y1058" s="1"/>
      <c r="Z1058" s="1"/>
      <c r="AA1058" s="1"/>
      <c r="AB1058" s="1"/>
    </row>
    <row r="1059" spans="8:28" ht="15.75" customHeight="1" x14ac:dyDescent="0.25">
      <c r="H1059" s="1"/>
      <c r="I1059" s="1"/>
      <c r="J1059" s="1"/>
      <c r="N1059" s="1"/>
      <c r="O1059" s="1"/>
      <c r="P1059" s="1"/>
      <c r="T1059" s="1"/>
      <c r="U1059" s="1"/>
      <c r="V1059" s="1"/>
      <c r="W1059" s="1"/>
      <c r="X1059" s="1"/>
      <c r="Y1059" s="1"/>
      <c r="Z1059" s="1"/>
      <c r="AA1059" s="1"/>
      <c r="AB1059" s="1"/>
    </row>
    <row r="1060" spans="8:28" ht="15.75" customHeight="1" x14ac:dyDescent="0.25">
      <c r="H1060" s="1"/>
      <c r="I1060" s="1"/>
      <c r="J1060" s="1"/>
      <c r="N1060" s="1"/>
      <c r="O1060" s="1"/>
      <c r="P1060" s="1"/>
      <c r="T1060" s="1"/>
      <c r="U1060" s="1"/>
      <c r="V1060" s="1"/>
      <c r="W1060" s="1"/>
      <c r="X1060" s="1"/>
      <c r="Y1060" s="1"/>
      <c r="Z1060" s="1"/>
      <c r="AA1060" s="1"/>
      <c r="AB1060" s="1"/>
    </row>
    <row r="1061" spans="8:28" ht="15.75" customHeight="1" x14ac:dyDescent="0.25">
      <c r="H1061" s="1"/>
      <c r="I1061" s="1"/>
      <c r="J1061" s="1"/>
      <c r="N1061" s="1"/>
      <c r="O1061" s="1"/>
      <c r="P1061" s="1"/>
      <c r="T1061" s="1"/>
      <c r="U1061" s="1"/>
      <c r="V1061" s="1"/>
      <c r="W1061" s="1"/>
      <c r="X1061" s="1"/>
      <c r="Y1061" s="1"/>
      <c r="Z1061" s="1"/>
      <c r="AA1061" s="1"/>
      <c r="AB1061" s="1"/>
    </row>
    <row r="1062" spans="8:28" ht="15.75" customHeight="1" x14ac:dyDescent="0.25">
      <c r="H1062" s="1"/>
      <c r="I1062" s="1"/>
      <c r="J1062" s="1"/>
      <c r="N1062" s="1"/>
      <c r="O1062" s="1"/>
      <c r="P1062" s="1"/>
      <c r="T1062" s="1"/>
      <c r="U1062" s="1"/>
      <c r="V1062" s="1"/>
      <c r="W1062" s="1"/>
      <c r="X1062" s="1"/>
      <c r="Y1062" s="1"/>
      <c r="Z1062" s="1"/>
      <c r="AA1062" s="1"/>
      <c r="AB1062" s="1"/>
    </row>
    <row r="1063" spans="8:28" ht="15.75" customHeight="1" x14ac:dyDescent="0.25">
      <c r="H1063" s="1"/>
      <c r="I1063" s="1"/>
      <c r="J1063" s="1"/>
      <c r="N1063" s="1"/>
      <c r="O1063" s="1"/>
      <c r="P1063" s="1"/>
      <c r="T1063" s="1"/>
      <c r="U1063" s="1"/>
      <c r="V1063" s="1"/>
      <c r="W1063" s="1"/>
      <c r="X1063" s="1"/>
      <c r="Y1063" s="1"/>
      <c r="Z1063" s="1"/>
      <c r="AA1063" s="1"/>
      <c r="AB1063" s="1"/>
    </row>
    <row r="1064" spans="8:28" ht="15.75" customHeight="1" x14ac:dyDescent="0.25">
      <c r="H1064" s="1"/>
      <c r="I1064" s="1"/>
      <c r="J1064" s="1"/>
      <c r="N1064" s="1"/>
      <c r="O1064" s="1"/>
      <c r="P1064" s="1"/>
      <c r="T1064" s="1"/>
      <c r="U1064" s="1"/>
      <c r="V1064" s="1"/>
      <c r="W1064" s="1"/>
      <c r="X1064" s="1"/>
      <c r="Y1064" s="1"/>
      <c r="Z1064" s="1"/>
      <c r="AA1064" s="1"/>
      <c r="AB1064" s="1"/>
    </row>
    <row r="1065" spans="8:28" ht="15.75" customHeight="1" x14ac:dyDescent="0.25">
      <c r="H1065" s="1"/>
      <c r="I1065" s="1"/>
      <c r="J1065" s="1"/>
      <c r="N1065" s="1"/>
      <c r="O1065" s="1"/>
      <c r="P1065" s="1"/>
      <c r="T1065" s="1"/>
      <c r="U1065" s="1"/>
      <c r="V1065" s="1"/>
      <c r="W1065" s="1"/>
      <c r="X1065" s="1"/>
      <c r="Y1065" s="1"/>
      <c r="Z1065" s="1"/>
      <c r="AA1065" s="1"/>
      <c r="AB1065" s="1"/>
    </row>
    <row r="1066" spans="8:28" ht="15.75" customHeight="1" x14ac:dyDescent="0.25">
      <c r="H1066" s="1"/>
      <c r="I1066" s="1"/>
      <c r="J1066" s="1"/>
      <c r="N1066" s="1"/>
      <c r="O1066" s="1"/>
      <c r="P1066" s="1"/>
      <c r="T1066" s="1"/>
      <c r="U1066" s="1"/>
      <c r="V1066" s="1"/>
      <c r="W1066" s="1"/>
      <c r="X1066" s="1"/>
      <c r="Y1066" s="1"/>
      <c r="Z1066" s="1"/>
      <c r="AA1066" s="1"/>
      <c r="AB1066" s="1"/>
    </row>
    <row r="1067" spans="8:28" ht="15.75" customHeight="1" x14ac:dyDescent="0.25">
      <c r="H1067" s="1"/>
      <c r="I1067" s="1"/>
      <c r="J1067" s="1"/>
      <c r="N1067" s="1"/>
      <c r="O1067" s="1"/>
      <c r="P1067" s="1"/>
      <c r="T1067" s="1"/>
      <c r="U1067" s="1"/>
      <c r="V1067" s="1"/>
      <c r="W1067" s="1"/>
      <c r="X1067" s="1"/>
      <c r="Y1067" s="1"/>
      <c r="Z1067" s="1"/>
      <c r="AA1067" s="1"/>
      <c r="AB1067" s="1"/>
    </row>
    <row r="1068" spans="8:28" ht="15.75" customHeight="1" x14ac:dyDescent="0.25">
      <c r="H1068" s="1"/>
      <c r="I1068" s="1"/>
      <c r="J1068" s="1"/>
      <c r="N1068" s="1"/>
      <c r="O1068" s="1"/>
      <c r="P1068" s="1"/>
      <c r="T1068" s="1"/>
      <c r="U1068" s="1"/>
      <c r="V1068" s="1"/>
      <c r="W1068" s="1"/>
      <c r="X1068" s="1"/>
      <c r="Y1068" s="1"/>
      <c r="Z1068" s="1"/>
      <c r="AA1068" s="1"/>
      <c r="AB1068" s="1"/>
    </row>
    <row r="1069" spans="8:28" ht="15.75" customHeight="1" x14ac:dyDescent="0.25">
      <c r="H1069" s="1"/>
      <c r="I1069" s="1"/>
      <c r="J1069" s="1"/>
      <c r="N1069" s="1"/>
      <c r="O1069" s="1"/>
      <c r="P1069" s="1"/>
      <c r="T1069" s="1"/>
      <c r="U1069" s="1"/>
      <c r="V1069" s="1"/>
      <c r="W1069" s="1"/>
      <c r="X1069" s="1"/>
      <c r="Y1069" s="1"/>
      <c r="Z1069" s="1"/>
      <c r="AA1069" s="1"/>
      <c r="AB1069" s="1"/>
    </row>
    <row r="1070" spans="8:28" ht="15.75" customHeight="1" x14ac:dyDescent="0.25">
      <c r="H1070" s="1"/>
      <c r="I1070" s="1"/>
      <c r="J1070" s="1"/>
      <c r="N1070" s="1"/>
      <c r="O1070" s="1"/>
      <c r="P1070" s="1"/>
      <c r="T1070" s="1"/>
      <c r="U1070" s="1"/>
      <c r="V1070" s="1"/>
      <c r="W1070" s="1"/>
      <c r="X1070" s="1"/>
      <c r="Y1070" s="1"/>
      <c r="Z1070" s="1"/>
      <c r="AA1070" s="1"/>
      <c r="AB1070" s="1"/>
    </row>
    <row r="1071" spans="8:28" ht="15.75" customHeight="1" x14ac:dyDescent="0.25">
      <c r="H1071" s="1"/>
      <c r="I1071" s="1"/>
      <c r="J1071" s="1"/>
      <c r="N1071" s="1"/>
      <c r="O1071" s="1"/>
      <c r="P1071" s="1"/>
      <c r="T1071" s="1"/>
      <c r="U1071" s="1"/>
      <c r="V1071" s="1"/>
      <c r="W1071" s="1"/>
      <c r="X1071" s="1"/>
      <c r="Y1071" s="1"/>
      <c r="Z1071" s="1"/>
      <c r="AA1071" s="1"/>
      <c r="AB1071" s="1"/>
    </row>
    <row r="1072" spans="8:28" ht="15.75" customHeight="1" x14ac:dyDescent="0.25">
      <c r="H1072" s="1"/>
      <c r="I1072" s="1"/>
      <c r="J1072" s="1"/>
      <c r="N1072" s="1"/>
      <c r="O1072" s="1"/>
      <c r="P1072" s="1"/>
      <c r="T1072" s="1"/>
      <c r="U1072" s="1"/>
      <c r="V1072" s="1"/>
      <c r="W1072" s="1"/>
      <c r="X1072" s="1"/>
      <c r="Y1072" s="1"/>
      <c r="Z1072" s="1"/>
      <c r="AA1072" s="1"/>
      <c r="AB1072" s="1"/>
    </row>
    <row r="1073" spans="8:28" ht="15.75" customHeight="1" x14ac:dyDescent="0.25">
      <c r="H1073" s="1"/>
      <c r="I1073" s="1"/>
      <c r="J1073" s="1"/>
      <c r="N1073" s="1"/>
      <c r="O1073" s="1"/>
      <c r="P1073" s="1"/>
      <c r="T1073" s="1"/>
      <c r="U1073" s="1"/>
      <c r="V1073" s="1"/>
      <c r="W1073" s="1"/>
      <c r="X1073" s="1"/>
      <c r="Y1073" s="1"/>
      <c r="Z1073" s="1"/>
      <c r="AA1073" s="1"/>
      <c r="AB1073" s="1"/>
    </row>
    <row r="1074" spans="8:28" ht="15.75" customHeight="1" x14ac:dyDescent="0.25">
      <c r="H1074" s="1"/>
      <c r="I1074" s="1"/>
      <c r="J1074" s="1"/>
      <c r="N1074" s="1"/>
      <c r="O1074" s="1"/>
      <c r="P1074" s="1"/>
      <c r="T1074" s="1"/>
      <c r="U1074" s="1"/>
      <c r="V1074" s="1"/>
      <c r="W1074" s="1"/>
      <c r="X1074" s="1"/>
      <c r="Y1074" s="1"/>
      <c r="Z1074" s="1"/>
      <c r="AA1074" s="1"/>
      <c r="AB1074" s="1"/>
    </row>
    <row r="1075" spans="8:28" ht="15.75" customHeight="1" x14ac:dyDescent="0.25">
      <c r="H1075" s="1"/>
      <c r="I1075" s="1"/>
      <c r="J1075" s="1"/>
      <c r="N1075" s="1"/>
      <c r="O1075" s="1"/>
      <c r="P1075" s="1"/>
      <c r="T1075" s="1"/>
      <c r="U1075" s="1"/>
      <c r="V1075" s="1"/>
      <c r="W1075" s="1"/>
      <c r="X1075" s="1"/>
      <c r="Y1075" s="1"/>
      <c r="Z1075" s="1"/>
      <c r="AA1075" s="1"/>
      <c r="AB1075" s="1"/>
    </row>
    <row r="1076" spans="8:28" ht="15.75" customHeight="1" x14ac:dyDescent="0.25">
      <c r="H1076" s="1"/>
      <c r="I1076" s="1"/>
      <c r="J1076" s="1"/>
      <c r="N1076" s="1"/>
      <c r="O1076" s="1"/>
      <c r="P1076" s="1"/>
      <c r="T1076" s="1"/>
      <c r="U1076" s="1"/>
      <c r="V1076" s="1"/>
      <c r="W1076" s="1"/>
      <c r="X1076" s="1"/>
      <c r="Y1076" s="1"/>
      <c r="Z1076" s="1"/>
      <c r="AA1076" s="1"/>
      <c r="AB1076" s="1"/>
    </row>
    <row r="1077" spans="8:28" ht="15.75" customHeight="1" x14ac:dyDescent="0.25">
      <c r="H1077" s="1"/>
      <c r="I1077" s="1"/>
      <c r="J1077" s="1"/>
      <c r="N1077" s="1"/>
      <c r="O1077" s="1"/>
      <c r="P1077" s="1"/>
      <c r="T1077" s="1"/>
      <c r="U1077" s="1"/>
      <c r="V1077" s="1"/>
      <c r="W1077" s="1"/>
      <c r="X1077" s="1"/>
      <c r="Y1077" s="1"/>
      <c r="Z1077" s="1"/>
      <c r="AA1077" s="1"/>
      <c r="AB1077" s="1"/>
    </row>
    <row r="1078" spans="8:28" ht="15.75" customHeight="1" x14ac:dyDescent="0.25">
      <c r="H1078" s="1"/>
      <c r="I1078" s="1"/>
      <c r="J1078" s="1"/>
      <c r="N1078" s="1"/>
      <c r="O1078" s="1"/>
      <c r="P1078" s="1"/>
      <c r="T1078" s="1"/>
      <c r="U1078" s="1"/>
      <c r="V1078" s="1"/>
      <c r="W1078" s="1"/>
      <c r="X1078" s="1"/>
      <c r="Y1078" s="1"/>
      <c r="Z1078" s="1"/>
      <c r="AA1078" s="1"/>
      <c r="AB1078" s="1"/>
    </row>
    <row r="1079" spans="8:28" ht="15.75" customHeight="1" x14ac:dyDescent="0.25">
      <c r="H1079" s="1"/>
      <c r="I1079" s="1"/>
      <c r="J1079" s="1"/>
      <c r="N1079" s="1"/>
      <c r="O1079" s="1"/>
      <c r="P1079" s="1"/>
      <c r="T1079" s="1"/>
      <c r="U1079" s="1"/>
      <c r="V1079" s="1"/>
      <c r="W1079" s="1"/>
      <c r="X1079" s="1"/>
      <c r="Y1079" s="1"/>
      <c r="Z1079" s="1"/>
      <c r="AA1079" s="1"/>
      <c r="AB1079" s="1"/>
    </row>
    <row r="1080" spans="8:28" ht="15.75" customHeight="1" x14ac:dyDescent="0.25">
      <c r="H1080" s="1"/>
      <c r="I1080" s="1"/>
      <c r="J1080" s="1"/>
      <c r="N1080" s="1"/>
      <c r="O1080" s="1"/>
      <c r="P1080" s="1"/>
      <c r="T1080" s="1"/>
      <c r="U1080" s="1"/>
      <c r="V1080" s="1"/>
      <c r="W1080" s="1"/>
      <c r="X1080" s="1"/>
      <c r="Y1080" s="1"/>
      <c r="Z1080" s="1"/>
      <c r="AA1080" s="1"/>
      <c r="AB1080" s="1"/>
    </row>
    <row r="1081" spans="8:28" ht="15.75" customHeight="1" x14ac:dyDescent="0.25">
      <c r="H1081" s="1"/>
      <c r="I1081" s="1"/>
      <c r="J1081" s="1"/>
      <c r="N1081" s="1"/>
      <c r="O1081" s="1"/>
      <c r="P1081" s="1"/>
      <c r="T1081" s="1"/>
      <c r="U1081" s="1"/>
      <c r="V1081" s="1"/>
      <c r="W1081" s="1"/>
      <c r="X1081" s="1"/>
      <c r="Y1081" s="1"/>
      <c r="Z1081" s="1"/>
      <c r="AA1081" s="1"/>
      <c r="AB1081" s="1"/>
    </row>
    <row r="1082" spans="8:28" ht="15.75" customHeight="1" x14ac:dyDescent="0.25">
      <c r="H1082" s="1"/>
      <c r="I1082" s="1"/>
      <c r="J1082" s="1"/>
      <c r="N1082" s="1"/>
      <c r="O1082" s="1"/>
      <c r="P1082" s="1"/>
      <c r="T1082" s="1"/>
      <c r="U1082" s="1"/>
      <c r="V1082" s="1"/>
      <c r="W1082" s="1"/>
      <c r="X1082" s="1"/>
      <c r="Y1082" s="1"/>
      <c r="Z1082" s="1"/>
      <c r="AA1082" s="1"/>
      <c r="AB1082" s="1"/>
    </row>
    <row r="1083" spans="8:28" ht="15.75" customHeight="1" x14ac:dyDescent="0.25">
      <c r="H1083" s="1"/>
      <c r="I1083" s="1"/>
      <c r="J1083" s="1"/>
      <c r="N1083" s="1"/>
      <c r="O1083" s="1"/>
      <c r="P1083" s="1"/>
      <c r="T1083" s="1"/>
      <c r="U1083" s="1"/>
      <c r="V1083" s="1"/>
      <c r="W1083" s="1"/>
      <c r="X1083" s="1"/>
      <c r="Y1083" s="1"/>
      <c r="Z1083" s="1"/>
      <c r="AA1083" s="1"/>
      <c r="AB1083" s="1"/>
    </row>
    <row r="1084" spans="8:28" ht="15.75" customHeight="1" x14ac:dyDescent="0.25">
      <c r="H1084" s="1"/>
      <c r="I1084" s="1"/>
      <c r="J1084" s="1"/>
      <c r="N1084" s="1"/>
      <c r="O1084" s="1"/>
      <c r="P1084" s="1"/>
      <c r="T1084" s="1"/>
      <c r="U1084" s="1"/>
      <c r="V1084" s="1"/>
      <c r="W1084" s="1"/>
      <c r="X1084" s="1"/>
      <c r="Y1084" s="1"/>
      <c r="Z1084" s="1"/>
      <c r="AA1084" s="1"/>
      <c r="AB1084" s="1"/>
    </row>
    <row r="1085" spans="8:28" ht="15.75" customHeight="1" x14ac:dyDescent="0.25">
      <c r="H1085" s="1"/>
      <c r="I1085" s="1"/>
      <c r="J1085" s="1"/>
      <c r="N1085" s="1"/>
      <c r="O1085" s="1"/>
      <c r="P1085" s="1"/>
      <c r="T1085" s="1"/>
      <c r="U1085" s="1"/>
      <c r="V1085" s="1"/>
      <c r="W1085" s="1"/>
      <c r="X1085" s="1"/>
      <c r="Y1085" s="1"/>
      <c r="Z1085" s="1"/>
      <c r="AA1085" s="1"/>
      <c r="AB1085" s="1"/>
    </row>
    <row r="1086" spans="8:28" ht="15.75" customHeight="1" x14ac:dyDescent="0.25">
      <c r="H1086" s="1"/>
      <c r="I1086" s="1"/>
      <c r="J1086" s="1"/>
      <c r="N1086" s="1"/>
      <c r="O1086" s="1"/>
      <c r="P1086" s="1"/>
      <c r="T1086" s="1"/>
      <c r="U1086" s="1"/>
      <c r="V1086" s="1"/>
      <c r="W1086" s="1"/>
      <c r="X1086" s="1"/>
      <c r="Y1086" s="1"/>
      <c r="Z1086" s="1"/>
      <c r="AA1086" s="1"/>
      <c r="AB1086" s="1"/>
    </row>
    <row r="1087" spans="8:28" ht="15.75" customHeight="1" x14ac:dyDescent="0.25">
      <c r="H1087" s="1"/>
      <c r="I1087" s="1"/>
      <c r="J1087" s="1"/>
      <c r="N1087" s="1"/>
      <c r="O1087" s="1"/>
      <c r="P1087" s="1"/>
      <c r="T1087" s="1"/>
      <c r="U1087" s="1"/>
      <c r="V1087" s="1"/>
      <c r="W1087" s="1"/>
      <c r="X1087" s="1"/>
      <c r="Y1087" s="1"/>
      <c r="Z1087" s="1"/>
      <c r="AA1087" s="1"/>
      <c r="AB1087" s="1"/>
    </row>
    <row r="1088" spans="8:28" ht="15.75" customHeight="1" x14ac:dyDescent="0.25">
      <c r="H1088" s="1"/>
      <c r="I1088" s="1"/>
      <c r="J1088" s="1"/>
      <c r="N1088" s="1"/>
      <c r="O1088" s="1"/>
      <c r="P1088" s="1"/>
      <c r="T1088" s="1"/>
      <c r="U1088" s="1"/>
      <c r="V1088" s="1"/>
      <c r="W1088" s="1"/>
      <c r="X1088" s="1"/>
      <c r="Y1088" s="1"/>
      <c r="Z1088" s="1"/>
      <c r="AA1088" s="1"/>
      <c r="AB1088" s="1"/>
    </row>
    <row r="1089" spans="8:28" ht="15.75" customHeight="1" x14ac:dyDescent="0.25">
      <c r="H1089" s="1"/>
      <c r="I1089" s="1"/>
      <c r="J1089" s="1"/>
      <c r="N1089" s="1"/>
      <c r="O1089" s="1"/>
      <c r="P1089" s="1"/>
      <c r="T1089" s="1"/>
      <c r="U1089" s="1"/>
      <c r="V1089" s="1"/>
      <c r="W1089" s="1"/>
      <c r="X1089" s="1"/>
      <c r="Y1089" s="1"/>
      <c r="Z1089" s="1"/>
      <c r="AA1089" s="1"/>
      <c r="AB1089" s="1"/>
    </row>
    <row r="1090" spans="8:28" ht="15.75" customHeight="1" x14ac:dyDescent="0.25">
      <c r="H1090" s="1"/>
      <c r="I1090" s="1"/>
      <c r="J1090" s="1"/>
      <c r="N1090" s="1"/>
      <c r="O1090" s="1"/>
      <c r="P1090" s="1"/>
      <c r="T1090" s="1"/>
      <c r="U1090" s="1"/>
      <c r="V1090" s="1"/>
      <c r="W1090" s="1"/>
      <c r="X1090" s="1"/>
      <c r="Y1090" s="1"/>
      <c r="Z1090" s="1"/>
      <c r="AA1090" s="1"/>
      <c r="AB1090" s="1"/>
    </row>
    <row r="1091" spans="8:28" ht="15.75" customHeight="1" x14ac:dyDescent="0.25">
      <c r="H1091" s="1"/>
      <c r="I1091" s="1"/>
      <c r="J1091" s="1"/>
      <c r="N1091" s="1"/>
      <c r="O1091" s="1"/>
      <c r="P1091" s="1"/>
      <c r="T1091" s="1"/>
      <c r="U1091" s="1"/>
      <c r="V1091" s="1"/>
      <c r="W1091" s="1"/>
      <c r="X1091" s="1"/>
      <c r="Y1091" s="1"/>
      <c r="Z1091" s="1"/>
      <c r="AA1091" s="1"/>
      <c r="AB1091" s="1"/>
    </row>
    <row r="1092" spans="8:28" ht="15.75" customHeight="1" x14ac:dyDescent="0.25">
      <c r="H1092" s="1"/>
      <c r="I1092" s="1"/>
      <c r="J1092" s="1"/>
      <c r="N1092" s="1"/>
      <c r="O1092" s="1"/>
      <c r="P1092" s="1"/>
      <c r="T1092" s="1"/>
      <c r="U1092" s="1"/>
      <c r="V1092" s="1"/>
      <c r="W1092" s="1"/>
      <c r="X1092" s="1"/>
      <c r="Y1092" s="1"/>
      <c r="Z1092" s="1"/>
      <c r="AA1092" s="1"/>
      <c r="AB1092" s="1"/>
    </row>
    <row r="1093" spans="8:28" ht="15.75" customHeight="1" x14ac:dyDescent="0.25">
      <c r="H1093" s="1"/>
      <c r="I1093" s="1"/>
      <c r="J1093" s="1"/>
      <c r="N1093" s="1"/>
      <c r="O1093" s="1"/>
      <c r="P1093" s="1"/>
      <c r="T1093" s="1"/>
      <c r="U1093" s="1"/>
      <c r="V1093" s="1"/>
      <c r="W1093" s="1"/>
      <c r="X1093" s="1"/>
      <c r="Y1093" s="1"/>
      <c r="Z1093" s="1"/>
      <c r="AA1093" s="1"/>
      <c r="AB1093" s="1"/>
    </row>
    <row r="1094" spans="8:28" ht="15.75" customHeight="1" x14ac:dyDescent="0.25">
      <c r="H1094" s="1"/>
      <c r="I1094" s="1"/>
      <c r="J1094" s="1"/>
      <c r="N1094" s="1"/>
      <c r="O1094" s="1"/>
      <c r="P1094" s="1"/>
      <c r="T1094" s="1"/>
      <c r="U1094" s="1"/>
      <c r="V1094" s="1"/>
      <c r="W1094" s="1"/>
      <c r="X1094" s="1"/>
      <c r="Y1094" s="1"/>
      <c r="Z1094" s="1"/>
      <c r="AA1094" s="1"/>
      <c r="AB1094" s="1"/>
    </row>
    <row r="1095" spans="8:28" ht="15.75" customHeight="1" x14ac:dyDescent="0.25">
      <c r="H1095" s="1"/>
      <c r="I1095" s="1"/>
      <c r="J1095" s="1"/>
      <c r="N1095" s="1"/>
      <c r="O1095" s="1"/>
      <c r="P1095" s="1"/>
      <c r="T1095" s="1"/>
      <c r="U1095" s="1"/>
      <c r="V1095" s="1"/>
      <c r="W1095" s="1"/>
      <c r="X1095" s="1"/>
      <c r="Y1095" s="1"/>
      <c r="Z1095" s="1"/>
      <c r="AA1095" s="1"/>
      <c r="AB1095" s="1"/>
    </row>
    <row r="1096" spans="8:28" ht="15.75" customHeight="1" x14ac:dyDescent="0.25">
      <c r="H1096" s="1"/>
      <c r="I1096" s="1"/>
      <c r="J1096" s="1"/>
      <c r="N1096" s="1"/>
      <c r="O1096" s="1"/>
      <c r="P1096" s="1"/>
      <c r="T1096" s="1"/>
      <c r="U1096" s="1"/>
      <c r="V1096" s="1"/>
      <c r="W1096" s="1"/>
      <c r="X1096" s="1"/>
      <c r="Y1096" s="1"/>
      <c r="Z1096" s="1"/>
      <c r="AA1096" s="1"/>
      <c r="AB1096" s="1"/>
    </row>
    <row r="1097" spans="8:28" ht="15.75" customHeight="1" x14ac:dyDescent="0.25">
      <c r="H1097" s="1"/>
      <c r="I1097" s="1"/>
      <c r="J1097" s="1"/>
      <c r="N1097" s="1"/>
      <c r="O1097" s="1"/>
      <c r="P1097" s="1"/>
      <c r="T1097" s="1"/>
      <c r="U1097" s="1"/>
      <c r="V1097" s="1"/>
      <c r="W1097" s="1"/>
      <c r="X1097" s="1"/>
      <c r="Y1097" s="1"/>
      <c r="Z1097" s="1"/>
      <c r="AA1097" s="1"/>
      <c r="AB1097" s="1"/>
    </row>
    <row r="1098" spans="8:28" ht="15.75" customHeight="1" x14ac:dyDescent="0.25">
      <c r="H1098" s="1"/>
      <c r="I1098" s="1"/>
      <c r="J1098" s="1"/>
      <c r="N1098" s="1"/>
      <c r="O1098" s="1"/>
      <c r="P1098" s="1"/>
      <c r="T1098" s="1"/>
      <c r="U1098" s="1"/>
      <c r="V1098" s="1"/>
      <c r="W1098" s="1"/>
      <c r="X1098" s="1"/>
      <c r="Y1098" s="1"/>
      <c r="Z1098" s="1"/>
      <c r="AA1098" s="1"/>
      <c r="AB1098" s="1"/>
    </row>
    <row r="1099" spans="8:28" ht="15.75" customHeight="1" x14ac:dyDescent="0.25">
      <c r="H1099" s="1"/>
      <c r="I1099" s="1"/>
      <c r="J1099" s="1"/>
      <c r="N1099" s="1"/>
      <c r="O1099" s="1"/>
      <c r="P1099" s="1"/>
      <c r="T1099" s="1"/>
      <c r="U1099" s="1"/>
      <c r="V1099" s="1"/>
      <c r="W1099" s="1"/>
      <c r="X1099" s="1"/>
      <c r="Y1099" s="1"/>
      <c r="Z1099" s="1"/>
      <c r="AA1099" s="1"/>
      <c r="AB1099" s="1"/>
    </row>
    <row r="1100" spans="8:28" ht="15.75" customHeight="1" x14ac:dyDescent="0.25">
      <c r="H1100" s="1"/>
      <c r="I1100" s="1"/>
      <c r="J1100" s="1"/>
      <c r="N1100" s="1"/>
      <c r="O1100" s="1"/>
      <c r="P1100" s="1"/>
      <c r="T1100" s="1"/>
      <c r="U1100" s="1"/>
      <c r="V1100" s="1"/>
      <c r="W1100" s="1"/>
      <c r="X1100" s="1"/>
      <c r="Y1100" s="1"/>
      <c r="Z1100" s="1"/>
      <c r="AA1100" s="1"/>
      <c r="AB1100" s="1"/>
    </row>
    <row r="1101" spans="8:28" ht="15.75" customHeight="1" x14ac:dyDescent="0.25">
      <c r="H1101" s="1"/>
      <c r="I1101" s="1"/>
      <c r="J1101" s="1"/>
      <c r="N1101" s="1"/>
      <c r="O1101" s="1"/>
      <c r="P1101" s="1"/>
      <c r="T1101" s="1"/>
      <c r="U1101" s="1"/>
      <c r="V1101" s="1"/>
      <c r="W1101" s="1"/>
      <c r="X1101" s="1"/>
      <c r="Y1101" s="1"/>
      <c r="Z1101" s="1"/>
      <c r="AA1101" s="1"/>
      <c r="AB1101" s="1"/>
    </row>
    <row r="1102" spans="8:28" ht="15.75" customHeight="1" x14ac:dyDescent="0.25">
      <c r="H1102" s="1"/>
      <c r="I1102" s="1"/>
      <c r="J1102" s="1"/>
      <c r="N1102" s="1"/>
      <c r="O1102" s="1"/>
      <c r="P1102" s="1"/>
      <c r="T1102" s="1"/>
      <c r="U1102" s="1"/>
      <c r="V1102" s="1"/>
      <c r="W1102" s="1"/>
      <c r="X1102" s="1"/>
      <c r="Y1102" s="1"/>
      <c r="Z1102" s="1"/>
      <c r="AA1102" s="1"/>
      <c r="AB1102" s="1"/>
    </row>
    <row r="1103" spans="8:28" ht="15.75" customHeight="1" x14ac:dyDescent="0.25">
      <c r="H1103" s="1"/>
      <c r="I1103" s="1"/>
      <c r="J1103" s="1"/>
      <c r="N1103" s="1"/>
      <c r="O1103" s="1"/>
      <c r="P1103" s="1"/>
      <c r="T1103" s="1"/>
      <c r="U1103" s="1"/>
      <c r="V1103" s="1"/>
      <c r="W1103" s="1"/>
      <c r="X1103" s="1"/>
      <c r="Y1103" s="1"/>
      <c r="Z1103" s="1"/>
      <c r="AA1103" s="1"/>
      <c r="AB1103" s="1"/>
    </row>
    <row r="1104" spans="8:28" ht="15.75" customHeight="1" x14ac:dyDescent="0.25">
      <c r="H1104" s="1"/>
      <c r="I1104" s="1"/>
      <c r="J1104" s="1"/>
      <c r="N1104" s="1"/>
      <c r="O1104" s="1"/>
      <c r="P1104" s="1"/>
      <c r="T1104" s="1"/>
      <c r="U1104" s="1"/>
      <c r="V1104" s="1"/>
      <c r="W1104" s="1"/>
      <c r="X1104" s="1"/>
      <c r="Y1104" s="1"/>
      <c r="Z1104" s="1"/>
      <c r="AA1104" s="1"/>
      <c r="AB1104" s="1"/>
    </row>
    <row r="1105" spans="8:28" ht="15.75" customHeight="1" x14ac:dyDescent="0.25">
      <c r="H1105" s="1"/>
      <c r="I1105" s="1"/>
      <c r="J1105" s="1"/>
      <c r="N1105" s="1"/>
      <c r="O1105" s="1"/>
      <c r="P1105" s="1"/>
      <c r="T1105" s="1"/>
      <c r="U1105" s="1"/>
      <c r="V1105" s="1"/>
      <c r="W1105" s="1"/>
      <c r="X1105" s="1"/>
      <c r="Y1105" s="1"/>
      <c r="Z1105" s="1"/>
      <c r="AA1105" s="1"/>
      <c r="AB1105" s="1"/>
    </row>
    <row r="1106" spans="8:28" ht="15.75" customHeight="1" x14ac:dyDescent="0.25">
      <c r="H1106" s="1"/>
      <c r="I1106" s="1"/>
      <c r="J1106" s="1"/>
      <c r="N1106" s="1"/>
      <c r="O1106" s="1"/>
      <c r="P1106" s="1"/>
      <c r="T1106" s="1"/>
      <c r="U1106" s="1"/>
      <c r="V1106" s="1"/>
      <c r="W1106" s="1"/>
      <c r="X1106" s="1"/>
      <c r="Y1106" s="1"/>
      <c r="Z1106" s="1"/>
      <c r="AA1106" s="1"/>
      <c r="AB1106" s="1"/>
    </row>
    <row r="1107" spans="8:28" ht="15.75" customHeight="1" x14ac:dyDescent="0.25">
      <c r="H1107" s="1"/>
      <c r="I1107" s="1"/>
      <c r="J1107" s="1"/>
      <c r="N1107" s="1"/>
      <c r="O1107" s="1"/>
      <c r="P1107" s="1"/>
      <c r="T1107" s="1"/>
      <c r="U1107" s="1"/>
      <c r="V1107" s="1"/>
      <c r="W1107" s="1"/>
      <c r="X1107" s="1"/>
      <c r="Y1107" s="1"/>
      <c r="Z1107" s="1"/>
      <c r="AA1107" s="1"/>
      <c r="AB1107" s="1"/>
    </row>
    <row r="1108" spans="8:28" ht="15.75" customHeight="1" x14ac:dyDescent="0.25">
      <c r="H1108" s="1"/>
      <c r="I1108" s="1"/>
      <c r="J1108" s="1"/>
      <c r="N1108" s="1"/>
      <c r="O1108" s="1"/>
      <c r="P1108" s="1"/>
      <c r="T1108" s="1"/>
      <c r="U1108" s="1"/>
      <c r="V1108" s="1"/>
      <c r="W1108" s="1"/>
      <c r="X1108" s="1"/>
      <c r="Y1108" s="1"/>
      <c r="Z1108" s="1"/>
      <c r="AA1108" s="1"/>
      <c r="AB1108" s="1"/>
    </row>
    <row r="1109" spans="8:28" ht="15.75" customHeight="1" x14ac:dyDescent="0.25">
      <c r="H1109" s="1"/>
      <c r="I1109" s="1"/>
      <c r="J1109" s="1"/>
      <c r="N1109" s="1"/>
      <c r="O1109" s="1"/>
      <c r="P1109" s="1"/>
      <c r="T1109" s="1"/>
      <c r="U1109" s="1"/>
      <c r="V1109" s="1"/>
      <c r="W1109" s="1"/>
      <c r="X1109" s="1"/>
      <c r="Y1109" s="1"/>
      <c r="Z1109" s="1"/>
      <c r="AA1109" s="1"/>
      <c r="AB1109" s="1"/>
    </row>
    <row r="1110" spans="8:28" ht="15.75" customHeight="1" x14ac:dyDescent="0.25">
      <c r="H1110" s="1"/>
      <c r="I1110" s="1"/>
      <c r="J1110" s="1"/>
      <c r="N1110" s="1"/>
      <c r="O1110" s="1"/>
      <c r="P1110" s="1"/>
      <c r="T1110" s="1"/>
      <c r="U1110" s="1"/>
      <c r="V1110" s="1"/>
      <c r="W1110" s="1"/>
      <c r="X1110" s="1"/>
      <c r="Y1110" s="1"/>
      <c r="Z1110" s="1"/>
      <c r="AA1110" s="1"/>
      <c r="AB1110" s="1"/>
    </row>
    <row r="1111" spans="8:28" ht="15.75" customHeight="1" x14ac:dyDescent="0.25">
      <c r="H1111" s="1"/>
      <c r="I1111" s="1"/>
      <c r="J1111" s="1"/>
      <c r="N1111" s="1"/>
      <c r="O1111" s="1"/>
      <c r="P1111" s="1"/>
      <c r="T1111" s="1"/>
      <c r="U1111" s="1"/>
      <c r="V1111" s="1"/>
      <c r="W1111" s="1"/>
      <c r="X1111" s="1"/>
      <c r="Y1111" s="1"/>
      <c r="Z1111" s="1"/>
      <c r="AA1111" s="1"/>
      <c r="AB1111" s="1"/>
    </row>
    <row r="1112" spans="8:28" ht="15.75" customHeight="1" x14ac:dyDescent="0.25">
      <c r="H1112" s="1"/>
      <c r="I1112" s="1"/>
      <c r="J1112" s="1"/>
      <c r="N1112" s="1"/>
      <c r="O1112" s="1"/>
      <c r="P1112" s="1"/>
      <c r="T1112" s="1"/>
      <c r="U1112" s="1"/>
      <c r="V1112" s="1"/>
      <c r="W1112" s="1"/>
      <c r="X1112" s="1"/>
      <c r="Y1112" s="1"/>
      <c r="Z1112" s="1"/>
      <c r="AA1112" s="1"/>
      <c r="AB1112" s="1"/>
    </row>
    <row r="1113" spans="8:28" ht="15.75" customHeight="1" x14ac:dyDescent="0.25">
      <c r="H1113" s="1"/>
      <c r="I1113" s="1"/>
      <c r="J1113" s="1"/>
      <c r="N1113" s="1"/>
      <c r="O1113" s="1"/>
      <c r="P1113" s="1"/>
      <c r="T1113" s="1"/>
      <c r="U1113" s="1"/>
      <c r="V1113" s="1"/>
      <c r="W1113" s="1"/>
      <c r="X1113" s="1"/>
      <c r="Y1113" s="1"/>
      <c r="Z1113" s="1"/>
      <c r="AA1113" s="1"/>
      <c r="AB1113" s="1"/>
    </row>
    <row r="1114" spans="8:28" ht="15.75" customHeight="1" x14ac:dyDescent="0.25">
      <c r="H1114" s="1"/>
      <c r="I1114" s="1"/>
      <c r="J1114" s="1"/>
      <c r="N1114" s="1"/>
      <c r="O1114" s="1"/>
      <c r="P1114" s="1"/>
      <c r="T1114" s="1"/>
      <c r="U1114" s="1"/>
      <c r="V1114" s="1"/>
      <c r="W1114" s="1"/>
      <c r="X1114" s="1"/>
      <c r="Y1114" s="1"/>
      <c r="Z1114" s="1"/>
      <c r="AA1114" s="1"/>
      <c r="AB1114" s="1"/>
    </row>
    <row r="1115" spans="8:28" ht="15.75" customHeight="1" x14ac:dyDescent="0.25">
      <c r="H1115" s="1"/>
      <c r="I1115" s="1"/>
      <c r="J1115" s="1"/>
      <c r="N1115" s="1"/>
      <c r="O1115" s="1"/>
      <c r="P1115" s="1"/>
      <c r="T1115" s="1"/>
      <c r="U1115" s="1"/>
      <c r="V1115" s="1"/>
      <c r="W1115" s="1"/>
      <c r="X1115" s="1"/>
      <c r="Y1115" s="1"/>
      <c r="Z1115" s="1"/>
      <c r="AA1115" s="1"/>
      <c r="AB1115" s="1"/>
    </row>
    <row r="1116" spans="8:28" ht="15.75" customHeight="1" x14ac:dyDescent="0.25">
      <c r="H1116" s="1"/>
      <c r="I1116" s="1"/>
      <c r="J1116" s="1"/>
      <c r="N1116" s="1"/>
      <c r="O1116" s="1"/>
      <c r="P1116" s="1"/>
      <c r="T1116" s="1"/>
      <c r="U1116" s="1"/>
      <c r="V1116" s="1"/>
      <c r="W1116" s="1"/>
      <c r="X1116" s="1"/>
      <c r="Y1116" s="1"/>
      <c r="Z1116" s="1"/>
      <c r="AA1116" s="1"/>
      <c r="AB1116" s="1"/>
    </row>
    <row r="1117" spans="8:28" ht="15.75" customHeight="1" x14ac:dyDescent="0.25">
      <c r="H1117" s="1"/>
      <c r="I1117" s="1"/>
      <c r="J1117" s="1"/>
      <c r="N1117" s="1"/>
      <c r="O1117" s="1"/>
      <c r="P1117" s="1"/>
      <c r="T1117" s="1"/>
      <c r="U1117" s="1"/>
      <c r="V1117" s="1"/>
      <c r="W1117" s="1"/>
      <c r="X1117" s="1"/>
      <c r="Y1117" s="1"/>
      <c r="Z1117" s="1"/>
      <c r="AA1117" s="1"/>
      <c r="AB1117" s="1"/>
    </row>
    <row r="1118" spans="8:28" ht="15.75" customHeight="1" x14ac:dyDescent="0.25">
      <c r="H1118" s="1"/>
      <c r="I1118" s="1"/>
      <c r="J1118" s="1"/>
      <c r="N1118" s="1"/>
      <c r="O1118" s="1"/>
      <c r="P1118" s="1"/>
      <c r="T1118" s="1"/>
      <c r="U1118" s="1"/>
      <c r="V1118" s="1"/>
      <c r="W1118" s="1"/>
      <c r="X1118" s="1"/>
      <c r="Y1118" s="1"/>
      <c r="Z1118" s="1"/>
      <c r="AA1118" s="1"/>
      <c r="AB1118" s="1"/>
    </row>
    <row r="1119" spans="8:28" ht="15.75" customHeight="1" x14ac:dyDescent="0.25">
      <c r="H1119" s="1"/>
      <c r="I1119" s="1"/>
      <c r="J1119" s="1"/>
      <c r="N1119" s="1"/>
      <c r="O1119" s="1"/>
      <c r="P1119" s="1"/>
      <c r="T1119" s="1"/>
      <c r="U1119" s="1"/>
      <c r="V1119" s="1"/>
      <c r="W1119" s="1"/>
      <c r="X1119" s="1"/>
      <c r="Y1119" s="1"/>
      <c r="Z1119" s="1"/>
      <c r="AA1119" s="1"/>
      <c r="AB1119" s="1"/>
    </row>
    <row r="1120" spans="8:28" ht="15.75" customHeight="1" x14ac:dyDescent="0.25">
      <c r="H1120" s="1"/>
      <c r="I1120" s="1"/>
      <c r="J1120" s="1"/>
      <c r="N1120" s="1"/>
      <c r="O1120" s="1"/>
      <c r="P1120" s="1"/>
      <c r="T1120" s="1"/>
      <c r="U1120" s="1"/>
      <c r="V1120" s="1"/>
      <c r="W1120" s="1"/>
      <c r="X1120" s="1"/>
      <c r="Y1120" s="1"/>
      <c r="Z1120" s="1"/>
      <c r="AA1120" s="1"/>
      <c r="AB1120" s="1"/>
    </row>
    <row r="1121" spans="8:28" ht="15.75" customHeight="1" x14ac:dyDescent="0.25">
      <c r="H1121" s="1"/>
      <c r="I1121" s="1"/>
      <c r="J1121" s="1"/>
      <c r="N1121" s="1"/>
      <c r="O1121" s="1"/>
      <c r="P1121" s="1"/>
      <c r="T1121" s="1"/>
      <c r="U1121" s="1"/>
      <c r="V1121" s="1"/>
      <c r="W1121" s="1"/>
      <c r="X1121" s="1"/>
      <c r="Y1121" s="1"/>
      <c r="Z1121" s="1"/>
      <c r="AA1121" s="1"/>
      <c r="AB1121" s="1"/>
    </row>
    <row r="1122" spans="8:28" ht="15.75" customHeight="1" x14ac:dyDescent="0.25">
      <c r="H1122" s="1"/>
      <c r="I1122" s="1"/>
      <c r="J1122" s="1"/>
      <c r="N1122" s="1"/>
      <c r="O1122" s="1"/>
      <c r="P1122" s="1"/>
      <c r="T1122" s="1"/>
      <c r="U1122" s="1"/>
      <c r="V1122" s="1"/>
      <c r="W1122" s="1"/>
      <c r="X1122" s="1"/>
      <c r="Y1122" s="1"/>
      <c r="Z1122" s="1"/>
      <c r="AA1122" s="1"/>
      <c r="AB1122" s="1"/>
    </row>
    <row r="1123" spans="8:28" ht="15.75" customHeight="1" x14ac:dyDescent="0.25">
      <c r="H1123" s="1"/>
      <c r="I1123" s="1"/>
      <c r="J1123" s="1"/>
      <c r="N1123" s="1"/>
      <c r="O1123" s="1"/>
      <c r="P1123" s="1"/>
      <c r="T1123" s="1"/>
      <c r="U1123" s="1"/>
      <c r="V1123" s="1"/>
      <c r="W1123" s="1"/>
      <c r="X1123" s="1"/>
      <c r="Y1123" s="1"/>
      <c r="Z1123" s="1"/>
      <c r="AA1123" s="1"/>
      <c r="AB1123" s="1"/>
    </row>
    <row r="1124" spans="8:28" ht="15.75" customHeight="1" x14ac:dyDescent="0.25">
      <c r="H1124" s="1"/>
      <c r="I1124" s="1"/>
      <c r="J1124" s="1"/>
      <c r="N1124" s="1"/>
      <c r="O1124" s="1"/>
      <c r="P1124" s="1"/>
      <c r="T1124" s="1"/>
      <c r="U1124" s="1"/>
      <c r="V1124" s="1"/>
      <c r="W1124" s="1"/>
      <c r="X1124" s="1"/>
      <c r="Y1124" s="1"/>
      <c r="Z1124" s="1"/>
      <c r="AA1124" s="1"/>
      <c r="AB1124" s="1"/>
    </row>
    <row r="1125" spans="8:28" ht="15.75" customHeight="1" x14ac:dyDescent="0.25">
      <c r="H1125" s="1"/>
      <c r="I1125" s="1"/>
      <c r="J1125" s="1"/>
      <c r="N1125" s="1"/>
      <c r="O1125" s="1"/>
      <c r="P1125" s="1"/>
      <c r="T1125" s="1"/>
      <c r="U1125" s="1"/>
      <c r="V1125" s="1"/>
      <c r="W1125" s="1"/>
      <c r="X1125" s="1"/>
      <c r="Y1125" s="1"/>
      <c r="Z1125" s="1"/>
      <c r="AA1125" s="1"/>
      <c r="AB1125" s="1"/>
    </row>
    <row r="1126" spans="8:28" ht="15.75" customHeight="1" x14ac:dyDescent="0.25">
      <c r="H1126" s="1"/>
      <c r="I1126" s="1"/>
      <c r="J1126" s="1"/>
      <c r="N1126" s="1"/>
      <c r="O1126" s="1"/>
      <c r="P1126" s="1"/>
      <c r="T1126" s="1"/>
      <c r="U1126" s="1"/>
      <c r="V1126" s="1"/>
      <c r="W1126" s="1"/>
      <c r="X1126" s="1"/>
      <c r="Y1126" s="1"/>
      <c r="Z1126" s="1"/>
      <c r="AA1126" s="1"/>
      <c r="AB1126" s="1"/>
    </row>
    <row r="1127" spans="8:28" ht="15.75" customHeight="1" x14ac:dyDescent="0.25">
      <c r="H1127" s="1"/>
      <c r="I1127" s="1"/>
      <c r="J1127" s="1"/>
      <c r="N1127" s="1"/>
      <c r="O1127" s="1"/>
      <c r="P1127" s="1"/>
      <c r="T1127" s="1"/>
      <c r="U1127" s="1"/>
      <c r="V1127" s="1"/>
      <c r="W1127" s="1"/>
      <c r="X1127" s="1"/>
      <c r="Y1127" s="1"/>
      <c r="Z1127" s="1"/>
      <c r="AA1127" s="1"/>
      <c r="AB1127" s="1"/>
    </row>
    <row r="1128" spans="8:28" ht="15.75" customHeight="1" x14ac:dyDescent="0.25">
      <c r="H1128" s="1"/>
      <c r="I1128" s="1"/>
      <c r="J1128" s="1"/>
      <c r="N1128" s="1"/>
      <c r="O1128" s="1"/>
      <c r="P1128" s="1"/>
      <c r="T1128" s="1"/>
      <c r="U1128" s="1"/>
      <c r="V1128" s="1"/>
      <c r="W1128" s="1"/>
      <c r="X1128" s="1"/>
      <c r="Y1128" s="1"/>
      <c r="Z1128" s="1"/>
      <c r="AA1128" s="1"/>
      <c r="AB1128" s="1"/>
    </row>
    <row r="1129" spans="8:28" ht="15.75" customHeight="1" x14ac:dyDescent="0.25">
      <c r="H1129" s="1"/>
      <c r="I1129" s="1"/>
      <c r="J1129" s="1"/>
      <c r="N1129" s="1"/>
      <c r="O1129" s="1"/>
      <c r="P1129" s="1"/>
      <c r="T1129" s="1"/>
      <c r="U1129" s="1"/>
      <c r="V1129" s="1"/>
      <c r="W1129" s="1"/>
      <c r="X1129" s="1"/>
      <c r="Y1129" s="1"/>
      <c r="Z1129" s="1"/>
      <c r="AA1129" s="1"/>
      <c r="AB1129" s="1"/>
    </row>
    <row r="1130" spans="8:28" ht="15.75" customHeight="1" x14ac:dyDescent="0.25">
      <c r="H1130" s="1"/>
      <c r="I1130" s="1"/>
      <c r="J1130" s="1"/>
      <c r="N1130" s="1"/>
      <c r="O1130" s="1"/>
      <c r="P1130" s="1"/>
      <c r="T1130" s="1"/>
      <c r="U1130" s="1"/>
      <c r="V1130" s="1"/>
      <c r="W1130" s="1"/>
      <c r="X1130" s="1"/>
      <c r="Y1130" s="1"/>
      <c r="Z1130" s="1"/>
      <c r="AA1130" s="1"/>
      <c r="AB1130" s="1"/>
    </row>
    <row r="1131" spans="8:28" ht="15.75" customHeight="1" x14ac:dyDescent="0.25">
      <c r="H1131" s="1"/>
      <c r="I1131" s="1"/>
      <c r="J1131" s="1"/>
      <c r="N1131" s="1"/>
      <c r="O1131" s="1"/>
      <c r="P1131" s="1"/>
      <c r="T1131" s="1"/>
      <c r="U1131" s="1"/>
      <c r="V1131" s="1"/>
      <c r="W1131" s="1"/>
      <c r="X1131" s="1"/>
      <c r="Y1131" s="1"/>
      <c r="Z1131" s="1"/>
      <c r="AA1131" s="1"/>
      <c r="AB1131" s="1"/>
    </row>
    <row r="1132" spans="8:28" ht="15.75" customHeight="1" x14ac:dyDescent="0.25">
      <c r="H1132" s="1"/>
      <c r="I1132" s="1"/>
      <c r="J1132" s="1"/>
      <c r="N1132" s="1"/>
      <c r="O1132" s="1"/>
      <c r="P1132" s="1"/>
      <c r="T1132" s="1"/>
      <c r="U1132" s="1"/>
      <c r="V1132" s="1"/>
      <c r="W1132" s="1"/>
      <c r="X1132" s="1"/>
      <c r="Y1132" s="1"/>
      <c r="Z1132" s="1"/>
      <c r="AA1132" s="1"/>
      <c r="AB1132" s="1"/>
    </row>
    <row r="1133" spans="8:28" ht="15.75" customHeight="1" x14ac:dyDescent="0.25">
      <c r="H1133" s="1"/>
      <c r="I1133" s="1"/>
      <c r="J1133" s="1"/>
      <c r="N1133" s="1"/>
      <c r="O1133" s="1"/>
      <c r="P1133" s="1"/>
      <c r="T1133" s="1"/>
      <c r="U1133" s="1"/>
      <c r="V1133" s="1"/>
      <c r="W1133" s="1"/>
      <c r="X1133" s="1"/>
      <c r="Y1133" s="1"/>
      <c r="Z1133" s="1"/>
      <c r="AA1133" s="1"/>
      <c r="AB1133" s="1"/>
    </row>
    <row r="1134" spans="8:28" ht="15.75" customHeight="1" x14ac:dyDescent="0.25">
      <c r="H1134" s="1"/>
      <c r="I1134" s="1"/>
      <c r="J1134" s="1"/>
      <c r="N1134" s="1"/>
      <c r="O1134" s="1"/>
      <c r="P1134" s="1"/>
      <c r="T1134" s="1"/>
      <c r="U1134" s="1"/>
      <c r="V1134" s="1"/>
      <c r="W1134" s="1"/>
      <c r="X1134" s="1"/>
      <c r="Y1134" s="1"/>
      <c r="Z1134" s="1"/>
      <c r="AA1134" s="1"/>
      <c r="AB1134" s="1"/>
    </row>
    <row r="1135" spans="8:28" ht="15.75" customHeight="1" x14ac:dyDescent="0.25">
      <c r="H1135" s="1"/>
      <c r="I1135" s="1"/>
      <c r="J1135" s="1"/>
      <c r="N1135" s="1"/>
      <c r="O1135" s="1"/>
      <c r="P1135" s="1"/>
      <c r="T1135" s="1"/>
      <c r="U1135" s="1"/>
      <c r="V1135" s="1"/>
      <c r="W1135" s="1"/>
      <c r="X1135" s="1"/>
      <c r="Y1135" s="1"/>
      <c r="Z1135" s="1"/>
      <c r="AA1135" s="1"/>
      <c r="AB1135" s="1"/>
    </row>
    <row r="1136" spans="8:28" ht="15.75" customHeight="1" x14ac:dyDescent="0.25">
      <c r="H1136" s="1"/>
      <c r="I1136" s="1"/>
      <c r="J1136" s="1"/>
      <c r="N1136" s="1"/>
      <c r="O1136" s="1"/>
      <c r="P1136" s="1"/>
      <c r="T1136" s="1"/>
      <c r="U1136" s="1"/>
      <c r="V1136" s="1"/>
      <c r="W1136" s="1"/>
      <c r="X1136" s="1"/>
      <c r="Y1136" s="1"/>
      <c r="Z1136" s="1"/>
      <c r="AA1136" s="1"/>
      <c r="AB1136" s="1"/>
    </row>
    <row r="1137" spans="8:28" ht="15.75" customHeight="1" x14ac:dyDescent="0.25">
      <c r="H1137" s="1"/>
      <c r="I1137" s="1"/>
      <c r="J1137" s="1"/>
      <c r="N1137" s="1"/>
      <c r="O1137" s="1"/>
      <c r="P1137" s="1"/>
      <c r="T1137" s="1"/>
      <c r="U1137" s="1"/>
      <c r="V1137" s="1"/>
      <c r="W1137" s="1"/>
      <c r="X1137" s="1"/>
      <c r="Y1137" s="1"/>
      <c r="Z1137" s="1"/>
      <c r="AA1137" s="1"/>
      <c r="AB1137" s="1"/>
    </row>
    <row r="1138" spans="8:28" ht="15.75" customHeight="1" x14ac:dyDescent="0.25">
      <c r="H1138" s="1"/>
      <c r="I1138" s="1"/>
      <c r="J1138" s="1"/>
      <c r="N1138" s="1"/>
      <c r="O1138" s="1"/>
      <c r="P1138" s="1"/>
      <c r="T1138" s="1"/>
      <c r="U1138" s="1"/>
      <c r="V1138" s="1"/>
      <c r="W1138" s="1"/>
      <c r="X1138" s="1"/>
      <c r="Y1138" s="1"/>
      <c r="Z1138" s="1"/>
      <c r="AA1138" s="1"/>
      <c r="AB1138" s="1"/>
    </row>
    <row r="1139" spans="8:28" ht="15.75" customHeight="1" x14ac:dyDescent="0.25">
      <c r="H1139" s="1"/>
      <c r="I1139" s="1"/>
      <c r="J1139" s="1"/>
      <c r="N1139" s="1"/>
      <c r="O1139" s="1"/>
      <c r="P1139" s="1"/>
      <c r="T1139" s="1"/>
      <c r="U1139" s="1"/>
      <c r="V1139" s="1"/>
      <c r="W1139" s="1"/>
      <c r="X1139" s="1"/>
      <c r="Y1139" s="1"/>
      <c r="Z1139" s="1"/>
      <c r="AA1139" s="1"/>
      <c r="AB1139" s="1"/>
    </row>
    <row r="1140" spans="8:28" ht="15.75" customHeight="1" x14ac:dyDescent="0.25">
      <c r="H1140" s="1"/>
      <c r="I1140" s="1"/>
      <c r="J1140" s="1"/>
      <c r="N1140" s="1"/>
      <c r="O1140" s="1"/>
      <c r="P1140" s="1"/>
      <c r="T1140" s="1"/>
      <c r="U1140" s="1"/>
      <c r="V1140" s="1"/>
      <c r="W1140" s="1"/>
      <c r="X1140" s="1"/>
      <c r="Y1140" s="1"/>
      <c r="Z1140" s="1"/>
      <c r="AA1140" s="1"/>
      <c r="AB1140" s="1"/>
    </row>
    <row r="1141" spans="8:28" ht="15.75" customHeight="1" x14ac:dyDescent="0.25">
      <c r="H1141" s="1"/>
      <c r="I1141" s="1"/>
      <c r="J1141" s="1"/>
      <c r="N1141" s="1"/>
      <c r="O1141" s="1"/>
      <c r="P1141" s="1"/>
      <c r="T1141" s="1"/>
      <c r="U1141" s="1"/>
      <c r="V1141" s="1"/>
      <c r="W1141" s="1"/>
      <c r="X1141" s="1"/>
      <c r="Y1141" s="1"/>
      <c r="Z1141" s="1"/>
      <c r="AA1141" s="1"/>
      <c r="AB1141" s="1"/>
    </row>
    <row r="1142" spans="8:28" ht="15.75" customHeight="1" x14ac:dyDescent="0.25">
      <c r="H1142" s="1"/>
      <c r="I1142" s="1"/>
      <c r="J1142" s="1"/>
      <c r="N1142" s="1"/>
      <c r="O1142" s="1"/>
      <c r="P1142" s="1"/>
      <c r="T1142" s="1"/>
      <c r="U1142" s="1"/>
      <c r="V1142" s="1"/>
      <c r="W1142" s="1"/>
      <c r="X1142" s="1"/>
      <c r="Y1142" s="1"/>
      <c r="Z1142" s="1"/>
      <c r="AA1142" s="1"/>
      <c r="AB1142" s="1"/>
    </row>
    <row r="1143" spans="8:28" ht="15.75" customHeight="1" x14ac:dyDescent="0.25">
      <c r="H1143" s="1"/>
      <c r="I1143" s="1"/>
      <c r="J1143" s="1"/>
      <c r="N1143" s="1"/>
      <c r="O1143" s="1"/>
      <c r="P1143" s="1"/>
      <c r="T1143" s="1"/>
      <c r="U1143" s="1"/>
      <c r="V1143" s="1"/>
      <c r="W1143" s="1"/>
      <c r="X1143" s="1"/>
      <c r="Y1143" s="1"/>
      <c r="Z1143" s="1"/>
      <c r="AA1143" s="1"/>
      <c r="AB1143" s="1"/>
    </row>
    <row r="1144" spans="8:28" ht="15.75" customHeight="1" x14ac:dyDescent="0.25">
      <c r="H1144" s="1"/>
      <c r="I1144" s="1"/>
      <c r="J1144" s="1"/>
      <c r="N1144" s="1"/>
      <c r="O1144" s="1"/>
      <c r="P1144" s="1"/>
      <c r="T1144" s="1"/>
      <c r="U1144" s="1"/>
      <c r="V1144" s="1"/>
      <c r="W1144" s="1"/>
      <c r="X1144" s="1"/>
      <c r="Y1144" s="1"/>
      <c r="Z1144" s="1"/>
      <c r="AA1144" s="1"/>
      <c r="AB1144" s="1"/>
    </row>
    <row r="1145" spans="8:28" ht="15.75" customHeight="1" x14ac:dyDescent="0.25">
      <c r="H1145" s="1"/>
      <c r="I1145" s="1"/>
      <c r="J1145" s="1"/>
      <c r="N1145" s="1"/>
      <c r="O1145" s="1"/>
      <c r="P1145" s="1"/>
      <c r="T1145" s="1"/>
      <c r="U1145" s="1"/>
      <c r="V1145" s="1"/>
      <c r="W1145" s="1"/>
      <c r="X1145" s="1"/>
      <c r="Y1145" s="1"/>
      <c r="Z1145" s="1"/>
      <c r="AA1145" s="1"/>
      <c r="AB1145" s="1"/>
    </row>
    <row r="1146" spans="8:28" ht="15.75" customHeight="1" x14ac:dyDescent="0.25">
      <c r="H1146" s="1"/>
      <c r="I1146" s="1"/>
      <c r="J1146" s="1"/>
      <c r="N1146" s="1"/>
      <c r="O1146" s="1"/>
      <c r="P1146" s="1"/>
      <c r="T1146" s="1"/>
      <c r="U1146" s="1"/>
      <c r="V1146" s="1"/>
      <c r="W1146" s="1"/>
      <c r="X1146" s="1"/>
      <c r="Y1146" s="1"/>
      <c r="Z1146" s="1"/>
      <c r="AA1146" s="1"/>
      <c r="AB1146" s="1"/>
    </row>
    <row r="1147" spans="8:28" ht="15.75" customHeight="1" x14ac:dyDescent="0.25">
      <c r="H1147" s="1"/>
      <c r="I1147" s="1"/>
      <c r="J1147" s="1"/>
      <c r="N1147" s="1"/>
      <c r="O1147" s="1"/>
      <c r="P1147" s="1"/>
      <c r="T1147" s="1"/>
      <c r="U1147" s="1"/>
      <c r="V1147" s="1"/>
      <c r="W1147" s="1"/>
      <c r="X1147" s="1"/>
      <c r="Y1147" s="1"/>
      <c r="Z1147" s="1"/>
      <c r="AA1147" s="1"/>
      <c r="AB1147" s="1"/>
    </row>
    <row r="1148" spans="8:28" ht="15.75" customHeight="1" x14ac:dyDescent="0.25">
      <c r="H1148" s="1"/>
      <c r="I1148" s="1"/>
      <c r="J1148" s="1"/>
      <c r="N1148" s="1"/>
      <c r="O1148" s="1"/>
      <c r="P1148" s="1"/>
      <c r="T1148" s="1"/>
      <c r="U1148" s="1"/>
      <c r="V1148" s="1"/>
      <c r="W1148" s="1"/>
      <c r="X1148" s="1"/>
      <c r="Y1148" s="1"/>
      <c r="Z1148" s="1"/>
      <c r="AA1148" s="1"/>
      <c r="AB1148" s="1"/>
    </row>
    <row r="1149" spans="8:28" ht="15.75" customHeight="1" x14ac:dyDescent="0.25">
      <c r="H1149" s="1"/>
      <c r="I1149" s="1"/>
      <c r="J1149" s="1"/>
      <c r="N1149" s="1"/>
      <c r="O1149" s="1"/>
      <c r="P1149" s="1"/>
      <c r="T1149" s="1"/>
      <c r="U1149" s="1"/>
      <c r="V1149" s="1"/>
      <c r="W1149" s="1"/>
      <c r="X1149" s="1"/>
      <c r="Y1149" s="1"/>
      <c r="Z1149" s="1"/>
      <c r="AA1149" s="1"/>
      <c r="AB1149" s="1"/>
    </row>
    <row r="1150" spans="8:28" ht="15.75" customHeight="1" x14ac:dyDescent="0.25">
      <c r="H1150" s="1"/>
      <c r="I1150" s="1"/>
      <c r="J1150" s="1"/>
      <c r="N1150" s="1"/>
      <c r="O1150" s="1"/>
      <c r="P1150" s="1"/>
      <c r="T1150" s="1"/>
      <c r="U1150" s="1"/>
      <c r="V1150" s="1"/>
      <c r="W1150" s="1"/>
      <c r="X1150" s="1"/>
      <c r="Y1150" s="1"/>
      <c r="Z1150" s="1"/>
      <c r="AA1150" s="1"/>
      <c r="AB1150" s="1"/>
    </row>
    <row r="1151" spans="8:28" ht="15.75" customHeight="1" x14ac:dyDescent="0.25">
      <c r="H1151" s="1"/>
      <c r="I1151" s="1"/>
      <c r="J1151" s="1"/>
      <c r="N1151" s="1"/>
      <c r="O1151" s="1"/>
      <c r="P1151" s="1"/>
      <c r="T1151" s="1"/>
      <c r="U1151" s="1"/>
      <c r="V1151" s="1"/>
      <c r="W1151" s="1"/>
      <c r="X1151" s="1"/>
      <c r="Y1151" s="1"/>
      <c r="Z1151" s="1"/>
      <c r="AA1151" s="1"/>
      <c r="AB1151" s="1"/>
    </row>
    <row r="1152" spans="8:28" ht="15.75" customHeight="1" x14ac:dyDescent="0.25">
      <c r="H1152" s="1"/>
      <c r="I1152" s="1"/>
      <c r="J1152" s="1"/>
      <c r="N1152" s="1"/>
      <c r="O1152" s="1"/>
      <c r="P1152" s="1"/>
      <c r="T1152" s="1"/>
      <c r="U1152" s="1"/>
      <c r="V1152" s="1"/>
      <c r="W1152" s="1"/>
      <c r="X1152" s="1"/>
      <c r="Y1152" s="1"/>
      <c r="Z1152" s="1"/>
      <c r="AA1152" s="1"/>
      <c r="AB1152" s="1"/>
    </row>
    <row r="1153" spans="8:28" ht="15.75" customHeight="1" x14ac:dyDescent="0.25">
      <c r="H1153" s="1"/>
      <c r="I1153" s="1"/>
      <c r="J1153" s="1"/>
      <c r="N1153" s="1"/>
      <c r="O1153" s="1"/>
      <c r="P1153" s="1"/>
      <c r="T1153" s="1"/>
      <c r="U1153" s="1"/>
      <c r="V1153" s="1"/>
      <c r="W1153" s="1"/>
      <c r="X1153" s="1"/>
      <c r="Y1153" s="1"/>
      <c r="Z1153" s="1"/>
      <c r="AA1153" s="1"/>
      <c r="AB1153" s="1"/>
    </row>
    <row r="1154" spans="8:28" ht="15.75" customHeight="1" x14ac:dyDescent="0.25">
      <c r="H1154" s="1"/>
      <c r="I1154" s="1"/>
      <c r="J1154" s="1"/>
      <c r="N1154" s="1"/>
      <c r="O1154" s="1"/>
      <c r="P1154" s="1"/>
      <c r="T1154" s="1"/>
      <c r="U1154" s="1"/>
      <c r="V1154" s="1"/>
      <c r="W1154" s="1"/>
      <c r="X1154" s="1"/>
      <c r="Y1154" s="1"/>
      <c r="Z1154" s="1"/>
      <c r="AA1154" s="1"/>
      <c r="AB1154" s="1"/>
    </row>
    <row r="1155" spans="8:28" ht="15.75" customHeight="1" x14ac:dyDescent="0.25">
      <c r="H1155" s="1"/>
      <c r="I1155" s="1"/>
      <c r="J1155" s="1"/>
      <c r="N1155" s="1"/>
      <c r="O1155" s="1"/>
      <c r="P1155" s="1"/>
      <c r="T1155" s="1"/>
      <c r="U1155" s="1"/>
      <c r="V1155" s="1"/>
      <c r="W1155" s="1"/>
      <c r="X1155" s="1"/>
      <c r="Y1155" s="1"/>
      <c r="Z1155" s="1"/>
      <c r="AA1155" s="1"/>
      <c r="AB1155" s="1"/>
    </row>
    <row r="1156" spans="8:28" ht="15.75" customHeight="1" x14ac:dyDescent="0.25">
      <c r="H1156" s="1"/>
      <c r="I1156" s="1"/>
      <c r="J1156" s="1"/>
      <c r="N1156" s="1"/>
      <c r="O1156" s="1"/>
      <c r="P1156" s="1"/>
      <c r="T1156" s="1"/>
      <c r="U1156" s="1"/>
      <c r="V1156" s="1"/>
      <c r="W1156" s="1"/>
      <c r="X1156" s="1"/>
      <c r="Y1156" s="1"/>
      <c r="Z1156" s="1"/>
      <c r="AA1156" s="1"/>
      <c r="AB1156" s="1"/>
    </row>
    <row r="1157" spans="8:28" ht="15.75" customHeight="1" x14ac:dyDescent="0.25">
      <c r="H1157" s="1"/>
      <c r="I1157" s="1"/>
      <c r="J1157" s="1"/>
      <c r="N1157" s="1"/>
      <c r="O1157" s="1"/>
      <c r="P1157" s="1"/>
      <c r="T1157" s="1"/>
      <c r="U1157" s="1"/>
      <c r="V1157" s="1"/>
      <c r="W1157" s="1"/>
      <c r="X1157" s="1"/>
      <c r="Y1157" s="1"/>
      <c r="Z1157" s="1"/>
      <c r="AA1157" s="1"/>
      <c r="AB1157" s="1"/>
    </row>
    <row r="1158" spans="8:28" ht="15.75" customHeight="1" x14ac:dyDescent="0.25">
      <c r="H1158" s="1"/>
      <c r="I1158" s="1"/>
      <c r="J1158" s="1"/>
      <c r="N1158" s="1"/>
      <c r="O1158" s="1"/>
      <c r="P1158" s="1"/>
      <c r="T1158" s="1"/>
      <c r="U1158" s="1"/>
      <c r="V1158" s="1"/>
      <c r="W1158" s="1"/>
      <c r="X1158" s="1"/>
      <c r="Y1158" s="1"/>
      <c r="Z1158" s="1"/>
      <c r="AA1158" s="1"/>
      <c r="AB1158" s="1"/>
    </row>
    <row r="1159" spans="8:28" ht="15.75" customHeight="1" x14ac:dyDescent="0.25">
      <c r="H1159" s="1"/>
      <c r="I1159" s="1"/>
      <c r="J1159" s="1"/>
      <c r="N1159" s="1"/>
      <c r="O1159" s="1"/>
      <c r="P1159" s="1"/>
      <c r="T1159" s="1"/>
      <c r="U1159" s="1"/>
      <c r="V1159" s="1"/>
      <c r="W1159" s="1"/>
      <c r="X1159" s="1"/>
      <c r="Y1159" s="1"/>
      <c r="Z1159" s="1"/>
      <c r="AA1159" s="1"/>
      <c r="AB1159" s="1"/>
    </row>
    <row r="1160" spans="8:28" ht="15.75" customHeight="1" x14ac:dyDescent="0.25">
      <c r="H1160" s="1"/>
      <c r="I1160" s="1"/>
      <c r="J1160" s="1"/>
      <c r="N1160" s="1"/>
      <c r="O1160" s="1"/>
      <c r="P1160" s="1"/>
      <c r="T1160" s="1"/>
      <c r="U1160" s="1"/>
      <c r="V1160" s="1"/>
      <c r="W1160" s="1"/>
      <c r="X1160" s="1"/>
      <c r="Y1160" s="1"/>
      <c r="Z1160" s="1"/>
      <c r="AA1160" s="1"/>
      <c r="AB1160" s="1"/>
    </row>
    <row r="1161" spans="8:28" ht="15.75" customHeight="1" x14ac:dyDescent="0.25">
      <c r="H1161" s="1"/>
      <c r="I1161" s="1"/>
      <c r="J1161" s="1"/>
      <c r="N1161" s="1"/>
      <c r="O1161" s="1"/>
      <c r="P1161" s="1"/>
      <c r="T1161" s="1"/>
      <c r="U1161" s="1"/>
      <c r="V1161" s="1"/>
      <c r="W1161" s="1"/>
      <c r="X1161" s="1"/>
      <c r="Y1161" s="1"/>
      <c r="Z1161" s="1"/>
      <c r="AA1161" s="1"/>
      <c r="AB1161" s="1"/>
    </row>
    <row r="1162" spans="8:28" ht="15.75" customHeight="1" x14ac:dyDescent="0.25">
      <c r="H1162" s="1"/>
      <c r="I1162" s="1"/>
      <c r="J1162" s="1"/>
      <c r="N1162" s="1"/>
      <c r="O1162" s="1"/>
      <c r="P1162" s="1"/>
      <c r="T1162" s="1"/>
      <c r="U1162" s="1"/>
      <c r="V1162" s="1"/>
      <c r="W1162" s="1"/>
      <c r="X1162" s="1"/>
      <c r="Y1162" s="1"/>
      <c r="Z1162" s="1"/>
      <c r="AA1162" s="1"/>
      <c r="AB1162" s="1"/>
    </row>
    <row r="1163" spans="8:28" ht="15.75" customHeight="1" x14ac:dyDescent="0.25">
      <c r="H1163" s="1"/>
      <c r="I1163" s="1"/>
      <c r="J1163" s="1"/>
      <c r="N1163" s="1"/>
      <c r="O1163" s="1"/>
      <c r="P1163" s="1"/>
      <c r="T1163" s="1"/>
      <c r="U1163" s="1"/>
      <c r="V1163" s="1"/>
      <c r="W1163" s="1"/>
      <c r="X1163" s="1"/>
      <c r="Y1163" s="1"/>
      <c r="Z1163" s="1"/>
      <c r="AA1163" s="1"/>
      <c r="AB1163" s="1"/>
    </row>
    <row r="1164" spans="8:28" ht="15.75" customHeight="1" x14ac:dyDescent="0.25">
      <c r="H1164" s="1"/>
      <c r="I1164" s="1"/>
      <c r="J1164" s="1"/>
      <c r="N1164" s="1"/>
      <c r="O1164" s="1"/>
      <c r="P1164" s="1"/>
      <c r="T1164" s="1"/>
      <c r="U1164" s="1"/>
      <c r="V1164" s="1"/>
      <c r="W1164" s="1"/>
      <c r="X1164" s="1"/>
      <c r="Y1164" s="1"/>
      <c r="Z1164" s="1"/>
      <c r="AA1164" s="1"/>
      <c r="AB1164" s="1"/>
    </row>
    <row r="1165" spans="8:28" ht="15.75" customHeight="1" x14ac:dyDescent="0.25">
      <c r="H1165" s="1"/>
      <c r="I1165" s="1"/>
      <c r="J1165" s="1"/>
      <c r="N1165" s="1"/>
      <c r="O1165" s="1"/>
      <c r="P1165" s="1"/>
      <c r="T1165" s="1"/>
      <c r="U1165" s="1"/>
      <c r="V1165" s="1"/>
      <c r="W1165" s="1"/>
      <c r="X1165" s="1"/>
      <c r="Y1165" s="1"/>
      <c r="Z1165" s="1"/>
      <c r="AA1165" s="1"/>
      <c r="AB1165" s="1"/>
    </row>
    <row r="1166" spans="8:28" ht="15.75" customHeight="1" x14ac:dyDescent="0.25">
      <c r="H1166" s="1"/>
      <c r="I1166" s="1"/>
      <c r="J1166" s="1"/>
      <c r="N1166" s="1"/>
      <c r="O1166" s="1"/>
      <c r="P1166" s="1"/>
      <c r="T1166" s="1"/>
      <c r="U1166" s="1"/>
      <c r="V1166" s="1"/>
      <c r="W1166" s="1"/>
      <c r="X1166" s="1"/>
      <c r="Y1166" s="1"/>
      <c r="Z1166" s="1"/>
      <c r="AA1166" s="1"/>
      <c r="AB1166" s="1"/>
    </row>
    <row r="1167" spans="8:28" ht="15.75" customHeight="1" x14ac:dyDescent="0.25">
      <c r="H1167" s="1"/>
      <c r="I1167" s="1"/>
      <c r="J1167" s="1"/>
      <c r="N1167" s="1"/>
      <c r="O1167" s="1"/>
      <c r="P1167" s="1"/>
      <c r="T1167" s="1"/>
      <c r="U1167" s="1"/>
      <c r="V1167" s="1"/>
      <c r="W1167" s="1"/>
      <c r="X1167" s="1"/>
      <c r="Y1167" s="1"/>
      <c r="Z1167" s="1"/>
      <c r="AA1167" s="1"/>
      <c r="AB1167" s="1"/>
    </row>
    <row r="1168" spans="8:28" ht="15.75" customHeight="1" x14ac:dyDescent="0.25">
      <c r="H1168" s="1"/>
      <c r="I1168" s="1"/>
      <c r="J1168" s="1"/>
      <c r="N1168" s="1"/>
      <c r="O1168" s="1"/>
      <c r="P1168" s="1"/>
      <c r="T1168" s="1"/>
      <c r="U1168" s="1"/>
      <c r="V1168" s="1"/>
      <c r="W1168" s="1"/>
      <c r="X1168" s="1"/>
      <c r="Y1168" s="1"/>
      <c r="Z1168" s="1"/>
      <c r="AA1168" s="1"/>
      <c r="AB1168" s="1"/>
    </row>
    <row r="1169" spans="8:28" ht="15.75" customHeight="1" x14ac:dyDescent="0.25">
      <c r="H1169" s="1"/>
      <c r="I1169" s="1"/>
      <c r="J1169" s="1"/>
      <c r="N1169" s="1"/>
      <c r="O1169" s="1"/>
      <c r="P1169" s="1"/>
      <c r="T1169" s="1"/>
      <c r="U1169" s="1"/>
      <c r="V1169" s="1"/>
      <c r="W1169" s="1"/>
      <c r="X1169" s="1"/>
      <c r="Y1169" s="1"/>
      <c r="Z1169" s="1"/>
      <c r="AA1169" s="1"/>
      <c r="AB1169" s="1"/>
    </row>
    <row r="1170" spans="8:28" ht="15.75" customHeight="1" x14ac:dyDescent="0.25">
      <c r="H1170" s="1"/>
      <c r="I1170" s="1"/>
      <c r="J1170" s="1"/>
      <c r="N1170" s="1"/>
      <c r="O1170" s="1"/>
      <c r="P1170" s="1"/>
      <c r="T1170" s="1"/>
      <c r="U1170" s="1"/>
      <c r="V1170" s="1"/>
      <c r="W1170" s="1"/>
      <c r="X1170" s="1"/>
      <c r="Y1170" s="1"/>
      <c r="Z1170" s="1"/>
      <c r="AA1170" s="1"/>
      <c r="AB1170" s="1"/>
    </row>
    <row r="1171" spans="8:28" ht="15.75" customHeight="1" x14ac:dyDescent="0.25">
      <c r="H1171" s="1"/>
      <c r="I1171" s="1"/>
      <c r="J1171" s="1"/>
      <c r="N1171" s="1"/>
      <c r="O1171" s="1"/>
      <c r="P1171" s="1"/>
      <c r="T1171" s="1"/>
      <c r="U1171" s="1"/>
      <c r="V1171" s="1"/>
      <c r="W1171" s="1"/>
      <c r="X1171" s="1"/>
      <c r="Y1171" s="1"/>
      <c r="Z1171" s="1"/>
      <c r="AA1171" s="1"/>
      <c r="AB1171" s="1"/>
    </row>
    <row r="1172" spans="8:28" ht="15.75" customHeight="1" x14ac:dyDescent="0.25">
      <c r="H1172" s="1"/>
      <c r="I1172" s="1"/>
      <c r="J1172" s="1"/>
      <c r="N1172" s="1"/>
      <c r="O1172" s="1"/>
      <c r="P1172" s="1"/>
      <c r="T1172" s="1"/>
      <c r="U1172" s="1"/>
      <c r="V1172" s="1"/>
      <c r="W1172" s="1"/>
      <c r="X1172" s="1"/>
      <c r="Y1172" s="1"/>
      <c r="Z1172" s="1"/>
      <c r="AA1172" s="1"/>
      <c r="AB1172" s="1"/>
    </row>
    <row r="1173" spans="8:28" ht="15.75" customHeight="1" x14ac:dyDescent="0.25">
      <c r="H1173" s="1"/>
      <c r="I1173" s="1"/>
      <c r="J1173" s="1"/>
      <c r="N1173" s="1"/>
      <c r="O1173" s="1"/>
      <c r="P1173" s="1"/>
      <c r="T1173" s="1"/>
      <c r="U1173" s="1"/>
      <c r="V1173" s="1"/>
      <c r="W1173" s="1"/>
      <c r="X1173" s="1"/>
      <c r="Y1173" s="1"/>
      <c r="Z1173" s="1"/>
      <c r="AA1173" s="1"/>
      <c r="AB1173" s="1"/>
    </row>
    <row r="1174" spans="8:28" ht="15.75" customHeight="1" x14ac:dyDescent="0.25">
      <c r="H1174" s="1"/>
      <c r="I1174" s="1"/>
      <c r="J1174" s="1"/>
      <c r="N1174" s="1"/>
      <c r="O1174" s="1"/>
      <c r="P1174" s="1"/>
      <c r="T1174" s="1"/>
      <c r="U1174" s="1"/>
      <c r="V1174" s="1"/>
      <c r="W1174" s="1"/>
      <c r="X1174" s="1"/>
      <c r="Y1174" s="1"/>
      <c r="Z1174" s="1"/>
      <c r="AA1174" s="1"/>
      <c r="AB1174" s="1"/>
    </row>
    <row r="1175" spans="8:28" ht="15.75" customHeight="1" x14ac:dyDescent="0.25">
      <c r="H1175" s="1"/>
      <c r="I1175" s="1"/>
      <c r="J1175" s="1"/>
      <c r="N1175" s="1"/>
      <c r="O1175" s="1"/>
      <c r="P1175" s="1"/>
      <c r="T1175" s="1"/>
      <c r="U1175" s="1"/>
      <c r="V1175" s="1"/>
      <c r="W1175" s="1"/>
      <c r="X1175" s="1"/>
      <c r="Y1175" s="1"/>
      <c r="Z1175" s="1"/>
      <c r="AA1175" s="1"/>
      <c r="AB1175" s="1"/>
    </row>
    <row r="1176" spans="8:28" ht="15.75" customHeight="1" x14ac:dyDescent="0.25">
      <c r="H1176" s="1"/>
      <c r="I1176" s="1"/>
      <c r="J1176" s="1"/>
      <c r="N1176" s="1"/>
      <c r="O1176" s="1"/>
      <c r="P1176" s="1"/>
      <c r="T1176" s="1"/>
      <c r="U1176" s="1"/>
      <c r="V1176" s="1"/>
      <c r="W1176" s="1"/>
      <c r="X1176" s="1"/>
      <c r="Y1176" s="1"/>
      <c r="Z1176" s="1"/>
      <c r="AA1176" s="1"/>
      <c r="AB1176" s="1"/>
    </row>
    <row r="1177" spans="8:28" ht="15.75" customHeight="1" x14ac:dyDescent="0.25">
      <c r="H1177" s="1"/>
      <c r="I1177" s="1"/>
      <c r="J1177" s="1"/>
      <c r="N1177" s="1"/>
      <c r="O1177" s="1"/>
      <c r="P1177" s="1"/>
      <c r="T1177" s="1"/>
      <c r="U1177" s="1"/>
      <c r="V1177" s="1"/>
      <c r="W1177" s="1"/>
      <c r="X1177" s="1"/>
      <c r="Y1177" s="1"/>
      <c r="Z1177" s="1"/>
      <c r="AA1177" s="1"/>
      <c r="AB1177" s="1"/>
    </row>
    <row r="1178" spans="8:28" ht="15.75" customHeight="1" x14ac:dyDescent="0.25">
      <c r="H1178" s="1"/>
      <c r="I1178" s="1"/>
      <c r="J1178" s="1"/>
      <c r="N1178" s="1"/>
      <c r="O1178" s="1"/>
      <c r="P1178" s="1"/>
      <c r="T1178" s="1"/>
      <c r="U1178" s="1"/>
      <c r="V1178" s="1"/>
      <c r="W1178" s="1"/>
      <c r="X1178" s="1"/>
      <c r="Y1178" s="1"/>
      <c r="Z1178" s="1"/>
      <c r="AA1178" s="1"/>
      <c r="AB1178" s="1"/>
    </row>
    <row r="1179" spans="8:28" ht="15.75" customHeight="1" x14ac:dyDescent="0.25">
      <c r="H1179" s="1"/>
      <c r="I1179" s="1"/>
      <c r="J1179" s="1"/>
      <c r="N1179" s="1"/>
      <c r="O1179" s="1"/>
      <c r="P1179" s="1"/>
      <c r="T1179" s="1"/>
      <c r="U1179" s="1"/>
      <c r="V1179" s="1"/>
      <c r="W1179" s="1"/>
      <c r="X1179" s="1"/>
      <c r="Y1179" s="1"/>
      <c r="Z1179" s="1"/>
      <c r="AA1179" s="1"/>
      <c r="AB1179" s="1"/>
    </row>
    <row r="1180" spans="8:28" ht="15.75" customHeight="1" x14ac:dyDescent="0.25">
      <c r="H1180" s="1"/>
      <c r="I1180" s="1"/>
      <c r="J1180" s="1"/>
      <c r="N1180" s="1"/>
      <c r="O1180" s="1"/>
      <c r="P1180" s="1"/>
      <c r="T1180" s="1"/>
      <c r="U1180" s="1"/>
      <c r="V1180" s="1"/>
      <c r="W1180" s="1"/>
      <c r="X1180" s="1"/>
      <c r="Y1180" s="1"/>
      <c r="Z1180" s="1"/>
      <c r="AA1180" s="1"/>
      <c r="AB1180" s="1"/>
    </row>
    <row r="1181" spans="8:28" ht="15.75" customHeight="1" x14ac:dyDescent="0.25">
      <c r="H1181" s="1"/>
      <c r="I1181" s="1"/>
      <c r="J1181" s="1"/>
      <c r="N1181" s="1"/>
      <c r="O1181" s="1"/>
      <c r="P1181" s="1"/>
      <c r="T1181" s="1"/>
      <c r="U1181" s="1"/>
      <c r="V1181" s="1"/>
      <c r="W1181" s="1"/>
      <c r="X1181" s="1"/>
      <c r="Y1181" s="1"/>
      <c r="Z1181" s="1"/>
      <c r="AA1181" s="1"/>
      <c r="AB1181" s="1"/>
    </row>
    <row r="1182" spans="8:28" ht="15.75" customHeight="1" x14ac:dyDescent="0.25">
      <c r="H1182" s="1"/>
      <c r="I1182" s="1"/>
      <c r="J1182" s="1"/>
      <c r="N1182" s="1"/>
      <c r="O1182" s="1"/>
      <c r="P1182" s="1"/>
      <c r="T1182" s="1"/>
      <c r="U1182" s="1"/>
      <c r="V1182" s="1"/>
      <c r="W1182" s="1"/>
      <c r="X1182" s="1"/>
      <c r="Y1182" s="1"/>
      <c r="Z1182" s="1"/>
      <c r="AA1182" s="1"/>
      <c r="AB1182" s="1"/>
    </row>
    <row r="1183" spans="8:28" ht="15.75" customHeight="1" x14ac:dyDescent="0.25">
      <c r="H1183" s="1"/>
      <c r="I1183" s="1"/>
      <c r="J1183" s="1"/>
      <c r="N1183" s="1"/>
      <c r="O1183" s="1"/>
      <c r="P1183" s="1"/>
      <c r="T1183" s="1"/>
      <c r="U1183" s="1"/>
      <c r="V1183" s="1"/>
      <c r="W1183" s="1"/>
      <c r="X1183" s="1"/>
      <c r="Y1183" s="1"/>
      <c r="Z1183" s="1"/>
      <c r="AA1183" s="1"/>
      <c r="AB1183" s="1"/>
    </row>
    <row r="1184" spans="8:28" ht="15.75" customHeight="1" x14ac:dyDescent="0.25">
      <c r="H1184" s="1"/>
      <c r="I1184" s="1"/>
      <c r="J1184" s="1"/>
      <c r="N1184" s="1"/>
      <c r="O1184" s="1"/>
      <c r="P1184" s="1"/>
      <c r="T1184" s="1"/>
      <c r="U1184" s="1"/>
      <c r="V1184" s="1"/>
      <c r="W1184" s="1"/>
      <c r="X1184" s="1"/>
      <c r="Y1184" s="1"/>
      <c r="Z1184" s="1"/>
      <c r="AA1184" s="1"/>
      <c r="AB1184" s="1"/>
    </row>
    <row r="1185" spans="8:28" ht="15.75" customHeight="1" x14ac:dyDescent="0.25">
      <c r="H1185" s="1"/>
      <c r="I1185" s="1"/>
      <c r="J1185" s="1"/>
      <c r="N1185" s="1"/>
      <c r="O1185" s="1"/>
      <c r="P1185" s="1"/>
      <c r="T1185" s="1"/>
      <c r="U1185" s="1"/>
      <c r="V1185" s="1"/>
      <c r="W1185" s="1"/>
      <c r="X1185" s="1"/>
      <c r="Y1185" s="1"/>
      <c r="Z1185" s="1"/>
      <c r="AA1185" s="1"/>
      <c r="AB1185" s="1"/>
    </row>
    <row r="1186" spans="8:28" ht="15.75" customHeight="1" x14ac:dyDescent="0.25">
      <c r="H1186" s="1"/>
      <c r="I1186" s="1"/>
      <c r="J1186" s="1"/>
      <c r="N1186" s="1"/>
      <c r="O1186" s="1"/>
      <c r="P1186" s="1"/>
      <c r="T1186" s="1"/>
      <c r="U1186" s="1"/>
      <c r="V1186" s="1"/>
      <c r="W1186" s="1"/>
      <c r="X1186" s="1"/>
      <c r="Y1186" s="1"/>
      <c r="Z1186" s="1"/>
      <c r="AA1186" s="1"/>
      <c r="AB1186" s="1"/>
    </row>
    <row r="1187" spans="8:28" ht="15.75" customHeight="1" x14ac:dyDescent="0.25">
      <c r="H1187" s="1"/>
      <c r="I1187" s="1"/>
      <c r="J1187" s="1"/>
      <c r="N1187" s="1"/>
      <c r="O1187" s="1"/>
      <c r="P1187" s="1"/>
      <c r="T1187" s="1"/>
      <c r="U1187" s="1"/>
      <c r="V1187" s="1"/>
      <c r="W1187" s="1"/>
      <c r="X1187" s="1"/>
      <c r="Y1187" s="1"/>
      <c r="Z1187" s="1"/>
      <c r="AA1187" s="1"/>
      <c r="AB1187" s="1"/>
    </row>
    <row r="1188" spans="8:28" ht="15.75" customHeight="1" x14ac:dyDescent="0.25">
      <c r="H1188" s="1"/>
      <c r="I1188" s="1"/>
      <c r="J1188" s="1"/>
      <c r="N1188" s="1"/>
      <c r="O1188" s="1"/>
      <c r="P1188" s="1"/>
      <c r="T1188" s="1"/>
      <c r="U1188" s="1"/>
      <c r="V1188" s="1"/>
      <c r="W1188" s="1"/>
      <c r="X1188" s="1"/>
      <c r="Y1188" s="1"/>
      <c r="Z1188" s="1"/>
      <c r="AA1188" s="1"/>
      <c r="AB1188" s="1"/>
    </row>
    <row r="1189" spans="8:28" ht="15.75" customHeight="1" x14ac:dyDescent="0.25">
      <c r="H1189" s="1"/>
      <c r="I1189" s="1"/>
      <c r="J1189" s="1"/>
      <c r="N1189" s="1"/>
      <c r="O1189" s="1"/>
      <c r="P1189" s="1"/>
      <c r="T1189" s="1"/>
      <c r="U1189" s="1"/>
      <c r="V1189" s="1"/>
      <c r="W1189" s="1"/>
      <c r="X1189" s="1"/>
      <c r="Y1189" s="1"/>
      <c r="Z1189" s="1"/>
      <c r="AA1189" s="1"/>
      <c r="AB1189" s="1"/>
    </row>
    <row r="1190" spans="8:28" ht="15.75" customHeight="1" x14ac:dyDescent="0.25">
      <c r="H1190" s="1"/>
      <c r="I1190" s="1"/>
      <c r="J1190" s="1"/>
      <c r="N1190" s="1"/>
      <c r="O1190" s="1"/>
      <c r="P1190" s="1"/>
      <c r="T1190" s="1"/>
      <c r="U1190" s="1"/>
      <c r="V1190" s="1"/>
      <c r="W1190" s="1"/>
      <c r="X1190" s="1"/>
      <c r="Y1190" s="1"/>
      <c r="Z1190" s="1"/>
      <c r="AA1190" s="1"/>
      <c r="AB1190" s="1"/>
    </row>
  </sheetData>
  <mergeCells count="26">
    <mergeCell ref="Q7:V7"/>
    <mergeCell ref="W7:Z7"/>
    <mergeCell ref="AA7:AA9"/>
    <mergeCell ref="Q8:S8"/>
    <mergeCell ref="T8:V8"/>
    <mergeCell ref="W8:W9"/>
    <mergeCell ref="X8:X9"/>
    <mergeCell ref="Y8:Z8"/>
    <mergeCell ref="A288:D288"/>
    <mergeCell ref="A369:C369"/>
    <mergeCell ref="A370:C370"/>
    <mergeCell ref="K8:M8"/>
    <mergeCell ref="N8:P8"/>
    <mergeCell ref="E8:G8"/>
    <mergeCell ref="H8:J8"/>
    <mergeCell ref="E64:G65"/>
    <mergeCell ref="H64:J65"/>
    <mergeCell ref="A178:D178"/>
    <mergeCell ref="K7:P7"/>
    <mergeCell ref="A2:B2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36" fitToHeight="0" orientation="landscape" r:id="rId1"/>
  <ignoredErrors>
    <ignoredError sqref="B148:G151 B125 B34" twoDigitTextYear="1"/>
    <ignoredError sqref="G35 G21 J273 P2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21"/>
  <sheetViews>
    <sheetView topLeftCell="B239" workbookViewId="0">
      <selection activeCell="J247" sqref="J247"/>
    </sheetView>
  </sheetViews>
  <sheetFormatPr defaultColWidth="12.59765625" defaultRowHeight="15" customHeight="1" x14ac:dyDescent="0.25"/>
  <cols>
    <col min="1" max="1" width="14.69921875" style="365" hidden="1" customWidth="1"/>
    <col min="2" max="2" width="15.296875" style="384" customWidth="1"/>
    <col min="3" max="3" width="30.5" style="367" customWidth="1"/>
    <col min="4" max="4" width="14.3984375" style="384" customWidth="1"/>
    <col min="5" max="5" width="24.59765625" style="367" customWidth="1"/>
    <col min="6" max="6" width="14.3984375" style="384" customWidth="1"/>
    <col min="7" max="7" width="27" style="367" customWidth="1"/>
    <col min="8" max="8" width="28.8984375" style="367" customWidth="1"/>
    <col min="9" max="9" width="12" style="384" customWidth="1"/>
    <col min="10" max="10" width="18.296875" style="367" customWidth="1"/>
    <col min="11" max="11" width="15.5" style="365" customWidth="1"/>
    <col min="12" max="26" width="7.59765625" style="365" customWidth="1"/>
    <col min="27" max="16384" width="12.59765625" style="365"/>
  </cols>
  <sheetData>
    <row r="1" spans="1:26" ht="14.25" customHeight="1" x14ac:dyDescent="0.25">
      <c r="A1" s="363"/>
      <c r="B1" s="382"/>
      <c r="C1" s="364"/>
      <c r="D1" s="383"/>
      <c r="E1" s="364"/>
      <c r="F1" s="383"/>
      <c r="G1" s="364"/>
      <c r="H1" s="364"/>
      <c r="J1" s="366" t="s">
        <v>307</v>
      </c>
    </row>
    <row r="2" spans="1:26" s="388" customFormat="1" ht="14.25" customHeight="1" x14ac:dyDescent="0.25">
      <c r="A2" s="387"/>
      <c r="B2" s="382"/>
      <c r="C2" s="387"/>
      <c r="D2" s="383"/>
      <c r="E2" s="387"/>
      <c r="F2" s="383"/>
      <c r="G2" s="387"/>
      <c r="H2" s="496" t="s">
        <v>308</v>
      </c>
      <c r="I2" s="497"/>
      <c r="J2" s="497"/>
    </row>
    <row r="3" spans="1:26" s="384" customFormat="1" ht="14.25" customHeight="1" x14ac:dyDescent="0.25">
      <c r="A3" s="382"/>
      <c r="B3" s="382"/>
      <c r="C3" s="382"/>
      <c r="D3" s="383"/>
      <c r="E3" s="382"/>
      <c r="F3" s="383"/>
      <c r="G3" s="382"/>
      <c r="H3" s="382"/>
    </row>
    <row r="4" spans="1:26" s="386" customFormat="1" ht="13.8" x14ac:dyDescent="0.25">
      <c r="A4" s="385"/>
      <c r="B4" s="498" t="s">
        <v>309</v>
      </c>
      <c r="C4" s="499"/>
      <c r="D4" s="499"/>
      <c r="E4" s="499"/>
      <c r="F4" s="499"/>
      <c r="G4" s="499"/>
      <c r="H4" s="499"/>
      <c r="I4" s="499"/>
      <c r="J4" s="499"/>
    </row>
    <row r="5" spans="1:26" s="386" customFormat="1" ht="13.8" x14ac:dyDescent="0.25">
      <c r="A5" s="385"/>
      <c r="B5" s="498" t="s">
        <v>744</v>
      </c>
      <c r="C5" s="499"/>
      <c r="D5" s="499"/>
      <c r="E5" s="499"/>
      <c r="F5" s="499"/>
      <c r="G5" s="499"/>
      <c r="H5" s="499"/>
      <c r="I5" s="499"/>
      <c r="J5" s="499"/>
    </row>
    <row r="6" spans="1:26" s="386" customFormat="1" ht="13.8" x14ac:dyDescent="0.25">
      <c r="A6" s="385"/>
      <c r="B6" s="498" t="s">
        <v>747</v>
      </c>
      <c r="C6" s="499"/>
      <c r="D6" s="499"/>
      <c r="E6" s="499"/>
      <c r="F6" s="499"/>
      <c r="G6" s="499"/>
      <c r="H6" s="499"/>
      <c r="I6" s="499"/>
      <c r="J6" s="499"/>
    </row>
    <row r="7" spans="1:26" ht="14.25" customHeight="1" x14ac:dyDescent="0.25">
      <c r="A7" s="363"/>
      <c r="B7" s="382"/>
      <c r="C7" s="364"/>
      <c r="D7" s="383"/>
      <c r="E7" s="364"/>
      <c r="F7" s="383"/>
      <c r="G7" s="364"/>
      <c r="H7" s="364"/>
    </row>
    <row r="8" spans="1:26" s="386" customFormat="1" ht="14.25" customHeight="1" x14ac:dyDescent="0.25">
      <c r="A8" s="15"/>
      <c r="B8" s="500" t="s">
        <v>310</v>
      </c>
      <c r="C8" s="501"/>
      <c r="D8" s="502"/>
      <c r="E8" s="503" t="s">
        <v>311</v>
      </c>
      <c r="F8" s="501"/>
      <c r="G8" s="501"/>
      <c r="H8" s="501"/>
      <c r="I8" s="501"/>
      <c r="J8" s="50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s="386" customFormat="1" ht="57.6" x14ac:dyDescent="0.25">
      <c r="A9" s="308" t="s">
        <v>312</v>
      </c>
      <c r="B9" s="308" t="s">
        <v>313</v>
      </c>
      <c r="C9" s="308" t="s">
        <v>46</v>
      </c>
      <c r="D9" s="307" t="s">
        <v>314</v>
      </c>
      <c r="E9" s="308" t="s">
        <v>764</v>
      </c>
      <c r="F9" s="307" t="s">
        <v>314</v>
      </c>
      <c r="G9" s="308" t="s">
        <v>316</v>
      </c>
      <c r="H9" s="308" t="s">
        <v>317</v>
      </c>
      <c r="I9" s="308" t="s">
        <v>318</v>
      </c>
      <c r="J9" s="308" t="s">
        <v>319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28.8" x14ac:dyDescent="0.25">
      <c r="A10" s="369"/>
      <c r="B10" s="369">
        <v>1</v>
      </c>
      <c r="C10" s="371" t="s">
        <v>71</v>
      </c>
      <c r="D10" s="370"/>
      <c r="E10" s="371"/>
      <c r="F10" s="370"/>
      <c r="G10" s="371"/>
      <c r="H10" s="371"/>
      <c r="I10" s="369"/>
      <c r="J10" s="371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</row>
    <row r="11" spans="1:26" ht="14.4" x14ac:dyDescent="0.25">
      <c r="A11" s="369"/>
      <c r="B11" s="389" t="s">
        <v>762</v>
      </c>
      <c r="C11" s="371" t="s">
        <v>87</v>
      </c>
      <c r="D11" s="370"/>
      <c r="E11" s="371"/>
      <c r="F11" s="370"/>
      <c r="G11" s="371"/>
      <c r="H11" s="371"/>
      <c r="I11" s="369"/>
      <c r="J11" s="371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</row>
    <row r="12" spans="1:26" s="381" customFormat="1" ht="100.8" x14ac:dyDescent="0.25">
      <c r="A12" s="359"/>
      <c r="B12" s="376" t="s">
        <v>748</v>
      </c>
      <c r="C12" s="378" t="s">
        <v>331</v>
      </c>
      <c r="D12" s="377">
        <f>51000</f>
        <v>51000</v>
      </c>
      <c r="E12" s="378" t="s">
        <v>769</v>
      </c>
      <c r="F12" s="377">
        <v>51000</v>
      </c>
      <c r="G12" s="378" t="s">
        <v>765</v>
      </c>
      <c r="H12" s="359" t="s">
        <v>767</v>
      </c>
      <c r="I12" s="393">
        <v>51000</v>
      </c>
      <c r="J12" s="359" t="s">
        <v>763</v>
      </c>
      <c r="K12" s="379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</row>
    <row r="13" spans="1:26" s="362" customFormat="1" ht="100.8" x14ac:dyDescent="0.25">
      <c r="A13" s="358"/>
      <c r="B13" s="358" t="s">
        <v>749</v>
      </c>
      <c r="C13" s="359" t="s">
        <v>350</v>
      </c>
      <c r="D13" s="360">
        <v>42000</v>
      </c>
      <c r="E13" s="359" t="s">
        <v>770</v>
      </c>
      <c r="F13" s="360">
        <v>42000</v>
      </c>
      <c r="G13" s="378" t="s">
        <v>766</v>
      </c>
      <c r="H13" s="359" t="s">
        <v>776</v>
      </c>
      <c r="I13" s="392">
        <f>8580.65+14000+19419.35</f>
        <v>42000</v>
      </c>
      <c r="J13" s="359" t="s">
        <v>768</v>
      </c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</row>
    <row r="14" spans="1:26" s="362" customFormat="1" ht="100.8" x14ac:dyDescent="0.25">
      <c r="A14" s="358"/>
      <c r="B14" s="358" t="s">
        <v>750</v>
      </c>
      <c r="C14" s="359" t="s">
        <v>332</v>
      </c>
      <c r="D14" s="360">
        <v>36000</v>
      </c>
      <c r="E14" s="359" t="s">
        <v>771</v>
      </c>
      <c r="F14" s="360">
        <f>D14</f>
        <v>36000</v>
      </c>
      <c r="G14" s="378" t="s">
        <v>772</v>
      </c>
      <c r="H14" s="359" t="s">
        <v>777</v>
      </c>
      <c r="I14" s="392">
        <f>7354.84+12000+16645.16</f>
        <v>36000</v>
      </c>
      <c r="J14" s="359" t="s">
        <v>773</v>
      </c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</row>
    <row r="15" spans="1:26" s="362" customFormat="1" ht="72" x14ac:dyDescent="0.25">
      <c r="A15" s="358"/>
      <c r="B15" s="358" t="s">
        <v>751</v>
      </c>
      <c r="C15" s="359" t="s">
        <v>335</v>
      </c>
      <c r="D15" s="360">
        <v>27000</v>
      </c>
      <c r="E15" s="359" t="s">
        <v>774</v>
      </c>
      <c r="F15" s="360">
        <f t="shared" ref="F15:F23" si="0">D15</f>
        <v>27000</v>
      </c>
      <c r="G15" s="378" t="s">
        <v>775</v>
      </c>
      <c r="H15" s="359" t="s">
        <v>779</v>
      </c>
      <c r="I15" s="392">
        <v>27000</v>
      </c>
      <c r="J15" s="359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</row>
    <row r="16" spans="1:26" s="362" customFormat="1" ht="86.4" x14ac:dyDescent="0.25">
      <c r="A16" s="358"/>
      <c r="B16" s="358" t="s">
        <v>752</v>
      </c>
      <c r="C16" s="359" t="s">
        <v>337</v>
      </c>
      <c r="D16" s="360">
        <v>42000</v>
      </c>
      <c r="E16" s="359" t="s">
        <v>778</v>
      </c>
      <c r="F16" s="360">
        <f t="shared" si="0"/>
        <v>42000</v>
      </c>
      <c r="G16" s="359" t="s">
        <v>781</v>
      </c>
      <c r="H16" s="359" t="s">
        <v>782</v>
      </c>
      <c r="I16" s="392">
        <f>14000+28000</f>
        <v>42000</v>
      </c>
      <c r="J16" s="359" t="s">
        <v>780</v>
      </c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</row>
    <row r="17" spans="1:26" s="362" customFormat="1" ht="129.6" x14ac:dyDescent="0.25">
      <c r="A17" s="358"/>
      <c r="B17" s="358" t="s">
        <v>753</v>
      </c>
      <c r="C17" s="359" t="s">
        <v>339</v>
      </c>
      <c r="D17" s="360">
        <v>30000</v>
      </c>
      <c r="E17" s="359" t="s">
        <v>783</v>
      </c>
      <c r="F17" s="360">
        <f t="shared" si="0"/>
        <v>30000</v>
      </c>
      <c r="G17" s="359" t="s">
        <v>784</v>
      </c>
      <c r="H17" s="359" t="s">
        <v>786</v>
      </c>
      <c r="I17" s="392">
        <f>6129.03+10000+13870.97</f>
        <v>30000</v>
      </c>
      <c r="J17" s="359" t="s">
        <v>785</v>
      </c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</row>
    <row r="18" spans="1:26" s="362" customFormat="1" ht="129.6" x14ac:dyDescent="0.25">
      <c r="A18" s="358"/>
      <c r="B18" s="358" t="s">
        <v>754</v>
      </c>
      <c r="C18" s="359" t="s">
        <v>351</v>
      </c>
      <c r="D18" s="360">
        <v>25500</v>
      </c>
      <c r="E18" s="359" t="s">
        <v>787</v>
      </c>
      <c r="F18" s="360">
        <f t="shared" si="0"/>
        <v>25500</v>
      </c>
      <c r="G18" s="359" t="s">
        <v>788</v>
      </c>
      <c r="H18" s="359" t="s">
        <v>790</v>
      </c>
      <c r="I18" s="392">
        <f>5209.68+20290.32</f>
        <v>25500</v>
      </c>
      <c r="J18" s="359" t="s">
        <v>789</v>
      </c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</row>
    <row r="19" spans="1:26" s="362" customFormat="1" ht="100.8" x14ac:dyDescent="0.25">
      <c r="A19" s="358"/>
      <c r="B19" s="358" t="s">
        <v>755</v>
      </c>
      <c r="C19" s="359" t="s">
        <v>352</v>
      </c>
      <c r="D19" s="360">
        <v>36000</v>
      </c>
      <c r="E19" s="359" t="s">
        <v>791</v>
      </c>
      <c r="F19" s="360">
        <f t="shared" si="0"/>
        <v>36000</v>
      </c>
      <c r="G19" s="359" t="s">
        <v>792</v>
      </c>
      <c r="H19" s="359" t="s">
        <v>793</v>
      </c>
      <c r="I19" s="392">
        <f>7354.84+12000+16645.16</f>
        <v>36000</v>
      </c>
      <c r="J19" s="359" t="s">
        <v>794</v>
      </c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</row>
    <row r="20" spans="1:26" s="362" customFormat="1" ht="86.4" x14ac:dyDescent="0.25">
      <c r="A20" s="358"/>
      <c r="B20" s="358" t="s">
        <v>756</v>
      </c>
      <c r="C20" s="359" t="s">
        <v>353</v>
      </c>
      <c r="D20" s="360">
        <v>42000</v>
      </c>
      <c r="E20" s="359" t="s">
        <v>795</v>
      </c>
      <c r="F20" s="360">
        <f t="shared" si="0"/>
        <v>42000</v>
      </c>
      <c r="G20" s="359" t="s">
        <v>796</v>
      </c>
      <c r="H20" s="359" t="s">
        <v>797</v>
      </c>
      <c r="I20" s="392">
        <f>8580.65+33419.35</f>
        <v>42000</v>
      </c>
      <c r="J20" s="359" t="s">
        <v>798</v>
      </c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</row>
    <row r="21" spans="1:26" s="362" customFormat="1" ht="72" x14ac:dyDescent="0.25">
      <c r="A21" s="358"/>
      <c r="B21" s="358" t="s">
        <v>757</v>
      </c>
      <c r="C21" s="359" t="s">
        <v>799</v>
      </c>
      <c r="D21" s="360">
        <v>6000</v>
      </c>
      <c r="E21" s="359" t="s">
        <v>800</v>
      </c>
      <c r="F21" s="360">
        <f t="shared" si="0"/>
        <v>6000</v>
      </c>
      <c r="G21" s="378" t="s">
        <v>801</v>
      </c>
      <c r="H21" s="359" t="s">
        <v>802</v>
      </c>
      <c r="I21" s="392">
        <f>6000</f>
        <v>6000</v>
      </c>
      <c r="J21" s="359" t="s">
        <v>803</v>
      </c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</row>
    <row r="22" spans="1:26" s="362" customFormat="1" ht="158.4" x14ac:dyDescent="0.25">
      <c r="A22" s="358"/>
      <c r="B22" s="358" t="s">
        <v>758</v>
      </c>
      <c r="C22" s="359" t="s">
        <v>347</v>
      </c>
      <c r="D22" s="360">
        <v>20000</v>
      </c>
      <c r="E22" s="359" t="s">
        <v>804</v>
      </c>
      <c r="F22" s="360">
        <f t="shared" si="0"/>
        <v>20000</v>
      </c>
      <c r="G22" s="378" t="s">
        <v>805</v>
      </c>
      <c r="H22" s="359" t="s">
        <v>808</v>
      </c>
      <c r="I22" s="392">
        <f>6129.03+13870.97</f>
        <v>20000</v>
      </c>
      <c r="J22" s="359" t="s">
        <v>806</v>
      </c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</row>
    <row r="23" spans="1:26" s="362" customFormat="1" ht="72" x14ac:dyDescent="0.25">
      <c r="A23" s="358"/>
      <c r="B23" s="358" t="s">
        <v>759</v>
      </c>
      <c r="C23" s="359" t="s">
        <v>354</v>
      </c>
      <c r="D23" s="360">
        <v>8500</v>
      </c>
      <c r="E23" s="359" t="s">
        <v>809</v>
      </c>
      <c r="F23" s="360">
        <f t="shared" si="0"/>
        <v>8500</v>
      </c>
      <c r="G23" s="359" t="s">
        <v>810</v>
      </c>
      <c r="H23" s="359" t="s">
        <v>811</v>
      </c>
      <c r="I23" s="392">
        <f>8500</f>
        <v>8500</v>
      </c>
      <c r="J23" s="359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</row>
    <row r="24" spans="1:26" s="362" customFormat="1" ht="72" x14ac:dyDescent="0.25">
      <c r="A24" s="358"/>
      <c r="B24" s="358" t="s">
        <v>760</v>
      </c>
      <c r="C24" s="359" t="s">
        <v>355</v>
      </c>
      <c r="D24" s="360">
        <v>8500</v>
      </c>
      <c r="E24" s="359" t="s">
        <v>812</v>
      </c>
      <c r="F24" s="360">
        <v>5900</v>
      </c>
      <c r="G24" s="359" t="s">
        <v>813</v>
      </c>
      <c r="H24" s="359" t="s">
        <v>814</v>
      </c>
      <c r="I24" s="392">
        <f>5900</f>
        <v>5900</v>
      </c>
      <c r="J24" s="359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</row>
    <row r="25" spans="1:26" ht="28.8" x14ac:dyDescent="0.25">
      <c r="A25" s="369"/>
      <c r="B25" s="389" t="s">
        <v>816</v>
      </c>
      <c r="C25" s="371" t="s">
        <v>93</v>
      </c>
      <c r="D25" s="370"/>
      <c r="E25" s="371"/>
      <c r="F25" s="360"/>
      <c r="G25" s="371"/>
      <c r="H25" s="371"/>
      <c r="I25" s="394"/>
      <c r="J25" s="371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</row>
    <row r="26" spans="1:26" s="362" customFormat="1" ht="288" x14ac:dyDescent="0.25">
      <c r="A26" s="358"/>
      <c r="B26" s="358" t="s">
        <v>761</v>
      </c>
      <c r="C26" s="359" t="s">
        <v>87</v>
      </c>
      <c r="D26" s="360">
        <v>82390</v>
      </c>
      <c r="E26" s="359"/>
      <c r="F26" s="360">
        <v>81818</v>
      </c>
      <c r="G26" s="359"/>
      <c r="H26" s="359" t="s">
        <v>815</v>
      </c>
      <c r="I26" s="392">
        <f>11220+9240+7920+5940+9240+6600+5610+7920+9240+1320+4400+1870+1298</f>
        <v>81818</v>
      </c>
      <c r="J26" s="359" t="s">
        <v>807</v>
      </c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</row>
    <row r="27" spans="1:26" s="362" customFormat="1" ht="14.4" x14ac:dyDescent="0.25">
      <c r="A27" s="358"/>
      <c r="B27" s="369" t="s">
        <v>817</v>
      </c>
      <c r="C27" s="371" t="s">
        <v>128</v>
      </c>
      <c r="D27" s="360"/>
      <c r="E27" s="359"/>
      <c r="F27" s="360"/>
      <c r="G27" s="359"/>
      <c r="H27" s="359"/>
      <c r="I27" s="392"/>
      <c r="J27" s="359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</row>
    <row r="28" spans="1:26" s="362" customFormat="1" ht="28.8" x14ac:dyDescent="0.25">
      <c r="A28" s="358"/>
      <c r="B28" s="358" t="s">
        <v>818</v>
      </c>
      <c r="C28" s="359" t="s">
        <v>356</v>
      </c>
      <c r="D28" s="360">
        <v>5950</v>
      </c>
      <c r="E28" s="359" t="s">
        <v>819</v>
      </c>
      <c r="F28" s="360">
        <f>D28</f>
        <v>5950</v>
      </c>
      <c r="G28" s="359" t="s">
        <v>820</v>
      </c>
      <c r="H28" s="359" t="s">
        <v>822</v>
      </c>
      <c r="I28" s="392">
        <f>5950</f>
        <v>5950</v>
      </c>
      <c r="J28" s="359" t="s">
        <v>821</v>
      </c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</row>
    <row r="29" spans="1:26" s="362" customFormat="1" ht="14.4" x14ac:dyDescent="0.25">
      <c r="A29" s="358"/>
      <c r="B29" s="369" t="s">
        <v>823</v>
      </c>
      <c r="C29" s="371" t="s">
        <v>145</v>
      </c>
      <c r="D29" s="360"/>
      <c r="E29" s="359"/>
      <c r="F29" s="360"/>
      <c r="G29" s="359"/>
      <c r="H29" s="359"/>
      <c r="I29" s="392"/>
      <c r="J29" s="359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</row>
    <row r="30" spans="1:26" s="362" customFormat="1" ht="14.4" x14ac:dyDescent="0.25">
      <c r="A30" s="358"/>
      <c r="B30" s="389" t="s">
        <v>833</v>
      </c>
      <c r="C30" s="371" t="s">
        <v>147</v>
      </c>
      <c r="D30" s="360"/>
      <c r="E30" s="359"/>
      <c r="F30" s="360"/>
      <c r="G30" s="359"/>
      <c r="H30" s="359"/>
      <c r="I30" s="392"/>
      <c r="J30" s="359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</row>
    <row r="31" spans="1:26" ht="43.2" x14ac:dyDescent="0.25">
      <c r="A31" s="369"/>
      <c r="B31" s="358" t="s">
        <v>824</v>
      </c>
      <c r="C31" s="359" t="s">
        <v>357</v>
      </c>
      <c r="D31" s="360">
        <v>10000</v>
      </c>
      <c r="E31" s="359" t="s">
        <v>825</v>
      </c>
      <c r="F31" s="360">
        <f>D31</f>
        <v>10000</v>
      </c>
      <c r="G31" s="359" t="s">
        <v>826</v>
      </c>
      <c r="H31" s="359" t="s">
        <v>828</v>
      </c>
      <c r="I31" s="392">
        <v>10000</v>
      </c>
      <c r="J31" s="359" t="s">
        <v>827</v>
      </c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</row>
    <row r="32" spans="1:26" ht="43.2" x14ac:dyDescent="0.25">
      <c r="A32" s="369"/>
      <c r="B32" s="358" t="s">
        <v>824</v>
      </c>
      <c r="C32" s="359" t="s">
        <v>357</v>
      </c>
      <c r="D32" s="360">
        <v>6200</v>
      </c>
      <c r="E32" s="359" t="s">
        <v>829</v>
      </c>
      <c r="F32" s="360">
        <v>6312.75</v>
      </c>
      <c r="G32" s="359" t="s">
        <v>830</v>
      </c>
      <c r="H32" s="359" t="s">
        <v>832</v>
      </c>
      <c r="I32" s="392">
        <v>6312.75</v>
      </c>
      <c r="J32" s="359" t="s">
        <v>831</v>
      </c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</row>
    <row r="33" spans="1:26" ht="28.8" x14ac:dyDescent="0.25">
      <c r="A33" s="369"/>
      <c r="B33" s="369" t="s">
        <v>834</v>
      </c>
      <c r="C33" s="371" t="s">
        <v>150</v>
      </c>
      <c r="D33" s="360"/>
      <c r="E33" s="359"/>
      <c r="F33" s="360"/>
      <c r="G33" s="359"/>
      <c r="H33" s="359"/>
      <c r="I33" s="392"/>
      <c r="J33" s="359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</row>
    <row r="34" spans="1:26" ht="43.2" x14ac:dyDescent="0.25">
      <c r="A34" s="369"/>
      <c r="B34" s="358" t="s">
        <v>839</v>
      </c>
      <c r="C34" s="322" t="s">
        <v>359</v>
      </c>
      <c r="D34" s="360">
        <v>3696</v>
      </c>
      <c r="E34" s="359" t="s">
        <v>835</v>
      </c>
      <c r="F34" s="360">
        <f>D34</f>
        <v>3696</v>
      </c>
      <c r="G34" s="359" t="s">
        <v>836</v>
      </c>
      <c r="H34" s="359" t="s">
        <v>837</v>
      </c>
      <c r="I34" s="392">
        <f>F34</f>
        <v>3696</v>
      </c>
      <c r="J34" s="359" t="s">
        <v>838</v>
      </c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</row>
    <row r="35" spans="1:26" ht="43.2" x14ac:dyDescent="0.25">
      <c r="A35" s="369"/>
      <c r="B35" s="358" t="s">
        <v>840</v>
      </c>
      <c r="C35" s="322" t="s">
        <v>361</v>
      </c>
      <c r="D35" s="360">
        <v>3024</v>
      </c>
      <c r="E35" s="359" t="s">
        <v>835</v>
      </c>
      <c r="F35" s="360">
        <f t="shared" ref="F35:F98" si="1">D35</f>
        <v>3024</v>
      </c>
      <c r="G35" s="359" t="s">
        <v>836</v>
      </c>
      <c r="H35" s="359" t="s">
        <v>837</v>
      </c>
      <c r="I35" s="392">
        <f t="shared" ref="I35:I98" si="2">F35</f>
        <v>3024</v>
      </c>
      <c r="J35" s="359" t="s">
        <v>838</v>
      </c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</row>
    <row r="36" spans="1:26" ht="43.2" x14ac:dyDescent="0.25">
      <c r="A36" s="369"/>
      <c r="B36" s="358" t="s">
        <v>841</v>
      </c>
      <c r="C36" s="322" t="s">
        <v>362</v>
      </c>
      <c r="D36" s="360">
        <v>3696</v>
      </c>
      <c r="E36" s="359" t="s">
        <v>835</v>
      </c>
      <c r="F36" s="360">
        <f t="shared" si="1"/>
        <v>3696</v>
      </c>
      <c r="G36" s="359" t="s">
        <v>836</v>
      </c>
      <c r="H36" s="359" t="s">
        <v>837</v>
      </c>
      <c r="I36" s="392">
        <f t="shared" si="2"/>
        <v>3696</v>
      </c>
      <c r="J36" s="359" t="s">
        <v>838</v>
      </c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</row>
    <row r="37" spans="1:26" ht="43.2" x14ac:dyDescent="0.25">
      <c r="A37" s="369"/>
      <c r="B37" s="358" t="s">
        <v>842</v>
      </c>
      <c r="C37" s="322" t="s">
        <v>364</v>
      </c>
      <c r="D37" s="360">
        <v>7392</v>
      </c>
      <c r="E37" s="359" t="s">
        <v>835</v>
      </c>
      <c r="F37" s="360">
        <f t="shared" si="1"/>
        <v>7392</v>
      </c>
      <c r="G37" s="359" t="s">
        <v>836</v>
      </c>
      <c r="H37" s="359" t="s">
        <v>837</v>
      </c>
      <c r="I37" s="392">
        <f t="shared" si="2"/>
        <v>7392</v>
      </c>
      <c r="J37" s="359" t="s">
        <v>838</v>
      </c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</row>
    <row r="38" spans="1:26" ht="43.2" x14ac:dyDescent="0.25">
      <c r="A38" s="369"/>
      <c r="B38" s="358" t="s">
        <v>843</v>
      </c>
      <c r="C38" s="322" t="s">
        <v>366</v>
      </c>
      <c r="D38" s="360">
        <v>560</v>
      </c>
      <c r="E38" s="359" t="s">
        <v>835</v>
      </c>
      <c r="F38" s="360">
        <f t="shared" si="1"/>
        <v>560</v>
      </c>
      <c r="G38" s="359" t="s">
        <v>836</v>
      </c>
      <c r="H38" s="359" t="s">
        <v>837</v>
      </c>
      <c r="I38" s="392">
        <f t="shared" si="2"/>
        <v>560</v>
      </c>
      <c r="J38" s="359" t="s">
        <v>838</v>
      </c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</row>
    <row r="39" spans="1:26" ht="43.2" x14ac:dyDescent="0.25">
      <c r="A39" s="369"/>
      <c r="B39" s="358" t="s">
        <v>844</v>
      </c>
      <c r="C39" s="322" t="s">
        <v>368</v>
      </c>
      <c r="D39" s="360">
        <v>840</v>
      </c>
      <c r="E39" s="359" t="s">
        <v>835</v>
      </c>
      <c r="F39" s="360">
        <f t="shared" si="1"/>
        <v>840</v>
      </c>
      <c r="G39" s="359" t="s">
        <v>836</v>
      </c>
      <c r="H39" s="359" t="s">
        <v>837</v>
      </c>
      <c r="I39" s="392">
        <f t="shared" si="2"/>
        <v>840</v>
      </c>
      <c r="J39" s="359" t="s">
        <v>838</v>
      </c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</row>
    <row r="40" spans="1:26" ht="43.2" x14ac:dyDescent="0.25">
      <c r="A40" s="369"/>
      <c r="B40" s="358" t="s">
        <v>845</v>
      </c>
      <c r="C40" s="322" t="s">
        <v>370</v>
      </c>
      <c r="D40" s="360">
        <v>1116</v>
      </c>
      <c r="E40" s="359" t="s">
        <v>835</v>
      </c>
      <c r="F40" s="360">
        <f t="shared" si="1"/>
        <v>1116</v>
      </c>
      <c r="G40" s="359" t="s">
        <v>836</v>
      </c>
      <c r="H40" s="359" t="s">
        <v>837</v>
      </c>
      <c r="I40" s="392">
        <f t="shared" si="2"/>
        <v>1116</v>
      </c>
      <c r="J40" s="359" t="s">
        <v>838</v>
      </c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</row>
    <row r="41" spans="1:26" ht="52.8" x14ac:dyDescent="0.25">
      <c r="A41" s="369"/>
      <c r="B41" s="358" t="s">
        <v>846</v>
      </c>
      <c r="C41" s="322" t="s">
        <v>372</v>
      </c>
      <c r="D41" s="360">
        <v>1464</v>
      </c>
      <c r="E41" s="359" t="s">
        <v>835</v>
      </c>
      <c r="F41" s="360">
        <f t="shared" si="1"/>
        <v>1464</v>
      </c>
      <c r="G41" s="359" t="s">
        <v>836</v>
      </c>
      <c r="H41" s="359" t="s">
        <v>837</v>
      </c>
      <c r="I41" s="392">
        <f t="shared" si="2"/>
        <v>1464</v>
      </c>
      <c r="J41" s="359" t="s">
        <v>838</v>
      </c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</row>
    <row r="42" spans="1:26" ht="43.2" x14ac:dyDescent="0.25">
      <c r="A42" s="369"/>
      <c r="B42" s="358" t="s">
        <v>847</v>
      </c>
      <c r="C42" s="322" t="s">
        <v>374</v>
      </c>
      <c r="D42" s="360">
        <v>1176</v>
      </c>
      <c r="E42" s="359" t="s">
        <v>835</v>
      </c>
      <c r="F42" s="360">
        <f t="shared" si="1"/>
        <v>1176</v>
      </c>
      <c r="G42" s="359" t="s">
        <v>836</v>
      </c>
      <c r="H42" s="359" t="s">
        <v>837</v>
      </c>
      <c r="I42" s="392">
        <f t="shared" si="2"/>
        <v>1176</v>
      </c>
      <c r="J42" s="359" t="s">
        <v>838</v>
      </c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</row>
    <row r="43" spans="1:26" ht="43.2" x14ac:dyDescent="0.25">
      <c r="A43" s="369"/>
      <c r="B43" s="358" t="s">
        <v>848</v>
      </c>
      <c r="C43" s="322" t="s">
        <v>376</v>
      </c>
      <c r="D43" s="360">
        <v>504</v>
      </c>
      <c r="E43" s="359" t="s">
        <v>835</v>
      </c>
      <c r="F43" s="360">
        <f t="shared" si="1"/>
        <v>504</v>
      </c>
      <c r="G43" s="359" t="s">
        <v>836</v>
      </c>
      <c r="H43" s="359" t="s">
        <v>837</v>
      </c>
      <c r="I43" s="392">
        <f t="shared" si="2"/>
        <v>504</v>
      </c>
      <c r="J43" s="359" t="s">
        <v>838</v>
      </c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</row>
    <row r="44" spans="1:26" ht="43.2" x14ac:dyDescent="0.25">
      <c r="A44" s="369"/>
      <c r="B44" s="358" t="s">
        <v>849</v>
      </c>
      <c r="C44" s="322" t="s">
        <v>378</v>
      </c>
      <c r="D44" s="360">
        <v>336</v>
      </c>
      <c r="E44" s="359" t="s">
        <v>835</v>
      </c>
      <c r="F44" s="360">
        <f t="shared" si="1"/>
        <v>336</v>
      </c>
      <c r="G44" s="359" t="s">
        <v>836</v>
      </c>
      <c r="H44" s="359" t="s">
        <v>837</v>
      </c>
      <c r="I44" s="392">
        <f t="shared" si="2"/>
        <v>336</v>
      </c>
      <c r="J44" s="359" t="s">
        <v>838</v>
      </c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</row>
    <row r="45" spans="1:26" ht="43.2" x14ac:dyDescent="0.25">
      <c r="A45" s="369"/>
      <c r="B45" s="358" t="s">
        <v>850</v>
      </c>
      <c r="C45" s="322" t="s">
        <v>380</v>
      </c>
      <c r="D45" s="360">
        <v>112</v>
      </c>
      <c r="E45" s="359" t="s">
        <v>835</v>
      </c>
      <c r="F45" s="360">
        <f t="shared" si="1"/>
        <v>112</v>
      </c>
      <c r="G45" s="359" t="s">
        <v>836</v>
      </c>
      <c r="H45" s="359" t="s">
        <v>837</v>
      </c>
      <c r="I45" s="392">
        <f t="shared" si="2"/>
        <v>112</v>
      </c>
      <c r="J45" s="359" t="s">
        <v>838</v>
      </c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</row>
    <row r="46" spans="1:26" ht="43.2" x14ac:dyDescent="0.25">
      <c r="A46" s="369"/>
      <c r="B46" s="358" t="s">
        <v>851</v>
      </c>
      <c r="C46" s="322" t="s">
        <v>382</v>
      </c>
      <c r="D46" s="360">
        <v>1008</v>
      </c>
      <c r="E46" s="359" t="s">
        <v>835</v>
      </c>
      <c r="F46" s="360">
        <f t="shared" si="1"/>
        <v>1008</v>
      </c>
      <c r="G46" s="359" t="s">
        <v>836</v>
      </c>
      <c r="H46" s="359" t="s">
        <v>837</v>
      </c>
      <c r="I46" s="392">
        <f t="shared" si="2"/>
        <v>1008</v>
      </c>
      <c r="J46" s="359" t="s">
        <v>838</v>
      </c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</row>
    <row r="47" spans="1:26" ht="43.2" x14ac:dyDescent="0.25">
      <c r="A47" s="369"/>
      <c r="B47" s="358" t="s">
        <v>852</v>
      </c>
      <c r="C47" s="322" t="s">
        <v>384</v>
      </c>
      <c r="D47" s="360">
        <v>840</v>
      </c>
      <c r="E47" s="359" t="s">
        <v>835</v>
      </c>
      <c r="F47" s="360">
        <f t="shared" si="1"/>
        <v>840</v>
      </c>
      <c r="G47" s="359" t="s">
        <v>836</v>
      </c>
      <c r="H47" s="359" t="s">
        <v>837</v>
      </c>
      <c r="I47" s="392">
        <f t="shared" si="2"/>
        <v>840</v>
      </c>
      <c r="J47" s="359" t="s">
        <v>838</v>
      </c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</row>
    <row r="48" spans="1:26" ht="43.2" x14ac:dyDescent="0.25">
      <c r="A48" s="369"/>
      <c r="B48" s="358" t="s">
        <v>853</v>
      </c>
      <c r="C48" s="322" t="s">
        <v>386</v>
      </c>
      <c r="D48" s="360">
        <v>11600</v>
      </c>
      <c r="E48" s="359" t="s">
        <v>835</v>
      </c>
      <c r="F48" s="360">
        <f t="shared" si="1"/>
        <v>11600</v>
      </c>
      <c r="G48" s="359" t="s">
        <v>836</v>
      </c>
      <c r="H48" s="359" t="s">
        <v>837</v>
      </c>
      <c r="I48" s="392">
        <f t="shared" si="2"/>
        <v>11600</v>
      </c>
      <c r="J48" s="359" t="s">
        <v>838</v>
      </c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68"/>
      <c r="Y48" s="368"/>
      <c r="Z48" s="368"/>
    </row>
    <row r="49" spans="1:26" ht="43.2" x14ac:dyDescent="0.25">
      <c r="A49" s="369"/>
      <c r="B49" s="358" t="s">
        <v>854</v>
      </c>
      <c r="C49" s="322" t="s">
        <v>388</v>
      </c>
      <c r="D49" s="360">
        <v>20400</v>
      </c>
      <c r="E49" s="359" t="s">
        <v>835</v>
      </c>
      <c r="F49" s="360">
        <f t="shared" si="1"/>
        <v>20400</v>
      </c>
      <c r="G49" s="359" t="s">
        <v>836</v>
      </c>
      <c r="H49" s="359" t="s">
        <v>837</v>
      </c>
      <c r="I49" s="392">
        <f t="shared" si="2"/>
        <v>20400</v>
      </c>
      <c r="J49" s="359" t="s">
        <v>838</v>
      </c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</row>
    <row r="50" spans="1:26" ht="43.2" x14ac:dyDescent="0.25">
      <c r="A50" s="369"/>
      <c r="B50" s="358" t="s">
        <v>855</v>
      </c>
      <c r="C50" s="322" t="s">
        <v>390</v>
      </c>
      <c r="D50" s="360">
        <v>1605</v>
      </c>
      <c r="E50" s="359" t="s">
        <v>835</v>
      </c>
      <c r="F50" s="360">
        <f t="shared" si="1"/>
        <v>1605</v>
      </c>
      <c r="G50" s="359" t="s">
        <v>836</v>
      </c>
      <c r="H50" s="359" t="s">
        <v>837</v>
      </c>
      <c r="I50" s="392">
        <f t="shared" si="2"/>
        <v>1605</v>
      </c>
      <c r="J50" s="359" t="s">
        <v>838</v>
      </c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</row>
    <row r="51" spans="1:26" ht="43.2" x14ac:dyDescent="0.25">
      <c r="A51" s="369"/>
      <c r="B51" s="358" t="s">
        <v>856</v>
      </c>
      <c r="C51" s="322" t="s">
        <v>392</v>
      </c>
      <c r="D51" s="360">
        <v>810</v>
      </c>
      <c r="E51" s="359" t="s">
        <v>835</v>
      </c>
      <c r="F51" s="360">
        <f t="shared" si="1"/>
        <v>810</v>
      </c>
      <c r="G51" s="359" t="s">
        <v>836</v>
      </c>
      <c r="H51" s="359" t="s">
        <v>837</v>
      </c>
      <c r="I51" s="392">
        <f t="shared" si="2"/>
        <v>810</v>
      </c>
      <c r="J51" s="359" t="s">
        <v>838</v>
      </c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</row>
    <row r="52" spans="1:26" ht="43.2" x14ac:dyDescent="0.25">
      <c r="A52" s="369"/>
      <c r="B52" s="358" t="s">
        <v>857</v>
      </c>
      <c r="C52" s="322" t="s">
        <v>366</v>
      </c>
      <c r="D52" s="360">
        <v>810</v>
      </c>
      <c r="E52" s="359" t="s">
        <v>835</v>
      </c>
      <c r="F52" s="360">
        <f t="shared" si="1"/>
        <v>810</v>
      </c>
      <c r="G52" s="359" t="s">
        <v>836</v>
      </c>
      <c r="H52" s="359" t="s">
        <v>837</v>
      </c>
      <c r="I52" s="392">
        <f t="shared" si="2"/>
        <v>810</v>
      </c>
      <c r="J52" s="359" t="s">
        <v>838</v>
      </c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</row>
    <row r="53" spans="1:26" ht="43.2" x14ac:dyDescent="0.25">
      <c r="A53" s="369"/>
      <c r="B53" s="358" t="s">
        <v>858</v>
      </c>
      <c r="C53" s="322" t="s">
        <v>395</v>
      </c>
      <c r="D53" s="360">
        <v>1500</v>
      </c>
      <c r="E53" s="359" t="s">
        <v>835</v>
      </c>
      <c r="F53" s="360">
        <f t="shared" si="1"/>
        <v>1500</v>
      </c>
      <c r="G53" s="359" t="s">
        <v>836</v>
      </c>
      <c r="H53" s="359" t="s">
        <v>837</v>
      </c>
      <c r="I53" s="392">
        <f t="shared" si="2"/>
        <v>1500</v>
      </c>
      <c r="J53" s="359" t="s">
        <v>838</v>
      </c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</row>
    <row r="54" spans="1:26" ht="43.2" x14ac:dyDescent="0.25">
      <c r="A54" s="369"/>
      <c r="B54" s="358" t="s">
        <v>859</v>
      </c>
      <c r="C54" s="311" t="s">
        <v>397</v>
      </c>
      <c r="D54" s="360">
        <v>900</v>
      </c>
      <c r="E54" s="359" t="s">
        <v>835</v>
      </c>
      <c r="F54" s="360">
        <f t="shared" si="1"/>
        <v>900</v>
      </c>
      <c r="G54" s="359" t="s">
        <v>836</v>
      </c>
      <c r="H54" s="359" t="s">
        <v>837</v>
      </c>
      <c r="I54" s="392">
        <f t="shared" si="2"/>
        <v>900</v>
      </c>
      <c r="J54" s="359" t="s">
        <v>838</v>
      </c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</row>
    <row r="55" spans="1:26" ht="43.2" x14ac:dyDescent="0.25">
      <c r="A55" s="369"/>
      <c r="B55" s="358" t="s">
        <v>860</v>
      </c>
      <c r="C55" s="322" t="s">
        <v>399</v>
      </c>
      <c r="D55" s="360">
        <v>19200</v>
      </c>
      <c r="E55" s="359" t="s">
        <v>835</v>
      </c>
      <c r="F55" s="360">
        <f t="shared" si="1"/>
        <v>19200</v>
      </c>
      <c r="G55" s="359" t="s">
        <v>836</v>
      </c>
      <c r="H55" s="359" t="s">
        <v>837</v>
      </c>
      <c r="I55" s="392">
        <f t="shared" si="2"/>
        <v>19200</v>
      </c>
      <c r="J55" s="359" t="s">
        <v>838</v>
      </c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</row>
    <row r="56" spans="1:26" ht="43.2" x14ac:dyDescent="0.25">
      <c r="A56" s="369"/>
      <c r="B56" s="358" t="s">
        <v>861</v>
      </c>
      <c r="C56" s="322" t="s">
        <v>401</v>
      </c>
      <c r="D56" s="360">
        <v>4800</v>
      </c>
      <c r="E56" s="359" t="s">
        <v>835</v>
      </c>
      <c r="F56" s="360">
        <f t="shared" si="1"/>
        <v>4800</v>
      </c>
      <c r="G56" s="359" t="s">
        <v>836</v>
      </c>
      <c r="H56" s="359" t="s">
        <v>837</v>
      </c>
      <c r="I56" s="392">
        <f t="shared" si="2"/>
        <v>4800</v>
      </c>
      <c r="J56" s="359" t="s">
        <v>838</v>
      </c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</row>
    <row r="57" spans="1:26" ht="43.2" x14ac:dyDescent="0.25">
      <c r="A57" s="369"/>
      <c r="B57" s="358" t="s">
        <v>862</v>
      </c>
      <c r="C57" s="395" t="s">
        <v>403</v>
      </c>
      <c r="D57" s="360">
        <v>14400</v>
      </c>
      <c r="E57" s="359" t="s">
        <v>835</v>
      </c>
      <c r="F57" s="360">
        <f t="shared" si="1"/>
        <v>14400</v>
      </c>
      <c r="G57" s="359" t="s">
        <v>836</v>
      </c>
      <c r="H57" s="359" t="s">
        <v>837</v>
      </c>
      <c r="I57" s="392">
        <f t="shared" si="2"/>
        <v>14400</v>
      </c>
      <c r="J57" s="359" t="s">
        <v>838</v>
      </c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8"/>
      <c r="Z57" s="368"/>
    </row>
    <row r="58" spans="1:26" ht="43.2" x14ac:dyDescent="0.25">
      <c r="A58" s="369"/>
      <c r="B58" s="358" t="s">
        <v>863</v>
      </c>
      <c r="C58" s="395" t="s">
        <v>405</v>
      </c>
      <c r="D58" s="360">
        <v>32400</v>
      </c>
      <c r="E58" s="359" t="s">
        <v>835</v>
      </c>
      <c r="F58" s="360">
        <f t="shared" si="1"/>
        <v>32400</v>
      </c>
      <c r="G58" s="359" t="s">
        <v>836</v>
      </c>
      <c r="H58" s="359" t="s">
        <v>837</v>
      </c>
      <c r="I58" s="392">
        <f t="shared" si="2"/>
        <v>32400</v>
      </c>
      <c r="J58" s="359" t="s">
        <v>838</v>
      </c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</row>
    <row r="59" spans="1:26" ht="43.2" x14ac:dyDescent="0.25">
      <c r="A59" s="369"/>
      <c r="B59" s="358" t="s">
        <v>864</v>
      </c>
      <c r="C59" s="395" t="s">
        <v>407</v>
      </c>
      <c r="D59" s="360">
        <v>9000</v>
      </c>
      <c r="E59" s="359" t="s">
        <v>835</v>
      </c>
      <c r="F59" s="360">
        <f t="shared" si="1"/>
        <v>9000</v>
      </c>
      <c r="G59" s="359" t="s">
        <v>836</v>
      </c>
      <c r="H59" s="359" t="s">
        <v>837</v>
      </c>
      <c r="I59" s="392">
        <f t="shared" si="2"/>
        <v>9000</v>
      </c>
      <c r="J59" s="359" t="s">
        <v>838</v>
      </c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</row>
    <row r="60" spans="1:26" ht="43.2" x14ac:dyDescent="0.25">
      <c r="A60" s="369"/>
      <c r="B60" s="358" t="s">
        <v>865</v>
      </c>
      <c r="C60" s="395" t="s">
        <v>409</v>
      </c>
      <c r="D60" s="360">
        <v>4500</v>
      </c>
      <c r="E60" s="359" t="s">
        <v>835</v>
      </c>
      <c r="F60" s="360">
        <f t="shared" si="1"/>
        <v>4500</v>
      </c>
      <c r="G60" s="359" t="s">
        <v>836</v>
      </c>
      <c r="H60" s="359" t="s">
        <v>837</v>
      </c>
      <c r="I60" s="392">
        <f t="shared" si="2"/>
        <v>4500</v>
      </c>
      <c r="J60" s="359" t="s">
        <v>838</v>
      </c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  <c r="X60" s="368"/>
      <c r="Y60" s="368"/>
      <c r="Z60" s="368"/>
    </row>
    <row r="61" spans="1:26" ht="43.2" x14ac:dyDescent="0.25">
      <c r="A61" s="369"/>
      <c r="B61" s="358" t="s">
        <v>866</v>
      </c>
      <c r="C61" s="396" t="s">
        <v>411</v>
      </c>
      <c r="D61" s="360">
        <v>4500</v>
      </c>
      <c r="E61" s="359" t="s">
        <v>835</v>
      </c>
      <c r="F61" s="360">
        <f t="shared" si="1"/>
        <v>4500</v>
      </c>
      <c r="G61" s="359" t="s">
        <v>836</v>
      </c>
      <c r="H61" s="359" t="s">
        <v>837</v>
      </c>
      <c r="I61" s="392">
        <f t="shared" si="2"/>
        <v>4500</v>
      </c>
      <c r="J61" s="359" t="s">
        <v>838</v>
      </c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</row>
    <row r="62" spans="1:26" ht="43.2" x14ac:dyDescent="0.25">
      <c r="A62" s="369"/>
      <c r="B62" s="358" t="s">
        <v>867</v>
      </c>
      <c r="C62" s="395" t="s">
        <v>413</v>
      </c>
      <c r="D62" s="360">
        <v>4500</v>
      </c>
      <c r="E62" s="359" t="s">
        <v>835</v>
      </c>
      <c r="F62" s="360">
        <f t="shared" si="1"/>
        <v>4500</v>
      </c>
      <c r="G62" s="359" t="s">
        <v>836</v>
      </c>
      <c r="H62" s="359" t="s">
        <v>837</v>
      </c>
      <c r="I62" s="392">
        <f t="shared" si="2"/>
        <v>4500</v>
      </c>
      <c r="J62" s="359" t="s">
        <v>838</v>
      </c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  <c r="W62" s="368"/>
      <c r="X62" s="368"/>
      <c r="Y62" s="368"/>
      <c r="Z62" s="368"/>
    </row>
    <row r="63" spans="1:26" ht="43.2" x14ac:dyDescent="0.25">
      <c r="A63" s="369"/>
      <c r="B63" s="358" t="s">
        <v>868</v>
      </c>
      <c r="C63" s="395" t="s">
        <v>415</v>
      </c>
      <c r="D63" s="360">
        <v>1500</v>
      </c>
      <c r="E63" s="359" t="s">
        <v>835</v>
      </c>
      <c r="F63" s="360">
        <f t="shared" si="1"/>
        <v>1500</v>
      </c>
      <c r="G63" s="359" t="s">
        <v>836</v>
      </c>
      <c r="H63" s="359" t="s">
        <v>837</v>
      </c>
      <c r="I63" s="392">
        <f t="shared" si="2"/>
        <v>1500</v>
      </c>
      <c r="J63" s="359" t="s">
        <v>838</v>
      </c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</row>
    <row r="64" spans="1:26" ht="43.2" x14ac:dyDescent="0.25">
      <c r="A64" s="369"/>
      <c r="B64" s="358" t="s">
        <v>869</v>
      </c>
      <c r="C64" s="395" t="s">
        <v>417</v>
      </c>
      <c r="D64" s="360">
        <v>1200</v>
      </c>
      <c r="E64" s="359" t="s">
        <v>835</v>
      </c>
      <c r="F64" s="360">
        <f t="shared" si="1"/>
        <v>1200</v>
      </c>
      <c r="G64" s="359" t="s">
        <v>836</v>
      </c>
      <c r="H64" s="359" t="s">
        <v>837</v>
      </c>
      <c r="I64" s="392">
        <f t="shared" si="2"/>
        <v>1200</v>
      </c>
      <c r="J64" s="359" t="s">
        <v>838</v>
      </c>
      <c r="K64" s="368"/>
      <c r="L64" s="368"/>
      <c r="M64" s="368"/>
      <c r="N64" s="368"/>
      <c r="O64" s="368"/>
      <c r="P64" s="368"/>
      <c r="Q64" s="368"/>
      <c r="R64" s="368"/>
      <c r="S64" s="368"/>
      <c r="T64" s="368"/>
      <c r="U64" s="368"/>
      <c r="V64" s="368"/>
      <c r="W64" s="368"/>
      <c r="X64" s="368"/>
      <c r="Y64" s="368"/>
      <c r="Z64" s="368"/>
    </row>
    <row r="65" spans="1:26" ht="43.2" x14ac:dyDescent="0.25">
      <c r="A65" s="369"/>
      <c r="B65" s="358" t="s">
        <v>870</v>
      </c>
      <c r="C65" s="395" t="s">
        <v>419</v>
      </c>
      <c r="D65" s="360">
        <v>1500</v>
      </c>
      <c r="E65" s="359" t="s">
        <v>835</v>
      </c>
      <c r="F65" s="360">
        <f t="shared" si="1"/>
        <v>1500</v>
      </c>
      <c r="G65" s="359" t="s">
        <v>836</v>
      </c>
      <c r="H65" s="359" t="s">
        <v>837</v>
      </c>
      <c r="I65" s="392">
        <f t="shared" si="2"/>
        <v>1500</v>
      </c>
      <c r="J65" s="359" t="s">
        <v>838</v>
      </c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68"/>
      <c r="X65" s="368"/>
      <c r="Y65" s="368"/>
      <c r="Z65" s="368"/>
    </row>
    <row r="66" spans="1:26" ht="43.2" x14ac:dyDescent="0.25">
      <c r="A66" s="369"/>
      <c r="B66" s="358" t="s">
        <v>871</v>
      </c>
      <c r="C66" s="395" t="s">
        <v>421</v>
      </c>
      <c r="D66" s="360">
        <v>1500</v>
      </c>
      <c r="E66" s="359" t="s">
        <v>835</v>
      </c>
      <c r="F66" s="360">
        <f t="shared" si="1"/>
        <v>1500</v>
      </c>
      <c r="G66" s="359" t="s">
        <v>836</v>
      </c>
      <c r="H66" s="359" t="s">
        <v>837</v>
      </c>
      <c r="I66" s="392">
        <f t="shared" si="2"/>
        <v>1500</v>
      </c>
      <c r="J66" s="359" t="s">
        <v>838</v>
      </c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  <c r="X66" s="368"/>
      <c r="Y66" s="368"/>
      <c r="Z66" s="368"/>
    </row>
    <row r="67" spans="1:26" ht="43.2" x14ac:dyDescent="0.25">
      <c r="A67" s="369"/>
      <c r="B67" s="358" t="s">
        <v>872</v>
      </c>
      <c r="C67" s="395" t="s">
        <v>423</v>
      </c>
      <c r="D67" s="360">
        <v>2400</v>
      </c>
      <c r="E67" s="359" t="s">
        <v>835</v>
      </c>
      <c r="F67" s="360">
        <f t="shared" si="1"/>
        <v>2400</v>
      </c>
      <c r="G67" s="359" t="s">
        <v>836</v>
      </c>
      <c r="H67" s="359" t="s">
        <v>837</v>
      </c>
      <c r="I67" s="392">
        <f t="shared" si="2"/>
        <v>2400</v>
      </c>
      <c r="J67" s="359" t="s">
        <v>838</v>
      </c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</row>
    <row r="68" spans="1:26" ht="43.2" x14ac:dyDescent="0.25">
      <c r="A68" s="369"/>
      <c r="B68" s="358" t="s">
        <v>873</v>
      </c>
      <c r="C68" s="395" t="s">
        <v>425</v>
      </c>
      <c r="D68" s="360">
        <v>1800</v>
      </c>
      <c r="E68" s="359" t="s">
        <v>835</v>
      </c>
      <c r="F68" s="360">
        <f t="shared" si="1"/>
        <v>1800</v>
      </c>
      <c r="G68" s="359" t="s">
        <v>836</v>
      </c>
      <c r="H68" s="359" t="s">
        <v>837</v>
      </c>
      <c r="I68" s="392">
        <f t="shared" si="2"/>
        <v>1800</v>
      </c>
      <c r="J68" s="359" t="s">
        <v>838</v>
      </c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W68" s="368"/>
      <c r="X68" s="368"/>
      <c r="Y68" s="368"/>
      <c r="Z68" s="368"/>
    </row>
    <row r="69" spans="1:26" ht="43.2" x14ac:dyDescent="0.25">
      <c r="A69" s="369"/>
      <c r="B69" s="358" t="s">
        <v>874</v>
      </c>
      <c r="C69" s="322" t="s">
        <v>427</v>
      </c>
      <c r="D69" s="360">
        <v>6000</v>
      </c>
      <c r="E69" s="359" t="s">
        <v>835</v>
      </c>
      <c r="F69" s="360">
        <f t="shared" si="1"/>
        <v>6000</v>
      </c>
      <c r="G69" s="359" t="s">
        <v>836</v>
      </c>
      <c r="H69" s="359" t="s">
        <v>837</v>
      </c>
      <c r="I69" s="392">
        <f t="shared" si="2"/>
        <v>6000</v>
      </c>
      <c r="J69" s="359" t="s">
        <v>838</v>
      </c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  <c r="W69" s="368"/>
      <c r="X69" s="368"/>
      <c r="Y69" s="368"/>
      <c r="Z69" s="368"/>
    </row>
    <row r="70" spans="1:26" ht="43.2" x14ac:dyDescent="0.25">
      <c r="A70" s="369"/>
      <c r="B70" s="358" t="s">
        <v>875</v>
      </c>
      <c r="C70" s="322" t="s">
        <v>429</v>
      </c>
      <c r="D70" s="360">
        <v>6000</v>
      </c>
      <c r="E70" s="359" t="s">
        <v>835</v>
      </c>
      <c r="F70" s="360">
        <f t="shared" si="1"/>
        <v>6000</v>
      </c>
      <c r="G70" s="359" t="s">
        <v>836</v>
      </c>
      <c r="H70" s="359" t="s">
        <v>837</v>
      </c>
      <c r="I70" s="392">
        <f t="shared" si="2"/>
        <v>6000</v>
      </c>
      <c r="J70" s="359" t="s">
        <v>838</v>
      </c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  <c r="W70" s="368"/>
      <c r="X70" s="368"/>
      <c r="Y70" s="368"/>
      <c r="Z70" s="368"/>
    </row>
    <row r="71" spans="1:26" ht="43.2" x14ac:dyDescent="0.25">
      <c r="A71" s="369"/>
      <c r="B71" s="358" t="s">
        <v>876</v>
      </c>
      <c r="C71" s="322" t="s">
        <v>431</v>
      </c>
      <c r="D71" s="360">
        <v>4200</v>
      </c>
      <c r="E71" s="359" t="s">
        <v>835</v>
      </c>
      <c r="F71" s="360">
        <f t="shared" si="1"/>
        <v>4200</v>
      </c>
      <c r="G71" s="359" t="s">
        <v>836</v>
      </c>
      <c r="H71" s="359" t="s">
        <v>837</v>
      </c>
      <c r="I71" s="392">
        <f t="shared" si="2"/>
        <v>4200</v>
      </c>
      <c r="J71" s="359" t="s">
        <v>838</v>
      </c>
      <c r="K71" s="368"/>
      <c r="L71" s="368"/>
      <c r="M71" s="368"/>
      <c r="N71" s="368"/>
      <c r="O71" s="368"/>
      <c r="P71" s="368"/>
      <c r="Q71" s="368"/>
      <c r="R71" s="368"/>
      <c r="S71" s="368"/>
      <c r="T71" s="368"/>
      <c r="U71" s="368"/>
      <c r="V71" s="368"/>
      <c r="W71" s="368"/>
      <c r="X71" s="368"/>
      <c r="Y71" s="368"/>
      <c r="Z71" s="368"/>
    </row>
    <row r="72" spans="1:26" ht="43.2" x14ac:dyDescent="0.25">
      <c r="A72" s="369"/>
      <c r="B72" s="358" t="s">
        <v>877</v>
      </c>
      <c r="C72" s="322" t="s">
        <v>433</v>
      </c>
      <c r="D72" s="360">
        <v>2400</v>
      </c>
      <c r="E72" s="359" t="s">
        <v>835</v>
      </c>
      <c r="F72" s="360">
        <f t="shared" si="1"/>
        <v>2400</v>
      </c>
      <c r="G72" s="359" t="s">
        <v>836</v>
      </c>
      <c r="H72" s="359" t="s">
        <v>837</v>
      </c>
      <c r="I72" s="392">
        <f t="shared" si="2"/>
        <v>2400</v>
      </c>
      <c r="J72" s="359" t="s">
        <v>838</v>
      </c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68"/>
      <c r="W72" s="368"/>
      <c r="X72" s="368"/>
      <c r="Y72" s="368"/>
      <c r="Z72" s="368"/>
    </row>
    <row r="73" spans="1:26" ht="43.2" x14ac:dyDescent="0.25">
      <c r="A73" s="369"/>
      <c r="B73" s="358" t="s">
        <v>878</v>
      </c>
      <c r="C73" s="322" t="s">
        <v>435</v>
      </c>
      <c r="D73" s="360">
        <v>2400</v>
      </c>
      <c r="E73" s="359" t="s">
        <v>835</v>
      </c>
      <c r="F73" s="360">
        <f t="shared" si="1"/>
        <v>2400</v>
      </c>
      <c r="G73" s="359" t="s">
        <v>836</v>
      </c>
      <c r="H73" s="359" t="s">
        <v>837</v>
      </c>
      <c r="I73" s="392">
        <f t="shared" si="2"/>
        <v>2400</v>
      </c>
      <c r="J73" s="359" t="s">
        <v>838</v>
      </c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68"/>
      <c r="X73" s="368"/>
      <c r="Y73" s="368"/>
      <c r="Z73" s="368"/>
    </row>
    <row r="74" spans="1:26" ht="43.2" x14ac:dyDescent="0.25">
      <c r="A74" s="369"/>
      <c r="B74" s="358" t="s">
        <v>879</v>
      </c>
      <c r="C74" s="322" t="s">
        <v>437</v>
      </c>
      <c r="D74" s="360">
        <v>48000</v>
      </c>
      <c r="E74" s="359" t="s">
        <v>835</v>
      </c>
      <c r="F74" s="360">
        <f t="shared" si="1"/>
        <v>48000</v>
      </c>
      <c r="G74" s="359" t="s">
        <v>836</v>
      </c>
      <c r="H74" s="359" t="s">
        <v>837</v>
      </c>
      <c r="I74" s="392">
        <f t="shared" si="2"/>
        <v>48000</v>
      </c>
      <c r="J74" s="359" t="s">
        <v>838</v>
      </c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  <c r="W74" s="368"/>
      <c r="X74" s="368"/>
      <c r="Y74" s="368"/>
      <c r="Z74" s="368"/>
    </row>
    <row r="75" spans="1:26" ht="43.2" x14ac:dyDescent="0.25">
      <c r="A75" s="369"/>
      <c r="B75" s="358" t="s">
        <v>880</v>
      </c>
      <c r="C75" s="322" t="s">
        <v>439</v>
      </c>
      <c r="D75" s="360">
        <v>19500</v>
      </c>
      <c r="E75" s="359" t="s">
        <v>835</v>
      </c>
      <c r="F75" s="360">
        <f t="shared" si="1"/>
        <v>19500</v>
      </c>
      <c r="G75" s="359" t="s">
        <v>836</v>
      </c>
      <c r="H75" s="359" t="s">
        <v>837</v>
      </c>
      <c r="I75" s="392">
        <f t="shared" si="2"/>
        <v>19500</v>
      </c>
      <c r="J75" s="359" t="s">
        <v>838</v>
      </c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  <c r="W75" s="368"/>
      <c r="X75" s="368"/>
      <c r="Y75" s="368"/>
      <c r="Z75" s="368"/>
    </row>
    <row r="76" spans="1:26" ht="43.2" x14ac:dyDescent="0.25">
      <c r="A76" s="369"/>
      <c r="B76" s="358" t="s">
        <v>881</v>
      </c>
      <c r="C76" s="322" t="s">
        <v>441</v>
      </c>
      <c r="D76" s="360">
        <v>3600</v>
      </c>
      <c r="E76" s="359" t="s">
        <v>835</v>
      </c>
      <c r="F76" s="360">
        <f t="shared" si="1"/>
        <v>3600</v>
      </c>
      <c r="G76" s="359" t="s">
        <v>836</v>
      </c>
      <c r="H76" s="359" t="s">
        <v>837</v>
      </c>
      <c r="I76" s="392">
        <f t="shared" si="2"/>
        <v>3600</v>
      </c>
      <c r="J76" s="359" t="s">
        <v>838</v>
      </c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68"/>
      <c r="W76" s="368"/>
      <c r="X76" s="368"/>
      <c r="Y76" s="368"/>
      <c r="Z76" s="368"/>
    </row>
    <row r="77" spans="1:26" ht="43.2" x14ac:dyDescent="0.25">
      <c r="A77" s="369"/>
      <c r="B77" s="358" t="s">
        <v>882</v>
      </c>
      <c r="C77" s="311" t="s">
        <v>443</v>
      </c>
      <c r="D77" s="360">
        <v>6000</v>
      </c>
      <c r="E77" s="359" t="s">
        <v>835</v>
      </c>
      <c r="F77" s="360">
        <f t="shared" si="1"/>
        <v>6000</v>
      </c>
      <c r="G77" s="359" t="s">
        <v>836</v>
      </c>
      <c r="H77" s="359" t="s">
        <v>837</v>
      </c>
      <c r="I77" s="392">
        <f t="shared" si="2"/>
        <v>6000</v>
      </c>
      <c r="J77" s="359" t="s">
        <v>838</v>
      </c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8"/>
      <c r="V77" s="368"/>
      <c r="W77" s="368"/>
      <c r="X77" s="368"/>
      <c r="Y77" s="368"/>
      <c r="Z77" s="368"/>
    </row>
    <row r="78" spans="1:26" ht="43.2" x14ac:dyDescent="0.25">
      <c r="A78" s="369"/>
      <c r="B78" s="358" t="s">
        <v>883</v>
      </c>
      <c r="C78" s="322" t="s">
        <v>445</v>
      </c>
      <c r="D78" s="360">
        <v>2400</v>
      </c>
      <c r="E78" s="359" t="s">
        <v>835</v>
      </c>
      <c r="F78" s="360">
        <f t="shared" si="1"/>
        <v>2400</v>
      </c>
      <c r="G78" s="359" t="s">
        <v>836</v>
      </c>
      <c r="H78" s="359" t="s">
        <v>837</v>
      </c>
      <c r="I78" s="392">
        <f t="shared" si="2"/>
        <v>2400</v>
      </c>
      <c r="J78" s="359" t="s">
        <v>838</v>
      </c>
      <c r="K78" s="368"/>
      <c r="L78" s="368"/>
      <c r="M78" s="368"/>
      <c r="N78" s="368"/>
      <c r="O78" s="368"/>
      <c r="P78" s="368"/>
      <c r="Q78" s="368"/>
      <c r="R78" s="368"/>
      <c r="S78" s="368"/>
      <c r="T78" s="368"/>
      <c r="U78" s="368"/>
      <c r="V78" s="368"/>
      <c r="W78" s="368"/>
      <c r="X78" s="368"/>
      <c r="Y78" s="368"/>
      <c r="Z78" s="368"/>
    </row>
    <row r="79" spans="1:26" ht="43.2" x14ac:dyDescent="0.25">
      <c r="A79" s="369"/>
      <c r="B79" s="358" t="s">
        <v>884</v>
      </c>
      <c r="C79" s="322" t="s">
        <v>447</v>
      </c>
      <c r="D79" s="360">
        <v>5400</v>
      </c>
      <c r="E79" s="359" t="s">
        <v>835</v>
      </c>
      <c r="F79" s="360">
        <f t="shared" si="1"/>
        <v>5400</v>
      </c>
      <c r="G79" s="359" t="s">
        <v>836</v>
      </c>
      <c r="H79" s="359" t="s">
        <v>837</v>
      </c>
      <c r="I79" s="392">
        <f t="shared" si="2"/>
        <v>5400</v>
      </c>
      <c r="J79" s="359" t="s">
        <v>838</v>
      </c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8"/>
      <c r="V79" s="368"/>
      <c r="W79" s="368"/>
      <c r="X79" s="368"/>
      <c r="Y79" s="368"/>
      <c r="Z79" s="368"/>
    </row>
    <row r="80" spans="1:26" ht="43.2" x14ac:dyDescent="0.25">
      <c r="A80" s="369"/>
      <c r="B80" s="358" t="s">
        <v>885</v>
      </c>
      <c r="C80" s="323" t="s">
        <v>449</v>
      </c>
      <c r="D80" s="360">
        <v>7200</v>
      </c>
      <c r="E80" s="359" t="s">
        <v>835</v>
      </c>
      <c r="F80" s="360">
        <f t="shared" si="1"/>
        <v>7200</v>
      </c>
      <c r="G80" s="359" t="s">
        <v>836</v>
      </c>
      <c r="H80" s="359" t="s">
        <v>837</v>
      </c>
      <c r="I80" s="392">
        <f t="shared" si="2"/>
        <v>7200</v>
      </c>
      <c r="J80" s="359" t="s">
        <v>838</v>
      </c>
      <c r="K80" s="368"/>
      <c r="L80" s="368"/>
      <c r="M80" s="368"/>
      <c r="N80" s="368"/>
      <c r="O80" s="368"/>
      <c r="P80" s="368"/>
      <c r="Q80" s="368"/>
      <c r="R80" s="368"/>
      <c r="S80" s="368"/>
      <c r="T80" s="368"/>
      <c r="U80" s="368"/>
      <c r="V80" s="368"/>
      <c r="W80" s="368"/>
      <c r="X80" s="368"/>
      <c r="Y80" s="368"/>
      <c r="Z80" s="368"/>
    </row>
    <row r="81" spans="1:26" ht="43.2" x14ac:dyDescent="0.25">
      <c r="A81" s="369"/>
      <c r="B81" s="358" t="s">
        <v>886</v>
      </c>
      <c r="C81" s="322" t="s">
        <v>451</v>
      </c>
      <c r="D81" s="360">
        <v>8400</v>
      </c>
      <c r="E81" s="359" t="s">
        <v>835</v>
      </c>
      <c r="F81" s="360">
        <f t="shared" si="1"/>
        <v>8400</v>
      </c>
      <c r="G81" s="359" t="s">
        <v>836</v>
      </c>
      <c r="H81" s="359" t="s">
        <v>837</v>
      </c>
      <c r="I81" s="392">
        <f t="shared" si="2"/>
        <v>8400</v>
      </c>
      <c r="J81" s="359" t="s">
        <v>838</v>
      </c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  <c r="W81" s="368"/>
      <c r="X81" s="368"/>
      <c r="Y81" s="368"/>
      <c r="Z81" s="368"/>
    </row>
    <row r="82" spans="1:26" ht="43.2" x14ac:dyDescent="0.25">
      <c r="A82" s="369"/>
      <c r="B82" s="358" t="s">
        <v>887</v>
      </c>
      <c r="C82" s="322" t="s">
        <v>453</v>
      </c>
      <c r="D82" s="360">
        <v>14400</v>
      </c>
      <c r="E82" s="359" t="s">
        <v>835</v>
      </c>
      <c r="F82" s="360">
        <f t="shared" si="1"/>
        <v>14400</v>
      </c>
      <c r="G82" s="359" t="s">
        <v>836</v>
      </c>
      <c r="H82" s="359" t="s">
        <v>837</v>
      </c>
      <c r="I82" s="392">
        <f t="shared" si="2"/>
        <v>14400</v>
      </c>
      <c r="J82" s="359" t="s">
        <v>838</v>
      </c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  <c r="W82" s="368"/>
      <c r="X82" s="368"/>
      <c r="Y82" s="368"/>
      <c r="Z82" s="368"/>
    </row>
    <row r="83" spans="1:26" ht="43.2" x14ac:dyDescent="0.25">
      <c r="A83" s="369"/>
      <c r="B83" s="358" t="s">
        <v>888</v>
      </c>
      <c r="C83" s="322" t="s">
        <v>455</v>
      </c>
      <c r="D83" s="360">
        <v>9600</v>
      </c>
      <c r="E83" s="359" t="s">
        <v>835</v>
      </c>
      <c r="F83" s="360">
        <f t="shared" si="1"/>
        <v>9600</v>
      </c>
      <c r="G83" s="359" t="s">
        <v>836</v>
      </c>
      <c r="H83" s="359" t="s">
        <v>837</v>
      </c>
      <c r="I83" s="392">
        <f t="shared" si="2"/>
        <v>9600</v>
      </c>
      <c r="J83" s="359" t="s">
        <v>838</v>
      </c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  <c r="W83" s="368"/>
      <c r="X83" s="368"/>
      <c r="Y83" s="368"/>
      <c r="Z83" s="368"/>
    </row>
    <row r="84" spans="1:26" ht="43.2" x14ac:dyDescent="0.25">
      <c r="A84" s="369"/>
      <c r="B84" s="358" t="s">
        <v>889</v>
      </c>
      <c r="C84" s="322" t="s">
        <v>457</v>
      </c>
      <c r="D84" s="360">
        <v>2700</v>
      </c>
      <c r="E84" s="359" t="s">
        <v>835</v>
      </c>
      <c r="F84" s="360">
        <f t="shared" si="1"/>
        <v>2700</v>
      </c>
      <c r="G84" s="359" t="s">
        <v>836</v>
      </c>
      <c r="H84" s="359" t="s">
        <v>837</v>
      </c>
      <c r="I84" s="392">
        <f t="shared" si="2"/>
        <v>2700</v>
      </c>
      <c r="J84" s="359" t="s">
        <v>838</v>
      </c>
      <c r="K84" s="368"/>
      <c r="L84" s="368"/>
      <c r="M84" s="368"/>
      <c r="N84" s="368"/>
      <c r="O84" s="368"/>
      <c r="P84" s="368"/>
      <c r="Q84" s="368"/>
      <c r="R84" s="368"/>
      <c r="S84" s="368"/>
      <c r="T84" s="368"/>
      <c r="U84" s="368"/>
      <c r="V84" s="368"/>
      <c r="W84" s="368"/>
      <c r="X84" s="368"/>
      <c r="Y84" s="368"/>
      <c r="Z84" s="368"/>
    </row>
    <row r="85" spans="1:26" ht="43.2" x14ac:dyDescent="0.25">
      <c r="A85" s="369"/>
      <c r="B85" s="358" t="s">
        <v>890</v>
      </c>
      <c r="C85" s="322" t="s">
        <v>459</v>
      </c>
      <c r="D85" s="360">
        <v>1800</v>
      </c>
      <c r="E85" s="359" t="s">
        <v>835</v>
      </c>
      <c r="F85" s="360">
        <f t="shared" si="1"/>
        <v>1800</v>
      </c>
      <c r="G85" s="359" t="s">
        <v>836</v>
      </c>
      <c r="H85" s="359" t="s">
        <v>837</v>
      </c>
      <c r="I85" s="392">
        <f t="shared" si="2"/>
        <v>1800</v>
      </c>
      <c r="J85" s="359" t="s">
        <v>838</v>
      </c>
      <c r="K85" s="368"/>
      <c r="L85" s="368"/>
      <c r="M85" s="368"/>
      <c r="N85" s="368"/>
      <c r="O85" s="368"/>
      <c r="P85" s="368"/>
      <c r="Q85" s="368"/>
      <c r="R85" s="368"/>
      <c r="S85" s="368"/>
      <c r="T85" s="368"/>
      <c r="U85" s="368"/>
      <c r="V85" s="368"/>
      <c r="W85" s="368"/>
      <c r="X85" s="368"/>
      <c r="Y85" s="368"/>
      <c r="Z85" s="368"/>
    </row>
    <row r="86" spans="1:26" ht="43.2" x14ac:dyDescent="0.25">
      <c r="A86" s="369"/>
      <c r="B86" s="358" t="s">
        <v>891</v>
      </c>
      <c r="C86" s="322" t="s">
        <v>461</v>
      </c>
      <c r="D86" s="360">
        <v>4500</v>
      </c>
      <c r="E86" s="359" t="s">
        <v>835</v>
      </c>
      <c r="F86" s="360">
        <f t="shared" si="1"/>
        <v>4500</v>
      </c>
      <c r="G86" s="359" t="s">
        <v>836</v>
      </c>
      <c r="H86" s="359" t="s">
        <v>837</v>
      </c>
      <c r="I86" s="392">
        <f t="shared" si="2"/>
        <v>4500</v>
      </c>
      <c r="J86" s="359" t="s">
        <v>838</v>
      </c>
      <c r="K86" s="368"/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  <c r="W86" s="368"/>
      <c r="X86" s="368"/>
      <c r="Y86" s="368"/>
      <c r="Z86" s="368"/>
    </row>
    <row r="87" spans="1:26" ht="43.2" x14ac:dyDescent="0.25">
      <c r="A87" s="369"/>
      <c r="B87" s="358" t="s">
        <v>892</v>
      </c>
      <c r="C87" s="322" t="s">
        <v>463</v>
      </c>
      <c r="D87" s="360">
        <v>2700</v>
      </c>
      <c r="E87" s="359" t="s">
        <v>835</v>
      </c>
      <c r="F87" s="360">
        <f t="shared" si="1"/>
        <v>2700</v>
      </c>
      <c r="G87" s="359" t="s">
        <v>836</v>
      </c>
      <c r="H87" s="359" t="s">
        <v>837</v>
      </c>
      <c r="I87" s="392">
        <f t="shared" si="2"/>
        <v>2700</v>
      </c>
      <c r="J87" s="359" t="s">
        <v>838</v>
      </c>
      <c r="K87" s="368"/>
      <c r="L87" s="368"/>
      <c r="M87" s="368"/>
      <c r="N87" s="368"/>
      <c r="O87" s="368"/>
      <c r="P87" s="368"/>
      <c r="Q87" s="368"/>
      <c r="R87" s="368"/>
      <c r="S87" s="368"/>
      <c r="T87" s="368"/>
      <c r="U87" s="368"/>
      <c r="V87" s="368"/>
      <c r="W87" s="368"/>
      <c r="X87" s="368"/>
      <c r="Y87" s="368"/>
      <c r="Z87" s="368"/>
    </row>
    <row r="88" spans="1:26" ht="43.2" x14ac:dyDescent="0.25">
      <c r="A88" s="369"/>
      <c r="B88" s="358" t="s">
        <v>893</v>
      </c>
      <c r="C88" s="322" t="s">
        <v>465</v>
      </c>
      <c r="D88" s="360">
        <v>1800</v>
      </c>
      <c r="E88" s="359" t="s">
        <v>835</v>
      </c>
      <c r="F88" s="360">
        <f t="shared" si="1"/>
        <v>1800</v>
      </c>
      <c r="G88" s="359" t="s">
        <v>836</v>
      </c>
      <c r="H88" s="359" t="s">
        <v>837</v>
      </c>
      <c r="I88" s="392">
        <f t="shared" si="2"/>
        <v>1800</v>
      </c>
      <c r="J88" s="359" t="s">
        <v>838</v>
      </c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Z88" s="368"/>
    </row>
    <row r="89" spans="1:26" ht="43.2" x14ac:dyDescent="0.25">
      <c r="A89" s="369"/>
      <c r="B89" s="358" t="s">
        <v>894</v>
      </c>
      <c r="C89" s="322" t="s">
        <v>467</v>
      </c>
      <c r="D89" s="360">
        <v>2100</v>
      </c>
      <c r="E89" s="359" t="s">
        <v>835</v>
      </c>
      <c r="F89" s="360">
        <f t="shared" si="1"/>
        <v>2100</v>
      </c>
      <c r="G89" s="359" t="s">
        <v>836</v>
      </c>
      <c r="H89" s="359" t="s">
        <v>837</v>
      </c>
      <c r="I89" s="392">
        <f t="shared" si="2"/>
        <v>2100</v>
      </c>
      <c r="J89" s="359" t="s">
        <v>838</v>
      </c>
      <c r="K89" s="368"/>
      <c r="L89" s="368"/>
      <c r="M89" s="368"/>
      <c r="N89" s="368"/>
      <c r="O89" s="368"/>
      <c r="P89" s="368"/>
      <c r="Q89" s="368"/>
      <c r="R89" s="368"/>
      <c r="S89" s="368"/>
      <c r="T89" s="368"/>
      <c r="U89" s="368"/>
      <c r="V89" s="368"/>
      <c r="W89" s="368"/>
      <c r="X89" s="368"/>
      <c r="Y89" s="368"/>
      <c r="Z89" s="368"/>
    </row>
    <row r="90" spans="1:26" ht="43.2" x14ac:dyDescent="0.25">
      <c r="A90" s="369"/>
      <c r="B90" s="358" t="s">
        <v>895</v>
      </c>
      <c r="C90" s="322" t="s">
        <v>469</v>
      </c>
      <c r="D90" s="360">
        <v>1200</v>
      </c>
      <c r="E90" s="359" t="s">
        <v>835</v>
      </c>
      <c r="F90" s="360">
        <f t="shared" si="1"/>
        <v>1200</v>
      </c>
      <c r="G90" s="359" t="s">
        <v>836</v>
      </c>
      <c r="H90" s="359" t="s">
        <v>837</v>
      </c>
      <c r="I90" s="392">
        <f t="shared" si="2"/>
        <v>1200</v>
      </c>
      <c r="J90" s="359" t="s">
        <v>838</v>
      </c>
      <c r="K90" s="368"/>
      <c r="L90" s="368"/>
      <c r="M90" s="368"/>
      <c r="N90" s="368"/>
      <c r="O90" s="368"/>
      <c r="P90" s="368"/>
      <c r="Q90" s="368"/>
      <c r="R90" s="368"/>
      <c r="S90" s="368"/>
      <c r="T90" s="368"/>
      <c r="U90" s="368"/>
      <c r="V90" s="368"/>
      <c r="W90" s="368"/>
      <c r="X90" s="368"/>
      <c r="Y90" s="368"/>
      <c r="Z90" s="368"/>
    </row>
    <row r="91" spans="1:26" ht="43.2" x14ac:dyDescent="0.25">
      <c r="A91" s="369"/>
      <c r="B91" s="358" t="s">
        <v>896</v>
      </c>
      <c r="C91" s="322" t="s">
        <v>471</v>
      </c>
      <c r="D91" s="360">
        <v>2100</v>
      </c>
      <c r="E91" s="359" t="s">
        <v>835</v>
      </c>
      <c r="F91" s="360">
        <f t="shared" si="1"/>
        <v>2100</v>
      </c>
      <c r="G91" s="359" t="s">
        <v>836</v>
      </c>
      <c r="H91" s="359" t="s">
        <v>837</v>
      </c>
      <c r="I91" s="392">
        <f t="shared" si="2"/>
        <v>2100</v>
      </c>
      <c r="J91" s="359" t="s">
        <v>838</v>
      </c>
      <c r="K91" s="368"/>
      <c r="L91" s="368"/>
      <c r="M91" s="368"/>
      <c r="N91" s="368"/>
      <c r="O91" s="368"/>
      <c r="P91" s="368"/>
      <c r="Q91" s="368"/>
      <c r="R91" s="368"/>
      <c r="S91" s="368"/>
      <c r="T91" s="368"/>
      <c r="U91" s="368"/>
      <c r="V91" s="368"/>
      <c r="W91" s="368"/>
      <c r="X91" s="368"/>
      <c r="Y91" s="368"/>
      <c r="Z91" s="368"/>
    </row>
    <row r="92" spans="1:26" ht="43.2" x14ac:dyDescent="0.25">
      <c r="A92" s="369"/>
      <c r="B92" s="358" t="s">
        <v>897</v>
      </c>
      <c r="C92" s="324" t="s">
        <v>473</v>
      </c>
      <c r="D92" s="360">
        <v>3000</v>
      </c>
      <c r="E92" s="359" t="s">
        <v>835</v>
      </c>
      <c r="F92" s="360">
        <f t="shared" si="1"/>
        <v>3000</v>
      </c>
      <c r="G92" s="359" t="s">
        <v>836</v>
      </c>
      <c r="H92" s="359" t="s">
        <v>837</v>
      </c>
      <c r="I92" s="392">
        <f t="shared" si="2"/>
        <v>3000</v>
      </c>
      <c r="J92" s="359" t="s">
        <v>838</v>
      </c>
      <c r="K92" s="368"/>
      <c r="L92" s="368"/>
      <c r="M92" s="368"/>
      <c r="N92" s="368"/>
      <c r="O92" s="368"/>
      <c r="P92" s="368"/>
      <c r="Q92" s="368"/>
      <c r="R92" s="368"/>
      <c r="S92" s="368"/>
      <c r="T92" s="368"/>
      <c r="U92" s="368"/>
      <c r="V92" s="368"/>
      <c r="W92" s="368"/>
      <c r="X92" s="368"/>
      <c r="Y92" s="368"/>
      <c r="Z92" s="368"/>
    </row>
    <row r="93" spans="1:26" ht="43.2" x14ac:dyDescent="0.25">
      <c r="A93" s="369"/>
      <c r="B93" s="358" t="s">
        <v>898</v>
      </c>
      <c r="C93" s="322" t="s">
        <v>475</v>
      </c>
      <c r="D93" s="360">
        <v>2700</v>
      </c>
      <c r="E93" s="359" t="s">
        <v>835</v>
      </c>
      <c r="F93" s="360">
        <f t="shared" si="1"/>
        <v>2700</v>
      </c>
      <c r="G93" s="359" t="s">
        <v>836</v>
      </c>
      <c r="H93" s="359" t="s">
        <v>837</v>
      </c>
      <c r="I93" s="392">
        <f t="shared" si="2"/>
        <v>2700</v>
      </c>
      <c r="J93" s="359" t="s">
        <v>838</v>
      </c>
      <c r="K93" s="368"/>
      <c r="L93" s="368"/>
      <c r="M93" s="368"/>
      <c r="N93" s="368"/>
      <c r="O93" s="368"/>
      <c r="P93" s="368"/>
      <c r="Q93" s="368"/>
      <c r="R93" s="368"/>
      <c r="S93" s="368"/>
      <c r="T93" s="368"/>
      <c r="U93" s="368"/>
      <c r="V93" s="368"/>
      <c r="W93" s="368"/>
      <c r="X93" s="368"/>
      <c r="Y93" s="368"/>
      <c r="Z93" s="368"/>
    </row>
    <row r="94" spans="1:26" ht="43.2" x14ac:dyDescent="0.25">
      <c r="A94" s="369"/>
      <c r="B94" s="358" t="s">
        <v>899</v>
      </c>
      <c r="C94" s="322" t="s">
        <v>477</v>
      </c>
      <c r="D94" s="360">
        <v>4400</v>
      </c>
      <c r="E94" s="359" t="s">
        <v>835</v>
      </c>
      <c r="F94" s="360">
        <f t="shared" si="1"/>
        <v>4400</v>
      </c>
      <c r="G94" s="359" t="s">
        <v>836</v>
      </c>
      <c r="H94" s="359" t="s">
        <v>837</v>
      </c>
      <c r="I94" s="392">
        <f t="shared" si="2"/>
        <v>4400</v>
      </c>
      <c r="J94" s="359" t="s">
        <v>838</v>
      </c>
      <c r="K94" s="368"/>
      <c r="L94" s="368"/>
      <c r="M94" s="368"/>
      <c r="N94" s="368"/>
      <c r="O94" s="368"/>
      <c r="P94" s="368"/>
      <c r="Q94" s="368"/>
      <c r="R94" s="368"/>
      <c r="S94" s="368"/>
      <c r="T94" s="368"/>
      <c r="U94" s="368"/>
      <c r="V94" s="368"/>
      <c r="W94" s="368"/>
      <c r="X94" s="368"/>
      <c r="Y94" s="368"/>
      <c r="Z94" s="368"/>
    </row>
    <row r="95" spans="1:26" ht="43.2" x14ac:dyDescent="0.25">
      <c r="A95" s="369"/>
      <c r="B95" s="358" t="s">
        <v>900</v>
      </c>
      <c r="C95" s="322" t="s">
        <v>479</v>
      </c>
      <c r="D95" s="360">
        <v>1320</v>
      </c>
      <c r="E95" s="359" t="s">
        <v>835</v>
      </c>
      <c r="F95" s="360">
        <f t="shared" si="1"/>
        <v>1320</v>
      </c>
      <c r="G95" s="359" t="s">
        <v>836</v>
      </c>
      <c r="H95" s="359" t="s">
        <v>837</v>
      </c>
      <c r="I95" s="392">
        <f t="shared" si="2"/>
        <v>1320</v>
      </c>
      <c r="J95" s="359" t="s">
        <v>838</v>
      </c>
      <c r="K95" s="368"/>
      <c r="L95" s="368"/>
      <c r="M95" s="368"/>
      <c r="N95" s="368"/>
      <c r="O95" s="368"/>
      <c r="P95" s="368"/>
      <c r="Q95" s="368"/>
      <c r="R95" s="368"/>
      <c r="S95" s="368"/>
      <c r="T95" s="368"/>
      <c r="U95" s="368"/>
      <c r="V95" s="368"/>
      <c r="W95" s="368"/>
      <c r="X95" s="368"/>
      <c r="Y95" s="368"/>
      <c r="Z95" s="368"/>
    </row>
    <row r="96" spans="1:26" ht="43.2" x14ac:dyDescent="0.25">
      <c r="A96" s="369"/>
      <c r="B96" s="358" t="s">
        <v>901</v>
      </c>
      <c r="C96" s="322" t="s">
        <v>481</v>
      </c>
      <c r="D96" s="360">
        <v>220.00000000000003</v>
      </c>
      <c r="E96" s="359" t="s">
        <v>835</v>
      </c>
      <c r="F96" s="360">
        <f t="shared" si="1"/>
        <v>220.00000000000003</v>
      </c>
      <c r="G96" s="359" t="s">
        <v>836</v>
      </c>
      <c r="H96" s="359" t="s">
        <v>837</v>
      </c>
      <c r="I96" s="392">
        <f t="shared" si="2"/>
        <v>220.00000000000003</v>
      </c>
      <c r="J96" s="359" t="s">
        <v>838</v>
      </c>
      <c r="K96" s="368"/>
      <c r="L96" s="368"/>
      <c r="M96" s="368"/>
      <c r="N96" s="368"/>
      <c r="O96" s="368"/>
      <c r="P96" s="368"/>
      <c r="Q96" s="368"/>
      <c r="R96" s="368"/>
      <c r="S96" s="368"/>
      <c r="T96" s="368"/>
      <c r="U96" s="368"/>
      <c r="V96" s="368"/>
      <c r="W96" s="368"/>
      <c r="X96" s="368"/>
      <c r="Y96" s="368"/>
      <c r="Z96" s="368"/>
    </row>
    <row r="97" spans="1:26" ht="43.2" x14ac:dyDescent="0.25">
      <c r="A97" s="369"/>
      <c r="B97" s="358" t="s">
        <v>902</v>
      </c>
      <c r="C97" s="322" t="s">
        <v>483</v>
      </c>
      <c r="D97" s="360">
        <v>330</v>
      </c>
      <c r="E97" s="359" t="s">
        <v>835</v>
      </c>
      <c r="F97" s="360">
        <f t="shared" si="1"/>
        <v>330</v>
      </c>
      <c r="G97" s="359" t="s">
        <v>836</v>
      </c>
      <c r="H97" s="359" t="s">
        <v>837</v>
      </c>
      <c r="I97" s="392">
        <f t="shared" si="2"/>
        <v>330</v>
      </c>
      <c r="J97" s="359" t="s">
        <v>838</v>
      </c>
      <c r="K97" s="368"/>
      <c r="L97" s="368"/>
      <c r="M97" s="368"/>
      <c r="N97" s="368"/>
      <c r="O97" s="368"/>
      <c r="P97" s="368"/>
      <c r="Q97" s="368"/>
      <c r="R97" s="368"/>
      <c r="S97" s="368"/>
      <c r="T97" s="368"/>
      <c r="U97" s="368"/>
      <c r="V97" s="368"/>
      <c r="W97" s="368"/>
      <c r="X97" s="368"/>
      <c r="Y97" s="368"/>
      <c r="Z97" s="368"/>
    </row>
    <row r="98" spans="1:26" ht="43.2" x14ac:dyDescent="0.25">
      <c r="A98" s="369"/>
      <c r="B98" s="358" t="s">
        <v>903</v>
      </c>
      <c r="C98" s="322" t="s">
        <v>485</v>
      </c>
      <c r="D98" s="360">
        <v>2200</v>
      </c>
      <c r="E98" s="359" t="s">
        <v>835</v>
      </c>
      <c r="F98" s="360">
        <f t="shared" si="1"/>
        <v>2200</v>
      </c>
      <c r="G98" s="359" t="s">
        <v>836</v>
      </c>
      <c r="H98" s="359" t="s">
        <v>837</v>
      </c>
      <c r="I98" s="392">
        <f t="shared" si="2"/>
        <v>2200</v>
      </c>
      <c r="J98" s="359" t="s">
        <v>838</v>
      </c>
      <c r="K98" s="368"/>
      <c r="L98" s="368"/>
      <c r="M98" s="368"/>
      <c r="N98" s="368"/>
      <c r="O98" s="368"/>
      <c r="P98" s="368"/>
      <c r="Q98" s="368"/>
      <c r="R98" s="368"/>
      <c r="S98" s="368"/>
      <c r="T98" s="368"/>
      <c r="U98" s="368"/>
      <c r="V98" s="368"/>
      <c r="W98" s="368"/>
      <c r="X98" s="368"/>
      <c r="Y98" s="368"/>
      <c r="Z98" s="368"/>
    </row>
    <row r="99" spans="1:26" ht="43.2" x14ac:dyDescent="0.25">
      <c r="A99" s="369"/>
      <c r="B99" s="358" t="s">
        <v>904</v>
      </c>
      <c r="C99" s="322" t="s">
        <v>487</v>
      </c>
      <c r="D99" s="360">
        <v>3850.0000000000005</v>
      </c>
      <c r="E99" s="359" t="s">
        <v>835</v>
      </c>
      <c r="F99" s="360">
        <f t="shared" ref="F99:F109" si="3">D99</f>
        <v>3850.0000000000005</v>
      </c>
      <c r="G99" s="359" t="s">
        <v>836</v>
      </c>
      <c r="H99" s="359" t="s">
        <v>837</v>
      </c>
      <c r="I99" s="392">
        <f t="shared" ref="I99:I109" si="4">F99</f>
        <v>3850.0000000000005</v>
      </c>
      <c r="J99" s="359" t="s">
        <v>838</v>
      </c>
      <c r="K99" s="368"/>
      <c r="L99" s="368"/>
      <c r="M99" s="368"/>
      <c r="N99" s="368"/>
      <c r="O99" s="368"/>
      <c r="P99" s="368"/>
      <c r="Q99" s="368"/>
      <c r="R99" s="368"/>
      <c r="S99" s="368"/>
      <c r="T99" s="368"/>
      <c r="U99" s="368"/>
      <c r="V99" s="368"/>
      <c r="W99" s="368"/>
      <c r="X99" s="368"/>
      <c r="Y99" s="368"/>
      <c r="Z99" s="368"/>
    </row>
    <row r="100" spans="1:26" ht="43.2" x14ac:dyDescent="0.25">
      <c r="A100" s="369"/>
      <c r="B100" s="358" t="s">
        <v>905</v>
      </c>
      <c r="C100" s="322" t="s">
        <v>489</v>
      </c>
      <c r="D100" s="360">
        <v>3630.0000000000005</v>
      </c>
      <c r="E100" s="359" t="s">
        <v>835</v>
      </c>
      <c r="F100" s="360">
        <f t="shared" si="3"/>
        <v>3630.0000000000005</v>
      </c>
      <c r="G100" s="359" t="s">
        <v>836</v>
      </c>
      <c r="H100" s="359" t="s">
        <v>837</v>
      </c>
      <c r="I100" s="392">
        <f t="shared" si="4"/>
        <v>3630.0000000000005</v>
      </c>
      <c r="J100" s="359" t="s">
        <v>838</v>
      </c>
      <c r="K100" s="368"/>
      <c r="L100" s="368"/>
      <c r="M100" s="368"/>
      <c r="N100" s="368"/>
      <c r="O100" s="368"/>
      <c r="P100" s="368"/>
      <c r="Q100" s="368"/>
      <c r="R100" s="368"/>
      <c r="S100" s="368"/>
      <c r="T100" s="368"/>
      <c r="U100" s="368"/>
      <c r="V100" s="368"/>
      <c r="W100" s="368"/>
      <c r="X100" s="368"/>
      <c r="Y100" s="368"/>
      <c r="Z100" s="368"/>
    </row>
    <row r="101" spans="1:26" ht="43.2" x14ac:dyDescent="0.25">
      <c r="A101" s="369"/>
      <c r="B101" s="358" t="s">
        <v>906</v>
      </c>
      <c r="C101" s="322" t="s">
        <v>491</v>
      </c>
      <c r="D101" s="360">
        <v>1760.0000000000002</v>
      </c>
      <c r="E101" s="359" t="s">
        <v>835</v>
      </c>
      <c r="F101" s="360">
        <f t="shared" si="3"/>
        <v>1760.0000000000002</v>
      </c>
      <c r="G101" s="359" t="s">
        <v>836</v>
      </c>
      <c r="H101" s="359" t="s">
        <v>837</v>
      </c>
      <c r="I101" s="392">
        <f t="shared" si="4"/>
        <v>1760.0000000000002</v>
      </c>
      <c r="J101" s="359" t="s">
        <v>838</v>
      </c>
      <c r="K101" s="368"/>
      <c r="L101" s="368"/>
      <c r="M101" s="368"/>
      <c r="N101" s="368"/>
      <c r="O101" s="368"/>
      <c r="P101" s="368"/>
      <c r="Q101" s="368"/>
      <c r="R101" s="368"/>
      <c r="S101" s="368"/>
      <c r="T101" s="368"/>
      <c r="U101" s="368"/>
      <c r="V101" s="368"/>
      <c r="W101" s="368"/>
      <c r="X101" s="368"/>
      <c r="Y101" s="368"/>
      <c r="Z101" s="368"/>
    </row>
    <row r="102" spans="1:26" ht="43.2" x14ac:dyDescent="0.25">
      <c r="A102" s="369"/>
      <c r="B102" s="358" t="s">
        <v>907</v>
      </c>
      <c r="C102" s="322" t="s">
        <v>493</v>
      </c>
      <c r="D102" s="360">
        <v>4400</v>
      </c>
      <c r="E102" s="359" t="s">
        <v>835</v>
      </c>
      <c r="F102" s="360">
        <f t="shared" si="3"/>
        <v>4400</v>
      </c>
      <c r="G102" s="359" t="s">
        <v>836</v>
      </c>
      <c r="H102" s="359" t="s">
        <v>837</v>
      </c>
      <c r="I102" s="392">
        <f t="shared" si="4"/>
        <v>4400</v>
      </c>
      <c r="J102" s="359" t="s">
        <v>838</v>
      </c>
      <c r="K102" s="368"/>
      <c r="L102" s="368"/>
      <c r="M102" s="368"/>
      <c r="N102" s="368"/>
      <c r="O102" s="368"/>
      <c r="P102" s="368"/>
      <c r="Q102" s="368"/>
      <c r="R102" s="368"/>
      <c r="S102" s="368"/>
      <c r="T102" s="368"/>
      <c r="U102" s="368"/>
      <c r="V102" s="368"/>
      <c r="W102" s="368"/>
      <c r="X102" s="368"/>
      <c r="Y102" s="368"/>
      <c r="Z102" s="368"/>
    </row>
    <row r="103" spans="1:26" ht="43.2" x14ac:dyDescent="0.25">
      <c r="A103" s="369"/>
      <c r="B103" s="358" t="s">
        <v>908</v>
      </c>
      <c r="C103" s="322" t="s">
        <v>495</v>
      </c>
      <c r="D103" s="360">
        <v>440.00000000000006</v>
      </c>
      <c r="E103" s="359" t="s">
        <v>835</v>
      </c>
      <c r="F103" s="360">
        <f t="shared" si="3"/>
        <v>440.00000000000006</v>
      </c>
      <c r="G103" s="359" t="s">
        <v>836</v>
      </c>
      <c r="H103" s="359" t="s">
        <v>837</v>
      </c>
      <c r="I103" s="392">
        <f t="shared" si="4"/>
        <v>440.00000000000006</v>
      </c>
      <c r="J103" s="359" t="s">
        <v>838</v>
      </c>
      <c r="K103" s="368"/>
      <c r="L103" s="368"/>
      <c r="M103" s="368"/>
      <c r="N103" s="368"/>
      <c r="O103" s="368"/>
      <c r="P103" s="368"/>
      <c r="Q103" s="368"/>
      <c r="R103" s="368"/>
      <c r="S103" s="368"/>
      <c r="T103" s="368"/>
      <c r="U103" s="368"/>
      <c r="V103" s="368"/>
      <c r="W103" s="368"/>
      <c r="X103" s="368"/>
      <c r="Y103" s="368"/>
      <c r="Z103" s="368"/>
    </row>
    <row r="104" spans="1:26" ht="43.2" x14ac:dyDescent="0.25">
      <c r="A104" s="369"/>
      <c r="B104" s="358" t="s">
        <v>909</v>
      </c>
      <c r="C104" s="322" t="s">
        <v>497</v>
      </c>
      <c r="D104" s="360">
        <v>2310</v>
      </c>
      <c r="E104" s="359" t="s">
        <v>835</v>
      </c>
      <c r="F104" s="360">
        <f t="shared" si="3"/>
        <v>2310</v>
      </c>
      <c r="G104" s="359" t="s">
        <v>836</v>
      </c>
      <c r="H104" s="359" t="s">
        <v>837</v>
      </c>
      <c r="I104" s="392">
        <f t="shared" si="4"/>
        <v>2310</v>
      </c>
      <c r="J104" s="359" t="s">
        <v>838</v>
      </c>
      <c r="K104" s="368"/>
      <c r="L104" s="368"/>
      <c r="M104" s="368"/>
      <c r="N104" s="368"/>
      <c r="O104" s="368"/>
      <c r="P104" s="368"/>
      <c r="Q104" s="368"/>
      <c r="R104" s="368"/>
      <c r="S104" s="368"/>
      <c r="T104" s="368"/>
      <c r="U104" s="368"/>
      <c r="V104" s="368"/>
      <c r="W104" s="368"/>
      <c r="X104" s="368"/>
      <c r="Y104" s="368"/>
      <c r="Z104" s="368"/>
    </row>
    <row r="105" spans="1:26" ht="43.2" x14ac:dyDescent="0.25">
      <c r="A105" s="369"/>
      <c r="B105" s="358" t="s">
        <v>910</v>
      </c>
      <c r="C105" s="322" t="s">
        <v>479</v>
      </c>
      <c r="D105" s="360">
        <v>2190</v>
      </c>
      <c r="E105" s="359" t="s">
        <v>835</v>
      </c>
      <c r="F105" s="360">
        <f t="shared" si="3"/>
        <v>2190</v>
      </c>
      <c r="G105" s="359" t="s">
        <v>836</v>
      </c>
      <c r="H105" s="359" t="s">
        <v>837</v>
      </c>
      <c r="I105" s="392">
        <f t="shared" si="4"/>
        <v>2190</v>
      </c>
      <c r="J105" s="359" t="s">
        <v>838</v>
      </c>
      <c r="K105" s="368"/>
      <c r="L105" s="368"/>
      <c r="M105" s="368"/>
      <c r="N105" s="368"/>
      <c r="O105" s="368"/>
      <c r="P105" s="368"/>
      <c r="Q105" s="368"/>
      <c r="R105" s="368"/>
      <c r="S105" s="368"/>
      <c r="T105" s="368"/>
      <c r="U105" s="368"/>
      <c r="V105" s="368"/>
      <c r="W105" s="368"/>
      <c r="X105" s="368"/>
      <c r="Y105" s="368"/>
      <c r="Z105" s="368"/>
    </row>
    <row r="106" spans="1:26" ht="43.2" x14ac:dyDescent="0.25">
      <c r="A106" s="369"/>
      <c r="B106" s="358" t="s">
        <v>911</v>
      </c>
      <c r="C106" s="322" t="s">
        <v>500</v>
      </c>
      <c r="D106" s="360">
        <v>990</v>
      </c>
      <c r="E106" s="359" t="s">
        <v>835</v>
      </c>
      <c r="F106" s="360">
        <f t="shared" si="3"/>
        <v>990</v>
      </c>
      <c r="G106" s="359" t="s">
        <v>836</v>
      </c>
      <c r="H106" s="359" t="s">
        <v>837</v>
      </c>
      <c r="I106" s="392">
        <f t="shared" si="4"/>
        <v>990</v>
      </c>
      <c r="J106" s="359" t="s">
        <v>838</v>
      </c>
      <c r="K106" s="368"/>
      <c r="L106" s="368"/>
      <c r="M106" s="368"/>
      <c r="N106" s="368"/>
      <c r="O106" s="368"/>
      <c r="P106" s="368"/>
      <c r="Q106" s="368"/>
      <c r="R106" s="368"/>
      <c r="S106" s="368"/>
      <c r="T106" s="368"/>
      <c r="U106" s="368"/>
      <c r="V106" s="368"/>
      <c r="W106" s="368"/>
      <c r="X106" s="368"/>
      <c r="Y106" s="368"/>
      <c r="Z106" s="368"/>
    </row>
    <row r="107" spans="1:26" ht="43.2" x14ac:dyDescent="0.25">
      <c r="A107" s="369"/>
      <c r="B107" s="358" t="s">
        <v>912</v>
      </c>
      <c r="C107" s="325" t="s">
        <v>483</v>
      </c>
      <c r="D107" s="360">
        <v>495</v>
      </c>
      <c r="E107" s="359" t="s">
        <v>835</v>
      </c>
      <c r="F107" s="360">
        <f t="shared" si="3"/>
        <v>495</v>
      </c>
      <c r="G107" s="359" t="s">
        <v>836</v>
      </c>
      <c r="H107" s="359" t="s">
        <v>837</v>
      </c>
      <c r="I107" s="392">
        <f t="shared" si="4"/>
        <v>495</v>
      </c>
      <c r="J107" s="359" t="s">
        <v>838</v>
      </c>
      <c r="K107" s="368"/>
      <c r="L107" s="368"/>
      <c r="M107" s="368"/>
      <c r="N107" s="368"/>
      <c r="O107" s="368"/>
      <c r="P107" s="368"/>
      <c r="Q107" s="368"/>
      <c r="R107" s="368"/>
      <c r="S107" s="368"/>
      <c r="T107" s="368"/>
      <c r="U107" s="368"/>
      <c r="V107" s="368"/>
      <c r="W107" s="368"/>
      <c r="X107" s="368"/>
      <c r="Y107" s="368"/>
      <c r="Z107" s="368"/>
    </row>
    <row r="108" spans="1:26" ht="43.2" x14ac:dyDescent="0.25">
      <c r="A108" s="369"/>
      <c r="B108" s="358" t="s">
        <v>913</v>
      </c>
      <c r="C108" s="325" t="s">
        <v>503</v>
      </c>
      <c r="D108" s="360">
        <v>1320</v>
      </c>
      <c r="E108" s="359" t="s">
        <v>835</v>
      </c>
      <c r="F108" s="360">
        <f t="shared" si="3"/>
        <v>1320</v>
      </c>
      <c r="G108" s="359" t="s">
        <v>836</v>
      </c>
      <c r="H108" s="359" t="s">
        <v>837</v>
      </c>
      <c r="I108" s="392">
        <f t="shared" si="4"/>
        <v>1320</v>
      </c>
      <c r="J108" s="359" t="s">
        <v>838</v>
      </c>
      <c r="K108" s="368"/>
      <c r="L108" s="368"/>
      <c r="M108" s="368"/>
      <c r="N108" s="368"/>
      <c r="O108" s="368"/>
      <c r="P108" s="368"/>
      <c r="Q108" s="368"/>
      <c r="R108" s="368"/>
      <c r="S108" s="368"/>
      <c r="T108" s="368"/>
      <c r="U108" s="368"/>
      <c r="V108" s="368"/>
      <c r="W108" s="368"/>
      <c r="X108" s="368"/>
      <c r="Y108" s="368"/>
      <c r="Z108" s="368"/>
    </row>
    <row r="109" spans="1:26" ht="43.2" x14ac:dyDescent="0.25">
      <c r="A109" s="369"/>
      <c r="B109" s="358" t="s">
        <v>914</v>
      </c>
      <c r="C109" s="325" t="s">
        <v>505</v>
      </c>
      <c r="D109" s="360">
        <v>4950</v>
      </c>
      <c r="E109" s="359" t="s">
        <v>835</v>
      </c>
      <c r="F109" s="360">
        <f t="shared" si="3"/>
        <v>4950</v>
      </c>
      <c r="G109" s="359" t="s">
        <v>836</v>
      </c>
      <c r="H109" s="359" t="s">
        <v>837</v>
      </c>
      <c r="I109" s="392">
        <f t="shared" si="4"/>
        <v>4950</v>
      </c>
      <c r="J109" s="359" t="s">
        <v>838</v>
      </c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  <c r="Z109" s="368"/>
    </row>
    <row r="110" spans="1:26" ht="14.4" x14ac:dyDescent="0.25">
      <c r="A110" s="369"/>
      <c r="B110" s="369" t="s">
        <v>915</v>
      </c>
      <c r="C110" s="371" t="s">
        <v>190</v>
      </c>
      <c r="D110" s="370"/>
      <c r="E110" s="371"/>
      <c r="F110" s="370"/>
      <c r="G110" s="371"/>
      <c r="H110" s="371"/>
      <c r="I110" s="369"/>
      <c r="J110" s="371"/>
      <c r="K110" s="368"/>
      <c r="L110" s="368"/>
      <c r="M110" s="368"/>
      <c r="N110" s="368"/>
      <c r="O110" s="368"/>
      <c r="P110" s="368"/>
      <c r="Q110" s="368"/>
      <c r="R110" s="368"/>
      <c r="S110" s="368"/>
      <c r="T110" s="368"/>
      <c r="U110" s="368"/>
      <c r="V110" s="368"/>
      <c r="W110" s="368"/>
      <c r="X110" s="368"/>
      <c r="Y110" s="368"/>
      <c r="Z110" s="368"/>
    </row>
    <row r="111" spans="1:26" ht="14.4" x14ac:dyDescent="0.25">
      <c r="A111" s="369"/>
      <c r="B111" s="369" t="s">
        <v>916</v>
      </c>
      <c r="C111" s="371" t="s">
        <v>203</v>
      </c>
      <c r="D111" s="360"/>
      <c r="E111" s="359"/>
      <c r="F111" s="360"/>
      <c r="G111" s="359"/>
      <c r="H111" s="359"/>
      <c r="I111" s="360"/>
      <c r="J111" s="359"/>
      <c r="K111" s="368"/>
      <c r="L111" s="368"/>
      <c r="M111" s="368"/>
      <c r="N111" s="368"/>
      <c r="O111" s="368"/>
      <c r="P111" s="368"/>
      <c r="Q111" s="368"/>
      <c r="R111" s="368"/>
      <c r="S111" s="368"/>
      <c r="T111" s="368"/>
      <c r="U111" s="368"/>
      <c r="V111" s="368"/>
      <c r="W111" s="368"/>
      <c r="X111" s="368"/>
      <c r="Y111" s="368"/>
      <c r="Z111" s="368"/>
    </row>
    <row r="112" spans="1:26" ht="28.8" x14ac:dyDescent="0.25">
      <c r="A112" s="369"/>
      <c r="B112" s="358" t="s">
        <v>920</v>
      </c>
      <c r="C112" s="322" t="s">
        <v>615</v>
      </c>
      <c r="D112" s="360">
        <v>2800</v>
      </c>
      <c r="E112" s="359" t="s">
        <v>819</v>
      </c>
      <c r="F112" s="360">
        <f t="shared" ref="F112:F119" si="5">D112</f>
        <v>2800</v>
      </c>
      <c r="G112" s="359" t="s">
        <v>917</v>
      </c>
      <c r="H112" s="359" t="s">
        <v>918</v>
      </c>
      <c r="I112" s="360">
        <f t="shared" ref="I112:I119" si="6">F112</f>
        <v>2800</v>
      </c>
      <c r="J112" s="359" t="s">
        <v>919</v>
      </c>
      <c r="K112" s="368"/>
      <c r="L112" s="368"/>
      <c r="M112" s="368"/>
      <c r="N112" s="368"/>
      <c r="O112" s="368"/>
      <c r="P112" s="368"/>
      <c r="Q112" s="368"/>
      <c r="R112" s="368"/>
      <c r="S112" s="368"/>
      <c r="T112" s="368"/>
      <c r="U112" s="368"/>
      <c r="V112" s="368"/>
      <c r="W112" s="368"/>
      <c r="X112" s="368"/>
      <c r="Y112" s="368"/>
      <c r="Z112" s="368"/>
    </row>
    <row r="113" spans="1:26" ht="28.8" x14ac:dyDescent="0.25">
      <c r="A113" s="369"/>
      <c r="B113" s="358" t="s">
        <v>921</v>
      </c>
      <c r="C113" s="322" t="s">
        <v>616</v>
      </c>
      <c r="D113" s="360">
        <v>6000</v>
      </c>
      <c r="E113" s="359" t="s">
        <v>819</v>
      </c>
      <c r="F113" s="360">
        <f t="shared" si="5"/>
        <v>6000</v>
      </c>
      <c r="G113" s="359" t="s">
        <v>917</v>
      </c>
      <c r="H113" s="359" t="s">
        <v>918</v>
      </c>
      <c r="I113" s="360">
        <f t="shared" si="6"/>
        <v>6000</v>
      </c>
      <c r="J113" s="359" t="s">
        <v>919</v>
      </c>
      <c r="K113" s="368"/>
      <c r="L113" s="368"/>
      <c r="M113" s="368"/>
      <c r="N113" s="368"/>
      <c r="O113" s="368"/>
      <c r="P113" s="368"/>
      <c r="Q113" s="368"/>
      <c r="R113" s="368"/>
      <c r="S113" s="368"/>
      <c r="T113" s="368"/>
      <c r="U113" s="368"/>
      <c r="V113" s="368"/>
      <c r="W113" s="368"/>
      <c r="X113" s="368"/>
      <c r="Y113" s="368"/>
      <c r="Z113" s="368"/>
    </row>
    <row r="114" spans="1:26" ht="28.8" x14ac:dyDescent="0.25">
      <c r="A114" s="369"/>
      <c r="B114" s="358" t="s">
        <v>922</v>
      </c>
      <c r="C114" s="322" t="s">
        <v>617</v>
      </c>
      <c r="D114" s="360">
        <v>4600</v>
      </c>
      <c r="E114" s="359" t="s">
        <v>819</v>
      </c>
      <c r="F114" s="360">
        <f t="shared" si="5"/>
        <v>4600</v>
      </c>
      <c r="G114" s="359" t="s">
        <v>917</v>
      </c>
      <c r="H114" s="359" t="s">
        <v>918</v>
      </c>
      <c r="I114" s="360">
        <f t="shared" si="6"/>
        <v>4600</v>
      </c>
      <c r="J114" s="359" t="s">
        <v>919</v>
      </c>
      <c r="K114" s="368"/>
      <c r="L114" s="368"/>
      <c r="M114" s="368"/>
      <c r="N114" s="368"/>
      <c r="O114" s="368"/>
      <c r="P114" s="368"/>
      <c r="Q114" s="368"/>
      <c r="R114" s="368"/>
      <c r="S114" s="368"/>
      <c r="T114" s="368"/>
      <c r="U114" s="368"/>
      <c r="V114" s="368"/>
      <c r="W114" s="368"/>
      <c r="X114" s="368"/>
      <c r="Y114" s="368"/>
      <c r="Z114" s="368"/>
    </row>
    <row r="115" spans="1:26" ht="28.8" x14ac:dyDescent="0.25">
      <c r="A115" s="369"/>
      <c r="B115" s="358" t="s">
        <v>923</v>
      </c>
      <c r="C115" s="322" t="s">
        <v>619</v>
      </c>
      <c r="D115" s="360">
        <v>1400</v>
      </c>
      <c r="E115" s="359" t="s">
        <v>819</v>
      </c>
      <c r="F115" s="360">
        <f t="shared" si="5"/>
        <v>1400</v>
      </c>
      <c r="G115" s="359" t="s">
        <v>917</v>
      </c>
      <c r="H115" s="359" t="s">
        <v>918</v>
      </c>
      <c r="I115" s="360">
        <f t="shared" si="6"/>
        <v>1400</v>
      </c>
      <c r="J115" s="359" t="s">
        <v>919</v>
      </c>
      <c r="K115" s="368"/>
      <c r="L115" s="368"/>
      <c r="M115" s="368"/>
      <c r="N115" s="368"/>
      <c r="O115" s="368"/>
      <c r="P115" s="368"/>
      <c r="Q115" s="368"/>
      <c r="R115" s="368"/>
      <c r="S115" s="368"/>
      <c r="T115" s="368"/>
      <c r="U115" s="368"/>
      <c r="V115" s="368"/>
      <c r="W115" s="368"/>
      <c r="X115" s="368"/>
      <c r="Y115" s="368"/>
      <c r="Z115" s="368"/>
    </row>
    <row r="116" spans="1:26" ht="28.8" x14ac:dyDescent="0.25">
      <c r="A116" s="369"/>
      <c r="B116" s="358" t="s">
        <v>924</v>
      </c>
      <c r="C116" s="322" t="s">
        <v>621</v>
      </c>
      <c r="D116" s="360">
        <v>2400</v>
      </c>
      <c r="E116" s="359" t="s">
        <v>819</v>
      </c>
      <c r="F116" s="360">
        <f t="shared" si="5"/>
        <v>2400</v>
      </c>
      <c r="G116" s="359" t="s">
        <v>917</v>
      </c>
      <c r="H116" s="359" t="s">
        <v>918</v>
      </c>
      <c r="I116" s="360">
        <f t="shared" si="6"/>
        <v>2400</v>
      </c>
      <c r="J116" s="359" t="s">
        <v>919</v>
      </c>
      <c r="K116" s="368"/>
      <c r="L116" s="368"/>
      <c r="M116" s="368"/>
      <c r="N116" s="368"/>
      <c r="O116" s="368"/>
      <c r="P116" s="368"/>
      <c r="Q116" s="368"/>
      <c r="R116" s="368"/>
      <c r="S116" s="368"/>
      <c r="T116" s="368"/>
      <c r="U116" s="368"/>
      <c r="V116" s="368"/>
      <c r="W116" s="368"/>
      <c r="X116" s="368"/>
      <c r="Y116" s="368"/>
      <c r="Z116" s="368"/>
    </row>
    <row r="117" spans="1:26" ht="28.8" x14ac:dyDescent="0.25">
      <c r="A117" s="369"/>
      <c r="B117" s="358" t="s">
        <v>925</v>
      </c>
      <c r="C117" s="322" t="s">
        <v>623</v>
      </c>
      <c r="D117" s="360">
        <v>4000</v>
      </c>
      <c r="E117" s="359" t="s">
        <v>819</v>
      </c>
      <c r="F117" s="360">
        <f t="shared" si="5"/>
        <v>4000</v>
      </c>
      <c r="G117" s="359" t="s">
        <v>917</v>
      </c>
      <c r="H117" s="359" t="s">
        <v>918</v>
      </c>
      <c r="I117" s="360">
        <f t="shared" si="6"/>
        <v>4000</v>
      </c>
      <c r="J117" s="359" t="s">
        <v>919</v>
      </c>
      <c r="K117" s="368"/>
      <c r="L117" s="368"/>
      <c r="M117" s="368"/>
      <c r="N117" s="368"/>
      <c r="O117" s="368"/>
      <c r="P117" s="368"/>
      <c r="Q117" s="368"/>
      <c r="R117" s="368"/>
      <c r="S117" s="368"/>
      <c r="T117" s="368"/>
      <c r="U117" s="368"/>
      <c r="V117" s="368"/>
      <c r="W117" s="368"/>
      <c r="X117" s="368"/>
      <c r="Y117" s="368"/>
      <c r="Z117" s="368"/>
    </row>
    <row r="118" spans="1:26" ht="28.8" x14ac:dyDescent="0.25">
      <c r="A118" s="369"/>
      <c r="B118" s="358" t="s">
        <v>926</v>
      </c>
      <c r="C118" s="322" t="s">
        <v>625</v>
      </c>
      <c r="D118" s="360">
        <v>800</v>
      </c>
      <c r="E118" s="359" t="s">
        <v>819</v>
      </c>
      <c r="F118" s="360">
        <f t="shared" si="5"/>
        <v>800</v>
      </c>
      <c r="G118" s="359" t="s">
        <v>917</v>
      </c>
      <c r="H118" s="359" t="s">
        <v>918</v>
      </c>
      <c r="I118" s="360">
        <f t="shared" si="6"/>
        <v>800</v>
      </c>
      <c r="J118" s="359" t="s">
        <v>919</v>
      </c>
      <c r="K118" s="368"/>
      <c r="L118" s="368"/>
      <c r="M118" s="368"/>
      <c r="N118" s="368"/>
      <c r="O118" s="368"/>
      <c r="P118" s="368"/>
      <c r="Q118" s="368"/>
      <c r="R118" s="368"/>
      <c r="S118" s="368"/>
      <c r="T118" s="368"/>
      <c r="U118" s="368"/>
      <c r="V118" s="368"/>
      <c r="W118" s="368"/>
      <c r="X118" s="368"/>
      <c r="Y118" s="368"/>
      <c r="Z118" s="368"/>
    </row>
    <row r="119" spans="1:26" ht="28.8" x14ac:dyDescent="0.25">
      <c r="A119" s="369"/>
      <c r="B119" s="358" t="s">
        <v>927</v>
      </c>
      <c r="C119" s="322" t="s">
        <v>627</v>
      </c>
      <c r="D119" s="360">
        <v>3000</v>
      </c>
      <c r="E119" s="359" t="s">
        <v>819</v>
      </c>
      <c r="F119" s="360">
        <f t="shared" si="5"/>
        <v>3000</v>
      </c>
      <c r="G119" s="359" t="s">
        <v>917</v>
      </c>
      <c r="H119" s="359" t="s">
        <v>918</v>
      </c>
      <c r="I119" s="360">
        <f t="shared" si="6"/>
        <v>3000</v>
      </c>
      <c r="J119" s="359" t="s">
        <v>919</v>
      </c>
      <c r="K119" s="368"/>
      <c r="L119" s="368"/>
      <c r="M119" s="368"/>
      <c r="N119" s="368"/>
      <c r="O119" s="368"/>
      <c r="P119" s="368"/>
      <c r="Q119" s="368"/>
      <c r="R119" s="368"/>
      <c r="S119" s="368"/>
      <c r="T119" s="368"/>
      <c r="U119" s="368"/>
      <c r="V119" s="368"/>
      <c r="W119" s="368"/>
      <c r="X119" s="368"/>
      <c r="Y119" s="368"/>
      <c r="Z119" s="368"/>
    </row>
    <row r="120" spans="1:26" ht="14.4" x14ac:dyDescent="0.25">
      <c r="A120" s="369"/>
      <c r="B120" s="369" t="s">
        <v>928</v>
      </c>
      <c r="C120" s="371" t="s">
        <v>243</v>
      </c>
      <c r="D120" s="370"/>
      <c r="E120" s="359"/>
      <c r="F120" s="370"/>
      <c r="G120" s="371"/>
      <c r="H120" s="371"/>
      <c r="I120" s="369"/>
      <c r="J120" s="371"/>
      <c r="K120" s="368"/>
      <c r="L120" s="368"/>
      <c r="M120" s="368"/>
      <c r="N120" s="368"/>
      <c r="O120" s="368"/>
      <c r="P120" s="368"/>
      <c r="Q120" s="368"/>
      <c r="R120" s="368"/>
      <c r="S120" s="368"/>
      <c r="T120" s="368"/>
      <c r="U120" s="368"/>
      <c r="V120" s="368"/>
      <c r="W120" s="368"/>
      <c r="X120" s="368"/>
      <c r="Y120" s="368"/>
      <c r="Z120" s="368"/>
    </row>
    <row r="121" spans="1:26" ht="129.6" x14ac:dyDescent="0.25">
      <c r="A121" s="369"/>
      <c r="B121" s="358" t="s">
        <v>929</v>
      </c>
      <c r="C121" s="331" t="s">
        <v>244</v>
      </c>
      <c r="D121" s="360">
        <v>44000</v>
      </c>
      <c r="E121" s="359" t="s">
        <v>937</v>
      </c>
      <c r="F121" s="360">
        <f>D121</f>
        <v>44000</v>
      </c>
      <c r="G121" s="359" t="s">
        <v>938</v>
      </c>
      <c r="H121" s="359" t="s">
        <v>940</v>
      </c>
      <c r="I121" s="392">
        <f>11000+11000+22000</f>
        <v>44000</v>
      </c>
      <c r="J121" s="359" t="s">
        <v>939</v>
      </c>
      <c r="K121" s="368"/>
      <c r="L121" s="368"/>
      <c r="M121" s="368"/>
      <c r="N121" s="368"/>
      <c r="O121" s="368"/>
      <c r="P121" s="368"/>
      <c r="Q121" s="368"/>
      <c r="R121" s="368"/>
      <c r="S121" s="368"/>
      <c r="T121" s="368"/>
      <c r="U121" s="368"/>
      <c r="V121" s="368"/>
      <c r="W121" s="368"/>
      <c r="X121" s="368"/>
      <c r="Y121" s="368"/>
      <c r="Z121" s="368"/>
    </row>
    <row r="122" spans="1:26" ht="86.4" x14ac:dyDescent="0.25">
      <c r="A122" s="369"/>
      <c r="B122" s="358" t="s">
        <v>930</v>
      </c>
      <c r="C122" s="331" t="s">
        <v>635</v>
      </c>
      <c r="D122" s="360">
        <v>48000</v>
      </c>
      <c r="E122" s="359" t="s">
        <v>941</v>
      </c>
      <c r="F122" s="360">
        <f t="shared" ref="F122:F127" si="7">D122</f>
        <v>48000</v>
      </c>
      <c r="G122" s="359" t="s">
        <v>942</v>
      </c>
      <c r="H122" s="359" t="s">
        <v>944</v>
      </c>
      <c r="I122" s="392">
        <f>12000+36000</f>
        <v>48000</v>
      </c>
      <c r="J122" s="359" t="s">
        <v>943</v>
      </c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Z122" s="368"/>
    </row>
    <row r="123" spans="1:26" ht="28.8" x14ac:dyDescent="0.25">
      <c r="A123" s="369"/>
      <c r="B123" s="358" t="s">
        <v>931</v>
      </c>
      <c r="C123" s="322" t="s">
        <v>636</v>
      </c>
      <c r="D123" s="360">
        <v>6000</v>
      </c>
      <c r="E123" s="359" t="s">
        <v>945</v>
      </c>
      <c r="F123" s="360">
        <f t="shared" si="7"/>
        <v>6000</v>
      </c>
      <c r="G123" s="359" t="s">
        <v>946</v>
      </c>
      <c r="H123" s="359" t="s">
        <v>947</v>
      </c>
      <c r="I123" s="392">
        <f>6000</f>
        <v>6000</v>
      </c>
      <c r="J123" s="359" t="s">
        <v>948</v>
      </c>
      <c r="K123" s="368"/>
      <c r="L123" s="368"/>
      <c r="M123" s="368"/>
      <c r="N123" s="368"/>
      <c r="O123" s="368"/>
      <c r="P123" s="368"/>
      <c r="Q123" s="368"/>
      <c r="R123" s="368"/>
      <c r="S123" s="368"/>
      <c r="T123" s="368"/>
      <c r="U123" s="368"/>
      <c r="V123" s="368"/>
      <c r="W123" s="368"/>
      <c r="X123" s="368"/>
      <c r="Y123" s="368"/>
      <c r="Z123" s="368"/>
    </row>
    <row r="124" spans="1:26" ht="72" x14ac:dyDescent="0.25">
      <c r="A124" s="369"/>
      <c r="B124" s="358" t="s">
        <v>932</v>
      </c>
      <c r="C124" s="331" t="s">
        <v>638</v>
      </c>
      <c r="D124" s="360">
        <v>20000</v>
      </c>
      <c r="E124" s="359" t="s">
        <v>950</v>
      </c>
      <c r="F124" s="360">
        <f t="shared" si="7"/>
        <v>20000</v>
      </c>
      <c r="G124" s="359" t="s">
        <v>949</v>
      </c>
      <c r="H124" s="359" t="s">
        <v>951</v>
      </c>
      <c r="I124" s="392">
        <v>20000</v>
      </c>
      <c r="J124" s="359"/>
      <c r="K124" s="368"/>
      <c r="L124" s="368"/>
      <c r="M124" s="368"/>
      <c r="N124" s="368"/>
      <c r="O124" s="368"/>
      <c r="P124" s="368"/>
      <c r="Q124" s="368"/>
      <c r="R124" s="368"/>
      <c r="S124" s="368"/>
      <c r="T124" s="368"/>
      <c r="U124" s="368"/>
      <c r="V124" s="368"/>
      <c r="W124" s="368"/>
      <c r="X124" s="368"/>
      <c r="Y124" s="368"/>
      <c r="Z124" s="368"/>
    </row>
    <row r="125" spans="1:26" s="415" customFormat="1" ht="86.4" x14ac:dyDescent="0.25">
      <c r="A125" s="412"/>
      <c r="B125" s="405" t="s">
        <v>933</v>
      </c>
      <c r="C125" s="331" t="s">
        <v>639</v>
      </c>
      <c r="D125" s="409">
        <v>40000</v>
      </c>
      <c r="E125" s="410" t="s">
        <v>952</v>
      </c>
      <c r="F125" s="409">
        <f t="shared" si="7"/>
        <v>40000</v>
      </c>
      <c r="G125" s="410" t="s">
        <v>1026</v>
      </c>
      <c r="H125" s="410" t="s">
        <v>1027</v>
      </c>
      <c r="I125" s="413">
        <v>40000</v>
      </c>
      <c r="J125" s="410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4"/>
      <c r="Z125" s="414"/>
    </row>
    <row r="126" spans="1:26" ht="43.2" x14ac:dyDescent="0.25">
      <c r="A126" s="369"/>
      <c r="B126" s="358" t="s">
        <v>934</v>
      </c>
      <c r="C126" s="322" t="s">
        <v>640</v>
      </c>
      <c r="D126" s="360">
        <v>7200</v>
      </c>
      <c r="E126" s="359" t="s">
        <v>953</v>
      </c>
      <c r="F126" s="360">
        <f t="shared" si="7"/>
        <v>7200</v>
      </c>
      <c r="G126" s="359" t="s">
        <v>954</v>
      </c>
      <c r="H126" s="359" t="s">
        <v>956</v>
      </c>
      <c r="I126" s="392">
        <v>7200</v>
      </c>
      <c r="J126" s="359" t="s">
        <v>955</v>
      </c>
      <c r="K126" s="368"/>
      <c r="L126" s="368"/>
      <c r="M126" s="368"/>
      <c r="N126" s="368"/>
      <c r="O126" s="368"/>
      <c r="P126" s="368"/>
      <c r="Q126" s="368"/>
      <c r="R126" s="368"/>
      <c r="S126" s="368"/>
      <c r="T126" s="368"/>
      <c r="U126" s="368"/>
      <c r="V126" s="368"/>
      <c r="W126" s="368"/>
      <c r="X126" s="368"/>
      <c r="Y126" s="368"/>
      <c r="Z126" s="368"/>
    </row>
    <row r="127" spans="1:26" ht="100.8" x14ac:dyDescent="0.25">
      <c r="A127" s="369"/>
      <c r="B127" s="358" t="s">
        <v>935</v>
      </c>
      <c r="C127" s="331" t="s">
        <v>641</v>
      </c>
      <c r="D127" s="360">
        <v>30000</v>
      </c>
      <c r="E127" s="359" t="s">
        <v>957</v>
      </c>
      <c r="F127" s="360">
        <f t="shared" si="7"/>
        <v>30000</v>
      </c>
      <c r="G127" s="359" t="s">
        <v>958</v>
      </c>
      <c r="H127" s="359" t="s">
        <v>961</v>
      </c>
      <c r="I127" s="392">
        <f>6129.02+10000+13870.98</f>
        <v>30000</v>
      </c>
      <c r="J127" s="359" t="s">
        <v>959</v>
      </c>
      <c r="K127" s="368"/>
      <c r="L127" s="368"/>
      <c r="M127" s="368"/>
      <c r="N127" s="368"/>
      <c r="O127" s="368"/>
      <c r="P127" s="368"/>
      <c r="Q127" s="368"/>
      <c r="R127" s="368"/>
      <c r="S127" s="368"/>
      <c r="T127" s="368"/>
      <c r="U127" s="368"/>
      <c r="V127" s="368"/>
      <c r="W127" s="368"/>
      <c r="X127" s="368"/>
      <c r="Y127" s="368"/>
      <c r="Z127" s="368"/>
    </row>
    <row r="128" spans="1:26" ht="100.8" x14ac:dyDescent="0.25">
      <c r="A128" s="369"/>
      <c r="B128" s="358" t="s">
        <v>936</v>
      </c>
      <c r="C128" s="359" t="s">
        <v>245</v>
      </c>
      <c r="D128" s="360">
        <v>6600</v>
      </c>
      <c r="E128" s="359"/>
      <c r="F128" s="360">
        <v>26840</v>
      </c>
      <c r="G128" s="359"/>
      <c r="H128" s="359" t="s">
        <v>962</v>
      </c>
      <c r="I128" s="392">
        <f>2420+2420+4840+2640+7920+1348.38+2200+3051.62</f>
        <v>26840</v>
      </c>
      <c r="J128" s="359" t="s">
        <v>960</v>
      </c>
      <c r="K128" s="368"/>
      <c r="L128" s="368"/>
      <c r="M128" s="368"/>
      <c r="N128" s="368"/>
      <c r="O128" s="368"/>
      <c r="P128" s="368"/>
      <c r="Q128" s="368"/>
      <c r="R128" s="368"/>
      <c r="S128" s="368"/>
      <c r="T128" s="368"/>
      <c r="U128" s="368"/>
      <c r="V128" s="368"/>
      <c r="W128" s="368"/>
      <c r="X128" s="368"/>
      <c r="Y128" s="368"/>
      <c r="Z128" s="368"/>
    </row>
    <row r="129" spans="1:26" ht="14.4" x14ac:dyDescent="0.25">
      <c r="A129" s="369"/>
      <c r="B129" s="369" t="s">
        <v>963</v>
      </c>
      <c r="C129" s="371" t="s">
        <v>262</v>
      </c>
      <c r="D129" s="360"/>
      <c r="E129" s="359"/>
      <c r="F129" s="360"/>
      <c r="G129" s="359"/>
      <c r="H129" s="359"/>
      <c r="I129" s="358"/>
      <c r="J129" s="359"/>
      <c r="K129" s="368"/>
      <c r="L129" s="368"/>
      <c r="M129" s="368"/>
      <c r="N129" s="368"/>
      <c r="O129" s="368"/>
      <c r="P129" s="368"/>
      <c r="Q129" s="368"/>
      <c r="R129" s="368"/>
      <c r="S129" s="368"/>
      <c r="T129" s="368"/>
      <c r="U129" s="368"/>
      <c r="V129" s="368"/>
      <c r="W129" s="368"/>
      <c r="X129" s="368"/>
      <c r="Y129" s="368"/>
      <c r="Z129" s="368"/>
    </row>
    <row r="130" spans="1:26" s="362" customFormat="1" ht="14.4" x14ac:dyDescent="0.25">
      <c r="A130" s="369"/>
      <c r="B130" s="369" t="s">
        <v>964</v>
      </c>
      <c r="C130" s="371" t="s">
        <v>264</v>
      </c>
      <c r="D130" s="377"/>
      <c r="E130" s="359"/>
      <c r="F130" s="360"/>
      <c r="G130" s="359"/>
      <c r="H130" s="359"/>
      <c r="I130" s="358"/>
      <c r="J130" s="359"/>
      <c r="K130" s="368"/>
      <c r="L130" s="368"/>
      <c r="M130" s="368"/>
      <c r="N130" s="368"/>
      <c r="O130" s="368"/>
      <c r="P130" s="368"/>
      <c r="Q130" s="368"/>
      <c r="R130" s="368"/>
      <c r="S130" s="368"/>
      <c r="T130" s="368"/>
      <c r="U130" s="368"/>
      <c r="V130" s="368"/>
      <c r="W130" s="368"/>
      <c r="X130" s="368"/>
      <c r="Y130" s="368"/>
      <c r="Z130" s="368"/>
    </row>
    <row r="131" spans="1:26" s="397" customFormat="1" ht="57.6" x14ac:dyDescent="0.25">
      <c r="A131" s="369"/>
      <c r="B131" s="358" t="s">
        <v>965</v>
      </c>
      <c r="C131" s="398" t="s">
        <v>266</v>
      </c>
      <c r="D131" s="401">
        <v>30000</v>
      </c>
      <c r="E131" s="399" t="s">
        <v>968</v>
      </c>
      <c r="F131" s="360">
        <f>D131</f>
        <v>30000</v>
      </c>
      <c r="G131" s="359" t="s">
        <v>969</v>
      </c>
      <c r="H131" s="359" t="s">
        <v>971</v>
      </c>
      <c r="I131" s="392">
        <f>6129.03+23870.97</f>
        <v>30000</v>
      </c>
      <c r="J131" s="359" t="s">
        <v>970</v>
      </c>
      <c r="K131" s="368"/>
      <c r="L131" s="368"/>
      <c r="M131" s="368"/>
      <c r="N131" s="368"/>
      <c r="O131" s="368"/>
      <c r="P131" s="368"/>
      <c r="Q131" s="368"/>
      <c r="R131" s="368"/>
      <c r="S131" s="368"/>
      <c r="T131" s="368"/>
      <c r="U131" s="368"/>
      <c r="V131" s="368"/>
      <c r="W131" s="368"/>
      <c r="X131" s="368"/>
      <c r="Y131" s="368"/>
      <c r="Z131" s="368"/>
    </row>
    <row r="132" spans="1:26" s="397" customFormat="1" ht="72" x14ac:dyDescent="0.25">
      <c r="A132" s="369"/>
      <c r="B132" s="358" t="s">
        <v>966</v>
      </c>
      <c r="C132" s="398" t="s">
        <v>268</v>
      </c>
      <c r="D132" s="401">
        <v>20000</v>
      </c>
      <c r="E132" s="399" t="s">
        <v>972</v>
      </c>
      <c r="F132" s="360">
        <f>D132</f>
        <v>20000</v>
      </c>
      <c r="G132" s="359" t="s">
        <v>973</v>
      </c>
      <c r="H132" s="359" t="s">
        <v>977</v>
      </c>
      <c r="I132" s="392">
        <f>20000</f>
        <v>20000</v>
      </c>
      <c r="J132" s="359" t="s">
        <v>974</v>
      </c>
      <c r="K132" s="368"/>
      <c r="L132" s="368"/>
      <c r="M132" s="368"/>
      <c r="N132" s="368"/>
      <c r="O132" s="368"/>
      <c r="P132" s="368"/>
      <c r="Q132" s="368"/>
      <c r="R132" s="368"/>
      <c r="S132" s="368"/>
      <c r="T132" s="368"/>
      <c r="U132" s="368"/>
      <c r="V132" s="368"/>
      <c r="W132" s="368"/>
      <c r="X132" s="368"/>
      <c r="Y132" s="368"/>
      <c r="Z132" s="368"/>
    </row>
    <row r="133" spans="1:26" s="397" customFormat="1" ht="43.2" x14ac:dyDescent="0.25">
      <c r="A133" s="369"/>
      <c r="B133" s="358" t="s">
        <v>967</v>
      </c>
      <c r="C133" s="398" t="s">
        <v>272</v>
      </c>
      <c r="D133" s="401">
        <v>11000</v>
      </c>
      <c r="E133" s="399"/>
      <c r="F133" s="360">
        <v>4400</v>
      </c>
      <c r="G133" s="359"/>
      <c r="H133" s="359" t="s">
        <v>976</v>
      </c>
      <c r="I133" s="392">
        <f>2200+2200</f>
        <v>4400</v>
      </c>
      <c r="J133" s="359" t="s">
        <v>975</v>
      </c>
      <c r="K133" s="368"/>
      <c r="L133" s="368"/>
      <c r="M133" s="368"/>
      <c r="N133" s="368"/>
      <c r="O133" s="368"/>
      <c r="P133" s="368"/>
      <c r="Q133" s="368"/>
      <c r="R133" s="368"/>
      <c r="S133" s="368"/>
      <c r="T133" s="368"/>
      <c r="U133" s="368"/>
      <c r="V133" s="368"/>
      <c r="W133" s="368"/>
      <c r="X133" s="368"/>
      <c r="Y133" s="368"/>
      <c r="Z133" s="368"/>
    </row>
    <row r="134" spans="1:26" s="362" customFormat="1" ht="28.8" x14ac:dyDescent="0.25">
      <c r="A134" s="369"/>
      <c r="B134" s="389" t="s">
        <v>978</v>
      </c>
      <c r="C134" s="371" t="s">
        <v>274</v>
      </c>
      <c r="D134" s="400"/>
      <c r="E134" s="359"/>
      <c r="F134" s="360"/>
      <c r="G134" s="359"/>
      <c r="H134" s="359"/>
      <c r="I134" s="358"/>
      <c r="J134" s="359"/>
      <c r="K134" s="368"/>
      <c r="L134" s="368"/>
      <c r="M134" s="368"/>
      <c r="N134" s="368"/>
      <c r="O134" s="368"/>
      <c r="P134" s="368"/>
      <c r="Q134" s="368"/>
      <c r="R134" s="368"/>
      <c r="S134" s="368"/>
      <c r="T134" s="368"/>
      <c r="U134" s="368"/>
      <c r="V134" s="368"/>
      <c r="W134" s="368"/>
      <c r="X134" s="368"/>
      <c r="Y134" s="368"/>
      <c r="Z134" s="368"/>
    </row>
    <row r="135" spans="1:26" s="362" customFormat="1" ht="72" x14ac:dyDescent="0.25">
      <c r="A135" s="369"/>
      <c r="B135" s="358" t="s">
        <v>979</v>
      </c>
      <c r="C135" s="402" t="s">
        <v>642</v>
      </c>
      <c r="D135" s="360">
        <v>4000</v>
      </c>
      <c r="E135" s="359" t="s">
        <v>941</v>
      </c>
      <c r="F135" s="360">
        <f>D135</f>
        <v>4000</v>
      </c>
      <c r="G135" s="359" t="s">
        <v>981</v>
      </c>
      <c r="H135" s="359" t="s">
        <v>982</v>
      </c>
      <c r="I135" s="360">
        <f>F135</f>
        <v>4000</v>
      </c>
      <c r="J135" s="359" t="s">
        <v>983</v>
      </c>
      <c r="K135" s="368"/>
      <c r="L135" s="368"/>
      <c r="M135" s="368"/>
      <c r="N135" s="368"/>
      <c r="O135" s="368"/>
      <c r="P135" s="368"/>
      <c r="Q135" s="368"/>
      <c r="R135" s="368"/>
      <c r="S135" s="368"/>
      <c r="T135" s="368"/>
      <c r="U135" s="368"/>
      <c r="V135" s="368"/>
      <c r="W135" s="368"/>
      <c r="X135" s="368"/>
      <c r="Y135" s="368"/>
      <c r="Z135" s="368"/>
    </row>
    <row r="136" spans="1:26" s="362" customFormat="1" ht="57.6" x14ac:dyDescent="0.25">
      <c r="A136" s="369"/>
      <c r="B136" s="358" t="s">
        <v>980</v>
      </c>
      <c r="C136" s="403" t="s">
        <v>280</v>
      </c>
      <c r="D136" s="360">
        <v>880</v>
      </c>
      <c r="E136" s="359"/>
      <c r="F136" s="360">
        <f>D136</f>
        <v>880</v>
      </c>
      <c r="G136" s="359"/>
      <c r="H136" s="359" t="s">
        <v>982</v>
      </c>
      <c r="I136" s="360">
        <f>F136</f>
        <v>880</v>
      </c>
      <c r="J136" s="359" t="s">
        <v>984</v>
      </c>
      <c r="K136" s="368"/>
      <c r="L136" s="368"/>
      <c r="M136" s="368"/>
      <c r="N136" s="368"/>
      <c r="O136" s="368"/>
      <c r="P136" s="368"/>
      <c r="Q136" s="368"/>
      <c r="R136" s="368"/>
      <c r="S136" s="368"/>
      <c r="T136" s="368"/>
      <c r="U136" s="368"/>
      <c r="V136" s="368"/>
      <c r="W136" s="368"/>
      <c r="X136" s="368"/>
      <c r="Y136" s="368"/>
      <c r="Z136" s="368"/>
    </row>
    <row r="137" spans="1:26" s="362" customFormat="1" ht="14.4" x14ac:dyDescent="0.25">
      <c r="A137" s="369"/>
      <c r="B137" s="369" t="s">
        <v>985</v>
      </c>
      <c r="C137" s="371" t="s">
        <v>262</v>
      </c>
      <c r="D137" s="377"/>
      <c r="E137" s="359"/>
      <c r="F137" s="360"/>
      <c r="G137" s="359"/>
      <c r="H137" s="359"/>
      <c r="I137" s="358"/>
      <c r="J137" s="359"/>
      <c r="K137" s="368"/>
      <c r="L137" s="368"/>
      <c r="M137" s="368"/>
      <c r="N137" s="368"/>
      <c r="O137" s="368"/>
      <c r="P137" s="368"/>
      <c r="Q137" s="368"/>
      <c r="R137" s="368"/>
      <c r="S137" s="368"/>
      <c r="T137" s="368"/>
      <c r="U137" s="368"/>
      <c r="V137" s="368"/>
      <c r="W137" s="368"/>
      <c r="X137" s="368"/>
      <c r="Y137" s="368"/>
      <c r="Z137" s="368"/>
    </row>
    <row r="138" spans="1:26" s="362" customFormat="1" ht="57.6" x14ac:dyDescent="0.25">
      <c r="A138" s="369"/>
      <c r="B138" s="405" t="s">
        <v>986</v>
      </c>
      <c r="C138" s="406" t="s">
        <v>293</v>
      </c>
      <c r="D138" s="407">
        <v>3000</v>
      </c>
      <c r="E138" s="408" t="s">
        <v>997</v>
      </c>
      <c r="F138" s="409">
        <v>1602.91</v>
      </c>
      <c r="G138" s="410"/>
      <c r="H138" s="410" t="s">
        <v>998</v>
      </c>
      <c r="I138" s="405">
        <f>436.02+205.2+961.69</f>
        <v>1602.91</v>
      </c>
      <c r="J138" s="410" t="s">
        <v>1019</v>
      </c>
      <c r="K138" s="368"/>
      <c r="L138" s="368"/>
      <c r="M138" s="368"/>
      <c r="N138" s="368"/>
      <c r="O138" s="368"/>
      <c r="P138" s="368"/>
      <c r="Q138" s="368"/>
      <c r="R138" s="368"/>
      <c r="S138" s="368"/>
      <c r="T138" s="368"/>
      <c r="U138" s="368"/>
      <c r="V138" s="368"/>
      <c r="W138" s="368"/>
      <c r="X138" s="368"/>
      <c r="Y138" s="368"/>
      <c r="Z138" s="368"/>
    </row>
    <row r="139" spans="1:26" ht="57.6" x14ac:dyDescent="0.25">
      <c r="A139" s="369"/>
      <c r="B139" s="358" t="s">
        <v>987</v>
      </c>
      <c r="C139" s="404" t="s">
        <v>643</v>
      </c>
      <c r="D139" s="401">
        <v>13800</v>
      </c>
      <c r="E139" s="399" t="s">
        <v>999</v>
      </c>
      <c r="F139" s="360">
        <f t="shared" ref="F139:F147" si="8">D139</f>
        <v>13800</v>
      </c>
      <c r="G139" s="359" t="s">
        <v>1000</v>
      </c>
      <c r="H139" s="359" t="s">
        <v>1002</v>
      </c>
      <c r="I139" s="392">
        <v>13800</v>
      </c>
      <c r="J139" s="359" t="s">
        <v>1001</v>
      </c>
      <c r="K139" s="368"/>
      <c r="L139" s="368"/>
      <c r="M139" s="368"/>
      <c r="N139" s="368"/>
      <c r="O139" s="368"/>
      <c r="P139" s="368"/>
      <c r="Q139" s="368"/>
      <c r="R139" s="368"/>
      <c r="S139" s="368"/>
      <c r="T139" s="368"/>
      <c r="U139" s="368"/>
      <c r="V139" s="368"/>
      <c r="W139" s="368"/>
      <c r="X139" s="368"/>
      <c r="Y139" s="368"/>
      <c r="Z139" s="368"/>
    </row>
    <row r="140" spans="1:26" ht="57.6" x14ac:dyDescent="0.25">
      <c r="A140" s="369"/>
      <c r="B140" s="405" t="s">
        <v>988</v>
      </c>
      <c r="C140" s="406" t="s">
        <v>645</v>
      </c>
      <c r="D140" s="407">
        <v>50000</v>
      </c>
      <c r="E140" s="410" t="s">
        <v>945</v>
      </c>
      <c r="F140" s="409">
        <f t="shared" si="8"/>
        <v>50000</v>
      </c>
      <c r="G140" s="410" t="s">
        <v>1067</v>
      </c>
      <c r="H140" s="410" t="s">
        <v>1004</v>
      </c>
      <c r="I140" s="413">
        <f>50000</f>
        <v>50000</v>
      </c>
      <c r="J140" s="410" t="s">
        <v>1068</v>
      </c>
      <c r="K140" s="368"/>
      <c r="L140" s="368"/>
      <c r="M140" s="368"/>
      <c r="N140" s="368"/>
      <c r="O140" s="368"/>
      <c r="P140" s="368"/>
      <c r="Q140" s="368"/>
      <c r="R140" s="368"/>
      <c r="S140" s="368"/>
      <c r="T140" s="368"/>
      <c r="U140" s="368"/>
      <c r="V140" s="368"/>
      <c r="W140" s="368"/>
      <c r="X140" s="368"/>
      <c r="Y140" s="368"/>
      <c r="Z140" s="368"/>
    </row>
    <row r="141" spans="1:26" ht="28.8" x14ac:dyDescent="0.25">
      <c r="A141" s="369"/>
      <c r="B141" s="358" t="s">
        <v>989</v>
      </c>
      <c r="C141" s="404" t="s">
        <v>646</v>
      </c>
      <c r="D141" s="401">
        <v>120000</v>
      </c>
      <c r="E141" s="399" t="s">
        <v>1005</v>
      </c>
      <c r="F141" s="360">
        <f t="shared" si="8"/>
        <v>120000</v>
      </c>
      <c r="G141" s="359" t="s">
        <v>1006</v>
      </c>
      <c r="H141" s="359" t="s">
        <v>1008</v>
      </c>
      <c r="I141" s="392">
        <f>36000+84000</f>
        <v>120000</v>
      </c>
      <c r="J141" s="359" t="s">
        <v>1007</v>
      </c>
      <c r="K141" s="368"/>
      <c r="L141" s="368"/>
      <c r="M141" s="368"/>
      <c r="N141" s="368"/>
      <c r="O141" s="368"/>
      <c r="P141" s="368"/>
      <c r="Q141" s="368"/>
      <c r="R141" s="368"/>
      <c r="S141" s="368"/>
      <c r="T141" s="368"/>
      <c r="U141" s="368"/>
      <c r="V141" s="368"/>
      <c r="W141" s="368"/>
      <c r="X141" s="368"/>
      <c r="Y141" s="368"/>
      <c r="Z141" s="368"/>
    </row>
    <row r="142" spans="1:26" ht="43.2" x14ac:dyDescent="0.25">
      <c r="A142" s="369"/>
      <c r="B142" s="358" t="s">
        <v>990</v>
      </c>
      <c r="C142" s="404" t="s">
        <v>647</v>
      </c>
      <c r="D142" s="401">
        <v>90000</v>
      </c>
      <c r="E142" s="399" t="s">
        <v>1009</v>
      </c>
      <c r="F142" s="360">
        <v>95139</v>
      </c>
      <c r="G142" s="359" t="s">
        <v>1010</v>
      </c>
      <c r="H142" s="359" t="s">
        <v>1011</v>
      </c>
      <c r="I142" s="392">
        <f>95139</f>
        <v>95139</v>
      </c>
      <c r="J142" s="359" t="s">
        <v>1012</v>
      </c>
      <c r="K142" s="368"/>
      <c r="L142" s="368"/>
      <c r="M142" s="368"/>
      <c r="N142" s="368"/>
      <c r="O142" s="368"/>
      <c r="P142" s="368"/>
      <c r="Q142" s="368"/>
      <c r="R142" s="368"/>
      <c r="S142" s="368"/>
      <c r="T142" s="368"/>
      <c r="U142" s="368"/>
      <c r="V142" s="368"/>
      <c r="W142" s="368"/>
      <c r="X142" s="368"/>
      <c r="Y142" s="368"/>
      <c r="Z142" s="368"/>
    </row>
    <row r="143" spans="1:26" ht="28.8" x14ac:dyDescent="0.25">
      <c r="A143" s="369"/>
      <c r="B143" s="358" t="s">
        <v>991</v>
      </c>
      <c r="C143" s="404" t="s">
        <v>649</v>
      </c>
      <c r="D143" s="401">
        <v>60000</v>
      </c>
      <c r="E143" s="399" t="s">
        <v>1013</v>
      </c>
      <c r="F143" s="360">
        <f t="shared" si="8"/>
        <v>60000</v>
      </c>
      <c r="G143" s="359" t="s">
        <v>1014</v>
      </c>
      <c r="H143" s="359" t="s">
        <v>1015</v>
      </c>
      <c r="I143" s="392">
        <v>60000</v>
      </c>
      <c r="J143" s="359" t="s">
        <v>1016</v>
      </c>
      <c r="K143" s="368"/>
      <c r="L143" s="368"/>
      <c r="M143" s="368"/>
      <c r="N143" s="368"/>
      <c r="O143" s="368"/>
      <c r="P143" s="368"/>
      <c r="Q143" s="368"/>
      <c r="R143" s="368"/>
      <c r="S143" s="368"/>
      <c r="T143" s="368"/>
      <c r="U143" s="368"/>
      <c r="V143" s="368"/>
      <c r="W143" s="368"/>
      <c r="X143" s="368"/>
      <c r="Y143" s="368"/>
      <c r="Z143" s="368"/>
    </row>
    <row r="144" spans="1:26" ht="43.2" x14ac:dyDescent="0.25">
      <c r="A144" s="369"/>
      <c r="B144" s="358" t="s">
        <v>992</v>
      </c>
      <c r="C144" s="404" t="s">
        <v>651</v>
      </c>
      <c r="D144" s="401">
        <v>60000</v>
      </c>
      <c r="E144" s="399" t="s">
        <v>945</v>
      </c>
      <c r="F144" s="360">
        <f t="shared" si="8"/>
        <v>60000</v>
      </c>
      <c r="G144" s="359" t="s">
        <v>1017</v>
      </c>
      <c r="H144" s="359" t="s">
        <v>1015</v>
      </c>
      <c r="I144" s="392">
        <v>60000</v>
      </c>
      <c r="J144" s="359" t="s">
        <v>1018</v>
      </c>
      <c r="K144" s="368"/>
      <c r="L144" s="368"/>
      <c r="M144" s="368"/>
      <c r="N144" s="368"/>
      <c r="O144" s="368"/>
      <c r="P144" s="368"/>
      <c r="Q144" s="368"/>
      <c r="R144" s="368"/>
      <c r="S144" s="368"/>
      <c r="T144" s="368"/>
      <c r="U144" s="368"/>
      <c r="V144" s="368"/>
      <c r="W144" s="368"/>
      <c r="X144" s="368"/>
      <c r="Y144" s="368"/>
      <c r="Z144" s="368"/>
    </row>
    <row r="145" spans="1:26" ht="28.8" x14ac:dyDescent="0.25">
      <c r="A145" s="369"/>
      <c r="B145" s="358" t="s">
        <v>993</v>
      </c>
      <c r="C145" s="404" t="s">
        <v>653</v>
      </c>
      <c r="D145" s="401">
        <v>100000</v>
      </c>
      <c r="E145" s="399" t="s">
        <v>945</v>
      </c>
      <c r="F145" s="360">
        <f t="shared" si="8"/>
        <v>100000</v>
      </c>
      <c r="G145" s="359" t="s">
        <v>1020</v>
      </c>
      <c r="H145" s="359" t="s">
        <v>1015</v>
      </c>
      <c r="I145" s="392">
        <f>100000</f>
        <v>100000</v>
      </c>
      <c r="J145" s="359" t="s">
        <v>1021</v>
      </c>
      <c r="K145" s="368"/>
      <c r="L145" s="368"/>
      <c r="M145" s="368"/>
      <c r="N145" s="368"/>
      <c r="O145" s="368"/>
      <c r="P145" s="368"/>
      <c r="Q145" s="368"/>
      <c r="R145" s="368"/>
      <c r="S145" s="368"/>
      <c r="T145" s="368"/>
      <c r="U145" s="368"/>
      <c r="V145" s="368"/>
      <c r="W145" s="368"/>
      <c r="X145" s="368"/>
      <c r="Y145" s="368"/>
      <c r="Z145" s="368"/>
    </row>
    <row r="146" spans="1:26" ht="28.8" x14ac:dyDescent="0.25">
      <c r="A146" s="369"/>
      <c r="B146" s="358" t="s">
        <v>994</v>
      </c>
      <c r="C146" s="404" t="s">
        <v>655</v>
      </c>
      <c r="D146" s="401">
        <v>60000</v>
      </c>
      <c r="E146" s="399" t="s">
        <v>1022</v>
      </c>
      <c r="F146" s="360">
        <f t="shared" si="8"/>
        <v>60000</v>
      </c>
      <c r="G146" s="359" t="s">
        <v>1023</v>
      </c>
      <c r="H146" s="359" t="s">
        <v>1011</v>
      </c>
      <c r="I146" s="392">
        <v>60000</v>
      </c>
      <c r="J146" s="359" t="s">
        <v>1024</v>
      </c>
      <c r="K146" s="368"/>
      <c r="L146" s="368"/>
      <c r="M146" s="368"/>
      <c r="N146" s="368"/>
      <c r="O146" s="368"/>
      <c r="P146" s="368"/>
      <c r="Q146" s="368"/>
      <c r="R146" s="368"/>
      <c r="S146" s="368"/>
      <c r="T146" s="368"/>
      <c r="U146" s="368"/>
      <c r="V146" s="368"/>
      <c r="W146" s="368"/>
      <c r="X146" s="368"/>
      <c r="Y146" s="368"/>
      <c r="Z146" s="368"/>
    </row>
    <row r="147" spans="1:26" ht="28.8" x14ac:dyDescent="0.25">
      <c r="A147" s="369"/>
      <c r="B147" s="358" t="s">
        <v>995</v>
      </c>
      <c r="C147" s="404" t="s">
        <v>657</v>
      </c>
      <c r="D147" s="401">
        <v>30000</v>
      </c>
      <c r="E147" s="399" t="s">
        <v>945</v>
      </c>
      <c r="F147" s="360">
        <f t="shared" si="8"/>
        <v>30000</v>
      </c>
      <c r="G147" s="359" t="s">
        <v>1020</v>
      </c>
      <c r="H147" s="359" t="s">
        <v>1015</v>
      </c>
      <c r="I147" s="392">
        <f>30000</f>
        <v>30000</v>
      </c>
      <c r="J147" s="359" t="s">
        <v>1025</v>
      </c>
      <c r="K147" s="368"/>
      <c r="L147" s="368"/>
      <c r="M147" s="368"/>
      <c r="N147" s="368"/>
      <c r="O147" s="368"/>
      <c r="P147" s="368"/>
      <c r="Q147" s="368"/>
      <c r="R147" s="368"/>
      <c r="S147" s="368"/>
      <c r="T147" s="368"/>
      <c r="U147" s="368"/>
      <c r="V147" s="368"/>
      <c r="W147" s="368"/>
      <c r="X147" s="368"/>
      <c r="Y147" s="368"/>
      <c r="Z147" s="368"/>
    </row>
    <row r="148" spans="1:26" ht="43.2" x14ac:dyDescent="0.25">
      <c r="A148" s="369"/>
      <c r="B148" s="358" t="s">
        <v>996</v>
      </c>
      <c r="C148" s="404" t="s">
        <v>659</v>
      </c>
      <c r="D148" s="401">
        <v>20000</v>
      </c>
      <c r="E148" s="399" t="s">
        <v>945</v>
      </c>
      <c r="F148" s="360">
        <v>36662.11</v>
      </c>
      <c r="G148" s="359" t="s">
        <v>1003</v>
      </c>
      <c r="H148" s="359" t="s">
        <v>1069</v>
      </c>
      <c r="I148" s="392">
        <f>F148</f>
        <v>36662.11</v>
      </c>
      <c r="J148" s="359"/>
      <c r="K148" s="368"/>
      <c r="L148" s="368"/>
      <c r="M148" s="368"/>
      <c r="N148" s="368"/>
      <c r="O148" s="368"/>
      <c r="P148" s="368"/>
      <c r="Q148" s="368"/>
      <c r="R148" s="368"/>
      <c r="S148" s="368"/>
      <c r="T148" s="368"/>
      <c r="U148" s="368"/>
      <c r="V148" s="368"/>
      <c r="W148" s="368"/>
      <c r="X148" s="368"/>
      <c r="Y148" s="368"/>
      <c r="Z148" s="368"/>
    </row>
    <row r="149" spans="1:26" ht="72" x14ac:dyDescent="0.25">
      <c r="A149" s="369"/>
      <c r="B149" s="358" t="s">
        <v>1028</v>
      </c>
      <c r="C149" s="311" t="s">
        <v>665</v>
      </c>
      <c r="D149" s="401">
        <v>8000</v>
      </c>
      <c r="E149" s="359" t="s">
        <v>1070</v>
      </c>
      <c r="F149" s="360">
        <v>8000</v>
      </c>
      <c r="G149" s="359" t="s">
        <v>1071</v>
      </c>
      <c r="H149" s="359" t="s">
        <v>1072</v>
      </c>
      <c r="I149" s="392">
        <f t="shared" ref="I149:I196" si="9">F149</f>
        <v>8000</v>
      </c>
      <c r="J149" s="359"/>
      <c r="K149" s="368"/>
      <c r="L149" s="368"/>
      <c r="M149" s="368"/>
      <c r="N149" s="368"/>
      <c r="O149" s="368"/>
      <c r="P149" s="368"/>
      <c r="Q149" s="368"/>
      <c r="R149" s="368"/>
      <c r="S149" s="368"/>
      <c r="T149" s="368"/>
      <c r="U149" s="368"/>
      <c r="V149" s="368"/>
      <c r="W149" s="368"/>
      <c r="X149" s="368"/>
      <c r="Y149" s="368"/>
      <c r="Z149" s="368"/>
    </row>
    <row r="150" spans="1:26" ht="72" x14ac:dyDescent="0.25">
      <c r="A150" s="369"/>
      <c r="B150" s="358" t="s">
        <v>1029</v>
      </c>
      <c r="C150" s="311" t="s">
        <v>667</v>
      </c>
      <c r="D150" s="401">
        <v>8000</v>
      </c>
      <c r="E150" s="359" t="s">
        <v>1073</v>
      </c>
      <c r="F150" s="360">
        <v>8000</v>
      </c>
      <c r="G150" s="359" t="s">
        <v>1074</v>
      </c>
      <c r="H150" s="359" t="s">
        <v>1078</v>
      </c>
      <c r="I150" s="392">
        <f t="shared" si="9"/>
        <v>8000</v>
      </c>
      <c r="J150" s="359" t="s">
        <v>1075</v>
      </c>
      <c r="K150" s="368"/>
      <c r="L150" s="368"/>
      <c r="M150" s="368"/>
      <c r="N150" s="368"/>
      <c r="O150" s="368"/>
      <c r="P150" s="368"/>
      <c r="Q150" s="368"/>
      <c r="R150" s="368"/>
      <c r="S150" s="368"/>
      <c r="T150" s="368"/>
      <c r="U150" s="368"/>
      <c r="V150" s="368"/>
      <c r="W150" s="368"/>
      <c r="X150" s="368"/>
      <c r="Y150" s="368"/>
      <c r="Z150" s="368"/>
    </row>
    <row r="151" spans="1:26" ht="86.4" x14ac:dyDescent="0.25">
      <c r="A151" s="369"/>
      <c r="B151" s="358" t="s">
        <v>1030</v>
      </c>
      <c r="C151" s="311" t="s">
        <v>669</v>
      </c>
      <c r="D151" s="401">
        <v>20000</v>
      </c>
      <c r="E151" s="359" t="s">
        <v>1076</v>
      </c>
      <c r="F151" s="360">
        <f>20000</f>
        <v>20000</v>
      </c>
      <c r="G151" s="359" t="s">
        <v>1077</v>
      </c>
      <c r="H151" s="359" t="s">
        <v>1080</v>
      </c>
      <c r="I151" s="392">
        <f t="shared" si="9"/>
        <v>20000</v>
      </c>
      <c r="J151" s="359" t="s">
        <v>1079</v>
      </c>
      <c r="K151" s="361"/>
      <c r="L151" s="361"/>
      <c r="M151" s="361"/>
      <c r="N151" s="368"/>
      <c r="O151" s="368"/>
      <c r="P151" s="368"/>
      <c r="Q151" s="368"/>
      <c r="R151" s="368"/>
      <c r="S151" s="368"/>
      <c r="T151" s="368"/>
      <c r="U151" s="368"/>
      <c r="V151" s="368"/>
      <c r="W151" s="368"/>
      <c r="X151" s="368"/>
      <c r="Y151" s="368"/>
      <c r="Z151" s="368"/>
    </row>
    <row r="152" spans="1:26" ht="72" x14ac:dyDescent="0.25">
      <c r="A152" s="369"/>
      <c r="B152" s="358" t="s">
        <v>1031</v>
      </c>
      <c r="C152" s="311" t="s">
        <v>671</v>
      </c>
      <c r="D152" s="401">
        <v>6000</v>
      </c>
      <c r="E152" s="359" t="s">
        <v>1084</v>
      </c>
      <c r="F152" s="360">
        <f>6000</f>
        <v>6000</v>
      </c>
      <c r="G152" s="359" t="s">
        <v>1093</v>
      </c>
      <c r="H152" s="359" t="s">
        <v>1085</v>
      </c>
      <c r="I152" s="392">
        <f t="shared" si="9"/>
        <v>6000</v>
      </c>
      <c r="J152" s="359"/>
      <c r="K152" s="361"/>
      <c r="L152" s="361"/>
      <c r="M152" s="361"/>
      <c r="N152" s="368"/>
      <c r="O152" s="368"/>
      <c r="P152" s="368"/>
      <c r="Q152" s="368"/>
      <c r="R152" s="368"/>
      <c r="S152" s="368"/>
      <c r="T152" s="368"/>
      <c r="U152" s="368"/>
      <c r="V152" s="368"/>
      <c r="W152" s="368"/>
      <c r="X152" s="368"/>
      <c r="Y152" s="368"/>
      <c r="Z152" s="368"/>
    </row>
    <row r="153" spans="1:26" ht="72" x14ac:dyDescent="0.25">
      <c r="A153" s="369"/>
      <c r="B153" s="358" t="s">
        <v>1032</v>
      </c>
      <c r="C153" s="313" t="s">
        <v>673</v>
      </c>
      <c r="D153" s="401">
        <v>6000</v>
      </c>
      <c r="E153" s="359" t="s">
        <v>1081</v>
      </c>
      <c r="F153" s="360">
        <f>6000</f>
        <v>6000</v>
      </c>
      <c r="G153" s="359" t="s">
        <v>1092</v>
      </c>
      <c r="H153" s="359" t="s">
        <v>1082</v>
      </c>
      <c r="I153" s="392">
        <f t="shared" si="9"/>
        <v>6000</v>
      </c>
      <c r="J153" s="359" t="s">
        <v>1083</v>
      </c>
      <c r="K153" s="361"/>
      <c r="L153" s="361"/>
      <c r="M153" s="361"/>
      <c r="N153" s="368"/>
      <c r="O153" s="368"/>
      <c r="P153" s="368"/>
      <c r="Q153" s="368"/>
      <c r="R153" s="368"/>
      <c r="S153" s="368"/>
      <c r="T153" s="368"/>
      <c r="U153" s="368"/>
      <c r="V153" s="368"/>
      <c r="W153" s="368"/>
      <c r="X153" s="368"/>
      <c r="Y153" s="368"/>
      <c r="Z153" s="368"/>
    </row>
    <row r="154" spans="1:26" ht="72" x14ac:dyDescent="0.25">
      <c r="A154" s="369"/>
      <c r="B154" s="358" t="s">
        <v>1033</v>
      </c>
      <c r="C154" s="311" t="s">
        <v>673</v>
      </c>
      <c r="D154" s="401">
        <v>6000</v>
      </c>
      <c r="E154" s="359" t="s">
        <v>1086</v>
      </c>
      <c r="F154" s="360">
        <f>6000</f>
        <v>6000</v>
      </c>
      <c r="G154" s="359" t="s">
        <v>1091</v>
      </c>
      <c r="H154" s="359" t="s">
        <v>1087</v>
      </c>
      <c r="I154" s="392">
        <f t="shared" si="9"/>
        <v>6000</v>
      </c>
      <c r="J154" s="359" t="s">
        <v>1088</v>
      </c>
      <c r="K154" s="361"/>
      <c r="L154" s="361"/>
      <c r="M154" s="361"/>
      <c r="N154" s="368"/>
      <c r="O154" s="368"/>
      <c r="P154" s="368"/>
      <c r="Q154" s="368"/>
      <c r="R154" s="368"/>
      <c r="S154" s="368"/>
      <c r="T154" s="368"/>
      <c r="U154" s="368"/>
      <c r="V154" s="368"/>
      <c r="W154" s="368"/>
      <c r="X154" s="368"/>
      <c r="Y154" s="368"/>
      <c r="Z154" s="368"/>
    </row>
    <row r="155" spans="1:26" ht="72" x14ac:dyDescent="0.25">
      <c r="A155" s="369"/>
      <c r="B155" s="358" t="s">
        <v>1034</v>
      </c>
      <c r="C155" s="311" t="s">
        <v>676</v>
      </c>
      <c r="D155" s="401">
        <v>8500</v>
      </c>
      <c r="E155" s="359" t="s">
        <v>1089</v>
      </c>
      <c r="F155" s="360">
        <v>8500</v>
      </c>
      <c r="G155" s="359" t="s">
        <v>1090</v>
      </c>
      <c r="H155" s="359" t="s">
        <v>1094</v>
      </c>
      <c r="I155" s="392">
        <f t="shared" si="9"/>
        <v>8500</v>
      </c>
      <c r="J155" s="359"/>
      <c r="K155" s="361"/>
      <c r="L155" s="361"/>
      <c r="M155" s="361"/>
      <c r="N155" s="368"/>
      <c r="O155" s="368"/>
      <c r="P155" s="368"/>
      <c r="Q155" s="368"/>
      <c r="R155" s="368"/>
      <c r="S155" s="368"/>
      <c r="T155" s="368"/>
      <c r="U155" s="368"/>
      <c r="V155" s="368"/>
      <c r="W155" s="368"/>
      <c r="X155" s="368"/>
      <c r="Y155" s="368"/>
      <c r="Z155" s="368"/>
    </row>
    <row r="156" spans="1:26" ht="72" x14ac:dyDescent="0.25">
      <c r="A156" s="369"/>
      <c r="B156" s="358" t="s">
        <v>1035</v>
      </c>
      <c r="C156" s="311" t="s">
        <v>676</v>
      </c>
      <c r="D156" s="401">
        <v>8500</v>
      </c>
      <c r="E156" s="359" t="s">
        <v>1095</v>
      </c>
      <c r="F156" s="360">
        <v>8500</v>
      </c>
      <c r="G156" s="359" t="s">
        <v>1096</v>
      </c>
      <c r="H156" s="359" t="s">
        <v>1097</v>
      </c>
      <c r="I156" s="392">
        <f t="shared" si="9"/>
        <v>8500</v>
      </c>
      <c r="J156" s="359"/>
      <c r="K156" s="361"/>
      <c r="L156" s="361"/>
      <c r="M156" s="361"/>
      <c r="N156" s="368"/>
      <c r="O156" s="368"/>
      <c r="P156" s="368"/>
      <c r="Q156" s="368"/>
      <c r="R156" s="368"/>
      <c r="S156" s="368"/>
      <c r="T156" s="368"/>
      <c r="U156" s="368"/>
      <c r="V156" s="368"/>
      <c r="W156" s="368"/>
      <c r="X156" s="368"/>
      <c r="Y156" s="368"/>
      <c r="Z156" s="368"/>
    </row>
    <row r="157" spans="1:26" ht="72" x14ac:dyDescent="0.25">
      <c r="A157" s="369"/>
      <c r="B157" s="358" t="s">
        <v>1036</v>
      </c>
      <c r="C157" s="310" t="s">
        <v>679</v>
      </c>
      <c r="D157" s="401">
        <v>6000</v>
      </c>
      <c r="E157" s="359" t="s">
        <v>1098</v>
      </c>
      <c r="F157" s="360">
        <v>6000</v>
      </c>
      <c r="G157" s="359" t="s">
        <v>1099</v>
      </c>
      <c r="H157" s="359" t="s">
        <v>1100</v>
      </c>
      <c r="I157" s="392">
        <f t="shared" si="9"/>
        <v>6000</v>
      </c>
      <c r="J157" s="359" t="s">
        <v>1101</v>
      </c>
      <c r="K157" s="361"/>
      <c r="L157" s="361"/>
      <c r="M157" s="361"/>
      <c r="N157" s="368"/>
      <c r="O157" s="368"/>
      <c r="P157" s="368"/>
      <c r="Q157" s="368"/>
      <c r="R157" s="368"/>
      <c r="S157" s="368"/>
      <c r="T157" s="368"/>
      <c r="U157" s="368"/>
      <c r="V157" s="368"/>
      <c r="W157" s="368"/>
      <c r="X157" s="368"/>
      <c r="Y157" s="368"/>
      <c r="Z157" s="368"/>
    </row>
    <row r="158" spans="1:26" ht="72" x14ac:dyDescent="0.25">
      <c r="A158" s="369"/>
      <c r="B158" s="358" t="s">
        <v>1037</v>
      </c>
      <c r="C158" s="310" t="s">
        <v>679</v>
      </c>
      <c r="D158" s="401">
        <v>6000</v>
      </c>
      <c r="E158" s="359" t="s">
        <v>1102</v>
      </c>
      <c r="F158" s="360">
        <v>6000</v>
      </c>
      <c r="G158" s="359" t="s">
        <v>1103</v>
      </c>
      <c r="H158" s="359" t="s">
        <v>1104</v>
      </c>
      <c r="I158" s="392">
        <f t="shared" si="9"/>
        <v>6000</v>
      </c>
      <c r="J158" s="359" t="s">
        <v>1105</v>
      </c>
      <c r="K158" s="361"/>
      <c r="L158" s="361"/>
      <c r="M158" s="361"/>
      <c r="N158" s="368"/>
      <c r="O158" s="368"/>
      <c r="P158" s="368"/>
      <c r="Q158" s="368"/>
      <c r="R158" s="368"/>
      <c r="S158" s="368"/>
      <c r="T158" s="368"/>
      <c r="U158" s="368"/>
      <c r="V158" s="368"/>
      <c r="W158" s="368"/>
      <c r="X158" s="368"/>
      <c r="Y158" s="368"/>
      <c r="Z158" s="368"/>
    </row>
    <row r="159" spans="1:26" ht="72" x14ac:dyDescent="0.25">
      <c r="A159" s="369"/>
      <c r="B159" s="358" t="s">
        <v>1038</v>
      </c>
      <c r="C159" s="344" t="s">
        <v>682</v>
      </c>
      <c r="D159" s="401">
        <v>10000</v>
      </c>
      <c r="E159" s="359" t="s">
        <v>1106</v>
      </c>
      <c r="F159" s="360">
        <f>10000</f>
        <v>10000</v>
      </c>
      <c r="G159" s="359" t="s">
        <v>1107</v>
      </c>
      <c r="H159" s="359" t="s">
        <v>1108</v>
      </c>
      <c r="I159" s="392">
        <f t="shared" si="9"/>
        <v>10000</v>
      </c>
      <c r="J159" s="359"/>
      <c r="K159" s="361"/>
      <c r="L159" s="361"/>
      <c r="M159" s="361"/>
      <c r="N159" s="368"/>
      <c r="O159" s="368"/>
      <c r="P159" s="368"/>
      <c r="Q159" s="368"/>
      <c r="R159" s="368"/>
      <c r="S159" s="368"/>
      <c r="T159" s="368"/>
      <c r="U159" s="368"/>
      <c r="V159" s="368"/>
      <c r="W159" s="368"/>
      <c r="X159" s="368"/>
      <c r="Y159" s="368"/>
      <c r="Z159" s="368"/>
    </row>
    <row r="160" spans="1:26" ht="72" x14ac:dyDescent="0.25">
      <c r="A160" s="369"/>
      <c r="B160" s="358" t="s">
        <v>1039</v>
      </c>
      <c r="C160" s="310" t="s">
        <v>684</v>
      </c>
      <c r="D160" s="401">
        <v>6000</v>
      </c>
      <c r="E160" s="359" t="s">
        <v>1109</v>
      </c>
      <c r="F160" s="360">
        <v>6000</v>
      </c>
      <c r="G160" s="359" t="s">
        <v>1110</v>
      </c>
      <c r="H160" s="359" t="s">
        <v>1111</v>
      </c>
      <c r="I160" s="392">
        <f t="shared" si="9"/>
        <v>6000</v>
      </c>
      <c r="J160" s="359" t="s">
        <v>1112</v>
      </c>
      <c r="K160" s="361"/>
      <c r="L160" s="361"/>
      <c r="M160" s="361"/>
      <c r="N160" s="368"/>
      <c r="O160" s="368"/>
      <c r="P160" s="368"/>
      <c r="Q160" s="368"/>
      <c r="R160" s="368"/>
      <c r="S160" s="368"/>
      <c r="T160" s="368"/>
      <c r="U160" s="368"/>
      <c r="V160" s="368"/>
      <c r="W160" s="368"/>
      <c r="X160" s="368"/>
      <c r="Y160" s="368"/>
      <c r="Z160" s="368"/>
    </row>
    <row r="161" spans="1:26" ht="72" x14ac:dyDescent="0.25">
      <c r="A161" s="369"/>
      <c r="B161" s="358" t="s">
        <v>1040</v>
      </c>
      <c r="C161" s="310" t="s">
        <v>684</v>
      </c>
      <c r="D161" s="401">
        <v>6000</v>
      </c>
      <c r="E161" s="359" t="s">
        <v>1113</v>
      </c>
      <c r="F161" s="360">
        <v>6000</v>
      </c>
      <c r="G161" s="359" t="s">
        <v>1114</v>
      </c>
      <c r="H161" s="359" t="s">
        <v>1115</v>
      </c>
      <c r="I161" s="392">
        <f t="shared" si="9"/>
        <v>6000</v>
      </c>
      <c r="J161" s="359" t="s">
        <v>1116</v>
      </c>
      <c r="K161" s="361"/>
      <c r="L161" s="361"/>
      <c r="M161" s="361"/>
      <c r="N161" s="368"/>
      <c r="O161" s="368"/>
      <c r="P161" s="368"/>
      <c r="Q161" s="368"/>
      <c r="R161" s="368"/>
      <c r="S161" s="368"/>
      <c r="T161" s="368"/>
      <c r="U161" s="368"/>
      <c r="V161" s="368"/>
      <c r="W161" s="368"/>
      <c r="X161" s="368"/>
      <c r="Y161" s="368"/>
      <c r="Z161" s="368"/>
    </row>
    <row r="162" spans="1:26" ht="72" x14ac:dyDescent="0.25">
      <c r="A162" s="369"/>
      <c r="B162" s="358" t="s">
        <v>1041</v>
      </c>
      <c r="C162" s="311" t="s">
        <v>687</v>
      </c>
      <c r="D162" s="401">
        <v>8500</v>
      </c>
      <c r="E162" s="359" t="s">
        <v>1117</v>
      </c>
      <c r="F162" s="360">
        <v>8500</v>
      </c>
      <c r="G162" s="359" t="s">
        <v>1118</v>
      </c>
      <c r="H162" s="359" t="s">
        <v>1119</v>
      </c>
      <c r="I162" s="392">
        <f t="shared" si="9"/>
        <v>8500</v>
      </c>
      <c r="J162" s="359"/>
      <c r="K162" s="361"/>
      <c r="L162" s="361"/>
      <c r="M162" s="361"/>
      <c r="N162" s="368"/>
      <c r="O162" s="368"/>
      <c r="P162" s="368"/>
      <c r="Q162" s="368"/>
      <c r="R162" s="368"/>
      <c r="S162" s="368"/>
      <c r="T162" s="368"/>
      <c r="U162" s="368"/>
      <c r="V162" s="368"/>
      <c r="W162" s="368"/>
      <c r="X162" s="368"/>
      <c r="Y162" s="368"/>
      <c r="Z162" s="368"/>
    </row>
    <row r="163" spans="1:26" ht="72" x14ac:dyDescent="0.25">
      <c r="A163" s="369"/>
      <c r="B163" s="358" t="s">
        <v>1042</v>
      </c>
      <c r="C163" s="310" t="s">
        <v>689</v>
      </c>
      <c r="D163" s="401">
        <v>8500</v>
      </c>
      <c r="E163" s="359" t="s">
        <v>1120</v>
      </c>
      <c r="F163" s="360">
        <v>8500</v>
      </c>
      <c r="G163" s="359" t="s">
        <v>1121</v>
      </c>
      <c r="H163" s="359" t="s">
        <v>1122</v>
      </c>
      <c r="I163" s="392">
        <f t="shared" si="9"/>
        <v>8500</v>
      </c>
      <c r="J163" s="359"/>
      <c r="K163" s="361"/>
      <c r="L163" s="361"/>
      <c r="M163" s="361"/>
      <c r="N163" s="368"/>
      <c r="O163" s="368"/>
      <c r="P163" s="368"/>
      <c r="Q163" s="368"/>
      <c r="R163" s="368"/>
      <c r="S163" s="368"/>
      <c r="T163" s="368"/>
      <c r="U163" s="368"/>
      <c r="V163" s="368"/>
      <c r="W163" s="368"/>
      <c r="X163" s="368"/>
      <c r="Y163" s="368"/>
      <c r="Z163" s="368"/>
    </row>
    <row r="164" spans="1:26" ht="72" x14ac:dyDescent="0.25">
      <c r="A164" s="369"/>
      <c r="B164" s="358" t="s">
        <v>1043</v>
      </c>
      <c r="C164" s="310" t="s">
        <v>691</v>
      </c>
      <c r="D164" s="401">
        <v>8500</v>
      </c>
      <c r="E164" s="359" t="s">
        <v>1123</v>
      </c>
      <c r="F164" s="360">
        <f>8500</f>
        <v>8500</v>
      </c>
      <c r="G164" s="359" t="s">
        <v>1124</v>
      </c>
      <c r="H164" s="359" t="s">
        <v>1125</v>
      </c>
      <c r="I164" s="392">
        <f t="shared" si="9"/>
        <v>8500</v>
      </c>
      <c r="J164" s="359" t="s">
        <v>1126</v>
      </c>
      <c r="K164" s="361"/>
      <c r="L164" s="361"/>
      <c r="M164" s="361"/>
      <c r="N164" s="368"/>
      <c r="O164" s="368"/>
      <c r="P164" s="368"/>
      <c r="Q164" s="368"/>
      <c r="R164" s="368"/>
      <c r="S164" s="368"/>
      <c r="T164" s="368"/>
      <c r="U164" s="368"/>
      <c r="V164" s="368"/>
      <c r="W164" s="368"/>
      <c r="X164" s="368"/>
      <c r="Y164" s="368"/>
      <c r="Z164" s="368"/>
    </row>
    <row r="165" spans="1:26" ht="72" x14ac:dyDescent="0.25">
      <c r="A165" s="369"/>
      <c r="B165" s="358" t="s">
        <v>1044</v>
      </c>
      <c r="C165" s="322" t="s">
        <v>693</v>
      </c>
      <c r="D165" s="401">
        <v>9000</v>
      </c>
      <c r="E165" s="359" t="s">
        <v>1127</v>
      </c>
      <c r="F165" s="360">
        <v>9000</v>
      </c>
      <c r="G165" s="359" t="s">
        <v>1128</v>
      </c>
      <c r="H165" s="359" t="s">
        <v>1129</v>
      </c>
      <c r="I165" s="392">
        <f t="shared" si="9"/>
        <v>9000</v>
      </c>
      <c r="J165" s="359"/>
      <c r="K165" s="361"/>
      <c r="L165" s="361"/>
      <c r="M165" s="361"/>
      <c r="N165" s="368"/>
      <c r="O165" s="368"/>
      <c r="P165" s="368"/>
      <c r="Q165" s="368"/>
      <c r="R165" s="368"/>
      <c r="S165" s="368"/>
      <c r="T165" s="368"/>
      <c r="U165" s="368"/>
      <c r="V165" s="368"/>
      <c r="W165" s="368"/>
      <c r="X165" s="368"/>
      <c r="Y165" s="368"/>
      <c r="Z165" s="368"/>
    </row>
    <row r="166" spans="1:26" ht="72" x14ac:dyDescent="0.25">
      <c r="A166" s="369"/>
      <c r="B166" s="358" t="s">
        <v>1045</v>
      </c>
      <c r="C166" s="322" t="s">
        <v>695</v>
      </c>
      <c r="D166" s="401">
        <v>9000</v>
      </c>
      <c r="E166" s="359" t="s">
        <v>1130</v>
      </c>
      <c r="F166" s="360">
        <v>9000</v>
      </c>
      <c r="G166" s="359" t="s">
        <v>1131</v>
      </c>
      <c r="H166" s="359" t="s">
        <v>1132</v>
      </c>
      <c r="I166" s="392">
        <f t="shared" si="9"/>
        <v>9000</v>
      </c>
      <c r="J166" s="359"/>
      <c r="K166" s="361"/>
      <c r="L166" s="361"/>
      <c r="M166" s="361"/>
      <c r="N166" s="368"/>
      <c r="O166" s="368"/>
      <c r="P166" s="368"/>
      <c r="Q166" s="368"/>
      <c r="R166" s="368"/>
      <c r="S166" s="368"/>
      <c r="T166" s="368"/>
      <c r="U166" s="368"/>
      <c r="V166" s="368"/>
      <c r="W166" s="368"/>
      <c r="X166" s="368"/>
      <c r="Y166" s="368"/>
      <c r="Z166" s="368"/>
    </row>
    <row r="167" spans="1:26" ht="72" x14ac:dyDescent="0.25">
      <c r="A167" s="369"/>
      <c r="B167" s="358" t="s">
        <v>1046</v>
      </c>
      <c r="C167" s="311" t="s">
        <v>697</v>
      </c>
      <c r="D167" s="401">
        <v>5000</v>
      </c>
      <c r="E167" s="359" t="s">
        <v>1133</v>
      </c>
      <c r="F167" s="360">
        <v>5000</v>
      </c>
      <c r="G167" s="359" t="s">
        <v>1134</v>
      </c>
      <c r="H167" s="359" t="s">
        <v>1136</v>
      </c>
      <c r="I167" s="392">
        <f t="shared" si="9"/>
        <v>5000</v>
      </c>
      <c r="J167" s="359" t="s">
        <v>1135</v>
      </c>
      <c r="K167" s="361"/>
      <c r="L167" s="361"/>
      <c r="M167" s="361"/>
      <c r="N167" s="368"/>
      <c r="O167" s="368"/>
      <c r="P167" s="368"/>
      <c r="Q167" s="368"/>
      <c r="R167" s="368"/>
      <c r="S167" s="368"/>
      <c r="T167" s="368"/>
      <c r="U167" s="368"/>
      <c r="V167" s="368"/>
      <c r="W167" s="368"/>
      <c r="X167" s="368"/>
      <c r="Y167" s="368"/>
      <c r="Z167" s="368"/>
    </row>
    <row r="168" spans="1:26" ht="72" x14ac:dyDescent="0.25">
      <c r="A168" s="369"/>
      <c r="B168" s="477" t="s">
        <v>1047</v>
      </c>
      <c r="C168" s="509" t="s">
        <v>699</v>
      </c>
      <c r="D168" s="487">
        <v>14000</v>
      </c>
      <c r="E168" s="359" t="s">
        <v>1137</v>
      </c>
      <c r="F168" s="377">
        <v>3000</v>
      </c>
      <c r="G168" s="359" t="s">
        <v>1138</v>
      </c>
      <c r="H168" s="359" t="s">
        <v>1139</v>
      </c>
      <c r="I168" s="392">
        <f t="shared" si="9"/>
        <v>3000</v>
      </c>
      <c r="J168" s="359" t="s">
        <v>1140</v>
      </c>
      <c r="K168" s="361"/>
      <c r="L168" s="361"/>
      <c r="M168" s="361"/>
      <c r="N168" s="368"/>
      <c r="O168" s="368"/>
      <c r="P168" s="368"/>
      <c r="Q168" s="368"/>
      <c r="R168" s="368"/>
      <c r="S168" s="368"/>
      <c r="T168" s="368"/>
      <c r="U168" s="368"/>
      <c r="V168" s="368"/>
      <c r="W168" s="368"/>
      <c r="X168" s="368"/>
      <c r="Y168" s="368"/>
      <c r="Z168" s="368"/>
    </row>
    <row r="169" spans="1:26" ht="72" x14ac:dyDescent="0.25">
      <c r="A169" s="369"/>
      <c r="B169" s="489"/>
      <c r="C169" s="510"/>
      <c r="D169" s="493"/>
      <c r="E169" s="359" t="s">
        <v>1141</v>
      </c>
      <c r="F169" s="377">
        <v>3000</v>
      </c>
      <c r="G169" s="359" t="s">
        <v>1142</v>
      </c>
      <c r="H169" s="359" t="s">
        <v>1143</v>
      </c>
      <c r="I169" s="392">
        <f t="shared" si="9"/>
        <v>3000</v>
      </c>
      <c r="J169" s="359" t="s">
        <v>1144</v>
      </c>
      <c r="K169" s="361"/>
      <c r="L169" s="361"/>
      <c r="M169" s="361"/>
      <c r="N169" s="368"/>
      <c r="O169" s="368"/>
      <c r="P169" s="368"/>
      <c r="Q169" s="368"/>
      <c r="R169" s="368"/>
      <c r="S169" s="368"/>
      <c r="T169" s="368"/>
      <c r="U169" s="368"/>
      <c r="V169" s="368"/>
      <c r="W169" s="368"/>
      <c r="X169" s="368"/>
      <c r="Y169" s="368"/>
      <c r="Z169" s="368"/>
    </row>
    <row r="170" spans="1:26" ht="72" x14ac:dyDescent="0.25">
      <c r="A170" s="369"/>
      <c r="B170" s="478"/>
      <c r="C170" s="511"/>
      <c r="D170" s="488"/>
      <c r="E170" s="359" t="s">
        <v>1145</v>
      </c>
      <c r="F170" s="377">
        <v>3500</v>
      </c>
      <c r="G170" s="359" t="s">
        <v>1146</v>
      </c>
      <c r="H170" s="359" t="s">
        <v>1147</v>
      </c>
      <c r="I170" s="392">
        <f t="shared" si="9"/>
        <v>3500</v>
      </c>
      <c r="J170" s="359" t="s">
        <v>1148</v>
      </c>
      <c r="K170" s="361"/>
      <c r="L170" s="361"/>
      <c r="M170" s="361"/>
      <c r="N170" s="368"/>
      <c r="O170" s="368"/>
      <c r="P170" s="368"/>
      <c r="Q170" s="368"/>
      <c r="R170" s="368"/>
      <c r="S170" s="368"/>
      <c r="T170" s="368"/>
      <c r="U170" s="368"/>
      <c r="V170" s="368"/>
      <c r="W170" s="368"/>
      <c r="X170" s="368"/>
      <c r="Y170" s="368"/>
      <c r="Z170" s="368"/>
    </row>
    <row r="171" spans="1:26" ht="28.8" x14ac:dyDescent="0.25">
      <c r="A171" s="369"/>
      <c r="B171" s="358" t="s">
        <v>1048</v>
      </c>
      <c r="C171" s="331" t="s">
        <v>701</v>
      </c>
      <c r="D171" s="401">
        <v>11000</v>
      </c>
      <c r="E171" s="359" t="s">
        <v>1149</v>
      </c>
      <c r="F171" s="377">
        <v>11000</v>
      </c>
      <c r="G171" s="359" t="s">
        <v>1150</v>
      </c>
      <c r="H171" s="359" t="s">
        <v>1152</v>
      </c>
      <c r="I171" s="392">
        <f t="shared" si="9"/>
        <v>11000</v>
      </c>
      <c r="J171" s="359" t="s">
        <v>1151</v>
      </c>
      <c r="K171" s="361"/>
      <c r="L171" s="361"/>
      <c r="M171" s="361"/>
      <c r="N171" s="368"/>
      <c r="O171" s="368"/>
      <c r="P171" s="368"/>
      <c r="Q171" s="368"/>
      <c r="R171" s="368"/>
      <c r="S171" s="368"/>
      <c r="T171" s="368"/>
      <c r="U171" s="368"/>
      <c r="V171" s="368"/>
      <c r="W171" s="368"/>
      <c r="X171" s="368"/>
      <c r="Y171" s="368"/>
      <c r="Z171" s="368"/>
    </row>
    <row r="172" spans="1:26" ht="72" x14ac:dyDescent="0.25">
      <c r="A172" s="369"/>
      <c r="B172" s="485" t="s">
        <v>1049</v>
      </c>
      <c r="C172" s="483" t="s">
        <v>703</v>
      </c>
      <c r="D172" s="487">
        <v>20000</v>
      </c>
      <c r="E172" s="416" t="s">
        <v>1153</v>
      </c>
      <c r="F172" s="417">
        <v>7800</v>
      </c>
      <c r="G172" s="399" t="s">
        <v>1154</v>
      </c>
      <c r="H172" s="359" t="s">
        <v>1155</v>
      </c>
      <c r="I172" s="392">
        <f t="shared" si="9"/>
        <v>7800</v>
      </c>
      <c r="J172" s="359" t="s">
        <v>1156</v>
      </c>
      <c r="K172" s="361"/>
      <c r="L172" s="361"/>
      <c r="M172" s="361"/>
      <c r="N172" s="368"/>
      <c r="O172" s="368"/>
      <c r="P172" s="368"/>
      <c r="Q172" s="368"/>
      <c r="R172" s="368"/>
      <c r="S172" s="368"/>
      <c r="T172" s="368"/>
      <c r="U172" s="368"/>
      <c r="V172" s="368"/>
      <c r="W172" s="368"/>
      <c r="X172" s="368"/>
      <c r="Y172" s="368"/>
      <c r="Z172" s="368"/>
    </row>
    <row r="173" spans="1:26" ht="72" x14ac:dyDescent="0.25">
      <c r="A173" s="369"/>
      <c r="B173" s="486"/>
      <c r="C173" s="484"/>
      <c r="D173" s="488"/>
      <c r="E173" s="359" t="s">
        <v>1157</v>
      </c>
      <c r="F173" s="400">
        <v>6500</v>
      </c>
      <c r="G173" s="399" t="s">
        <v>1158</v>
      </c>
      <c r="H173" s="359" t="s">
        <v>1159</v>
      </c>
      <c r="I173" s="392">
        <f t="shared" si="9"/>
        <v>6500</v>
      </c>
      <c r="J173" s="359" t="s">
        <v>1160</v>
      </c>
      <c r="K173" s="361"/>
      <c r="L173" s="361"/>
      <c r="M173" s="361"/>
      <c r="N173" s="368"/>
      <c r="O173" s="368"/>
      <c r="P173" s="368"/>
      <c r="Q173" s="368"/>
      <c r="R173" s="368"/>
      <c r="S173" s="368"/>
      <c r="T173" s="368"/>
      <c r="U173" s="368"/>
      <c r="V173" s="368"/>
      <c r="W173" s="368"/>
      <c r="X173" s="368"/>
      <c r="Y173" s="368"/>
      <c r="Z173" s="368"/>
    </row>
    <row r="174" spans="1:26" ht="86.4" x14ac:dyDescent="0.25">
      <c r="A174" s="369"/>
      <c r="B174" s="477" t="s">
        <v>1050</v>
      </c>
      <c r="C174" s="494" t="s">
        <v>705</v>
      </c>
      <c r="D174" s="487">
        <v>20000</v>
      </c>
      <c r="E174" s="359" t="s">
        <v>1161</v>
      </c>
      <c r="F174" s="360">
        <v>10683.23</v>
      </c>
      <c r="G174" s="399" t="s">
        <v>1162</v>
      </c>
      <c r="H174" s="359" t="s">
        <v>1163</v>
      </c>
      <c r="I174" s="392">
        <f t="shared" si="9"/>
        <v>10683.23</v>
      </c>
      <c r="J174" s="359" t="s">
        <v>1164</v>
      </c>
      <c r="K174" s="361"/>
      <c r="L174" s="361"/>
      <c r="M174" s="361"/>
      <c r="N174" s="368"/>
      <c r="O174" s="368"/>
      <c r="P174" s="368"/>
      <c r="Q174" s="368"/>
      <c r="R174" s="368"/>
      <c r="S174" s="368"/>
      <c r="T174" s="368"/>
      <c r="U174" s="368"/>
      <c r="V174" s="368"/>
      <c r="W174" s="368"/>
      <c r="X174" s="368"/>
      <c r="Y174" s="368"/>
      <c r="Z174" s="368"/>
    </row>
    <row r="175" spans="1:26" ht="72" x14ac:dyDescent="0.25">
      <c r="A175" s="369"/>
      <c r="B175" s="478"/>
      <c r="C175" s="495"/>
      <c r="D175" s="488"/>
      <c r="E175" s="359" t="s">
        <v>1165</v>
      </c>
      <c r="F175" s="360">
        <f>3000</f>
        <v>3000</v>
      </c>
      <c r="G175" s="399" t="s">
        <v>1166</v>
      </c>
      <c r="H175" s="359" t="s">
        <v>1167</v>
      </c>
      <c r="I175" s="392">
        <f t="shared" si="9"/>
        <v>3000</v>
      </c>
      <c r="J175" s="359" t="s">
        <v>1168</v>
      </c>
      <c r="K175" s="361"/>
      <c r="L175" s="361"/>
      <c r="M175" s="361"/>
      <c r="N175" s="368"/>
      <c r="O175" s="368"/>
      <c r="P175" s="368"/>
      <c r="Q175" s="368"/>
      <c r="R175" s="368"/>
      <c r="S175" s="368"/>
      <c r="T175" s="368"/>
      <c r="U175" s="368"/>
      <c r="V175" s="368"/>
      <c r="W175" s="368"/>
      <c r="X175" s="368"/>
      <c r="Y175" s="368"/>
      <c r="Z175" s="368"/>
    </row>
    <row r="176" spans="1:26" ht="28.8" x14ac:dyDescent="0.25">
      <c r="A176" s="369"/>
      <c r="B176" s="485" t="s">
        <v>1051</v>
      </c>
      <c r="C176" s="483" t="s">
        <v>707</v>
      </c>
      <c r="D176" s="487">
        <v>20000</v>
      </c>
      <c r="E176" s="359" t="s">
        <v>1169</v>
      </c>
      <c r="F176" s="360">
        <v>10000</v>
      </c>
      <c r="G176" s="359" t="s">
        <v>1170</v>
      </c>
      <c r="H176" s="359" t="s">
        <v>1172</v>
      </c>
      <c r="I176" s="392">
        <f t="shared" si="9"/>
        <v>10000</v>
      </c>
      <c r="J176" s="359" t="s">
        <v>1171</v>
      </c>
      <c r="K176" s="361"/>
      <c r="L176" s="361"/>
      <c r="M176" s="361"/>
      <c r="N176" s="368"/>
      <c r="O176" s="368"/>
      <c r="P176" s="368"/>
      <c r="Q176" s="368"/>
      <c r="R176" s="368"/>
      <c r="S176" s="368"/>
      <c r="T176" s="368"/>
      <c r="U176" s="368"/>
      <c r="V176" s="368"/>
      <c r="W176" s="368"/>
      <c r="X176" s="368"/>
      <c r="Y176" s="368"/>
      <c r="Z176" s="368"/>
    </row>
    <row r="177" spans="1:26" ht="28.8" x14ac:dyDescent="0.25">
      <c r="A177" s="369"/>
      <c r="B177" s="486"/>
      <c r="C177" s="484"/>
      <c r="D177" s="488"/>
      <c r="E177" s="359" t="s">
        <v>1173</v>
      </c>
      <c r="F177" s="360">
        <v>4500</v>
      </c>
      <c r="G177" s="359" t="s">
        <v>1174</v>
      </c>
      <c r="H177" s="359" t="s">
        <v>1172</v>
      </c>
      <c r="I177" s="392">
        <f t="shared" si="9"/>
        <v>4500</v>
      </c>
      <c r="J177" s="359" t="s">
        <v>1175</v>
      </c>
      <c r="K177" s="361"/>
      <c r="L177" s="361"/>
      <c r="M177" s="361"/>
      <c r="N177" s="368"/>
      <c r="O177" s="368"/>
      <c r="P177" s="368"/>
      <c r="Q177" s="368"/>
      <c r="R177" s="368"/>
      <c r="S177" s="368"/>
      <c r="T177" s="368"/>
      <c r="U177" s="368"/>
      <c r="V177" s="368"/>
      <c r="W177" s="368"/>
      <c r="X177" s="368"/>
      <c r="Y177" s="368"/>
      <c r="Z177" s="368"/>
    </row>
    <row r="178" spans="1:26" ht="28.8" x14ac:dyDescent="0.25">
      <c r="A178" s="369"/>
      <c r="B178" s="358" t="s">
        <v>1052</v>
      </c>
      <c r="C178" s="311" t="s">
        <v>709</v>
      </c>
      <c r="D178" s="401">
        <v>20000</v>
      </c>
      <c r="E178" s="359" t="s">
        <v>1176</v>
      </c>
      <c r="F178" s="360">
        <v>30000</v>
      </c>
      <c r="G178" s="359" t="s">
        <v>1177</v>
      </c>
      <c r="H178" s="359" t="s">
        <v>1179</v>
      </c>
      <c r="I178" s="392">
        <f t="shared" si="9"/>
        <v>30000</v>
      </c>
      <c r="J178" s="359" t="s">
        <v>1178</v>
      </c>
      <c r="K178" s="361"/>
      <c r="L178" s="361"/>
      <c r="M178" s="361"/>
      <c r="N178" s="368"/>
      <c r="O178" s="368"/>
      <c r="P178" s="368"/>
      <c r="Q178" s="368"/>
      <c r="R178" s="368"/>
      <c r="S178" s="368"/>
      <c r="T178" s="368"/>
      <c r="U178" s="368"/>
      <c r="V178" s="368"/>
      <c r="W178" s="368"/>
      <c r="X178" s="368"/>
      <c r="Y178" s="368"/>
      <c r="Z178" s="368"/>
    </row>
    <row r="179" spans="1:26" s="415" customFormat="1" ht="57.6" x14ac:dyDescent="0.25">
      <c r="A179" s="412"/>
      <c r="B179" s="405" t="s">
        <v>1053</v>
      </c>
      <c r="C179" s="312" t="s">
        <v>711</v>
      </c>
      <c r="D179" s="407">
        <v>20000</v>
      </c>
      <c r="E179" s="410" t="s">
        <v>945</v>
      </c>
      <c r="F179" s="409">
        <v>10000</v>
      </c>
      <c r="G179" s="359" t="s">
        <v>1240</v>
      </c>
      <c r="H179" s="359" t="s">
        <v>1241</v>
      </c>
      <c r="I179" s="413">
        <f t="shared" si="9"/>
        <v>10000</v>
      </c>
      <c r="J179" s="410"/>
      <c r="K179" s="419"/>
      <c r="L179" s="419"/>
      <c r="M179" s="419"/>
      <c r="N179" s="414"/>
      <c r="O179" s="414"/>
      <c r="P179" s="414"/>
      <c r="Q179" s="414"/>
      <c r="R179" s="414"/>
      <c r="S179" s="414"/>
      <c r="T179" s="414"/>
      <c r="U179" s="414"/>
      <c r="V179" s="414"/>
      <c r="W179" s="414"/>
      <c r="X179" s="414"/>
      <c r="Y179" s="414"/>
      <c r="Z179" s="414"/>
    </row>
    <row r="180" spans="1:26" ht="86.4" x14ac:dyDescent="0.25">
      <c r="A180" s="369"/>
      <c r="B180" s="358" t="s">
        <v>1054</v>
      </c>
      <c r="C180" s="311" t="s">
        <v>713</v>
      </c>
      <c r="D180" s="401">
        <v>5000</v>
      </c>
      <c r="E180" s="359" t="s">
        <v>1184</v>
      </c>
      <c r="F180" s="360">
        <v>7600</v>
      </c>
      <c r="G180" s="399" t="s">
        <v>1185</v>
      </c>
      <c r="H180" s="359" t="s">
        <v>1186</v>
      </c>
      <c r="I180" s="392">
        <f t="shared" si="9"/>
        <v>7600</v>
      </c>
      <c r="J180" s="359" t="s">
        <v>1187</v>
      </c>
      <c r="K180" s="361"/>
      <c r="L180" s="361"/>
      <c r="M180" s="361"/>
      <c r="N180" s="368"/>
      <c r="O180" s="368"/>
      <c r="P180" s="368"/>
      <c r="Q180" s="368"/>
      <c r="R180" s="368"/>
      <c r="S180" s="368"/>
      <c r="T180" s="368"/>
      <c r="U180" s="368"/>
      <c r="V180" s="368"/>
      <c r="W180" s="368"/>
      <c r="X180" s="368"/>
      <c r="Y180" s="368"/>
      <c r="Z180" s="368"/>
    </row>
    <row r="181" spans="1:26" ht="72" x14ac:dyDescent="0.25">
      <c r="A181" s="369"/>
      <c r="B181" s="358" t="s">
        <v>1055</v>
      </c>
      <c r="C181" s="418" t="s">
        <v>715</v>
      </c>
      <c r="D181" s="401">
        <v>10000</v>
      </c>
      <c r="E181" s="359" t="s">
        <v>1188</v>
      </c>
      <c r="F181" s="360">
        <f>10000</f>
        <v>10000</v>
      </c>
      <c r="G181" s="399" t="s">
        <v>1189</v>
      </c>
      <c r="H181" s="359" t="s">
        <v>1190</v>
      </c>
      <c r="I181" s="392">
        <f t="shared" si="9"/>
        <v>10000</v>
      </c>
      <c r="J181" s="359" t="s">
        <v>1191</v>
      </c>
      <c r="K181" s="361"/>
      <c r="L181" s="361"/>
      <c r="M181" s="361"/>
      <c r="N181" s="368"/>
      <c r="O181" s="368"/>
      <c r="P181" s="368"/>
      <c r="Q181" s="368"/>
      <c r="R181" s="368"/>
      <c r="S181" s="368"/>
      <c r="T181" s="368"/>
      <c r="U181" s="368"/>
      <c r="V181" s="368"/>
      <c r="W181" s="368"/>
      <c r="X181" s="368"/>
      <c r="Y181" s="368"/>
      <c r="Z181" s="368"/>
    </row>
    <row r="182" spans="1:26" ht="72" x14ac:dyDescent="0.25">
      <c r="A182" s="369"/>
      <c r="B182" s="358" t="s">
        <v>1056</v>
      </c>
      <c r="C182" s="312" t="s">
        <v>717</v>
      </c>
      <c r="D182" s="401">
        <v>16500</v>
      </c>
      <c r="E182" s="359" t="s">
        <v>1188</v>
      </c>
      <c r="F182" s="360">
        <f>16500</f>
        <v>16500</v>
      </c>
      <c r="G182" s="399" t="s">
        <v>1189</v>
      </c>
      <c r="H182" s="359" t="s">
        <v>1192</v>
      </c>
      <c r="I182" s="392">
        <f t="shared" si="9"/>
        <v>16500</v>
      </c>
      <c r="J182" s="359" t="s">
        <v>1193</v>
      </c>
      <c r="K182" s="361"/>
      <c r="L182" s="361"/>
      <c r="M182" s="361"/>
      <c r="N182" s="368"/>
      <c r="O182" s="368"/>
      <c r="P182" s="368"/>
      <c r="Q182" s="368"/>
      <c r="R182" s="368"/>
      <c r="S182" s="368"/>
      <c r="T182" s="368"/>
      <c r="U182" s="368"/>
      <c r="V182" s="368"/>
      <c r="W182" s="368"/>
      <c r="X182" s="368"/>
      <c r="Y182" s="368"/>
      <c r="Z182" s="368"/>
    </row>
    <row r="183" spans="1:26" ht="57.6" x14ac:dyDescent="0.25">
      <c r="A183" s="369"/>
      <c r="B183" s="358" t="s">
        <v>1057</v>
      </c>
      <c r="C183" s="332" t="s">
        <v>719</v>
      </c>
      <c r="D183" s="401">
        <v>60000</v>
      </c>
      <c r="E183" s="359" t="s">
        <v>1176</v>
      </c>
      <c r="F183" s="360">
        <f>30000+30000</f>
        <v>60000</v>
      </c>
      <c r="G183" s="359" t="s">
        <v>1194</v>
      </c>
      <c r="H183" s="359" t="s">
        <v>1196</v>
      </c>
      <c r="I183" s="392">
        <f t="shared" si="9"/>
        <v>60000</v>
      </c>
      <c r="J183" s="359" t="s">
        <v>1195</v>
      </c>
      <c r="K183" s="361"/>
      <c r="L183" s="361"/>
      <c r="M183" s="361"/>
      <c r="N183" s="368"/>
      <c r="O183" s="368"/>
      <c r="P183" s="368"/>
      <c r="Q183" s="368"/>
      <c r="R183" s="368"/>
      <c r="S183" s="368"/>
      <c r="T183" s="368"/>
      <c r="U183" s="368"/>
      <c r="V183" s="368"/>
      <c r="W183" s="368"/>
      <c r="X183" s="368"/>
      <c r="Y183" s="368"/>
      <c r="Z183" s="368"/>
    </row>
    <row r="184" spans="1:26" ht="28.8" x14ac:dyDescent="0.25">
      <c r="A184" s="369"/>
      <c r="B184" s="358" t="s">
        <v>1058</v>
      </c>
      <c r="C184" s="332" t="s">
        <v>721</v>
      </c>
      <c r="D184" s="401">
        <v>60000</v>
      </c>
      <c r="E184" s="359" t="s">
        <v>1197</v>
      </c>
      <c r="F184" s="360">
        <v>60000</v>
      </c>
      <c r="G184" s="359" t="s">
        <v>1198</v>
      </c>
      <c r="H184" s="359" t="s">
        <v>1202</v>
      </c>
      <c r="I184" s="392">
        <f t="shared" si="9"/>
        <v>60000</v>
      </c>
      <c r="J184" s="359" t="s">
        <v>1199</v>
      </c>
      <c r="K184" s="361"/>
      <c r="L184" s="361"/>
      <c r="M184" s="361"/>
      <c r="N184" s="368"/>
      <c r="O184" s="368"/>
      <c r="P184" s="368"/>
      <c r="Q184" s="368"/>
      <c r="R184" s="368"/>
      <c r="S184" s="368"/>
      <c r="T184" s="368"/>
      <c r="U184" s="368"/>
      <c r="V184" s="368"/>
      <c r="W184" s="368"/>
      <c r="X184" s="368"/>
      <c r="Y184" s="368"/>
      <c r="Z184" s="368"/>
    </row>
    <row r="185" spans="1:26" ht="57.6" x14ac:dyDescent="0.25">
      <c r="A185" s="369"/>
      <c r="B185" s="358" t="s">
        <v>1059</v>
      </c>
      <c r="C185" s="311" t="s">
        <v>711</v>
      </c>
      <c r="D185" s="401">
        <v>60000</v>
      </c>
      <c r="E185" s="359" t="s">
        <v>1200</v>
      </c>
      <c r="F185" s="360">
        <v>60000</v>
      </c>
      <c r="G185" s="359" t="s">
        <v>1201</v>
      </c>
      <c r="H185" s="359" t="s">
        <v>1204</v>
      </c>
      <c r="I185" s="392">
        <f t="shared" si="9"/>
        <v>60000</v>
      </c>
      <c r="J185" s="359" t="s">
        <v>1203</v>
      </c>
      <c r="K185" s="361"/>
      <c r="L185" s="361"/>
      <c r="M185" s="361"/>
      <c r="N185" s="368"/>
      <c r="O185" s="368"/>
      <c r="P185" s="368"/>
      <c r="Q185" s="368"/>
      <c r="R185" s="368"/>
      <c r="S185" s="368"/>
      <c r="T185" s="368"/>
      <c r="U185" s="368"/>
      <c r="V185" s="368"/>
      <c r="W185" s="368"/>
      <c r="X185" s="368"/>
      <c r="Y185" s="368"/>
      <c r="Z185" s="368"/>
    </row>
    <row r="186" spans="1:26" ht="28.8" x14ac:dyDescent="0.25">
      <c r="A186" s="369"/>
      <c r="B186" s="477" t="s">
        <v>1060</v>
      </c>
      <c r="C186" s="490" t="s">
        <v>724</v>
      </c>
      <c r="D186" s="487">
        <v>25000</v>
      </c>
      <c r="E186" s="359" t="s">
        <v>1149</v>
      </c>
      <c r="F186" s="360">
        <v>5000</v>
      </c>
      <c r="G186" s="359" t="s">
        <v>1201</v>
      </c>
      <c r="H186" s="359" t="s">
        <v>1205</v>
      </c>
      <c r="I186" s="392">
        <f t="shared" si="9"/>
        <v>5000</v>
      </c>
      <c r="J186" s="359" t="s">
        <v>1206</v>
      </c>
      <c r="K186" s="361"/>
      <c r="L186" s="361"/>
      <c r="M186" s="361"/>
      <c r="N186" s="368"/>
      <c r="O186" s="368"/>
      <c r="P186" s="368"/>
      <c r="Q186" s="368"/>
      <c r="R186" s="368"/>
      <c r="S186" s="368"/>
      <c r="T186" s="368"/>
      <c r="U186" s="368"/>
      <c r="V186" s="368"/>
      <c r="W186" s="368"/>
      <c r="X186" s="368"/>
      <c r="Y186" s="368"/>
      <c r="Z186" s="368"/>
    </row>
    <row r="187" spans="1:26" ht="57.6" x14ac:dyDescent="0.25">
      <c r="A187" s="369"/>
      <c r="B187" s="489"/>
      <c r="C187" s="491"/>
      <c r="D187" s="493"/>
      <c r="E187" s="359" t="s">
        <v>1207</v>
      </c>
      <c r="F187" s="360">
        <f>5000+5000</f>
        <v>10000</v>
      </c>
      <c r="G187" s="359" t="s">
        <v>1208</v>
      </c>
      <c r="H187" s="359" t="s">
        <v>1210</v>
      </c>
      <c r="I187" s="392">
        <f t="shared" ref="I187:I189" si="10">F187</f>
        <v>10000</v>
      </c>
      <c r="J187" s="359" t="s">
        <v>1209</v>
      </c>
      <c r="K187" s="361"/>
      <c r="L187" s="361"/>
      <c r="M187" s="361"/>
      <c r="N187" s="368"/>
      <c r="O187" s="368"/>
      <c r="P187" s="368"/>
      <c r="Q187" s="368"/>
      <c r="R187" s="368"/>
      <c r="S187" s="368"/>
      <c r="T187" s="368"/>
      <c r="U187" s="368"/>
      <c r="V187" s="368"/>
      <c r="W187" s="368"/>
      <c r="X187" s="368"/>
      <c r="Y187" s="368"/>
      <c r="Z187" s="368"/>
    </row>
    <row r="188" spans="1:26" ht="28.8" x14ac:dyDescent="0.25">
      <c r="A188" s="369"/>
      <c r="B188" s="489"/>
      <c r="C188" s="491"/>
      <c r="D188" s="493"/>
      <c r="E188" s="359" t="s">
        <v>1211</v>
      </c>
      <c r="F188" s="360">
        <v>3500</v>
      </c>
      <c r="G188" s="359" t="s">
        <v>1212</v>
      </c>
      <c r="H188" s="359" t="s">
        <v>1214</v>
      </c>
      <c r="I188" s="392">
        <f t="shared" si="10"/>
        <v>3500</v>
      </c>
      <c r="J188" s="359" t="s">
        <v>1213</v>
      </c>
      <c r="K188" s="361"/>
      <c r="L188" s="361"/>
      <c r="M188" s="361"/>
      <c r="N188" s="368"/>
      <c r="O188" s="368"/>
      <c r="P188" s="368"/>
      <c r="Q188" s="368"/>
      <c r="R188" s="368"/>
      <c r="S188" s="368"/>
      <c r="T188" s="368"/>
      <c r="U188" s="368"/>
      <c r="V188" s="368"/>
      <c r="W188" s="368"/>
      <c r="X188" s="368"/>
      <c r="Y188" s="368"/>
      <c r="Z188" s="368"/>
    </row>
    <row r="189" spans="1:26" ht="72" x14ac:dyDescent="0.25">
      <c r="A189" s="369"/>
      <c r="B189" s="489"/>
      <c r="C189" s="491"/>
      <c r="D189" s="493"/>
      <c r="E189" s="359" t="s">
        <v>1215</v>
      </c>
      <c r="F189" s="360">
        <v>4000</v>
      </c>
      <c r="G189" s="399" t="s">
        <v>1216</v>
      </c>
      <c r="H189" s="359" t="s">
        <v>1217</v>
      </c>
      <c r="I189" s="392">
        <f t="shared" si="10"/>
        <v>4000</v>
      </c>
      <c r="J189" s="359" t="s">
        <v>1218</v>
      </c>
      <c r="K189" s="361"/>
      <c r="L189" s="361"/>
      <c r="M189" s="361"/>
      <c r="N189" s="368"/>
      <c r="O189" s="368"/>
      <c r="P189" s="368"/>
      <c r="Q189" s="368"/>
      <c r="R189" s="368"/>
      <c r="S189" s="368"/>
      <c r="T189" s="368"/>
      <c r="U189" s="368"/>
      <c r="V189" s="368"/>
      <c r="W189" s="368"/>
      <c r="X189" s="368"/>
      <c r="Y189" s="368"/>
      <c r="Z189" s="368"/>
    </row>
    <row r="190" spans="1:26" ht="72" x14ac:dyDescent="0.25">
      <c r="A190" s="369"/>
      <c r="B190" s="478"/>
      <c r="C190" s="492"/>
      <c r="D190" s="488"/>
      <c r="E190" s="359" t="s">
        <v>1219</v>
      </c>
      <c r="F190" s="360">
        <v>4000</v>
      </c>
      <c r="G190" s="399" t="s">
        <v>1216</v>
      </c>
      <c r="H190" s="359" t="s">
        <v>1220</v>
      </c>
      <c r="I190" s="392">
        <f t="shared" si="9"/>
        <v>4000</v>
      </c>
      <c r="J190" s="359" t="s">
        <v>1221</v>
      </c>
      <c r="K190" s="361"/>
      <c r="L190" s="361"/>
      <c r="M190" s="361"/>
      <c r="N190" s="368"/>
      <c r="O190" s="368"/>
      <c r="P190" s="368"/>
      <c r="Q190" s="368"/>
      <c r="R190" s="368"/>
      <c r="S190" s="368"/>
      <c r="T190" s="368"/>
      <c r="U190" s="368"/>
      <c r="V190" s="368"/>
      <c r="W190" s="368"/>
      <c r="X190" s="368"/>
      <c r="Y190" s="368"/>
      <c r="Z190" s="368"/>
    </row>
    <row r="191" spans="1:26" ht="57.6" x14ac:dyDescent="0.25">
      <c r="A191" s="369"/>
      <c r="B191" s="358" t="s">
        <v>1061</v>
      </c>
      <c r="C191" s="310" t="s">
        <v>726</v>
      </c>
      <c r="D191" s="401">
        <v>10000</v>
      </c>
      <c r="E191" s="359" t="s">
        <v>1180</v>
      </c>
      <c r="F191" s="360">
        <v>10000</v>
      </c>
      <c r="G191" s="359" t="s">
        <v>1181</v>
      </c>
      <c r="H191" s="359" t="s">
        <v>1183</v>
      </c>
      <c r="I191" s="392">
        <f t="shared" si="9"/>
        <v>10000</v>
      </c>
      <c r="J191" s="359" t="s">
        <v>1182</v>
      </c>
      <c r="K191" s="361"/>
      <c r="L191" s="361"/>
      <c r="M191" s="361"/>
      <c r="N191" s="368"/>
      <c r="O191" s="368"/>
      <c r="P191" s="368"/>
      <c r="Q191" s="368"/>
      <c r="R191" s="368"/>
      <c r="S191" s="368"/>
      <c r="T191" s="368"/>
      <c r="U191" s="368"/>
      <c r="V191" s="368"/>
      <c r="W191" s="368"/>
      <c r="X191" s="368"/>
      <c r="Y191" s="368"/>
      <c r="Z191" s="368"/>
    </row>
    <row r="192" spans="1:26" ht="72" x14ac:dyDescent="0.25">
      <c r="A192" s="369"/>
      <c r="B192" s="358" t="s">
        <v>1062</v>
      </c>
      <c r="C192" s="332" t="s">
        <v>728</v>
      </c>
      <c r="D192" s="401">
        <v>13500</v>
      </c>
      <c r="E192" s="359" t="s">
        <v>1222</v>
      </c>
      <c r="F192" s="360">
        <v>13500</v>
      </c>
      <c r="G192" s="399" t="s">
        <v>1223</v>
      </c>
      <c r="H192" s="359" t="s">
        <v>1224</v>
      </c>
      <c r="I192" s="392">
        <f t="shared" si="9"/>
        <v>13500</v>
      </c>
      <c r="J192" s="359" t="s">
        <v>1225</v>
      </c>
      <c r="K192" s="361"/>
      <c r="L192" s="361"/>
      <c r="M192" s="361"/>
      <c r="N192" s="368"/>
      <c r="O192" s="368"/>
      <c r="P192" s="368"/>
      <c r="Q192" s="368"/>
      <c r="R192" s="368"/>
      <c r="S192" s="368"/>
      <c r="T192" s="368"/>
      <c r="U192" s="368"/>
      <c r="V192" s="368"/>
      <c r="W192" s="368"/>
      <c r="X192" s="368"/>
      <c r="Y192" s="368"/>
      <c r="Z192" s="368"/>
    </row>
    <row r="193" spans="1:26" ht="72" x14ac:dyDescent="0.25">
      <c r="A193" s="369"/>
      <c r="B193" s="358" t="s">
        <v>1063</v>
      </c>
      <c r="C193" s="332" t="s">
        <v>730</v>
      </c>
      <c r="D193" s="401">
        <v>13500</v>
      </c>
      <c r="E193" s="359" t="s">
        <v>1226</v>
      </c>
      <c r="F193" s="360">
        <v>13500</v>
      </c>
      <c r="G193" s="399" t="s">
        <v>1227</v>
      </c>
      <c r="H193" s="359" t="s">
        <v>1228</v>
      </c>
      <c r="I193" s="392">
        <f t="shared" si="9"/>
        <v>13500</v>
      </c>
      <c r="J193" s="359" t="s">
        <v>1229</v>
      </c>
      <c r="K193" s="361"/>
      <c r="L193" s="361"/>
      <c r="M193" s="361"/>
      <c r="N193" s="368"/>
      <c r="O193" s="368"/>
      <c r="P193" s="368"/>
      <c r="Q193" s="368"/>
      <c r="R193" s="368"/>
      <c r="S193" s="368"/>
      <c r="T193" s="368"/>
      <c r="U193" s="368"/>
      <c r="V193" s="368"/>
      <c r="W193" s="368"/>
      <c r="X193" s="368"/>
      <c r="Y193" s="368"/>
      <c r="Z193" s="368"/>
    </row>
    <row r="194" spans="1:26" ht="72" x14ac:dyDescent="0.25">
      <c r="A194" s="369"/>
      <c r="B194" s="358" t="s">
        <v>1064</v>
      </c>
      <c r="C194" s="332" t="s">
        <v>732</v>
      </c>
      <c r="D194" s="401">
        <v>13500</v>
      </c>
      <c r="E194" s="359" t="s">
        <v>1230</v>
      </c>
      <c r="F194" s="360">
        <v>13500</v>
      </c>
      <c r="G194" s="399" t="s">
        <v>1231</v>
      </c>
      <c r="H194" s="359" t="s">
        <v>1232</v>
      </c>
      <c r="I194" s="392">
        <f t="shared" si="9"/>
        <v>13500</v>
      </c>
      <c r="J194" s="359" t="s">
        <v>1233</v>
      </c>
      <c r="K194" s="361"/>
      <c r="L194" s="361"/>
      <c r="M194" s="361"/>
      <c r="N194" s="368"/>
      <c r="O194" s="368"/>
      <c r="P194" s="368"/>
      <c r="Q194" s="368"/>
      <c r="R194" s="368"/>
      <c r="S194" s="368"/>
      <c r="T194" s="368"/>
      <c r="U194" s="368"/>
      <c r="V194" s="368"/>
      <c r="W194" s="368"/>
      <c r="X194" s="368"/>
      <c r="Y194" s="368"/>
      <c r="Z194" s="368"/>
    </row>
    <row r="195" spans="1:26" ht="72" x14ac:dyDescent="0.25">
      <c r="A195" s="369"/>
      <c r="B195" s="358" t="s">
        <v>1065</v>
      </c>
      <c r="C195" s="332" t="s">
        <v>734</v>
      </c>
      <c r="D195" s="401">
        <v>13500</v>
      </c>
      <c r="E195" s="359" t="s">
        <v>1234</v>
      </c>
      <c r="F195" s="360">
        <v>13500</v>
      </c>
      <c r="G195" s="399" t="s">
        <v>1235</v>
      </c>
      <c r="H195" s="359" t="s">
        <v>1236</v>
      </c>
      <c r="I195" s="392">
        <f t="shared" si="9"/>
        <v>13500</v>
      </c>
      <c r="J195" s="359" t="s">
        <v>1237</v>
      </c>
      <c r="K195" s="361"/>
      <c r="L195" s="361"/>
      <c r="M195" s="361"/>
      <c r="N195" s="368"/>
      <c r="O195" s="368"/>
      <c r="P195" s="368"/>
      <c r="Q195" s="368"/>
      <c r="R195" s="368"/>
      <c r="S195" s="368"/>
      <c r="T195" s="368"/>
      <c r="U195" s="368"/>
      <c r="V195" s="368"/>
      <c r="W195" s="368"/>
      <c r="X195" s="368"/>
      <c r="Y195" s="368"/>
      <c r="Z195" s="368"/>
    </row>
    <row r="196" spans="1:26" ht="388.8" x14ac:dyDescent="0.25">
      <c r="A196" s="369"/>
      <c r="B196" s="358" t="s">
        <v>1066</v>
      </c>
      <c r="C196" s="310" t="s">
        <v>300</v>
      </c>
      <c r="D196" s="401">
        <v>127380</v>
      </c>
      <c r="E196" s="359"/>
      <c r="F196" s="360">
        <f>1760+1760+1320+4400+1320+1320+1870+1870+1320+1320+2200+1320+1320+1870+1870+1870+1980+1980+1100+660+660+770+1716+1430+1892+458.31+660+1100+572+2200+3630+880+2970+2970+2970+2970</f>
        <v>62278.31</v>
      </c>
      <c r="G196" s="359"/>
      <c r="H196" s="359" t="s">
        <v>1239</v>
      </c>
      <c r="I196" s="392">
        <f t="shared" si="9"/>
        <v>62278.31</v>
      </c>
      <c r="J196" s="359" t="s">
        <v>1238</v>
      </c>
      <c r="K196" s="361"/>
      <c r="L196" s="361"/>
      <c r="M196" s="361"/>
      <c r="N196" s="368"/>
      <c r="O196" s="368"/>
      <c r="P196" s="368"/>
      <c r="Q196" s="368"/>
      <c r="R196" s="368"/>
      <c r="S196" s="368"/>
      <c r="T196" s="368"/>
      <c r="U196" s="368"/>
      <c r="V196" s="368"/>
      <c r="W196" s="368"/>
      <c r="X196" s="368"/>
      <c r="Y196" s="368"/>
      <c r="Z196" s="368"/>
    </row>
    <row r="197" spans="1:26" ht="14.25" customHeight="1" x14ac:dyDescent="0.25">
      <c r="A197" s="372"/>
      <c r="B197" s="504" t="s">
        <v>320</v>
      </c>
      <c r="C197" s="505"/>
      <c r="D197" s="370">
        <f>SUM(D12:D196)</f>
        <v>2456394</v>
      </c>
      <c r="E197" s="371"/>
      <c r="F197" s="370">
        <f>SUM(F12:F196)</f>
        <v>2404360.31</v>
      </c>
      <c r="G197" s="371"/>
      <c r="H197" s="371"/>
      <c r="I197" s="370">
        <f>SUM(I12:I196)</f>
        <v>2404360.31</v>
      </c>
      <c r="J197" s="371"/>
      <c r="K197" s="373"/>
      <c r="L197" s="373"/>
      <c r="M197" s="373"/>
      <c r="N197" s="373"/>
      <c r="O197" s="373"/>
      <c r="P197" s="373"/>
      <c r="Q197" s="373"/>
      <c r="R197" s="373"/>
      <c r="S197" s="373"/>
      <c r="T197" s="373"/>
      <c r="U197" s="373"/>
      <c r="V197" s="373"/>
      <c r="W197" s="373"/>
      <c r="X197" s="373"/>
      <c r="Y197" s="373"/>
      <c r="Z197" s="373"/>
    </row>
    <row r="198" spans="1:26" ht="14.25" customHeight="1" x14ac:dyDescent="0.25">
      <c r="A198" s="363"/>
      <c r="B198" s="382"/>
      <c r="C198" s="364"/>
      <c r="D198" s="383"/>
      <c r="E198" s="364"/>
      <c r="F198" s="383"/>
      <c r="G198" s="364"/>
      <c r="H198" s="364"/>
    </row>
    <row r="199" spans="1:26" ht="14.4" x14ac:dyDescent="0.25">
      <c r="A199" s="368"/>
      <c r="B199" s="506" t="s">
        <v>321</v>
      </c>
      <c r="C199" s="505"/>
      <c r="D199" s="507"/>
      <c r="E199" s="508" t="s">
        <v>311</v>
      </c>
      <c r="F199" s="505"/>
      <c r="G199" s="505"/>
      <c r="H199" s="505"/>
      <c r="I199" s="505"/>
      <c r="J199" s="507"/>
      <c r="K199" s="368"/>
      <c r="L199" s="368"/>
      <c r="M199" s="368"/>
      <c r="N199" s="368"/>
      <c r="O199" s="368"/>
      <c r="P199" s="368"/>
      <c r="Q199" s="368"/>
      <c r="R199" s="368"/>
      <c r="S199" s="368"/>
      <c r="T199" s="368"/>
      <c r="U199" s="368"/>
      <c r="V199" s="368"/>
      <c r="W199" s="368"/>
      <c r="X199" s="368"/>
      <c r="Y199" s="368"/>
      <c r="Z199" s="368"/>
    </row>
    <row r="200" spans="1:26" ht="57.6" x14ac:dyDescent="0.25">
      <c r="A200" s="369" t="s">
        <v>312</v>
      </c>
      <c r="B200" s="369" t="s">
        <v>313</v>
      </c>
      <c r="C200" s="371" t="s">
        <v>46</v>
      </c>
      <c r="D200" s="370" t="s">
        <v>314</v>
      </c>
      <c r="E200" s="371" t="s">
        <v>315</v>
      </c>
      <c r="F200" s="370" t="s">
        <v>314</v>
      </c>
      <c r="G200" s="371" t="s">
        <v>316</v>
      </c>
      <c r="H200" s="371" t="s">
        <v>317</v>
      </c>
      <c r="I200" s="369" t="s">
        <v>318</v>
      </c>
      <c r="J200" s="371" t="s">
        <v>319</v>
      </c>
      <c r="K200" s="368"/>
      <c r="L200" s="368"/>
      <c r="M200" s="368"/>
      <c r="N200" s="368"/>
      <c r="O200" s="368"/>
      <c r="P200" s="368"/>
      <c r="Q200" s="368"/>
      <c r="R200" s="368"/>
      <c r="S200" s="368"/>
      <c r="T200" s="368"/>
      <c r="U200" s="368"/>
      <c r="V200" s="368"/>
      <c r="W200" s="368"/>
      <c r="X200" s="368"/>
      <c r="Y200" s="368"/>
      <c r="Z200" s="368"/>
    </row>
    <row r="201" spans="1:26" ht="14.25" customHeight="1" x14ac:dyDescent="0.25">
      <c r="A201" s="369"/>
      <c r="B201" s="369" t="s">
        <v>823</v>
      </c>
      <c r="C201" s="371" t="s">
        <v>145</v>
      </c>
      <c r="D201" s="370"/>
      <c r="E201" s="371"/>
      <c r="F201" s="370"/>
      <c r="G201" s="371"/>
      <c r="H201" s="371"/>
      <c r="I201" s="369"/>
      <c r="J201" s="371"/>
      <c r="K201" s="368"/>
      <c r="L201" s="368"/>
      <c r="M201" s="368"/>
      <c r="N201" s="368"/>
      <c r="O201" s="368"/>
      <c r="P201" s="368"/>
      <c r="Q201" s="368"/>
      <c r="R201" s="368"/>
      <c r="S201" s="368"/>
      <c r="T201" s="368"/>
      <c r="U201" s="368"/>
      <c r="V201" s="368"/>
      <c r="W201" s="368"/>
      <c r="X201" s="368"/>
      <c r="Y201" s="368"/>
      <c r="Z201" s="368"/>
    </row>
    <row r="202" spans="1:26" ht="14.25" customHeight="1" x14ac:dyDescent="0.25">
      <c r="A202" s="369"/>
      <c r="B202" s="369" t="s">
        <v>1242</v>
      </c>
      <c r="C202" s="371" t="s">
        <v>155</v>
      </c>
      <c r="D202" s="370"/>
      <c r="E202" s="371"/>
      <c r="F202" s="370"/>
      <c r="G202" s="371"/>
      <c r="H202" s="371"/>
      <c r="I202" s="369"/>
      <c r="J202" s="371"/>
      <c r="K202" s="368"/>
      <c r="L202" s="368"/>
      <c r="M202" s="368"/>
      <c r="N202" s="368"/>
      <c r="O202" s="368"/>
      <c r="P202" s="368"/>
      <c r="Q202" s="368"/>
      <c r="R202" s="368"/>
      <c r="S202" s="368"/>
      <c r="T202" s="368"/>
      <c r="U202" s="368"/>
      <c r="V202" s="368"/>
      <c r="W202" s="368"/>
      <c r="X202" s="368"/>
      <c r="Y202" s="368"/>
      <c r="Z202" s="368"/>
    </row>
    <row r="203" spans="1:26" s="362" customFormat="1" ht="66" x14ac:dyDescent="0.25">
      <c r="A203" s="358"/>
      <c r="B203" s="420" t="s">
        <v>1243</v>
      </c>
      <c r="C203" s="421" t="s">
        <v>508</v>
      </c>
      <c r="D203" s="422">
        <v>22620</v>
      </c>
      <c r="E203" s="359" t="s">
        <v>1245</v>
      </c>
      <c r="F203" s="360">
        <f>D203</f>
        <v>22620</v>
      </c>
      <c r="G203" s="359" t="s">
        <v>1247</v>
      </c>
      <c r="H203" s="359" t="s">
        <v>1246</v>
      </c>
      <c r="I203" s="360">
        <f t="shared" ref="I203:I256" si="11">F203</f>
        <v>22620</v>
      </c>
      <c r="J203" s="359"/>
      <c r="K203" s="361"/>
      <c r="L203" s="361"/>
      <c r="M203" s="361"/>
      <c r="N203" s="361"/>
      <c r="O203" s="361"/>
      <c r="P203" s="361"/>
      <c r="Q203" s="361"/>
      <c r="R203" s="361"/>
      <c r="S203" s="361"/>
      <c r="T203" s="361"/>
      <c r="U203" s="361"/>
      <c r="V203" s="361"/>
      <c r="W203" s="361"/>
      <c r="X203" s="361"/>
      <c r="Y203" s="361"/>
      <c r="Z203" s="361"/>
    </row>
    <row r="204" spans="1:26" s="435" customFormat="1" ht="66" x14ac:dyDescent="0.25">
      <c r="A204" s="405"/>
      <c r="B204" s="431" t="s">
        <v>1244</v>
      </c>
      <c r="C204" s="432" t="s">
        <v>510</v>
      </c>
      <c r="D204" s="433">
        <v>8000</v>
      </c>
      <c r="E204" s="434" t="s">
        <v>1301</v>
      </c>
      <c r="F204" s="409">
        <f t="shared" ref="F204:F238" si="12">D204</f>
        <v>8000</v>
      </c>
      <c r="G204" s="410" t="s">
        <v>1302</v>
      </c>
      <c r="H204" s="410" t="s">
        <v>1302</v>
      </c>
      <c r="I204" s="409">
        <f t="shared" si="11"/>
        <v>8000</v>
      </c>
      <c r="J204" s="410"/>
      <c r="K204" s="419"/>
      <c r="L204" s="419"/>
      <c r="M204" s="419"/>
      <c r="N204" s="419"/>
      <c r="O204" s="419"/>
      <c r="P204" s="419"/>
      <c r="Q204" s="419"/>
      <c r="R204" s="419"/>
      <c r="S204" s="419"/>
      <c r="T204" s="419"/>
      <c r="U204" s="419"/>
      <c r="V204" s="419"/>
      <c r="W204" s="419"/>
      <c r="X204" s="419"/>
      <c r="Y204" s="419"/>
      <c r="Z204" s="419"/>
    </row>
    <row r="205" spans="1:26" s="362" customFormat="1" ht="57.6" x14ac:dyDescent="0.25">
      <c r="A205" s="358"/>
      <c r="B205" s="369" t="s">
        <v>1248</v>
      </c>
      <c r="C205" s="411" t="s">
        <v>171</v>
      </c>
      <c r="D205" s="424"/>
      <c r="E205" s="425"/>
      <c r="F205" s="360"/>
      <c r="G205" s="359"/>
      <c r="H205" s="359"/>
      <c r="I205" s="360"/>
      <c r="J205" s="359"/>
      <c r="K205" s="361"/>
      <c r="L205" s="361"/>
      <c r="M205" s="361"/>
      <c r="N205" s="361"/>
      <c r="O205" s="361"/>
      <c r="P205" s="361"/>
      <c r="Q205" s="361"/>
      <c r="R205" s="361"/>
      <c r="S205" s="361"/>
      <c r="T205" s="361"/>
      <c r="U205" s="361"/>
      <c r="V205" s="361"/>
      <c r="W205" s="361"/>
      <c r="X205" s="361"/>
      <c r="Y205" s="361"/>
      <c r="Z205" s="361"/>
    </row>
    <row r="206" spans="1:26" s="435" customFormat="1" ht="43.2" x14ac:dyDescent="0.25">
      <c r="A206" s="405"/>
      <c r="B206" s="405" t="s">
        <v>1249</v>
      </c>
      <c r="C206" s="438" t="s">
        <v>741</v>
      </c>
      <c r="D206" s="436">
        <v>59999.97</v>
      </c>
      <c r="E206" s="437" t="s">
        <v>1305</v>
      </c>
      <c r="F206" s="409">
        <f t="shared" si="12"/>
        <v>59999.97</v>
      </c>
      <c r="G206" s="410" t="s">
        <v>1306</v>
      </c>
      <c r="H206" s="410" t="s">
        <v>1308</v>
      </c>
      <c r="I206" s="409">
        <f t="shared" si="11"/>
        <v>59999.97</v>
      </c>
      <c r="J206" s="410" t="s">
        <v>1307</v>
      </c>
      <c r="K206" s="419"/>
      <c r="L206" s="419"/>
      <c r="M206" s="419"/>
      <c r="N206" s="419"/>
      <c r="O206" s="419"/>
      <c r="P206" s="419"/>
      <c r="Q206" s="419"/>
      <c r="R206" s="419"/>
      <c r="S206" s="419"/>
      <c r="T206" s="419"/>
      <c r="U206" s="419"/>
      <c r="V206" s="419"/>
      <c r="W206" s="419"/>
      <c r="X206" s="419"/>
      <c r="Y206" s="419"/>
      <c r="Z206" s="419"/>
    </row>
    <row r="207" spans="1:26" s="435" customFormat="1" ht="39.6" x14ac:dyDescent="0.25">
      <c r="A207" s="405"/>
      <c r="B207" s="405" t="s">
        <v>1249</v>
      </c>
      <c r="C207" s="438" t="s">
        <v>742</v>
      </c>
      <c r="D207" s="436">
        <v>8502</v>
      </c>
      <c r="E207" s="437" t="s">
        <v>1309</v>
      </c>
      <c r="F207" s="409">
        <f t="shared" si="12"/>
        <v>8502</v>
      </c>
      <c r="G207" s="410" t="s">
        <v>1310</v>
      </c>
      <c r="H207" s="410" t="s">
        <v>1312</v>
      </c>
      <c r="I207" s="409">
        <f t="shared" si="11"/>
        <v>8502</v>
      </c>
      <c r="J207" s="410" t="s">
        <v>1311</v>
      </c>
      <c r="K207" s="419"/>
      <c r="L207" s="419"/>
      <c r="M207" s="419"/>
      <c r="N207" s="419"/>
      <c r="O207" s="419"/>
      <c r="P207" s="419"/>
      <c r="Q207" s="419"/>
      <c r="R207" s="419"/>
      <c r="S207" s="419"/>
      <c r="T207" s="419"/>
      <c r="U207" s="419"/>
      <c r="V207" s="419"/>
      <c r="W207" s="419"/>
      <c r="X207" s="419"/>
      <c r="Y207" s="419"/>
      <c r="Z207" s="419"/>
    </row>
    <row r="208" spans="1:26" s="435" customFormat="1" ht="43.2" x14ac:dyDescent="0.25">
      <c r="A208" s="405"/>
      <c r="B208" s="405" t="s">
        <v>1250</v>
      </c>
      <c r="C208" s="438" t="s">
        <v>1303</v>
      </c>
      <c r="D208" s="436">
        <v>22000</v>
      </c>
      <c r="E208" s="434" t="s">
        <v>1301</v>
      </c>
      <c r="F208" s="409">
        <f t="shared" si="12"/>
        <v>22000</v>
      </c>
      <c r="G208" s="410" t="s">
        <v>1302</v>
      </c>
      <c r="H208" s="410" t="s">
        <v>1302</v>
      </c>
      <c r="I208" s="409">
        <f t="shared" si="11"/>
        <v>22000</v>
      </c>
      <c r="J208" s="410"/>
      <c r="K208" s="419"/>
      <c r="L208" s="419"/>
      <c r="M208" s="419"/>
      <c r="N208" s="419"/>
      <c r="O208" s="419"/>
      <c r="P208" s="419"/>
      <c r="Q208" s="419"/>
      <c r="R208" s="419"/>
      <c r="S208" s="419"/>
      <c r="T208" s="419"/>
      <c r="U208" s="419"/>
      <c r="V208" s="419"/>
      <c r="W208" s="419"/>
      <c r="X208" s="419"/>
      <c r="Y208" s="419"/>
      <c r="Z208" s="419"/>
    </row>
    <row r="209" spans="1:26" s="362" customFormat="1" ht="14.25" customHeight="1" x14ac:dyDescent="0.25">
      <c r="A209" s="358"/>
      <c r="B209" s="369" t="s">
        <v>915</v>
      </c>
      <c r="C209" s="411" t="s">
        <v>190</v>
      </c>
      <c r="D209" s="417"/>
      <c r="E209" s="425"/>
      <c r="F209" s="360"/>
      <c r="G209" s="359"/>
      <c r="H209" s="359"/>
      <c r="I209" s="360"/>
      <c r="J209" s="359"/>
      <c r="K209" s="361"/>
      <c r="L209" s="361"/>
      <c r="M209" s="361"/>
      <c r="N209" s="361"/>
      <c r="O209" s="361"/>
      <c r="P209" s="361"/>
      <c r="Q209" s="361"/>
      <c r="R209" s="361"/>
      <c r="S209" s="361"/>
      <c r="T209" s="361"/>
      <c r="U209" s="361"/>
      <c r="V209" s="361"/>
      <c r="W209" s="361"/>
      <c r="X209" s="361"/>
      <c r="Y209" s="361"/>
      <c r="Z209" s="361"/>
    </row>
    <row r="210" spans="1:26" s="362" customFormat="1" ht="14.25" customHeight="1" x14ac:dyDescent="0.25">
      <c r="A210" s="358"/>
      <c r="B210" s="369" t="s">
        <v>1251</v>
      </c>
      <c r="C210" s="371" t="s">
        <v>192</v>
      </c>
      <c r="D210" s="429"/>
      <c r="E210" s="430"/>
      <c r="F210" s="360"/>
      <c r="G210" s="359"/>
      <c r="H210" s="359"/>
      <c r="I210" s="360"/>
      <c r="J210" s="359"/>
      <c r="K210" s="361"/>
      <c r="L210" s="361"/>
      <c r="M210" s="361"/>
      <c r="N210" s="361"/>
      <c r="O210" s="361"/>
      <c r="P210" s="361"/>
      <c r="Q210" s="361"/>
      <c r="R210" s="361"/>
      <c r="S210" s="361"/>
      <c r="T210" s="361"/>
      <c r="U210" s="361"/>
      <c r="V210" s="361"/>
      <c r="W210" s="361"/>
      <c r="X210" s="361"/>
      <c r="Y210" s="361"/>
      <c r="Z210" s="361"/>
    </row>
    <row r="211" spans="1:26" s="362" customFormat="1" ht="43.2" x14ac:dyDescent="0.25">
      <c r="A211" s="358"/>
      <c r="B211" s="358" t="s">
        <v>1252</v>
      </c>
      <c r="C211" s="427" t="s">
        <v>520</v>
      </c>
      <c r="D211" s="426">
        <v>139.91999999999999</v>
      </c>
      <c r="E211" s="425" t="s">
        <v>1245</v>
      </c>
      <c r="F211" s="423">
        <f t="shared" si="12"/>
        <v>139.91999999999999</v>
      </c>
      <c r="G211" s="359" t="s">
        <v>1281</v>
      </c>
      <c r="H211" s="359" t="s">
        <v>1280</v>
      </c>
      <c r="I211" s="360">
        <f t="shared" si="11"/>
        <v>139.91999999999999</v>
      </c>
      <c r="J211" s="359"/>
      <c r="K211" s="361"/>
      <c r="L211" s="361"/>
      <c r="M211" s="361"/>
      <c r="N211" s="361"/>
      <c r="O211" s="361"/>
      <c r="P211" s="361"/>
      <c r="Q211" s="361"/>
      <c r="R211" s="361"/>
      <c r="S211" s="361"/>
      <c r="T211" s="361"/>
      <c r="U211" s="361"/>
      <c r="V211" s="361"/>
      <c r="W211" s="361"/>
      <c r="X211" s="361"/>
      <c r="Y211" s="361"/>
      <c r="Z211" s="361"/>
    </row>
    <row r="212" spans="1:26" s="362" customFormat="1" ht="43.2" x14ac:dyDescent="0.25">
      <c r="A212" s="358"/>
      <c r="B212" s="358" t="s">
        <v>1253</v>
      </c>
      <c r="C212" s="428" t="s">
        <v>521</v>
      </c>
      <c r="D212" s="426">
        <v>232.8</v>
      </c>
      <c r="E212" s="425" t="s">
        <v>1245</v>
      </c>
      <c r="F212" s="423">
        <f t="shared" si="12"/>
        <v>232.8</v>
      </c>
      <c r="G212" s="359" t="s">
        <v>1281</v>
      </c>
      <c r="H212" s="359" t="s">
        <v>1280</v>
      </c>
      <c r="I212" s="360">
        <f t="shared" si="11"/>
        <v>232.8</v>
      </c>
      <c r="J212" s="359"/>
      <c r="K212" s="361"/>
      <c r="L212" s="361"/>
      <c r="M212" s="361"/>
      <c r="N212" s="361"/>
      <c r="O212" s="361"/>
      <c r="P212" s="361"/>
      <c r="Q212" s="361"/>
      <c r="R212" s="361"/>
      <c r="S212" s="361"/>
      <c r="T212" s="361"/>
      <c r="U212" s="361"/>
      <c r="V212" s="361"/>
      <c r="W212" s="361"/>
      <c r="X212" s="361"/>
      <c r="Y212" s="361"/>
      <c r="Z212" s="361"/>
    </row>
    <row r="213" spans="1:26" s="362" customFormat="1" ht="43.2" x14ac:dyDescent="0.25">
      <c r="A213" s="358"/>
      <c r="B213" s="358" t="s">
        <v>1254</v>
      </c>
      <c r="C213" s="427" t="s">
        <v>522</v>
      </c>
      <c r="D213" s="426">
        <v>8</v>
      </c>
      <c r="E213" s="425" t="s">
        <v>1245</v>
      </c>
      <c r="F213" s="423">
        <f t="shared" si="12"/>
        <v>8</v>
      </c>
      <c r="G213" s="359" t="s">
        <v>1281</v>
      </c>
      <c r="H213" s="359" t="s">
        <v>1280</v>
      </c>
      <c r="I213" s="360">
        <f t="shared" si="11"/>
        <v>8</v>
      </c>
      <c r="J213" s="359"/>
      <c r="K213" s="361"/>
      <c r="L213" s="361"/>
      <c r="M213" s="361"/>
      <c r="N213" s="361"/>
      <c r="O213" s="361"/>
      <c r="P213" s="361"/>
      <c r="Q213" s="361"/>
      <c r="R213" s="361"/>
      <c r="S213" s="361"/>
      <c r="T213" s="361"/>
      <c r="U213" s="361"/>
      <c r="V213" s="361"/>
      <c r="W213" s="361"/>
      <c r="X213" s="361"/>
      <c r="Y213" s="361"/>
      <c r="Z213" s="361"/>
    </row>
    <row r="214" spans="1:26" s="362" customFormat="1" ht="43.2" x14ac:dyDescent="0.25">
      <c r="A214" s="358"/>
      <c r="B214" s="358" t="s">
        <v>1255</v>
      </c>
      <c r="C214" s="427" t="s">
        <v>525</v>
      </c>
      <c r="D214" s="426">
        <v>91.8</v>
      </c>
      <c r="E214" s="425" t="s">
        <v>1245</v>
      </c>
      <c r="F214" s="423">
        <f t="shared" si="12"/>
        <v>91.8</v>
      </c>
      <c r="G214" s="359" t="s">
        <v>1281</v>
      </c>
      <c r="H214" s="359" t="s">
        <v>1280</v>
      </c>
      <c r="I214" s="360">
        <f t="shared" si="11"/>
        <v>91.8</v>
      </c>
      <c r="J214" s="359"/>
      <c r="K214" s="361"/>
      <c r="L214" s="361"/>
      <c r="M214" s="361"/>
      <c r="N214" s="361"/>
      <c r="O214" s="361"/>
      <c r="P214" s="361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</row>
    <row r="215" spans="1:26" s="362" customFormat="1" ht="43.2" x14ac:dyDescent="0.25">
      <c r="A215" s="358"/>
      <c r="B215" s="358" t="s">
        <v>1256</v>
      </c>
      <c r="C215" s="427" t="s">
        <v>527</v>
      </c>
      <c r="D215" s="426">
        <v>165.24</v>
      </c>
      <c r="E215" s="425" t="s">
        <v>1245</v>
      </c>
      <c r="F215" s="423">
        <f t="shared" si="12"/>
        <v>165.24</v>
      </c>
      <c r="G215" s="359" t="s">
        <v>1281</v>
      </c>
      <c r="H215" s="359" t="s">
        <v>1280</v>
      </c>
      <c r="I215" s="360">
        <f t="shared" si="11"/>
        <v>165.24</v>
      </c>
      <c r="J215" s="359"/>
      <c r="K215" s="361"/>
      <c r="L215" s="361"/>
      <c r="M215" s="361"/>
      <c r="N215" s="361"/>
      <c r="O215" s="361"/>
      <c r="P215" s="361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</row>
    <row r="216" spans="1:26" s="362" customFormat="1" ht="43.2" x14ac:dyDescent="0.25">
      <c r="A216" s="358"/>
      <c r="B216" s="358" t="s">
        <v>1257</v>
      </c>
      <c r="C216" s="427" t="s">
        <v>529</v>
      </c>
      <c r="D216" s="426">
        <v>186.12</v>
      </c>
      <c r="E216" s="425" t="s">
        <v>1245</v>
      </c>
      <c r="F216" s="423">
        <f t="shared" si="12"/>
        <v>186.12</v>
      </c>
      <c r="G216" s="359" t="s">
        <v>1281</v>
      </c>
      <c r="H216" s="359" t="s">
        <v>1280</v>
      </c>
      <c r="I216" s="360">
        <f t="shared" si="11"/>
        <v>186.12</v>
      </c>
      <c r="J216" s="359"/>
      <c r="K216" s="361"/>
      <c r="L216" s="361"/>
      <c r="M216" s="361"/>
      <c r="N216" s="361"/>
      <c r="O216" s="361"/>
      <c r="P216" s="361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</row>
    <row r="217" spans="1:26" s="362" customFormat="1" ht="43.2" x14ac:dyDescent="0.25">
      <c r="A217" s="358"/>
      <c r="B217" s="358" t="s">
        <v>1258</v>
      </c>
      <c r="C217" s="428" t="s">
        <v>531</v>
      </c>
      <c r="D217" s="426">
        <v>336.96</v>
      </c>
      <c r="E217" s="425" t="s">
        <v>1245</v>
      </c>
      <c r="F217" s="423">
        <f t="shared" si="12"/>
        <v>336.96</v>
      </c>
      <c r="G217" s="359" t="s">
        <v>1281</v>
      </c>
      <c r="H217" s="359" t="s">
        <v>1280</v>
      </c>
      <c r="I217" s="360">
        <f t="shared" si="11"/>
        <v>336.96</v>
      </c>
      <c r="J217" s="359"/>
      <c r="K217" s="361"/>
      <c r="L217" s="361"/>
      <c r="M217" s="361"/>
      <c r="N217" s="361"/>
      <c r="O217" s="361"/>
      <c r="P217" s="361"/>
      <c r="Q217" s="361"/>
      <c r="R217" s="361"/>
      <c r="S217" s="361"/>
      <c r="T217" s="361"/>
      <c r="U217" s="361"/>
      <c r="V217" s="361"/>
      <c r="W217" s="361"/>
      <c r="X217" s="361"/>
      <c r="Y217" s="361"/>
      <c r="Z217" s="361"/>
    </row>
    <row r="218" spans="1:26" s="362" customFormat="1" ht="43.2" x14ac:dyDescent="0.25">
      <c r="A218" s="358"/>
      <c r="B218" s="358" t="s">
        <v>1259</v>
      </c>
      <c r="C218" s="428" t="s">
        <v>533</v>
      </c>
      <c r="D218" s="426">
        <v>534.96</v>
      </c>
      <c r="E218" s="425" t="s">
        <v>1245</v>
      </c>
      <c r="F218" s="423">
        <f t="shared" si="12"/>
        <v>534.96</v>
      </c>
      <c r="G218" s="359" t="s">
        <v>1281</v>
      </c>
      <c r="H218" s="359" t="s">
        <v>1280</v>
      </c>
      <c r="I218" s="360">
        <f t="shared" si="11"/>
        <v>534.96</v>
      </c>
      <c r="J218" s="359"/>
      <c r="K218" s="361"/>
      <c r="L218" s="361"/>
      <c r="M218" s="361"/>
      <c r="N218" s="361"/>
      <c r="O218" s="361"/>
      <c r="P218" s="361"/>
      <c r="Q218" s="361"/>
      <c r="R218" s="361"/>
      <c r="S218" s="361"/>
      <c r="T218" s="361"/>
      <c r="U218" s="361"/>
      <c r="V218" s="361"/>
      <c r="W218" s="361"/>
      <c r="X218" s="361"/>
      <c r="Y218" s="361"/>
      <c r="Z218" s="361"/>
    </row>
    <row r="219" spans="1:26" s="362" customFormat="1" ht="43.2" x14ac:dyDescent="0.25">
      <c r="A219" s="358"/>
      <c r="B219" s="358" t="s">
        <v>1260</v>
      </c>
      <c r="C219" s="428" t="s">
        <v>535</v>
      </c>
      <c r="D219" s="426">
        <v>362.88</v>
      </c>
      <c r="E219" s="425" t="s">
        <v>1245</v>
      </c>
      <c r="F219" s="423">
        <f t="shared" si="12"/>
        <v>362.88</v>
      </c>
      <c r="G219" s="359" t="s">
        <v>1281</v>
      </c>
      <c r="H219" s="359" t="s">
        <v>1280</v>
      </c>
      <c r="I219" s="360">
        <f t="shared" si="11"/>
        <v>362.88</v>
      </c>
      <c r="J219" s="359"/>
      <c r="K219" s="361"/>
      <c r="L219" s="361"/>
      <c r="M219" s="361"/>
      <c r="N219" s="361"/>
      <c r="O219" s="361"/>
      <c r="P219" s="361"/>
      <c r="Q219" s="361"/>
      <c r="R219" s="361"/>
      <c r="S219" s="361"/>
      <c r="T219" s="361"/>
      <c r="U219" s="361"/>
      <c r="V219" s="361"/>
      <c r="W219" s="361"/>
      <c r="X219" s="361"/>
      <c r="Y219" s="361"/>
      <c r="Z219" s="361"/>
    </row>
    <row r="220" spans="1:26" s="362" customFormat="1" ht="43.2" x14ac:dyDescent="0.25">
      <c r="A220" s="358"/>
      <c r="B220" s="358" t="s">
        <v>1261</v>
      </c>
      <c r="C220" s="428" t="s">
        <v>541</v>
      </c>
      <c r="D220" s="426">
        <v>384</v>
      </c>
      <c r="E220" s="425" t="s">
        <v>1245</v>
      </c>
      <c r="F220" s="423">
        <f t="shared" si="12"/>
        <v>384</v>
      </c>
      <c r="G220" s="359" t="s">
        <v>1281</v>
      </c>
      <c r="H220" s="359" t="s">
        <v>1280</v>
      </c>
      <c r="I220" s="360">
        <f t="shared" si="11"/>
        <v>384</v>
      </c>
      <c r="J220" s="359"/>
      <c r="K220" s="361"/>
      <c r="L220" s="361"/>
      <c r="M220" s="361"/>
      <c r="N220" s="361"/>
      <c r="O220" s="361"/>
      <c r="P220" s="361"/>
      <c r="Q220" s="361"/>
      <c r="R220" s="361"/>
      <c r="S220" s="361"/>
      <c r="T220" s="361"/>
      <c r="U220" s="361"/>
      <c r="V220" s="361"/>
      <c r="W220" s="361"/>
      <c r="X220" s="361"/>
      <c r="Y220" s="361"/>
      <c r="Z220" s="361"/>
    </row>
    <row r="221" spans="1:26" s="362" customFormat="1" ht="43.2" x14ac:dyDescent="0.25">
      <c r="A221" s="358"/>
      <c r="B221" s="358" t="s">
        <v>1262</v>
      </c>
      <c r="C221" s="428" t="s">
        <v>551</v>
      </c>
      <c r="D221" s="426">
        <f>60+73.92+223.2+53.52+80.28+40.74+11.16+27.36+58.32+39.96+90+249.6+30+330.84+105.84+267.6+55.2</f>
        <v>1797.5399999999997</v>
      </c>
      <c r="E221" s="425" t="s">
        <v>1245</v>
      </c>
      <c r="F221" s="423">
        <f t="shared" si="12"/>
        <v>1797.5399999999997</v>
      </c>
      <c r="G221" s="359" t="s">
        <v>1281</v>
      </c>
      <c r="H221" s="359" t="s">
        <v>1280</v>
      </c>
      <c r="I221" s="360">
        <f t="shared" si="11"/>
        <v>1797.5399999999997</v>
      </c>
      <c r="J221" s="359"/>
      <c r="K221" s="361"/>
      <c r="L221" s="361"/>
      <c r="M221" s="361"/>
      <c r="N221" s="361"/>
      <c r="O221" s="361"/>
      <c r="P221" s="361"/>
      <c r="Q221" s="361"/>
      <c r="R221" s="361"/>
      <c r="S221" s="361"/>
      <c r="T221" s="361"/>
      <c r="U221" s="361"/>
      <c r="V221" s="361"/>
      <c r="W221" s="361"/>
      <c r="X221" s="361"/>
      <c r="Y221" s="361"/>
      <c r="Z221" s="361"/>
    </row>
    <row r="222" spans="1:26" s="362" customFormat="1" ht="43.2" x14ac:dyDescent="0.25">
      <c r="A222" s="358"/>
      <c r="B222" s="358" t="s">
        <v>1263</v>
      </c>
      <c r="C222" s="428" t="s">
        <v>553</v>
      </c>
      <c r="D222" s="426">
        <v>119.4</v>
      </c>
      <c r="E222" s="425" t="s">
        <v>1245</v>
      </c>
      <c r="F222" s="423">
        <f t="shared" si="12"/>
        <v>119.4</v>
      </c>
      <c r="G222" s="359" t="s">
        <v>1281</v>
      </c>
      <c r="H222" s="359" t="s">
        <v>1280</v>
      </c>
      <c r="I222" s="360">
        <f t="shared" si="11"/>
        <v>119.4</v>
      </c>
      <c r="J222" s="359"/>
      <c r="K222" s="361"/>
      <c r="L222" s="361"/>
      <c r="M222" s="361"/>
      <c r="N222" s="361"/>
      <c r="O222" s="361"/>
      <c r="P222" s="361"/>
      <c r="Q222" s="361"/>
      <c r="R222" s="361"/>
      <c r="S222" s="361"/>
      <c r="T222" s="361"/>
      <c r="U222" s="361"/>
      <c r="V222" s="361"/>
      <c r="W222" s="361"/>
      <c r="X222" s="361"/>
      <c r="Y222" s="361"/>
      <c r="Z222" s="361"/>
    </row>
    <row r="223" spans="1:26" s="362" customFormat="1" ht="43.2" x14ac:dyDescent="0.25">
      <c r="A223" s="358"/>
      <c r="B223" s="358" t="s">
        <v>1264</v>
      </c>
      <c r="C223" s="428" t="s">
        <v>557</v>
      </c>
      <c r="D223" s="426">
        <f>86.4+61.2</f>
        <v>147.60000000000002</v>
      </c>
      <c r="E223" s="425" t="s">
        <v>1245</v>
      </c>
      <c r="F223" s="423">
        <f t="shared" si="12"/>
        <v>147.60000000000002</v>
      </c>
      <c r="G223" s="359" t="s">
        <v>1281</v>
      </c>
      <c r="H223" s="359" t="s">
        <v>1280</v>
      </c>
      <c r="I223" s="360">
        <f t="shared" si="11"/>
        <v>147.60000000000002</v>
      </c>
      <c r="J223" s="359"/>
      <c r="K223" s="361"/>
      <c r="L223" s="361"/>
      <c r="M223" s="361"/>
      <c r="N223" s="361"/>
      <c r="O223" s="361"/>
      <c r="P223" s="361"/>
      <c r="Q223" s="361"/>
      <c r="R223" s="361"/>
      <c r="S223" s="361"/>
      <c r="T223" s="361"/>
      <c r="U223" s="361"/>
      <c r="V223" s="361"/>
      <c r="W223" s="361"/>
      <c r="X223" s="361"/>
      <c r="Y223" s="361"/>
      <c r="Z223" s="361"/>
    </row>
    <row r="224" spans="1:26" s="362" customFormat="1" ht="43.2" x14ac:dyDescent="0.25">
      <c r="A224" s="358"/>
      <c r="B224" s="358" t="s">
        <v>1265</v>
      </c>
      <c r="C224" s="427" t="s">
        <v>559</v>
      </c>
      <c r="D224" s="426">
        <v>173.88</v>
      </c>
      <c r="E224" s="425" t="s">
        <v>1245</v>
      </c>
      <c r="F224" s="423">
        <f t="shared" si="12"/>
        <v>173.88</v>
      </c>
      <c r="G224" s="359" t="s">
        <v>1281</v>
      </c>
      <c r="H224" s="359" t="s">
        <v>1280</v>
      </c>
      <c r="I224" s="360">
        <f t="shared" si="11"/>
        <v>173.88</v>
      </c>
      <c r="J224" s="359"/>
      <c r="K224" s="361"/>
      <c r="L224" s="361"/>
      <c r="M224" s="361"/>
      <c r="N224" s="361"/>
      <c r="O224" s="361"/>
      <c r="P224" s="361"/>
      <c r="Q224" s="361"/>
      <c r="R224" s="361"/>
      <c r="S224" s="361"/>
      <c r="T224" s="361"/>
      <c r="U224" s="361"/>
      <c r="V224" s="361"/>
      <c r="W224" s="361"/>
      <c r="X224" s="361"/>
      <c r="Y224" s="361"/>
      <c r="Z224" s="361"/>
    </row>
    <row r="225" spans="1:26" s="362" customFormat="1" ht="43.2" x14ac:dyDescent="0.25">
      <c r="A225" s="358"/>
      <c r="B225" s="358" t="s">
        <v>1266</v>
      </c>
      <c r="C225" s="428" t="s">
        <v>561</v>
      </c>
      <c r="D225" s="426">
        <v>30.9</v>
      </c>
      <c r="E225" s="425" t="s">
        <v>1245</v>
      </c>
      <c r="F225" s="423">
        <f t="shared" si="12"/>
        <v>30.9</v>
      </c>
      <c r="G225" s="359" t="s">
        <v>1281</v>
      </c>
      <c r="H225" s="359" t="s">
        <v>1280</v>
      </c>
      <c r="I225" s="360">
        <f t="shared" si="11"/>
        <v>30.9</v>
      </c>
      <c r="J225" s="359"/>
      <c r="K225" s="361"/>
      <c r="L225" s="361"/>
      <c r="M225" s="361"/>
      <c r="N225" s="361"/>
      <c r="O225" s="361"/>
      <c r="P225" s="361"/>
      <c r="Q225" s="361"/>
      <c r="R225" s="361"/>
      <c r="S225" s="361"/>
      <c r="T225" s="361"/>
      <c r="U225" s="361"/>
      <c r="V225" s="361"/>
      <c r="W225" s="361"/>
      <c r="X225" s="361"/>
      <c r="Y225" s="361"/>
      <c r="Z225" s="361"/>
    </row>
    <row r="226" spans="1:26" s="362" customFormat="1" ht="43.2" x14ac:dyDescent="0.25">
      <c r="A226" s="358"/>
      <c r="B226" s="358" t="s">
        <v>1267</v>
      </c>
      <c r="C226" s="428" t="s">
        <v>563</v>
      </c>
      <c r="D226" s="426">
        <v>31.32</v>
      </c>
      <c r="E226" s="425" t="s">
        <v>1245</v>
      </c>
      <c r="F226" s="423">
        <f t="shared" si="12"/>
        <v>31.32</v>
      </c>
      <c r="G226" s="359" t="s">
        <v>1281</v>
      </c>
      <c r="H226" s="359" t="s">
        <v>1280</v>
      </c>
      <c r="I226" s="360">
        <f t="shared" si="11"/>
        <v>31.32</v>
      </c>
      <c r="J226" s="359"/>
      <c r="K226" s="361"/>
      <c r="L226" s="361"/>
      <c r="M226" s="361"/>
      <c r="N226" s="361"/>
      <c r="O226" s="361"/>
      <c r="P226" s="361"/>
      <c r="Q226" s="361"/>
      <c r="R226" s="361"/>
      <c r="S226" s="361"/>
      <c r="T226" s="361"/>
      <c r="U226" s="361"/>
      <c r="V226" s="361"/>
      <c r="W226" s="361"/>
      <c r="X226" s="361"/>
      <c r="Y226" s="361"/>
      <c r="Z226" s="361"/>
    </row>
    <row r="227" spans="1:26" s="362" customFormat="1" ht="43.2" x14ac:dyDescent="0.25">
      <c r="A227" s="358"/>
      <c r="B227" s="358" t="s">
        <v>1268</v>
      </c>
      <c r="C227" s="427" t="s">
        <v>565</v>
      </c>
      <c r="D227" s="426">
        <v>72</v>
      </c>
      <c r="E227" s="425" t="s">
        <v>1245</v>
      </c>
      <c r="F227" s="423">
        <f t="shared" si="12"/>
        <v>72</v>
      </c>
      <c r="G227" s="359" t="s">
        <v>1281</v>
      </c>
      <c r="H227" s="359" t="s">
        <v>1280</v>
      </c>
      <c r="I227" s="360">
        <f t="shared" si="11"/>
        <v>72</v>
      </c>
      <c r="J227" s="359"/>
      <c r="K227" s="361"/>
      <c r="L227" s="361"/>
      <c r="M227" s="361"/>
      <c r="N227" s="361"/>
      <c r="O227" s="361"/>
      <c r="P227" s="361"/>
      <c r="Q227" s="361"/>
      <c r="R227" s="361"/>
      <c r="S227" s="361"/>
      <c r="T227" s="361"/>
      <c r="U227" s="361"/>
      <c r="V227" s="361"/>
      <c r="W227" s="361"/>
      <c r="X227" s="361"/>
      <c r="Y227" s="361"/>
      <c r="Z227" s="361"/>
    </row>
    <row r="228" spans="1:26" s="362" customFormat="1" ht="43.2" x14ac:dyDescent="0.25">
      <c r="A228" s="358"/>
      <c r="B228" s="358" t="s">
        <v>1269</v>
      </c>
      <c r="C228" s="428" t="s">
        <v>567</v>
      </c>
      <c r="D228" s="426">
        <f>138.6+131.04+59.4</f>
        <v>329.03999999999996</v>
      </c>
      <c r="E228" s="425" t="s">
        <v>1245</v>
      </c>
      <c r="F228" s="423">
        <f t="shared" si="12"/>
        <v>329.03999999999996</v>
      </c>
      <c r="G228" s="359" t="s">
        <v>1281</v>
      </c>
      <c r="H228" s="359" t="s">
        <v>1280</v>
      </c>
      <c r="I228" s="360">
        <f t="shared" si="11"/>
        <v>329.03999999999996</v>
      </c>
      <c r="J228" s="359"/>
      <c r="K228" s="361"/>
      <c r="L228" s="361"/>
      <c r="M228" s="361"/>
      <c r="N228" s="361"/>
      <c r="O228" s="361"/>
      <c r="P228" s="361"/>
      <c r="Q228" s="361"/>
      <c r="R228" s="361"/>
      <c r="S228" s="361"/>
      <c r="T228" s="361"/>
      <c r="U228" s="361"/>
      <c r="V228" s="361"/>
      <c r="W228" s="361"/>
      <c r="X228" s="361"/>
      <c r="Y228" s="361"/>
      <c r="Z228" s="361"/>
    </row>
    <row r="229" spans="1:26" s="362" customFormat="1" ht="43.2" x14ac:dyDescent="0.25">
      <c r="A229" s="358"/>
      <c r="B229" s="358" t="s">
        <v>1270</v>
      </c>
      <c r="C229" s="427" t="s">
        <v>569</v>
      </c>
      <c r="D229" s="426">
        <v>36</v>
      </c>
      <c r="E229" s="425" t="s">
        <v>1245</v>
      </c>
      <c r="F229" s="423">
        <f t="shared" si="12"/>
        <v>36</v>
      </c>
      <c r="G229" s="359" t="s">
        <v>1281</v>
      </c>
      <c r="H229" s="359" t="s">
        <v>1280</v>
      </c>
      <c r="I229" s="360">
        <f t="shared" si="11"/>
        <v>36</v>
      </c>
      <c r="J229" s="359"/>
      <c r="K229" s="361"/>
      <c r="L229" s="361"/>
      <c r="M229" s="361"/>
      <c r="N229" s="361"/>
      <c r="O229" s="361"/>
      <c r="P229" s="361"/>
      <c r="Q229" s="361"/>
      <c r="R229" s="361"/>
      <c r="S229" s="361"/>
      <c r="T229" s="361"/>
      <c r="U229" s="361"/>
      <c r="V229" s="361"/>
      <c r="W229" s="361"/>
      <c r="X229" s="361"/>
      <c r="Y229" s="361"/>
      <c r="Z229" s="361"/>
    </row>
    <row r="230" spans="1:26" s="362" customFormat="1" ht="43.2" x14ac:dyDescent="0.25">
      <c r="A230" s="358"/>
      <c r="B230" s="358" t="s">
        <v>1271</v>
      </c>
      <c r="C230" s="428" t="s">
        <v>578</v>
      </c>
      <c r="D230" s="426">
        <v>165</v>
      </c>
      <c r="E230" s="425" t="s">
        <v>1245</v>
      </c>
      <c r="F230" s="423">
        <f t="shared" si="12"/>
        <v>165</v>
      </c>
      <c r="G230" s="359" t="s">
        <v>1281</v>
      </c>
      <c r="H230" s="359" t="s">
        <v>1280</v>
      </c>
      <c r="I230" s="360">
        <f t="shared" si="11"/>
        <v>165</v>
      </c>
      <c r="J230" s="359"/>
      <c r="K230" s="361"/>
      <c r="L230" s="361"/>
      <c r="M230" s="361"/>
      <c r="N230" s="361"/>
      <c r="O230" s="361"/>
      <c r="P230" s="361"/>
      <c r="Q230" s="361"/>
      <c r="R230" s="361"/>
      <c r="S230" s="361"/>
      <c r="T230" s="361"/>
      <c r="U230" s="361"/>
      <c r="V230" s="361"/>
      <c r="W230" s="361"/>
      <c r="X230" s="361"/>
      <c r="Y230" s="361"/>
      <c r="Z230" s="361"/>
    </row>
    <row r="231" spans="1:26" s="362" customFormat="1" ht="43.2" x14ac:dyDescent="0.25">
      <c r="A231" s="358"/>
      <c r="B231" s="358" t="s">
        <v>1272</v>
      </c>
      <c r="C231" s="428" t="s">
        <v>582</v>
      </c>
      <c r="D231" s="426">
        <v>147.6</v>
      </c>
      <c r="E231" s="425" t="s">
        <v>1245</v>
      </c>
      <c r="F231" s="423">
        <f>D231</f>
        <v>147.6</v>
      </c>
      <c r="G231" s="359" t="s">
        <v>1281</v>
      </c>
      <c r="H231" s="359" t="s">
        <v>1280</v>
      </c>
      <c r="I231" s="360">
        <f t="shared" si="11"/>
        <v>147.6</v>
      </c>
      <c r="J231" s="359"/>
      <c r="K231" s="361"/>
      <c r="L231" s="361"/>
      <c r="M231" s="361"/>
      <c r="N231" s="361"/>
      <c r="O231" s="361"/>
      <c r="P231" s="361"/>
      <c r="Q231" s="361"/>
      <c r="R231" s="361"/>
      <c r="S231" s="361"/>
      <c r="T231" s="361"/>
      <c r="U231" s="361"/>
      <c r="V231" s="361"/>
      <c r="W231" s="361"/>
      <c r="X231" s="361"/>
      <c r="Y231" s="361"/>
      <c r="Z231" s="361"/>
    </row>
    <row r="232" spans="1:26" s="362" customFormat="1" ht="43.2" x14ac:dyDescent="0.25">
      <c r="A232" s="358"/>
      <c r="B232" s="358" t="s">
        <v>1273</v>
      </c>
      <c r="C232" s="428" t="s">
        <v>588</v>
      </c>
      <c r="D232" s="426">
        <v>201.6</v>
      </c>
      <c r="E232" s="425" t="s">
        <v>1245</v>
      </c>
      <c r="F232" s="423">
        <f t="shared" si="12"/>
        <v>201.6</v>
      </c>
      <c r="G232" s="359" t="s">
        <v>1281</v>
      </c>
      <c r="H232" s="359" t="s">
        <v>1280</v>
      </c>
      <c r="I232" s="360">
        <f t="shared" si="11"/>
        <v>201.6</v>
      </c>
      <c r="J232" s="359"/>
      <c r="K232" s="361"/>
      <c r="L232" s="361"/>
      <c r="M232" s="361"/>
      <c r="N232" s="361"/>
      <c r="O232" s="361"/>
      <c r="P232" s="361"/>
      <c r="Q232" s="361"/>
      <c r="R232" s="361"/>
      <c r="S232" s="361"/>
      <c r="T232" s="361"/>
      <c r="U232" s="361"/>
      <c r="V232" s="361"/>
      <c r="W232" s="361"/>
      <c r="X232" s="361"/>
      <c r="Y232" s="361"/>
      <c r="Z232" s="361"/>
    </row>
    <row r="233" spans="1:26" s="362" customFormat="1" ht="43.2" x14ac:dyDescent="0.25">
      <c r="A233" s="358"/>
      <c r="B233" s="358" t="s">
        <v>1274</v>
      </c>
      <c r="C233" s="428" t="s">
        <v>590</v>
      </c>
      <c r="D233" s="426">
        <v>109.2</v>
      </c>
      <c r="E233" s="425" t="s">
        <v>1245</v>
      </c>
      <c r="F233" s="423">
        <f t="shared" si="12"/>
        <v>109.2</v>
      </c>
      <c r="G233" s="359" t="s">
        <v>1281</v>
      </c>
      <c r="H233" s="359" t="s">
        <v>1280</v>
      </c>
      <c r="I233" s="360">
        <f t="shared" si="11"/>
        <v>109.2</v>
      </c>
      <c r="J233" s="359"/>
      <c r="K233" s="361"/>
      <c r="L233" s="361"/>
      <c r="M233" s="361"/>
      <c r="N233" s="361"/>
      <c r="O233" s="361"/>
      <c r="P233" s="361"/>
      <c r="Q233" s="361"/>
      <c r="R233" s="361"/>
      <c r="S233" s="361"/>
      <c r="T233" s="361"/>
      <c r="U233" s="361"/>
      <c r="V233" s="361"/>
      <c r="W233" s="361"/>
      <c r="X233" s="361"/>
      <c r="Y233" s="361"/>
      <c r="Z233" s="361"/>
    </row>
    <row r="234" spans="1:26" s="362" customFormat="1" ht="43.2" x14ac:dyDescent="0.25">
      <c r="A234" s="358"/>
      <c r="B234" s="358" t="s">
        <v>1275</v>
      </c>
      <c r="C234" s="428" t="s">
        <v>592</v>
      </c>
      <c r="D234" s="426">
        <v>158.88</v>
      </c>
      <c r="E234" s="425" t="s">
        <v>1245</v>
      </c>
      <c r="F234" s="423">
        <f t="shared" si="12"/>
        <v>158.88</v>
      </c>
      <c r="G234" s="359" t="s">
        <v>1281</v>
      </c>
      <c r="H234" s="359" t="s">
        <v>1280</v>
      </c>
      <c r="I234" s="360">
        <f t="shared" si="11"/>
        <v>158.88</v>
      </c>
      <c r="J234" s="359"/>
      <c r="K234" s="361"/>
      <c r="L234" s="361"/>
      <c r="M234" s="361"/>
      <c r="N234" s="361"/>
      <c r="O234" s="361"/>
      <c r="P234" s="361"/>
      <c r="Q234" s="361"/>
      <c r="R234" s="361"/>
      <c r="S234" s="361"/>
      <c r="T234" s="361"/>
      <c r="U234" s="361"/>
      <c r="V234" s="361"/>
      <c r="W234" s="361"/>
      <c r="X234" s="361"/>
      <c r="Y234" s="361"/>
      <c r="Z234" s="361"/>
    </row>
    <row r="235" spans="1:26" s="362" customFormat="1" ht="43.2" x14ac:dyDescent="0.25">
      <c r="A235" s="358"/>
      <c r="B235" s="358" t="s">
        <v>1276</v>
      </c>
      <c r="C235" s="428" t="s">
        <v>594</v>
      </c>
      <c r="D235" s="426">
        <v>257.04000000000002</v>
      </c>
      <c r="E235" s="425" t="s">
        <v>1245</v>
      </c>
      <c r="F235" s="423">
        <f t="shared" si="12"/>
        <v>257.04000000000002</v>
      </c>
      <c r="G235" s="359" t="s">
        <v>1281</v>
      </c>
      <c r="H235" s="359" t="s">
        <v>1280</v>
      </c>
      <c r="I235" s="360">
        <f t="shared" si="11"/>
        <v>257.04000000000002</v>
      </c>
      <c r="J235" s="359"/>
      <c r="K235" s="361"/>
      <c r="L235" s="361"/>
      <c r="M235" s="361"/>
      <c r="N235" s="361"/>
      <c r="O235" s="361"/>
      <c r="P235" s="361"/>
      <c r="Q235" s="361"/>
      <c r="R235" s="361"/>
      <c r="S235" s="361"/>
      <c r="T235" s="361"/>
      <c r="U235" s="361"/>
      <c r="V235" s="361"/>
      <c r="W235" s="361"/>
      <c r="X235" s="361"/>
      <c r="Y235" s="361"/>
      <c r="Z235" s="361"/>
    </row>
    <row r="236" spans="1:26" s="362" customFormat="1" ht="43.2" x14ac:dyDescent="0.25">
      <c r="A236" s="358"/>
      <c r="B236" s="358" t="s">
        <v>1277</v>
      </c>
      <c r="C236" s="428" t="s">
        <v>598</v>
      </c>
      <c r="D236" s="426">
        <v>69.84</v>
      </c>
      <c r="E236" s="425" t="s">
        <v>1245</v>
      </c>
      <c r="F236" s="423">
        <f t="shared" si="12"/>
        <v>69.84</v>
      </c>
      <c r="G236" s="359" t="s">
        <v>1281</v>
      </c>
      <c r="H236" s="359" t="s">
        <v>1280</v>
      </c>
      <c r="I236" s="360">
        <f t="shared" si="11"/>
        <v>69.84</v>
      </c>
      <c r="J236" s="359"/>
      <c r="K236" s="361"/>
      <c r="L236" s="361"/>
      <c r="M236" s="361"/>
      <c r="N236" s="361"/>
      <c r="O236" s="361"/>
      <c r="P236" s="361"/>
      <c r="Q236" s="361"/>
      <c r="R236" s="361"/>
      <c r="S236" s="361"/>
      <c r="T236" s="361"/>
      <c r="U236" s="361"/>
      <c r="V236" s="361"/>
      <c r="W236" s="361"/>
      <c r="X236" s="361"/>
      <c r="Y236" s="361"/>
      <c r="Z236" s="361"/>
    </row>
    <row r="237" spans="1:26" s="362" customFormat="1" ht="43.2" x14ac:dyDescent="0.25">
      <c r="A237" s="358"/>
      <c r="B237" s="358" t="s">
        <v>1278</v>
      </c>
      <c r="C237" s="428" t="s">
        <v>600</v>
      </c>
      <c r="D237" s="426">
        <v>73.44</v>
      </c>
      <c r="E237" s="425" t="s">
        <v>1245</v>
      </c>
      <c r="F237" s="423">
        <f t="shared" si="12"/>
        <v>73.44</v>
      </c>
      <c r="G237" s="359" t="s">
        <v>1281</v>
      </c>
      <c r="H237" s="359" t="s">
        <v>1280</v>
      </c>
      <c r="I237" s="360">
        <f t="shared" si="11"/>
        <v>73.44</v>
      </c>
      <c r="J237" s="359"/>
      <c r="K237" s="361"/>
      <c r="L237" s="361"/>
      <c r="M237" s="361"/>
      <c r="N237" s="361"/>
      <c r="O237" s="361"/>
      <c r="P237" s="361"/>
      <c r="Q237" s="361"/>
      <c r="R237" s="361"/>
      <c r="S237" s="361"/>
      <c r="T237" s="361"/>
      <c r="U237" s="361"/>
      <c r="V237" s="361"/>
      <c r="W237" s="361"/>
      <c r="X237" s="361"/>
      <c r="Y237" s="361"/>
      <c r="Z237" s="361"/>
    </row>
    <row r="238" spans="1:26" s="362" customFormat="1" ht="43.2" x14ac:dyDescent="0.25">
      <c r="A238" s="358"/>
      <c r="B238" s="358" t="s">
        <v>1279</v>
      </c>
      <c r="C238" s="428" t="s">
        <v>602</v>
      </c>
      <c r="D238" s="426">
        <v>20.399999999999999</v>
      </c>
      <c r="E238" s="425" t="s">
        <v>1245</v>
      </c>
      <c r="F238" s="423">
        <f t="shared" si="12"/>
        <v>20.399999999999999</v>
      </c>
      <c r="G238" s="359" t="s">
        <v>1281</v>
      </c>
      <c r="H238" s="359" t="s">
        <v>1280</v>
      </c>
      <c r="I238" s="360">
        <f t="shared" si="11"/>
        <v>20.399999999999999</v>
      </c>
      <c r="J238" s="359"/>
      <c r="K238" s="361"/>
      <c r="L238" s="361"/>
      <c r="M238" s="361"/>
      <c r="N238" s="361"/>
      <c r="O238" s="361"/>
      <c r="P238" s="361"/>
      <c r="Q238" s="361"/>
      <c r="R238" s="361"/>
      <c r="S238" s="361"/>
      <c r="T238" s="361"/>
      <c r="U238" s="361"/>
      <c r="V238" s="361"/>
      <c r="W238" s="361"/>
      <c r="X238" s="361"/>
      <c r="Y238" s="361"/>
      <c r="Z238" s="361"/>
    </row>
    <row r="239" spans="1:26" s="362" customFormat="1" ht="14.4" x14ac:dyDescent="0.25">
      <c r="A239" s="358"/>
      <c r="B239" s="369" t="s">
        <v>1282</v>
      </c>
      <c r="C239" s="411" t="s">
        <v>208</v>
      </c>
      <c r="D239" s="417"/>
      <c r="E239" s="425"/>
      <c r="F239" s="423"/>
      <c r="G239" s="359"/>
      <c r="H239" s="359"/>
      <c r="I239" s="360"/>
      <c r="J239" s="359"/>
      <c r="K239" s="361"/>
      <c r="L239" s="361"/>
      <c r="M239" s="361"/>
      <c r="N239" s="361"/>
      <c r="O239" s="361"/>
      <c r="P239" s="361"/>
      <c r="Q239" s="361"/>
      <c r="R239" s="361"/>
      <c r="S239" s="361"/>
      <c r="T239" s="361"/>
      <c r="U239" s="361"/>
      <c r="V239" s="361"/>
      <c r="W239" s="361"/>
      <c r="X239" s="361"/>
      <c r="Y239" s="361"/>
      <c r="Z239" s="361"/>
    </row>
    <row r="240" spans="1:26" s="435" customFormat="1" ht="28.8" x14ac:dyDescent="0.25">
      <c r="A240" s="405"/>
      <c r="B240" s="405" t="s">
        <v>1283</v>
      </c>
      <c r="C240" s="331" t="s">
        <v>212</v>
      </c>
      <c r="D240" s="443">
        <v>3524.9</v>
      </c>
      <c r="E240" s="437" t="s">
        <v>945</v>
      </c>
      <c r="F240" s="439">
        <f>D240</f>
        <v>3524.9</v>
      </c>
      <c r="G240" s="410" t="s">
        <v>1320</v>
      </c>
      <c r="H240" s="410" t="s">
        <v>1322</v>
      </c>
      <c r="I240" s="409">
        <f t="shared" si="11"/>
        <v>3524.9</v>
      </c>
      <c r="J240" s="410" t="s">
        <v>1321</v>
      </c>
      <c r="K240" s="419"/>
      <c r="L240" s="419"/>
      <c r="M240" s="419"/>
      <c r="N240" s="419"/>
      <c r="O240" s="419"/>
      <c r="P240" s="419"/>
      <c r="Q240" s="419"/>
      <c r="R240" s="419"/>
      <c r="S240" s="419"/>
      <c r="T240" s="419"/>
      <c r="U240" s="419"/>
      <c r="V240" s="419"/>
      <c r="W240" s="419"/>
      <c r="X240" s="419"/>
      <c r="Y240" s="419"/>
      <c r="Z240" s="419"/>
    </row>
    <row r="241" spans="1:26" s="435" customFormat="1" ht="28.8" x14ac:dyDescent="0.25">
      <c r="A241" s="405"/>
      <c r="B241" s="405" t="s">
        <v>1284</v>
      </c>
      <c r="C241" s="331" t="s">
        <v>628</v>
      </c>
      <c r="D241" s="443">
        <v>1601</v>
      </c>
      <c r="E241" s="437" t="s">
        <v>945</v>
      </c>
      <c r="F241" s="439">
        <f t="shared" ref="F241:F248" si="13">D241</f>
        <v>1601</v>
      </c>
      <c r="G241" s="410" t="s">
        <v>1320</v>
      </c>
      <c r="H241" s="410" t="s">
        <v>1322</v>
      </c>
      <c r="I241" s="409">
        <f t="shared" si="11"/>
        <v>1601</v>
      </c>
      <c r="J241" s="410" t="s">
        <v>1321</v>
      </c>
      <c r="K241" s="419"/>
      <c r="L241" s="419"/>
      <c r="M241" s="419"/>
      <c r="N241" s="419"/>
      <c r="O241" s="419"/>
      <c r="P241" s="419"/>
      <c r="Q241" s="419"/>
      <c r="R241" s="419"/>
      <c r="S241" s="419"/>
      <c r="T241" s="419"/>
      <c r="U241" s="419"/>
      <c r="V241" s="419"/>
      <c r="W241" s="419"/>
      <c r="X241" s="419"/>
      <c r="Y241" s="419"/>
      <c r="Z241" s="419"/>
    </row>
    <row r="242" spans="1:26" s="362" customFormat="1" ht="43.2" x14ac:dyDescent="0.25">
      <c r="A242" s="358"/>
      <c r="B242" s="358" t="s">
        <v>1285</v>
      </c>
      <c r="C242" s="322" t="s">
        <v>629</v>
      </c>
      <c r="D242" s="417">
        <v>2800</v>
      </c>
      <c r="E242" s="425" t="s">
        <v>1245</v>
      </c>
      <c r="F242" s="423">
        <f t="shared" si="13"/>
        <v>2800</v>
      </c>
      <c r="G242" s="359" t="s">
        <v>1291</v>
      </c>
      <c r="H242" s="359" t="s">
        <v>1290</v>
      </c>
      <c r="I242" s="360">
        <f t="shared" si="11"/>
        <v>2800</v>
      </c>
      <c r="J242" s="359"/>
      <c r="K242" s="361"/>
      <c r="L242" s="361"/>
      <c r="M242" s="361"/>
      <c r="N242" s="361"/>
      <c r="O242" s="361"/>
      <c r="P242" s="361"/>
      <c r="Q242" s="361"/>
      <c r="R242" s="361"/>
      <c r="S242" s="361"/>
      <c r="T242" s="361"/>
      <c r="U242" s="361"/>
      <c r="V242" s="361"/>
      <c r="W242" s="361"/>
      <c r="X242" s="361"/>
      <c r="Y242" s="361"/>
      <c r="Z242" s="361"/>
    </row>
    <row r="243" spans="1:26" s="435" customFormat="1" ht="43.2" x14ac:dyDescent="0.25">
      <c r="A243" s="405"/>
      <c r="B243" s="405" t="s">
        <v>1286</v>
      </c>
      <c r="C243" s="331" t="s">
        <v>632</v>
      </c>
      <c r="D243" s="443">
        <v>5100</v>
      </c>
      <c r="E243" s="437" t="s">
        <v>1245</v>
      </c>
      <c r="F243" s="439">
        <f t="shared" si="13"/>
        <v>5100</v>
      </c>
      <c r="G243" s="359" t="s">
        <v>1291</v>
      </c>
      <c r="H243" s="359" t="s">
        <v>1290</v>
      </c>
      <c r="I243" s="409">
        <f t="shared" si="11"/>
        <v>5100</v>
      </c>
      <c r="J243" s="410"/>
      <c r="K243" s="419"/>
      <c r="L243" s="419"/>
      <c r="M243" s="419"/>
      <c r="N243" s="419"/>
      <c r="O243" s="419"/>
      <c r="P243" s="419"/>
      <c r="Q243" s="419"/>
      <c r="R243" s="419"/>
      <c r="S243" s="419"/>
      <c r="T243" s="419"/>
      <c r="U243" s="419"/>
      <c r="V243" s="419"/>
      <c r="W243" s="419"/>
      <c r="X243" s="419"/>
      <c r="Y243" s="419"/>
      <c r="Z243" s="419"/>
    </row>
    <row r="244" spans="1:26" s="362" customFormat="1" ht="43.2" x14ac:dyDescent="0.25">
      <c r="A244" s="358"/>
      <c r="B244" s="477" t="s">
        <v>1287</v>
      </c>
      <c r="C244" s="479" t="s">
        <v>633</v>
      </c>
      <c r="D244" s="481">
        <v>18073.830000000002</v>
      </c>
      <c r="E244" s="425" t="s">
        <v>1245</v>
      </c>
      <c r="F244" s="423">
        <v>11306</v>
      </c>
      <c r="G244" s="359" t="s">
        <v>1291</v>
      </c>
      <c r="H244" s="359" t="s">
        <v>1290</v>
      </c>
      <c r="I244" s="360">
        <f t="shared" si="11"/>
        <v>11306</v>
      </c>
      <c r="J244" s="359"/>
      <c r="K244" s="361"/>
      <c r="L244" s="361"/>
      <c r="M244" s="361"/>
      <c r="N244" s="361"/>
      <c r="O244" s="361"/>
      <c r="P244" s="361"/>
      <c r="Q244" s="361"/>
      <c r="R244" s="361"/>
      <c r="S244" s="361"/>
      <c r="T244" s="361"/>
      <c r="U244" s="361"/>
      <c r="V244" s="361"/>
      <c r="W244" s="361"/>
      <c r="X244" s="361"/>
      <c r="Y244" s="361"/>
      <c r="Z244" s="361"/>
    </row>
    <row r="245" spans="1:26" s="435" customFormat="1" ht="57.6" x14ac:dyDescent="0.25">
      <c r="A245" s="405"/>
      <c r="B245" s="478"/>
      <c r="C245" s="480"/>
      <c r="D245" s="482"/>
      <c r="E245" s="437" t="s">
        <v>1313</v>
      </c>
      <c r="F245" s="439">
        <f>D244-F244</f>
        <v>6767.8300000000017</v>
      </c>
      <c r="G245" s="410" t="s">
        <v>1314</v>
      </c>
      <c r="H245" s="410" t="s">
        <v>1316</v>
      </c>
      <c r="I245" s="409">
        <f>F245</f>
        <v>6767.8300000000017</v>
      </c>
      <c r="J245" s="410" t="s">
        <v>1315</v>
      </c>
      <c r="K245" s="419"/>
      <c r="L245" s="419"/>
      <c r="M245" s="419"/>
      <c r="N245" s="419"/>
      <c r="O245" s="419"/>
      <c r="P245" s="419"/>
      <c r="Q245" s="419"/>
      <c r="R245" s="419"/>
      <c r="S245" s="419"/>
      <c r="T245" s="419"/>
      <c r="U245" s="419"/>
      <c r="V245" s="419"/>
      <c r="W245" s="419"/>
      <c r="X245" s="419"/>
      <c r="Y245" s="419"/>
      <c r="Z245" s="419"/>
    </row>
    <row r="246" spans="1:26" s="435" customFormat="1" ht="43.2" x14ac:dyDescent="0.25">
      <c r="A246" s="405"/>
      <c r="B246" s="405" t="s">
        <v>1288</v>
      </c>
      <c r="C246" s="331" t="s">
        <v>219</v>
      </c>
      <c r="D246" s="443">
        <v>2718</v>
      </c>
      <c r="E246" s="437" t="s">
        <v>1313</v>
      </c>
      <c r="F246" s="439">
        <f t="shared" si="13"/>
        <v>2718</v>
      </c>
      <c r="G246" s="410" t="s">
        <v>1317</v>
      </c>
      <c r="H246" s="410" t="s">
        <v>1319</v>
      </c>
      <c r="I246" s="409">
        <f t="shared" si="11"/>
        <v>2718</v>
      </c>
      <c r="J246" s="410" t="s">
        <v>1318</v>
      </c>
      <c r="K246" s="419"/>
      <c r="L246" s="419"/>
      <c r="M246" s="419"/>
      <c r="N246" s="419"/>
      <c r="O246" s="419"/>
      <c r="P246" s="419"/>
      <c r="Q246" s="419"/>
      <c r="R246" s="419"/>
      <c r="S246" s="419"/>
      <c r="T246" s="419"/>
      <c r="U246" s="419"/>
      <c r="V246" s="419"/>
      <c r="W246" s="419"/>
      <c r="X246" s="419"/>
      <c r="Y246" s="419"/>
      <c r="Z246" s="419"/>
    </row>
    <row r="247" spans="1:26" s="435" customFormat="1" ht="28.8" x14ac:dyDescent="0.25">
      <c r="A247" s="405"/>
      <c r="B247" s="405" t="s">
        <v>1288</v>
      </c>
      <c r="C247" s="442" t="s">
        <v>743</v>
      </c>
      <c r="D247" s="443">
        <v>49000</v>
      </c>
      <c r="E247" s="437" t="s">
        <v>945</v>
      </c>
      <c r="F247" s="439">
        <f t="shared" si="13"/>
        <v>49000</v>
      </c>
      <c r="G247" s="410" t="s">
        <v>1320</v>
      </c>
      <c r="H247" s="410" t="s">
        <v>1322</v>
      </c>
      <c r="I247" s="409">
        <f t="shared" si="11"/>
        <v>49000</v>
      </c>
      <c r="J247" s="410" t="s">
        <v>1321</v>
      </c>
      <c r="K247" s="419"/>
      <c r="L247" s="419"/>
      <c r="M247" s="419"/>
      <c r="N247" s="419"/>
      <c r="O247" s="419"/>
      <c r="P247" s="419"/>
      <c r="Q247" s="419"/>
      <c r="R247" s="419"/>
      <c r="S247" s="419"/>
      <c r="T247" s="419"/>
      <c r="U247" s="419"/>
      <c r="V247" s="419"/>
      <c r="W247" s="419"/>
      <c r="X247" s="419"/>
      <c r="Y247" s="419"/>
      <c r="Z247" s="419"/>
    </row>
    <row r="248" spans="1:26" s="362" customFormat="1" ht="43.2" x14ac:dyDescent="0.25">
      <c r="A248" s="358"/>
      <c r="B248" s="358" t="s">
        <v>1289</v>
      </c>
      <c r="C248" s="322" t="s">
        <v>223</v>
      </c>
      <c r="D248" s="417">
        <v>6850</v>
      </c>
      <c r="E248" s="425" t="s">
        <v>1245</v>
      </c>
      <c r="F248" s="423">
        <f t="shared" si="13"/>
        <v>6850</v>
      </c>
      <c r="G248" s="359" t="s">
        <v>1291</v>
      </c>
      <c r="H248" s="359" t="s">
        <v>1290</v>
      </c>
      <c r="I248" s="360">
        <f t="shared" si="11"/>
        <v>6850</v>
      </c>
      <c r="J248" s="359"/>
      <c r="K248" s="361"/>
      <c r="L248" s="361"/>
      <c r="M248" s="361"/>
      <c r="N248" s="361"/>
      <c r="O248" s="361"/>
      <c r="P248" s="361"/>
      <c r="Q248" s="361"/>
      <c r="R248" s="361"/>
      <c r="S248" s="361"/>
      <c r="T248" s="361"/>
      <c r="U248" s="361"/>
      <c r="V248" s="361"/>
      <c r="W248" s="361"/>
      <c r="X248" s="361"/>
      <c r="Y248" s="361"/>
      <c r="Z248" s="361"/>
    </row>
    <row r="249" spans="1:26" s="362" customFormat="1" ht="14.4" x14ac:dyDescent="0.25">
      <c r="A249" s="358"/>
      <c r="B249" s="369" t="s">
        <v>928</v>
      </c>
      <c r="C249" s="411" t="s">
        <v>243</v>
      </c>
      <c r="D249" s="417"/>
      <c r="E249" s="425"/>
      <c r="F249" s="423"/>
      <c r="G249" s="359"/>
      <c r="H249" s="359"/>
      <c r="I249" s="360"/>
      <c r="J249" s="359"/>
      <c r="K249" s="361"/>
      <c r="L249" s="361"/>
      <c r="M249" s="361"/>
      <c r="N249" s="361"/>
      <c r="O249" s="361"/>
      <c r="P249" s="361"/>
      <c r="Q249" s="361"/>
      <c r="R249" s="361"/>
      <c r="S249" s="361"/>
      <c r="T249" s="361"/>
      <c r="U249" s="361"/>
      <c r="V249" s="361"/>
      <c r="W249" s="361"/>
      <c r="X249" s="361"/>
      <c r="Y249" s="361"/>
      <c r="Z249" s="361"/>
    </row>
    <row r="250" spans="1:26" s="362" customFormat="1" ht="43.2" x14ac:dyDescent="0.25">
      <c r="A250" s="358"/>
      <c r="B250" s="358" t="s">
        <v>1292</v>
      </c>
      <c r="C250" s="342" t="s">
        <v>738</v>
      </c>
      <c r="D250" s="417">
        <v>15764</v>
      </c>
      <c r="E250" s="425" t="s">
        <v>1245</v>
      </c>
      <c r="F250" s="423">
        <f>D250</f>
        <v>15764</v>
      </c>
      <c r="G250" s="359" t="s">
        <v>1296</v>
      </c>
      <c r="H250" s="359" t="s">
        <v>1295</v>
      </c>
      <c r="I250" s="360">
        <f t="shared" si="11"/>
        <v>15764</v>
      </c>
      <c r="J250" s="359"/>
      <c r="K250" s="361"/>
      <c r="L250" s="361"/>
      <c r="M250" s="361"/>
      <c r="N250" s="361"/>
      <c r="O250" s="361"/>
      <c r="P250" s="361"/>
      <c r="Q250" s="361"/>
      <c r="R250" s="361"/>
      <c r="S250" s="361"/>
      <c r="T250" s="361"/>
      <c r="U250" s="361"/>
      <c r="V250" s="361"/>
      <c r="W250" s="361"/>
      <c r="X250" s="361"/>
      <c r="Y250" s="361"/>
      <c r="Z250" s="361"/>
    </row>
    <row r="251" spans="1:26" s="362" customFormat="1" ht="43.2" x14ac:dyDescent="0.25">
      <c r="A251" s="358"/>
      <c r="B251" s="358" t="s">
        <v>1292</v>
      </c>
      <c r="C251" s="342" t="s">
        <v>739</v>
      </c>
      <c r="D251" s="417">
        <v>49812</v>
      </c>
      <c r="E251" s="425" t="s">
        <v>1245</v>
      </c>
      <c r="F251" s="423">
        <f>D251</f>
        <v>49812</v>
      </c>
      <c r="G251" s="359" t="s">
        <v>1294</v>
      </c>
      <c r="H251" s="359" t="s">
        <v>1293</v>
      </c>
      <c r="I251" s="360">
        <f t="shared" si="11"/>
        <v>49812</v>
      </c>
      <c r="J251" s="359"/>
      <c r="K251" s="361"/>
      <c r="L251" s="361"/>
      <c r="M251" s="361"/>
      <c r="N251" s="361"/>
      <c r="O251" s="361"/>
      <c r="P251" s="361"/>
      <c r="Q251" s="361"/>
      <c r="R251" s="361"/>
      <c r="S251" s="361"/>
      <c r="T251" s="361"/>
      <c r="U251" s="361"/>
      <c r="V251" s="361"/>
      <c r="W251" s="361"/>
      <c r="X251" s="361"/>
      <c r="Y251" s="361"/>
      <c r="Z251" s="361"/>
    </row>
    <row r="252" spans="1:26" s="362" customFormat="1" ht="14.4" x14ac:dyDescent="0.25">
      <c r="A252" s="358"/>
      <c r="B252" s="369" t="s">
        <v>963</v>
      </c>
      <c r="C252" s="411" t="s">
        <v>262</v>
      </c>
      <c r="D252" s="417"/>
      <c r="E252" s="425"/>
      <c r="F252" s="423"/>
      <c r="G252" s="359"/>
      <c r="H252" s="359"/>
      <c r="I252" s="360"/>
      <c r="J252" s="359"/>
      <c r="K252" s="361"/>
      <c r="L252" s="361"/>
      <c r="M252" s="361"/>
      <c r="N252" s="361"/>
      <c r="O252" s="361"/>
      <c r="P252" s="361"/>
      <c r="Q252" s="361"/>
      <c r="R252" s="361"/>
      <c r="S252" s="361"/>
      <c r="T252" s="361"/>
      <c r="U252" s="361"/>
      <c r="V252" s="361"/>
      <c r="W252" s="361"/>
      <c r="X252" s="361"/>
      <c r="Y252" s="361"/>
      <c r="Z252" s="361"/>
    </row>
    <row r="253" spans="1:26" s="362" customFormat="1" ht="14.4" x14ac:dyDescent="0.25">
      <c r="A253" s="358"/>
      <c r="B253" s="389" t="s">
        <v>985</v>
      </c>
      <c r="C253" s="411" t="s">
        <v>262</v>
      </c>
      <c r="D253" s="417"/>
      <c r="E253" s="425"/>
      <c r="F253" s="423"/>
      <c r="G253" s="359"/>
      <c r="H253" s="359"/>
      <c r="I253" s="360"/>
      <c r="J253" s="359"/>
      <c r="K253" s="361"/>
      <c r="L253" s="361"/>
      <c r="M253" s="361"/>
      <c r="N253" s="361"/>
      <c r="O253" s="361"/>
      <c r="P253" s="361"/>
      <c r="Q253" s="361"/>
      <c r="R253" s="361"/>
      <c r="S253" s="361"/>
      <c r="T253" s="361"/>
      <c r="U253" s="361"/>
      <c r="V253" s="361"/>
      <c r="W253" s="361"/>
      <c r="X253" s="361"/>
      <c r="Y253" s="361"/>
      <c r="Z253" s="361"/>
    </row>
    <row r="254" spans="1:26" s="435" customFormat="1" ht="43.2" x14ac:dyDescent="0.25">
      <c r="A254" s="405"/>
      <c r="B254" s="405" t="s">
        <v>1297</v>
      </c>
      <c r="C254" s="442" t="s">
        <v>661</v>
      </c>
      <c r="D254" s="436">
        <v>20000</v>
      </c>
      <c r="E254" s="434" t="s">
        <v>1301</v>
      </c>
      <c r="F254" s="439">
        <f>D254</f>
        <v>20000</v>
      </c>
      <c r="G254" s="410" t="s">
        <v>1302</v>
      </c>
      <c r="H254" s="410" t="s">
        <v>1302</v>
      </c>
      <c r="I254" s="409">
        <f t="shared" si="11"/>
        <v>20000</v>
      </c>
      <c r="J254" s="410"/>
      <c r="K254" s="419"/>
      <c r="L254" s="419"/>
      <c r="M254" s="419"/>
      <c r="N254" s="419"/>
      <c r="O254" s="419"/>
      <c r="P254" s="419"/>
      <c r="Q254" s="419"/>
      <c r="R254" s="419"/>
      <c r="S254" s="419"/>
      <c r="T254" s="419"/>
      <c r="U254" s="419"/>
      <c r="V254" s="419"/>
      <c r="W254" s="419"/>
      <c r="X254" s="419"/>
      <c r="Y254" s="419"/>
      <c r="Z254" s="419"/>
    </row>
    <row r="255" spans="1:26" s="435" customFormat="1" ht="52.8" x14ac:dyDescent="0.25">
      <c r="A255" s="405"/>
      <c r="B255" s="405" t="s">
        <v>1298</v>
      </c>
      <c r="C255" s="442" t="s">
        <v>1304</v>
      </c>
      <c r="D255" s="436">
        <v>50000</v>
      </c>
      <c r="E255" s="434" t="s">
        <v>1301</v>
      </c>
      <c r="F255" s="439">
        <f>D255</f>
        <v>50000</v>
      </c>
      <c r="G255" s="410" t="s">
        <v>1302</v>
      </c>
      <c r="H255" s="410" t="s">
        <v>1302</v>
      </c>
      <c r="I255" s="409">
        <f t="shared" si="11"/>
        <v>50000</v>
      </c>
      <c r="J255" s="410"/>
      <c r="K255" s="419"/>
      <c r="L255" s="419"/>
      <c r="M255" s="419"/>
      <c r="N255" s="419"/>
      <c r="O255" s="419"/>
      <c r="P255" s="419"/>
      <c r="Q255" s="419"/>
      <c r="R255" s="419"/>
      <c r="S255" s="419"/>
      <c r="T255" s="419"/>
      <c r="U255" s="419"/>
      <c r="V255" s="419"/>
      <c r="W255" s="419"/>
      <c r="X255" s="419"/>
      <c r="Y255" s="419"/>
      <c r="Z255" s="419"/>
    </row>
    <row r="256" spans="1:26" s="362" customFormat="1" ht="43.2" x14ac:dyDescent="0.25">
      <c r="A256" s="358"/>
      <c r="B256" s="358" t="s">
        <v>1298</v>
      </c>
      <c r="C256" s="342" t="s">
        <v>740</v>
      </c>
      <c r="D256" s="426">
        <v>19293.12</v>
      </c>
      <c r="E256" s="425" t="s">
        <v>1245</v>
      </c>
      <c r="F256" s="423">
        <f>D256</f>
        <v>19293.12</v>
      </c>
      <c r="G256" s="359" t="s">
        <v>1300</v>
      </c>
      <c r="H256" s="359" t="s">
        <v>1299</v>
      </c>
      <c r="I256" s="360">
        <f t="shared" si="11"/>
        <v>19293.12</v>
      </c>
      <c r="J256" s="359"/>
      <c r="K256" s="361"/>
      <c r="L256" s="361"/>
      <c r="M256" s="361"/>
      <c r="N256" s="361"/>
      <c r="O256" s="361"/>
      <c r="P256" s="361"/>
      <c r="Q256" s="361"/>
      <c r="R256" s="361"/>
      <c r="S256" s="361"/>
      <c r="T256" s="361"/>
      <c r="U256" s="361"/>
      <c r="V256" s="361"/>
      <c r="W256" s="361"/>
      <c r="X256" s="361"/>
      <c r="Y256" s="361"/>
      <c r="Z256" s="361"/>
    </row>
    <row r="257" spans="1:26" ht="14.25" customHeight="1" x14ac:dyDescent="0.25">
      <c r="A257" s="372"/>
      <c r="B257" s="504" t="s">
        <v>320</v>
      </c>
      <c r="C257" s="505"/>
      <c r="D257" s="440">
        <f>SUM(D203:D256)</f>
        <v>372042.18</v>
      </c>
      <c r="E257" s="441"/>
      <c r="F257" s="370">
        <f>SUM(F203:F256)</f>
        <v>372042.18</v>
      </c>
      <c r="G257" s="371"/>
      <c r="H257" s="371"/>
      <c r="I257" s="370">
        <f>SUM(I203:I256)</f>
        <v>372042.18</v>
      </c>
      <c r="J257" s="371"/>
      <c r="K257" s="373"/>
      <c r="L257" s="373"/>
      <c r="M257" s="373"/>
      <c r="N257" s="373"/>
      <c r="O257" s="373"/>
      <c r="P257" s="373"/>
      <c r="Q257" s="373"/>
      <c r="R257" s="373"/>
      <c r="S257" s="373"/>
      <c r="T257" s="373"/>
      <c r="U257" s="373"/>
      <c r="V257" s="373"/>
      <c r="W257" s="373"/>
      <c r="X257" s="373"/>
      <c r="Y257" s="373"/>
      <c r="Z257" s="373"/>
    </row>
    <row r="258" spans="1:26" ht="14.25" customHeight="1" x14ac:dyDescent="0.25">
      <c r="A258" s="363"/>
      <c r="B258" s="382"/>
      <c r="C258" s="364"/>
      <c r="D258" s="383"/>
      <c r="E258" s="364"/>
      <c r="F258" s="383"/>
      <c r="G258" s="364"/>
      <c r="H258" s="364"/>
      <c r="I258" s="383"/>
    </row>
    <row r="259" spans="1:26" ht="14.25" customHeight="1" x14ac:dyDescent="0.25">
      <c r="A259" s="363"/>
      <c r="B259" s="382"/>
      <c r="C259" s="364"/>
      <c r="D259" s="383"/>
      <c r="E259" s="364"/>
      <c r="F259" s="383"/>
      <c r="G259" s="364"/>
      <c r="H259" s="364"/>
    </row>
    <row r="260" spans="1:26" ht="14.25" customHeight="1" x14ac:dyDescent="0.25">
      <c r="A260" s="374"/>
      <c r="B260" s="375" t="s">
        <v>322</v>
      </c>
      <c r="C260" s="375"/>
      <c r="D260" s="391"/>
      <c r="E260" s="375"/>
      <c r="F260" s="391"/>
      <c r="G260" s="375"/>
      <c r="H260" s="375"/>
      <c r="I260" s="390"/>
      <c r="J260" s="375"/>
      <c r="K260" s="374"/>
      <c r="L260" s="374"/>
      <c r="M260" s="374"/>
      <c r="N260" s="374"/>
      <c r="O260" s="374"/>
      <c r="P260" s="374"/>
      <c r="Q260" s="374"/>
      <c r="R260" s="374"/>
      <c r="S260" s="374"/>
      <c r="T260" s="374"/>
      <c r="U260" s="374"/>
      <c r="V260" s="374"/>
      <c r="W260" s="374"/>
      <c r="X260" s="374"/>
      <c r="Y260" s="374"/>
      <c r="Z260" s="374"/>
    </row>
    <row r="261" spans="1:26" ht="14.25" customHeight="1" x14ac:dyDescent="0.25">
      <c r="A261" s="363"/>
      <c r="B261" s="382"/>
      <c r="C261" s="364"/>
      <c r="D261" s="383"/>
      <c r="E261" s="364"/>
      <c r="F261" s="383"/>
      <c r="G261" s="364"/>
      <c r="H261" s="364"/>
    </row>
    <row r="262" spans="1:26" ht="14.25" customHeight="1" x14ac:dyDescent="0.25">
      <c r="A262" s="363"/>
      <c r="B262" s="382"/>
      <c r="C262" s="364"/>
      <c r="D262" s="383"/>
      <c r="E262" s="364"/>
      <c r="F262" s="383"/>
      <c r="G262" s="364"/>
      <c r="H262" s="364"/>
    </row>
    <row r="263" spans="1:26" ht="14.25" customHeight="1" x14ac:dyDescent="0.25">
      <c r="A263" s="363"/>
      <c r="B263" s="382"/>
      <c r="C263" s="364"/>
      <c r="D263" s="383"/>
      <c r="E263" s="364"/>
      <c r="F263" s="383"/>
      <c r="G263" s="364"/>
      <c r="H263" s="364"/>
    </row>
    <row r="264" spans="1:26" ht="14.25" customHeight="1" x14ac:dyDescent="0.25">
      <c r="A264" s="363"/>
      <c r="B264" s="382"/>
      <c r="C264" s="364"/>
      <c r="D264" s="383"/>
      <c r="E264" s="364"/>
      <c r="F264" s="383"/>
      <c r="G264" s="364"/>
      <c r="H264" s="364"/>
    </row>
    <row r="265" spans="1:26" ht="14.25" customHeight="1" x14ac:dyDescent="0.25">
      <c r="A265" s="363"/>
      <c r="B265" s="382"/>
      <c r="C265" s="364"/>
      <c r="D265" s="383"/>
      <c r="E265" s="364"/>
      <c r="F265" s="383"/>
      <c r="G265" s="364"/>
      <c r="H265" s="364"/>
    </row>
    <row r="266" spans="1:26" ht="14.25" customHeight="1" x14ac:dyDescent="0.25">
      <c r="A266" s="363"/>
      <c r="B266" s="382"/>
      <c r="C266" s="364"/>
      <c r="D266" s="383"/>
      <c r="E266" s="364"/>
      <c r="F266" s="383"/>
      <c r="G266" s="364"/>
      <c r="H266" s="364"/>
    </row>
    <row r="267" spans="1:26" ht="14.25" customHeight="1" x14ac:dyDescent="0.25">
      <c r="A267" s="363"/>
      <c r="B267" s="382"/>
      <c r="C267" s="364"/>
      <c r="D267" s="383"/>
      <c r="E267" s="364"/>
      <c r="F267" s="383"/>
      <c r="G267" s="364"/>
      <c r="H267" s="364"/>
    </row>
    <row r="268" spans="1:26" ht="14.25" customHeight="1" x14ac:dyDescent="0.25">
      <c r="A268" s="363"/>
      <c r="B268" s="382"/>
      <c r="C268" s="364"/>
      <c r="D268" s="383"/>
      <c r="E268" s="364"/>
      <c r="F268" s="383"/>
      <c r="G268" s="364"/>
      <c r="H268" s="364"/>
    </row>
    <row r="269" spans="1:26" ht="14.25" customHeight="1" x14ac:dyDescent="0.25">
      <c r="A269" s="363"/>
      <c r="B269" s="382"/>
      <c r="C269" s="364"/>
      <c r="D269" s="383"/>
      <c r="E269" s="364"/>
      <c r="F269" s="383"/>
      <c r="G269" s="364"/>
      <c r="H269" s="364"/>
    </row>
    <row r="270" spans="1:26" ht="14.25" customHeight="1" x14ac:dyDescent="0.25">
      <c r="A270" s="363"/>
      <c r="B270" s="382"/>
      <c r="C270" s="364"/>
      <c r="D270" s="383"/>
      <c r="E270" s="364"/>
      <c r="F270" s="383"/>
      <c r="G270" s="364"/>
      <c r="H270" s="364"/>
    </row>
    <row r="271" spans="1:26" ht="14.25" customHeight="1" x14ac:dyDescent="0.25">
      <c r="A271" s="363"/>
      <c r="B271" s="382"/>
      <c r="C271" s="364"/>
      <c r="D271" s="383"/>
      <c r="E271" s="364"/>
      <c r="F271" s="383"/>
      <c r="G271" s="364"/>
      <c r="H271" s="364"/>
    </row>
    <row r="272" spans="1:26" ht="14.25" customHeight="1" x14ac:dyDescent="0.25">
      <c r="A272" s="363"/>
      <c r="B272" s="382"/>
      <c r="C272" s="364"/>
      <c r="D272" s="383"/>
      <c r="E272" s="364"/>
      <c r="F272" s="383"/>
      <c r="G272" s="364"/>
      <c r="H272" s="364"/>
    </row>
    <row r="273" spans="1:8" ht="14.25" customHeight="1" x14ac:dyDescent="0.25">
      <c r="A273" s="363"/>
      <c r="B273" s="382"/>
      <c r="C273" s="364"/>
      <c r="D273" s="383"/>
      <c r="E273" s="364"/>
      <c r="F273" s="383"/>
      <c r="G273" s="364"/>
      <c r="H273" s="364"/>
    </row>
    <row r="274" spans="1:8" ht="14.25" customHeight="1" x14ac:dyDescent="0.25">
      <c r="A274" s="363"/>
      <c r="B274" s="382"/>
      <c r="C274" s="364"/>
      <c r="D274" s="383"/>
      <c r="E274" s="364"/>
      <c r="F274" s="383"/>
      <c r="G274" s="364"/>
      <c r="H274" s="364"/>
    </row>
    <row r="275" spans="1:8" ht="14.25" customHeight="1" x14ac:dyDescent="0.25">
      <c r="A275" s="363"/>
      <c r="B275" s="382"/>
      <c r="C275" s="364"/>
      <c r="D275" s="383"/>
      <c r="E275" s="364"/>
      <c r="F275" s="383"/>
      <c r="G275" s="364"/>
      <c r="H275" s="364"/>
    </row>
    <row r="276" spans="1:8" ht="14.25" customHeight="1" x14ac:dyDescent="0.25">
      <c r="A276" s="363"/>
      <c r="B276" s="382"/>
      <c r="C276" s="364"/>
      <c r="D276" s="383"/>
      <c r="E276" s="364"/>
      <c r="F276" s="383"/>
      <c r="G276" s="364"/>
      <c r="H276" s="364"/>
    </row>
    <row r="277" spans="1:8" ht="14.25" customHeight="1" x14ac:dyDescent="0.25">
      <c r="A277" s="363"/>
      <c r="B277" s="382"/>
      <c r="C277" s="364"/>
      <c r="D277" s="383"/>
      <c r="E277" s="364"/>
      <c r="F277" s="383"/>
      <c r="G277" s="364"/>
      <c r="H277" s="364"/>
    </row>
    <row r="278" spans="1:8" ht="14.25" customHeight="1" x14ac:dyDescent="0.25">
      <c r="A278" s="363"/>
      <c r="B278" s="382"/>
      <c r="C278" s="364"/>
      <c r="D278" s="383"/>
      <c r="E278" s="364"/>
      <c r="F278" s="383"/>
      <c r="G278" s="364"/>
      <c r="H278" s="364"/>
    </row>
    <row r="279" spans="1:8" ht="14.25" customHeight="1" x14ac:dyDescent="0.25">
      <c r="A279" s="363"/>
      <c r="B279" s="382"/>
      <c r="C279" s="364"/>
      <c r="D279" s="383"/>
      <c r="E279" s="364"/>
      <c r="F279" s="383"/>
      <c r="G279" s="364"/>
      <c r="H279" s="364"/>
    </row>
    <row r="280" spans="1:8" ht="14.25" customHeight="1" x14ac:dyDescent="0.25">
      <c r="A280" s="363"/>
      <c r="B280" s="382"/>
      <c r="C280" s="364"/>
      <c r="D280" s="383"/>
      <c r="E280" s="364"/>
      <c r="F280" s="383"/>
      <c r="G280" s="364"/>
      <c r="H280" s="364"/>
    </row>
    <row r="281" spans="1:8" ht="14.25" customHeight="1" x14ac:dyDescent="0.25">
      <c r="A281" s="363"/>
      <c r="B281" s="382"/>
      <c r="C281" s="364"/>
      <c r="D281" s="383"/>
      <c r="E281" s="364"/>
      <c r="F281" s="383"/>
      <c r="G281" s="364"/>
      <c r="H281" s="364"/>
    </row>
    <row r="282" spans="1:8" ht="14.25" customHeight="1" x14ac:dyDescent="0.25">
      <c r="A282" s="363"/>
      <c r="B282" s="382"/>
      <c r="C282" s="364"/>
      <c r="D282" s="383"/>
      <c r="E282" s="364"/>
      <c r="F282" s="383"/>
      <c r="G282" s="364"/>
      <c r="H282" s="364"/>
    </row>
    <row r="283" spans="1:8" ht="14.25" customHeight="1" x14ac:dyDescent="0.25">
      <c r="A283" s="363"/>
      <c r="B283" s="382"/>
      <c r="C283" s="364"/>
      <c r="D283" s="383"/>
      <c r="E283" s="364"/>
      <c r="F283" s="383"/>
      <c r="G283" s="364"/>
      <c r="H283" s="364"/>
    </row>
    <row r="284" spans="1:8" ht="14.25" customHeight="1" x14ac:dyDescent="0.25">
      <c r="A284" s="363"/>
      <c r="B284" s="382"/>
      <c r="C284" s="364"/>
      <c r="D284" s="383"/>
      <c r="E284" s="364"/>
      <c r="F284" s="383"/>
      <c r="G284" s="364"/>
      <c r="H284" s="364"/>
    </row>
    <row r="285" spans="1:8" ht="14.25" customHeight="1" x14ac:dyDescent="0.25">
      <c r="A285" s="363"/>
      <c r="B285" s="382"/>
      <c r="C285" s="364"/>
      <c r="D285" s="383"/>
      <c r="E285" s="364"/>
      <c r="F285" s="383"/>
      <c r="G285" s="364"/>
      <c r="H285" s="364"/>
    </row>
    <row r="286" spans="1:8" ht="14.25" customHeight="1" x14ac:dyDescent="0.25">
      <c r="A286" s="363"/>
      <c r="B286" s="382"/>
      <c r="C286" s="364"/>
      <c r="D286" s="383"/>
      <c r="E286" s="364"/>
      <c r="F286" s="383"/>
      <c r="G286" s="364"/>
      <c r="H286" s="364"/>
    </row>
    <row r="287" spans="1:8" ht="14.25" customHeight="1" x14ac:dyDescent="0.25">
      <c r="A287" s="363"/>
      <c r="B287" s="382"/>
      <c r="C287" s="364"/>
      <c r="D287" s="383"/>
      <c r="E287" s="364"/>
      <c r="F287" s="383"/>
      <c r="G287" s="364"/>
      <c r="H287" s="364"/>
    </row>
    <row r="288" spans="1:8" ht="14.25" customHeight="1" x14ac:dyDescent="0.25">
      <c r="A288" s="363"/>
      <c r="B288" s="382"/>
      <c r="C288" s="364"/>
      <c r="D288" s="383"/>
      <c r="E288" s="364"/>
      <c r="F288" s="383"/>
      <c r="G288" s="364"/>
      <c r="H288" s="364"/>
    </row>
    <row r="289" spans="1:8" ht="14.25" customHeight="1" x14ac:dyDescent="0.25">
      <c r="A289" s="363"/>
      <c r="B289" s="382"/>
      <c r="C289" s="364"/>
      <c r="D289" s="383"/>
      <c r="E289" s="364"/>
      <c r="F289" s="383"/>
      <c r="G289" s="364"/>
      <c r="H289" s="364"/>
    </row>
    <row r="290" spans="1:8" ht="14.25" customHeight="1" x14ac:dyDescent="0.25">
      <c r="A290" s="363"/>
      <c r="B290" s="382"/>
      <c r="C290" s="364"/>
      <c r="D290" s="383"/>
      <c r="E290" s="364"/>
      <c r="F290" s="383"/>
      <c r="G290" s="364"/>
      <c r="H290" s="364"/>
    </row>
    <row r="291" spans="1:8" ht="14.25" customHeight="1" x14ac:dyDescent="0.25">
      <c r="A291" s="363"/>
      <c r="B291" s="382"/>
      <c r="C291" s="364"/>
      <c r="D291" s="383"/>
      <c r="E291" s="364"/>
      <c r="F291" s="383"/>
      <c r="G291" s="364"/>
      <c r="H291" s="364"/>
    </row>
    <row r="292" spans="1:8" ht="14.25" customHeight="1" x14ac:dyDescent="0.25">
      <c r="A292" s="363"/>
      <c r="B292" s="382"/>
      <c r="C292" s="364"/>
      <c r="D292" s="383"/>
      <c r="E292" s="364"/>
      <c r="F292" s="383"/>
      <c r="G292" s="364"/>
      <c r="H292" s="364"/>
    </row>
    <row r="293" spans="1:8" ht="14.25" customHeight="1" x14ac:dyDescent="0.25">
      <c r="A293" s="363"/>
      <c r="B293" s="382"/>
      <c r="C293" s="364"/>
      <c r="D293" s="383"/>
      <c r="E293" s="364"/>
      <c r="F293" s="383"/>
      <c r="G293" s="364"/>
      <c r="H293" s="364"/>
    </row>
    <row r="294" spans="1:8" ht="14.25" customHeight="1" x14ac:dyDescent="0.25">
      <c r="A294" s="363"/>
      <c r="B294" s="382"/>
      <c r="C294" s="364"/>
      <c r="D294" s="383"/>
      <c r="E294" s="364"/>
      <c r="F294" s="383"/>
      <c r="G294" s="364"/>
      <c r="H294" s="364"/>
    </row>
    <row r="295" spans="1:8" ht="14.25" customHeight="1" x14ac:dyDescent="0.25">
      <c r="A295" s="363"/>
      <c r="B295" s="382"/>
      <c r="C295" s="364"/>
      <c r="D295" s="383"/>
      <c r="E295" s="364"/>
      <c r="F295" s="383"/>
      <c r="G295" s="364"/>
      <c r="H295" s="364"/>
    </row>
    <row r="296" spans="1:8" ht="14.25" customHeight="1" x14ac:dyDescent="0.25">
      <c r="A296" s="363"/>
      <c r="B296" s="382"/>
      <c r="C296" s="364"/>
      <c r="D296" s="383"/>
      <c r="E296" s="364"/>
      <c r="F296" s="383"/>
      <c r="G296" s="364"/>
      <c r="H296" s="364"/>
    </row>
    <row r="297" spans="1:8" ht="14.25" customHeight="1" x14ac:dyDescent="0.25">
      <c r="A297" s="363"/>
      <c r="B297" s="382"/>
      <c r="C297" s="364"/>
      <c r="D297" s="383"/>
      <c r="E297" s="364"/>
      <c r="F297" s="383"/>
      <c r="G297" s="364"/>
      <c r="H297" s="364"/>
    </row>
    <row r="298" spans="1:8" ht="14.25" customHeight="1" x14ac:dyDescent="0.25">
      <c r="A298" s="363"/>
      <c r="B298" s="382"/>
      <c r="C298" s="364"/>
      <c r="D298" s="383"/>
      <c r="E298" s="364"/>
      <c r="F298" s="383"/>
      <c r="G298" s="364"/>
      <c r="H298" s="364"/>
    </row>
    <row r="299" spans="1:8" ht="14.25" customHeight="1" x14ac:dyDescent="0.25">
      <c r="A299" s="363"/>
      <c r="B299" s="382"/>
      <c r="C299" s="364"/>
      <c r="D299" s="383"/>
      <c r="E299" s="364"/>
      <c r="F299" s="383"/>
      <c r="G299" s="364"/>
      <c r="H299" s="364"/>
    </row>
    <row r="300" spans="1:8" ht="14.25" customHeight="1" x14ac:dyDescent="0.25">
      <c r="A300" s="363"/>
      <c r="B300" s="382"/>
      <c r="C300" s="364"/>
      <c r="D300" s="383"/>
      <c r="E300" s="364"/>
      <c r="F300" s="383"/>
      <c r="G300" s="364"/>
      <c r="H300" s="364"/>
    </row>
    <row r="301" spans="1:8" ht="14.25" customHeight="1" x14ac:dyDescent="0.25">
      <c r="A301" s="363"/>
      <c r="B301" s="382"/>
      <c r="C301" s="364"/>
      <c r="D301" s="383"/>
      <c r="E301" s="364"/>
      <c r="F301" s="383"/>
      <c r="G301" s="364"/>
      <c r="H301" s="364"/>
    </row>
    <row r="302" spans="1:8" ht="14.25" customHeight="1" x14ac:dyDescent="0.25">
      <c r="A302" s="363"/>
      <c r="B302" s="382"/>
      <c r="C302" s="364"/>
      <c r="D302" s="383"/>
      <c r="E302" s="364"/>
      <c r="F302" s="383"/>
      <c r="G302" s="364"/>
      <c r="H302" s="364"/>
    </row>
    <row r="303" spans="1:8" ht="14.25" customHeight="1" x14ac:dyDescent="0.25">
      <c r="A303" s="363"/>
      <c r="B303" s="382"/>
      <c r="C303" s="364"/>
      <c r="D303" s="383"/>
      <c r="E303" s="364"/>
      <c r="F303" s="383"/>
      <c r="G303" s="364"/>
      <c r="H303" s="364"/>
    </row>
    <row r="304" spans="1:8" ht="14.25" customHeight="1" x14ac:dyDescent="0.25">
      <c r="A304" s="363"/>
      <c r="B304" s="382"/>
      <c r="C304" s="364"/>
      <c r="D304" s="383"/>
      <c r="E304" s="364"/>
      <c r="F304" s="383"/>
      <c r="G304" s="364"/>
      <c r="H304" s="364"/>
    </row>
    <row r="305" spans="1:8" ht="14.25" customHeight="1" x14ac:dyDescent="0.25">
      <c r="A305" s="363"/>
      <c r="B305" s="382"/>
      <c r="C305" s="364"/>
      <c r="D305" s="383"/>
      <c r="E305" s="364"/>
      <c r="F305" s="383"/>
      <c r="G305" s="364"/>
      <c r="H305" s="364"/>
    </row>
    <row r="306" spans="1:8" ht="14.25" customHeight="1" x14ac:dyDescent="0.25">
      <c r="A306" s="363"/>
      <c r="B306" s="382"/>
      <c r="C306" s="364"/>
      <c r="D306" s="383"/>
      <c r="E306" s="364"/>
      <c r="F306" s="383"/>
      <c r="G306" s="364"/>
      <c r="H306" s="364"/>
    </row>
    <row r="307" spans="1:8" ht="14.25" customHeight="1" x14ac:dyDescent="0.25">
      <c r="A307" s="363"/>
      <c r="B307" s="382"/>
      <c r="C307" s="364"/>
      <c r="D307" s="383"/>
      <c r="E307" s="364"/>
      <c r="F307" s="383"/>
      <c r="G307" s="364"/>
      <c r="H307" s="364"/>
    </row>
    <row r="308" spans="1:8" ht="14.25" customHeight="1" x14ac:dyDescent="0.25">
      <c r="A308" s="363"/>
      <c r="B308" s="382"/>
      <c r="C308" s="364"/>
      <c r="D308" s="383"/>
      <c r="E308" s="364"/>
      <c r="F308" s="383"/>
      <c r="G308" s="364"/>
      <c r="H308" s="364"/>
    </row>
    <row r="309" spans="1:8" ht="14.25" customHeight="1" x14ac:dyDescent="0.25">
      <c r="A309" s="363"/>
      <c r="B309" s="382"/>
      <c r="C309" s="364"/>
      <c r="D309" s="383"/>
      <c r="E309" s="364"/>
      <c r="F309" s="383"/>
      <c r="G309" s="364"/>
      <c r="H309" s="364"/>
    </row>
    <row r="310" spans="1:8" ht="14.25" customHeight="1" x14ac:dyDescent="0.25">
      <c r="A310" s="363"/>
      <c r="B310" s="382"/>
      <c r="C310" s="364"/>
      <c r="D310" s="383"/>
      <c r="E310" s="364"/>
      <c r="F310" s="383"/>
      <c r="G310" s="364"/>
      <c r="H310" s="364"/>
    </row>
    <row r="311" spans="1:8" ht="14.25" customHeight="1" x14ac:dyDescent="0.25">
      <c r="A311" s="363"/>
      <c r="B311" s="382"/>
      <c r="C311" s="364"/>
      <c r="D311" s="383"/>
      <c r="E311" s="364"/>
      <c r="F311" s="383"/>
      <c r="G311" s="364"/>
      <c r="H311" s="364"/>
    </row>
    <row r="312" spans="1:8" ht="14.25" customHeight="1" x14ac:dyDescent="0.25">
      <c r="A312" s="363"/>
      <c r="B312" s="382"/>
      <c r="C312" s="364"/>
      <c r="D312" s="383"/>
      <c r="E312" s="364"/>
      <c r="F312" s="383"/>
      <c r="G312" s="364"/>
      <c r="H312" s="364"/>
    </row>
    <row r="313" spans="1:8" ht="14.25" customHeight="1" x14ac:dyDescent="0.25">
      <c r="A313" s="363"/>
      <c r="B313" s="382"/>
      <c r="C313" s="364"/>
      <c r="D313" s="383"/>
      <c r="E313" s="364"/>
      <c r="F313" s="383"/>
      <c r="G313" s="364"/>
      <c r="H313" s="364"/>
    </row>
    <row r="314" spans="1:8" ht="14.25" customHeight="1" x14ac:dyDescent="0.25">
      <c r="A314" s="363"/>
      <c r="B314" s="382"/>
      <c r="C314" s="364"/>
      <c r="D314" s="383"/>
      <c r="E314" s="364"/>
      <c r="F314" s="383"/>
      <c r="G314" s="364"/>
      <c r="H314" s="364"/>
    </row>
    <row r="315" spans="1:8" ht="14.25" customHeight="1" x14ac:dyDescent="0.25">
      <c r="A315" s="363"/>
      <c r="B315" s="382"/>
      <c r="C315" s="364"/>
      <c r="D315" s="383"/>
      <c r="E315" s="364"/>
      <c r="F315" s="383"/>
      <c r="G315" s="364"/>
      <c r="H315" s="364"/>
    </row>
    <row r="316" spans="1:8" ht="14.25" customHeight="1" x14ac:dyDescent="0.25">
      <c r="A316" s="363"/>
      <c r="B316" s="382"/>
      <c r="C316" s="364"/>
      <c r="D316" s="383"/>
      <c r="E316" s="364"/>
      <c r="F316" s="383"/>
      <c r="G316" s="364"/>
      <c r="H316" s="364"/>
    </row>
    <row r="317" spans="1:8" ht="14.25" customHeight="1" x14ac:dyDescent="0.25">
      <c r="A317" s="363"/>
      <c r="B317" s="382"/>
      <c r="C317" s="364"/>
      <c r="D317" s="383"/>
      <c r="E317" s="364"/>
      <c r="F317" s="383"/>
      <c r="G317" s="364"/>
      <c r="H317" s="364"/>
    </row>
    <row r="318" spans="1:8" ht="14.25" customHeight="1" x14ac:dyDescent="0.25">
      <c r="A318" s="363"/>
      <c r="B318" s="382"/>
      <c r="C318" s="364"/>
      <c r="D318" s="383"/>
      <c r="E318" s="364"/>
      <c r="F318" s="383"/>
      <c r="G318" s="364"/>
      <c r="H318" s="364"/>
    </row>
    <row r="319" spans="1:8" ht="14.25" customHeight="1" x14ac:dyDescent="0.25">
      <c r="A319" s="363"/>
      <c r="B319" s="382"/>
      <c r="C319" s="364"/>
      <c r="D319" s="383"/>
      <c r="E319" s="364"/>
      <c r="F319" s="383"/>
      <c r="G319" s="364"/>
      <c r="H319" s="364"/>
    </row>
    <row r="320" spans="1:8" ht="14.25" customHeight="1" x14ac:dyDescent="0.25">
      <c r="A320" s="363"/>
      <c r="B320" s="382"/>
      <c r="C320" s="364"/>
      <c r="D320" s="383"/>
      <c r="E320" s="364"/>
      <c r="F320" s="383"/>
      <c r="G320" s="364"/>
      <c r="H320" s="364"/>
    </row>
    <row r="321" spans="1:8" ht="14.25" customHeight="1" x14ac:dyDescent="0.25">
      <c r="A321" s="363"/>
      <c r="B321" s="382"/>
      <c r="C321" s="364"/>
      <c r="D321" s="383"/>
      <c r="E321" s="364"/>
      <c r="F321" s="383"/>
      <c r="G321" s="364"/>
      <c r="H321" s="364"/>
    </row>
    <row r="322" spans="1:8" ht="14.25" customHeight="1" x14ac:dyDescent="0.25">
      <c r="A322" s="363"/>
      <c r="B322" s="382"/>
      <c r="C322" s="364"/>
      <c r="D322" s="383"/>
      <c r="E322" s="364"/>
      <c r="F322" s="383"/>
      <c r="G322" s="364"/>
      <c r="H322" s="364"/>
    </row>
    <row r="323" spans="1:8" ht="14.25" customHeight="1" x14ac:dyDescent="0.25">
      <c r="A323" s="363"/>
      <c r="B323" s="382"/>
      <c r="C323" s="364"/>
      <c r="D323" s="383"/>
      <c r="E323" s="364"/>
      <c r="F323" s="383"/>
      <c r="G323" s="364"/>
      <c r="H323" s="364"/>
    </row>
    <row r="324" spans="1:8" ht="14.25" customHeight="1" x14ac:dyDescent="0.25">
      <c r="A324" s="363"/>
      <c r="B324" s="382"/>
      <c r="C324" s="364"/>
      <c r="D324" s="383"/>
      <c r="E324" s="364"/>
      <c r="F324" s="383"/>
      <c r="G324" s="364"/>
      <c r="H324" s="364"/>
    </row>
    <row r="325" spans="1:8" ht="14.25" customHeight="1" x14ac:dyDescent="0.25">
      <c r="A325" s="363"/>
      <c r="B325" s="382"/>
      <c r="C325" s="364"/>
      <c r="D325" s="383"/>
      <c r="E325" s="364"/>
      <c r="F325" s="383"/>
      <c r="G325" s="364"/>
      <c r="H325" s="364"/>
    </row>
    <row r="326" spans="1:8" ht="14.25" customHeight="1" x14ac:dyDescent="0.25">
      <c r="A326" s="363"/>
      <c r="B326" s="382"/>
      <c r="C326" s="364"/>
      <c r="D326" s="383"/>
      <c r="E326" s="364"/>
      <c r="F326" s="383"/>
      <c r="G326" s="364"/>
      <c r="H326" s="364"/>
    </row>
    <row r="327" spans="1:8" ht="14.25" customHeight="1" x14ac:dyDescent="0.25">
      <c r="A327" s="363"/>
      <c r="B327" s="382"/>
      <c r="C327" s="364"/>
      <c r="D327" s="383"/>
      <c r="E327" s="364"/>
      <c r="F327" s="383"/>
      <c r="G327" s="364"/>
      <c r="H327" s="364"/>
    </row>
    <row r="328" spans="1:8" ht="14.25" customHeight="1" x14ac:dyDescent="0.25">
      <c r="A328" s="363"/>
      <c r="B328" s="382"/>
      <c r="C328" s="364"/>
      <c r="D328" s="383"/>
      <c r="E328" s="364"/>
      <c r="F328" s="383"/>
      <c r="G328" s="364"/>
      <c r="H328" s="364"/>
    </row>
    <row r="329" spans="1:8" ht="14.25" customHeight="1" x14ac:dyDescent="0.25">
      <c r="A329" s="363"/>
      <c r="B329" s="382"/>
      <c r="C329" s="364"/>
      <c r="D329" s="383"/>
      <c r="E329" s="364"/>
      <c r="F329" s="383"/>
      <c r="G329" s="364"/>
      <c r="H329" s="364"/>
    </row>
    <row r="330" spans="1:8" ht="14.25" customHeight="1" x14ac:dyDescent="0.25">
      <c r="A330" s="363"/>
      <c r="B330" s="382"/>
      <c r="C330" s="364"/>
      <c r="D330" s="383"/>
      <c r="E330" s="364"/>
      <c r="F330" s="383"/>
      <c r="G330" s="364"/>
      <c r="H330" s="364"/>
    </row>
    <row r="331" spans="1:8" ht="14.25" customHeight="1" x14ac:dyDescent="0.25">
      <c r="A331" s="363"/>
      <c r="B331" s="382"/>
      <c r="C331" s="364"/>
      <c r="D331" s="383"/>
      <c r="E331" s="364"/>
      <c r="F331" s="383"/>
      <c r="G331" s="364"/>
      <c r="H331" s="364"/>
    </row>
    <row r="332" spans="1:8" ht="14.25" customHeight="1" x14ac:dyDescent="0.25">
      <c r="A332" s="363"/>
      <c r="B332" s="382"/>
      <c r="C332" s="364"/>
      <c r="D332" s="383"/>
      <c r="E332" s="364"/>
      <c r="F332" s="383"/>
      <c r="G332" s="364"/>
      <c r="H332" s="364"/>
    </row>
    <row r="333" spans="1:8" ht="14.25" customHeight="1" x14ac:dyDescent="0.25">
      <c r="A333" s="363"/>
      <c r="B333" s="382"/>
      <c r="C333" s="364"/>
      <c r="D333" s="383"/>
      <c r="E333" s="364"/>
      <c r="F333" s="383"/>
      <c r="G333" s="364"/>
      <c r="H333" s="364"/>
    </row>
    <row r="334" spans="1:8" ht="14.25" customHeight="1" x14ac:dyDescent="0.25">
      <c r="A334" s="363"/>
      <c r="B334" s="382"/>
      <c r="C334" s="364"/>
      <c r="D334" s="383"/>
      <c r="E334" s="364"/>
      <c r="F334" s="383"/>
      <c r="G334" s="364"/>
      <c r="H334" s="364"/>
    </row>
    <row r="335" spans="1:8" ht="14.25" customHeight="1" x14ac:dyDescent="0.25">
      <c r="A335" s="363"/>
      <c r="B335" s="382"/>
      <c r="C335" s="364"/>
      <c r="D335" s="383"/>
      <c r="E335" s="364"/>
      <c r="F335" s="383"/>
      <c r="G335" s="364"/>
      <c r="H335" s="364"/>
    </row>
    <row r="336" spans="1:8" ht="14.25" customHeight="1" x14ac:dyDescent="0.25">
      <c r="A336" s="363"/>
      <c r="B336" s="382"/>
      <c r="C336" s="364"/>
      <c r="D336" s="383"/>
      <c r="E336" s="364"/>
      <c r="F336" s="383"/>
      <c r="G336" s="364"/>
      <c r="H336" s="364"/>
    </row>
    <row r="337" spans="1:8" ht="14.25" customHeight="1" x14ac:dyDescent="0.25">
      <c r="A337" s="363"/>
      <c r="B337" s="382"/>
      <c r="C337" s="364"/>
      <c r="D337" s="383"/>
      <c r="E337" s="364"/>
      <c r="F337" s="383"/>
      <c r="G337" s="364"/>
      <c r="H337" s="364"/>
    </row>
    <row r="338" spans="1:8" ht="14.25" customHeight="1" x14ac:dyDescent="0.25">
      <c r="A338" s="363"/>
      <c r="B338" s="382"/>
      <c r="C338" s="364"/>
      <c r="D338" s="383"/>
      <c r="E338" s="364"/>
      <c r="F338" s="383"/>
      <c r="G338" s="364"/>
      <c r="H338" s="364"/>
    </row>
    <row r="339" spans="1:8" ht="14.25" customHeight="1" x14ac:dyDescent="0.25">
      <c r="A339" s="363"/>
      <c r="B339" s="382"/>
      <c r="C339" s="364"/>
      <c r="D339" s="383"/>
      <c r="E339" s="364"/>
      <c r="F339" s="383"/>
      <c r="G339" s="364"/>
      <c r="H339" s="364"/>
    </row>
    <row r="340" spans="1:8" ht="14.25" customHeight="1" x14ac:dyDescent="0.25">
      <c r="A340" s="363"/>
      <c r="B340" s="382"/>
      <c r="C340" s="364"/>
      <c r="D340" s="383"/>
      <c r="E340" s="364"/>
      <c r="F340" s="383"/>
      <c r="G340" s="364"/>
      <c r="H340" s="364"/>
    </row>
    <row r="341" spans="1:8" ht="14.25" customHeight="1" x14ac:dyDescent="0.25">
      <c r="A341" s="363"/>
      <c r="B341" s="382"/>
      <c r="C341" s="364"/>
      <c r="D341" s="383"/>
      <c r="E341" s="364"/>
      <c r="F341" s="383"/>
      <c r="G341" s="364"/>
      <c r="H341" s="364"/>
    </row>
    <row r="342" spans="1:8" ht="14.25" customHeight="1" x14ac:dyDescent="0.25">
      <c r="A342" s="363"/>
      <c r="B342" s="382"/>
      <c r="C342" s="364"/>
      <c r="D342" s="383"/>
      <c r="E342" s="364"/>
      <c r="F342" s="383"/>
      <c r="G342" s="364"/>
      <c r="H342" s="364"/>
    </row>
    <row r="343" spans="1:8" ht="14.25" customHeight="1" x14ac:dyDescent="0.25">
      <c r="A343" s="363"/>
      <c r="B343" s="382"/>
      <c r="C343" s="364"/>
      <c r="D343" s="383"/>
      <c r="E343" s="364"/>
      <c r="F343" s="383"/>
      <c r="G343" s="364"/>
      <c r="H343" s="364"/>
    </row>
    <row r="344" spans="1:8" ht="14.25" customHeight="1" x14ac:dyDescent="0.25">
      <c r="A344" s="363"/>
      <c r="B344" s="382"/>
      <c r="C344" s="364"/>
      <c r="D344" s="383"/>
      <c r="E344" s="364"/>
      <c r="F344" s="383"/>
      <c r="G344" s="364"/>
      <c r="H344" s="364"/>
    </row>
    <row r="345" spans="1:8" ht="14.25" customHeight="1" x14ac:dyDescent="0.25">
      <c r="A345" s="363"/>
      <c r="B345" s="382"/>
      <c r="C345" s="364"/>
      <c r="D345" s="383"/>
      <c r="E345" s="364"/>
      <c r="F345" s="383"/>
      <c r="G345" s="364"/>
      <c r="H345" s="364"/>
    </row>
    <row r="346" spans="1:8" ht="14.25" customHeight="1" x14ac:dyDescent="0.25">
      <c r="A346" s="363"/>
      <c r="B346" s="382"/>
      <c r="C346" s="364"/>
      <c r="D346" s="383"/>
      <c r="E346" s="364"/>
      <c r="F346" s="383"/>
      <c r="G346" s="364"/>
      <c r="H346" s="364"/>
    </row>
    <row r="347" spans="1:8" ht="14.25" customHeight="1" x14ac:dyDescent="0.25">
      <c r="A347" s="363"/>
      <c r="B347" s="382"/>
      <c r="C347" s="364"/>
      <c r="D347" s="383"/>
      <c r="E347" s="364"/>
      <c r="F347" s="383"/>
      <c r="G347" s="364"/>
      <c r="H347" s="364"/>
    </row>
    <row r="348" spans="1:8" ht="14.25" customHeight="1" x14ac:dyDescent="0.25">
      <c r="A348" s="363"/>
      <c r="B348" s="382"/>
      <c r="C348" s="364"/>
      <c r="D348" s="383"/>
      <c r="E348" s="364"/>
      <c r="F348" s="383"/>
      <c r="G348" s="364"/>
      <c r="H348" s="364"/>
    </row>
    <row r="349" spans="1:8" ht="14.25" customHeight="1" x14ac:dyDescent="0.25">
      <c r="A349" s="363"/>
      <c r="B349" s="382"/>
      <c r="C349" s="364"/>
      <c r="D349" s="383"/>
      <c r="E349" s="364"/>
      <c r="F349" s="383"/>
      <c r="G349" s="364"/>
      <c r="H349" s="364"/>
    </row>
    <row r="350" spans="1:8" ht="14.25" customHeight="1" x14ac:dyDescent="0.25">
      <c r="A350" s="363"/>
      <c r="B350" s="382"/>
      <c r="C350" s="364"/>
      <c r="D350" s="383"/>
      <c r="E350" s="364"/>
      <c r="F350" s="383"/>
      <c r="G350" s="364"/>
      <c r="H350" s="364"/>
    </row>
    <row r="351" spans="1:8" ht="14.25" customHeight="1" x14ac:dyDescent="0.25">
      <c r="A351" s="363"/>
      <c r="B351" s="382"/>
      <c r="C351" s="364"/>
      <c r="D351" s="383"/>
      <c r="E351" s="364"/>
      <c r="F351" s="383"/>
      <c r="G351" s="364"/>
      <c r="H351" s="364"/>
    </row>
    <row r="352" spans="1:8" ht="14.25" customHeight="1" x14ac:dyDescent="0.25">
      <c r="A352" s="363"/>
      <c r="B352" s="382"/>
      <c r="C352" s="364"/>
      <c r="D352" s="383"/>
      <c r="E352" s="364"/>
      <c r="F352" s="383"/>
      <c r="G352" s="364"/>
      <c r="H352" s="364"/>
    </row>
    <row r="353" spans="1:8" ht="14.25" customHeight="1" x14ac:dyDescent="0.25">
      <c r="A353" s="363"/>
      <c r="B353" s="382"/>
      <c r="C353" s="364"/>
      <c r="D353" s="383"/>
      <c r="E353" s="364"/>
      <c r="F353" s="383"/>
      <c r="G353" s="364"/>
      <c r="H353" s="364"/>
    </row>
    <row r="354" spans="1:8" ht="14.25" customHeight="1" x14ac:dyDescent="0.25">
      <c r="A354" s="363"/>
      <c r="B354" s="382"/>
      <c r="C354" s="364"/>
      <c r="D354" s="383"/>
      <c r="E354" s="364"/>
      <c r="F354" s="383"/>
      <c r="G354" s="364"/>
      <c r="H354" s="364"/>
    </row>
    <row r="355" spans="1:8" ht="14.25" customHeight="1" x14ac:dyDescent="0.25">
      <c r="A355" s="363"/>
      <c r="B355" s="382"/>
      <c r="C355" s="364"/>
      <c r="D355" s="383"/>
      <c r="E355" s="364"/>
      <c r="F355" s="383"/>
      <c r="G355" s="364"/>
      <c r="H355" s="364"/>
    </row>
    <row r="356" spans="1:8" ht="14.25" customHeight="1" x14ac:dyDescent="0.25">
      <c r="A356" s="363"/>
      <c r="B356" s="382"/>
      <c r="C356" s="364"/>
      <c r="D356" s="383"/>
      <c r="E356" s="364"/>
      <c r="F356" s="383"/>
      <c r="G356" s="364"/>
      <c r="H356" s="364"/>
    </row>
    <row r="357" spans="1:8" ht="14.25" customHeight="1" x14ac:dyDescent="0.25">
      <c r="A357" s="363"/>
      <c r="B357" s="382"/>
      <c r="C357" s="364"/>
      <c r="D357" s="383"/>
      <c r="E357" s="364"/>
      <c r="F357" s="383"/>
      <c r="G357" s="364"/>
      <c r="H357" s="364"/>
    </row>
    <row r="358" spans="1:8" ht="14.25" customHeight="1" x14ac:dyDescent="0.25">
      <c r="A358" s="363"/>
      <c r="B358" s="382"/>
      <c r="C358" s="364"/>
      <c r="D358" s="383"/>
      <c r="E358" s="364"/>
      <c r="F358" s="383"/>
      <c r="G358" s="364"/>
      <c r="H358" s="364"/>
    </row>
    <row r="359" spans="1:8" ht="14.25" customHeight="1" x14ac:dyDescent="0.25">
      <c r="A359" s="363"/>
      <c r="B359" s="382"/>
      <c r="C359" s="364"/>
      <c r="D359" s="383"/>
      <c r="E359" s="364"/>
      <c r="F359" s="383"/>
      <c r="G359" s="364"/>
      <c r="H359" s="364"/>
    </row>
    <row r="360" spans="1:8" ht="14.25" customHeight="1" x14ac:dyDescent="0.25">
      <c r="A360" s="363"/>
      <c r="B360" s="382"/>
      <c r="C360" s="364"/>
      <c r="D360" s="383"/>
      <c r="E360" s="364"/>
      <c r="F360" s="383"/>
      <c r="G360" s="364"/>
      <c r="H360" s="364"/>
    </row>
    <row r="361" spans="1:8" ht="14.25" customHeight="1" x14ac:dyDescent="0.25">
      <c r="A361" s="363"/>
      <c r="B361" s="382"/>
      <c r="C361" s="364"/>
      <c r="D361" s="383"/>
      <c r="E361" s="364"/>
      <c r="F361" s="383"/>
      <c r="G361" s="364"/>
      <c r="H361" s="364"/>
    </row>
    <row r="362" spans="1:8" ht="14.25" customHeight="1" x14ac:dyDescent="0.25">
      <c r="A362" s="363"/>
      <c r="B362" s="382"/>
      <c r="C362" s="364"/>
      <c r="D362" s="383"/>
      <c r="E362" s="364"/>
      <c r="F362" s="383"/>
      <c r="G362" s="364"/>
      <c r="H362" s="364"/>
    </row>
    <row r="363" spans="1:8" ht="14.25" customHeight="1" x14ac:dyDescent="0.25">
      <c r="A363" s="363"/>
      <c r="B363" s="382"/>
      <c r="C363" s="364"/>
      <c r="D363" s="383"/>
      <c r="E363" s="364"/>
      <c r="F363" s="383"/>
      <c r="G363" s="364"/>
      <c r="H363" s="364"/>
    </row>
    <row r="364" spans="1:8" ht="14.25" customHeight="1" x14ac:dyDescent="0.25">
      <c r="A364" s="363"/>
      <c r="B364" s="382"/>
      <c r="C364" s="364"/>
      <c r="D364" s="383"/>
      <c r="E364" s="364"/>
      <c r="F364" s="383"/>
      <c r="G364" s="364"/>
      <c r="H364" s="364"/>
    </row>
    <row r="365" spans="1:8" ht="14.25" customHeight="1" x14ac:dyDescent="0.25">
      <c r="A365" s="363"/>
      <c r="B365" s="382"/>
      <c r="C365" s="364"/>
      <c r="D365" s="383"/>
      <c r="E365" s="364"/>
      <c r="F365" s="383"/>
      <c r="G365" s="364"/>
      <c r="H365" s="364"/>
    </row>
    <row r="366" spans="1:8" ht="14.25" customHeight="1" x14ac:dyDescent="0.25">
      <c r="A366" s="363"/>
      <c r="B366" s="382"/>
      <c r="C366" s="364"/>
      <c r="D366" s="383"/>
      <c r="E366" s="364"/>
      <c r="F366" s="383"/>
      <c r="G366" s="364"/>
      <c r="H366" s="364"/>
    </row>
    <row r="367" spans="1:8" ht="14.25" customHeight="1" x14ac:dyDescent="0.25">
      <c r="A367" s="363"/>
      <c r="B367" s="382"/>
      <c r="C367" s="364"/>
      <c r="D367" s="383"/>
      <c r="E367" s="364"/>
      <c r="F367" s="383"/>
      <c r="G367" s="364"/>
      <c r="H367" s="364"/>
    </row>
    <row r="368" spans="1:8" ht="14.25" customHeight="1" x14ac:dyDescent="0.25">
      <c r="A368" s="363"/>
      <c r="B368" s="382"/>
      <c r="C368" s="364"/>
      <c r="D368" s="383"/>
      <c r="E368" s="364"/>
      <c r="F368" s="383"/>
      <c r="G368" s="364"/>
      <c r="H368" s="364"/>
    </row>
    <row r="369" spans="1:8" ht="14.25" customHeight="1" x14ac:dyDescent="0.25">
      <c r="A369" s="363"/>
      <c r="B369" s="382"/>
      <c r="C369" s="364"/>
      <c r="D369" s="383"/>
      <c r="E369" s="364"/>
      <c r="F369" s="383"/>
      <c r="G369" s="364"/>
      <c r="H369" s="364"/>
    </row>
    <row r="370" spans="1:8" ht="14.25" customHeight="1" x14ac:dyDescent="0.25">
      <c r="A370" s="363"/>
      <c r="B370" s="382"/>
      <c r="C370" s="364"/>
      <c r="D370" s="383"/>
      <c r="E370" s="364"/>
      <c r="F370" s="383"/>
      <c r="G370" s="364"/>
      <c r="H370" s="364"/>
    </row>
    <row r="371" spans="1:8" ht="14.25" customHeight="1" x14ac:dyDescent="0.25">
      <c r="A371" s="363"/>
      <c r="B371" s="382"/>
      <c r="C371" s="364"/>
      <c r="D371" s="383"/>
      <c r="E371" s="364"/>
      <c r="F371" s="383"/>
      <c r="G371" s="364"/>
      <c r="H371" s="364"/>
    </row>
    <row r="372" spans="1:8" ht="14.25" customHeight="1" x14ac:dyDescent="0.25">
      <c r="A372" s="363"/>
      <c r="B372" s="382"/>
      <c r="C372" s="364"/>
      <c r="D372" s="383"/>
      <c r="E372" s="364"/>
      <c r="F372" s="383"/>
      <c r="G372" s="364"/>
      <c r="H372" s="364"/>
    </row>
    <row r="373" spans="1:8" ht="14.25" customHeight="1" x14ac:dyDescent="0.25">
      <c r="A373" s="363"/>
      <c r="B373" s="382"/>
      <c r="C373" s="364"/>
      <c r="D373" s="383"/>
      <c r="E373" s="364"/>
      <c r="F373" s="383"/>
      <c r="G373" s="364"/>
      <c r="H373" s="364"/>
    </row>
    <row r="374" spans="1:8" ht="14.25" customHeight="1" x14ac:dyDescent="0.25">
      <c r="A374" s="363"/>
      <c r="B374" s="382"/>
      <c r="C374" s="364"/>
      <c r="D374" s="383"/>
      <c r="E374" s="364"/>
      <c r="F374" s="383"/>
      <c r="G374" s="364"/>
      <c r="H374" s="364"/>
    </row>
    <row r="375" spans="1:8" ht="14.25" customHeight="1" x14ac:dyDescent="0.25">
      <c r="A375" s="363"/>
      <c r="B375" s="382"/>
      <c r="C375" s="364"/>
      <c r="D375" s="383"/>
      <c r="E375" s="364"/>
      <c r="F375" s="383"/>
      <c r="G375" s="364"/>
      <c r="H375" s="364"/>
    </row>
    <row r="376" spans="1:8" ht="14.25" customHeight="1" x14ac:dyDescent="0.25">
      <c r="A376" s="363"/>
      <c r="B376" s="382"/>
      <c r="C376" s="364"/>
      <c r="D376" s="383"/>
      <c r="E376" s="364"/>
      <c r="F376" s="383"/>
      <c r="G376" s="364"/>
      <c r="H376" s="364"/>
    </row>
    <row r="377" spans="1:8" ht="14.25" customHeight="1" x14ac:dyDescent="0.25">
      <c r="A377" s="363"/>
      <c r="B377" s="382"/>
      <c r="C377" s="364"/>
      <c r="D377" s="383"/>
      <c r="E377" s="364"/>
      <c r="F377" s="383"/>
      <c r="G377" s="364"/>
      <c r="H377" s="364"/>
    </row>
    <row r="378" spans="1:8" ht="14.25" customHeight="1" x14ac:dyDescent="0.25">
      <c r="A378" s="363"/>
      <c r="B378" s="382"/>
      <c r="C378" s="364"/>
      <c r="D378" s="383"/>
      <c r="E378" s="364"/>
      <c r="F378" s="383"/>
      <c r="G378" s="364"/>
      <c r="H378" s="364"/>
    </row>
    <row r="379" spans="1:8" ht="14.25" customHeight="1" x14ac:dyDescent="0.25">
      <c r="A379" s="363"/>
      <c r="B379" s="382"/>
      <c r="C379" s="364"/>
      <c r="D379" s="383"/>
      <c r="E379" s="364"/>
      <c r="F379" s="383"/>
      <c r="G379" s="364"/>
      <c r="H379" s="364"/>
    </row>
    <row r="380" spans="1:8" ht="14.25" customHeight="1" x14ac:dyDescent="0.25">
      <c r="A380" s="363"/>
      <c r="B380" s="382"/>
      <c r="C380" s="364"/>
      <c r="D380" s="383"/>
      <c r="E380" s="364"/>
      <c r="F380" s="383"/>
      <c r="G380" s="364"/>
      <c r="H380" s="364"/>
    </row>
    <row r="381" spans="1:8" ht="14.25" customHeight="1" x14ac:dyDescent="0.25">
      <c r="A381" s="363"/>
      <c r="B381" s="382"/>
      <c r="C381" s="364"/>
      <c r="D381" s="383"/>
      <c r="E381" s="364"/>
      <c r="F381" s="383"/>
      <c r="G381" s="364"/>
      <c r="H381" s="364"/>
    </row>
    <row r="382" spans="1:8" ht="14.25" customHeight="1" x14ac:dyDescent="0.25">
      <c r="A382" s="363"/>
      <c r="B382" s="382"/>
      <c r="C382" s="364"/>
      <c r="D382" s="383"/>
      <c r="E382" s="364"/>
      <c r="F382" s="383"/>
      <c r="G382" s="364"/>
      <c r="H382" s="364"/>
    </row>
    <row r="383" spans="1:8" ht="14.25" customHeight="1" x14ac:dyDescent="0.25">
      <c r="A383" s="363"/>
      <c r="B383" s="382"/>
      <c r="C383" s="364"/>
      <c r="D383" s="383"/>
      <c r="E383" s="364"/>
      <c r="F383" s="383"/>
      <c r="G383" s="364"/>
      <c r="H383" s="364"/>
    </row>
    <row r="384" spans="1:8" ht="14.25" customHeight="1" x14ac:dyDescent="0.25">
      <c r="A384" s="363"/>
      <c r="B384" s="382"/>
      <c r="C384" s="364"/>
      <c r="D384" s="383"/>
      <c r="E384" s="364"/>
      <c r="F384" s="383"/>
      <c r="G384" s="364"/>
      <c r="H384" s="364"/>
    </row>
    <row r="385" spans="1:8" ht="14.25" customHeight="1" x14ac:dyDescent="0.25">
      <c r="A385" s="363"/>
      <c r="B385" s="382"/>
      <c r="C385" s="364"/>
      <c r="D385" s="383"/>
      <c r="E385" s="364"/>
      <c r="F385" s="383"/>
      <c r="G385" s="364"/>
      <c r="H385" s="364"/>
    </row>
    <row r="386" spans="1:8" ht="14.25" customHeight="1" x14ac:dyDescent="0.25">
      <c r="A386" s="363"/>
      <c r="B386" s="382"/>
      <c r="C386" s="364"/>
      <c r="D386" s="383"/>
      <c r="E386" s="364"/>
      <c r="F386" s="383"/>
      <c r="G386" s="364"/>
      <c r="H386" s="364"/>
    </row>
    <row r="387" spans="1:8" ht="14.25" customHeight="1" x14ac:dyDescent="0.25">
      <c r="A387" s="363"/>
      <c r="B387" s="382"/>
      <c r="C387" s="364"/>
      <c r="D387" s="383"/>
      <c r="E387" s="364"/>
      <c r="F387" s="383"/>
      <c r="G387" s="364"/>
      <c r="H387" s="364"/>
    </row>
    <row r="388" spans="1:8" ht="14.25" customHeight="1" x14ac:dyDescent="0.25">
      <c r="A388" s="363"/>
      <c r="B388" s="382"/>
      <c r="C388" s="364"/>
      <c r="D388" s="383"/>
      <c r="E388" s="364"/>
      <c r="F388" s="383"/>
      <c r="G388" s="364"/>
      <c r="H388" s="364"/>
    </row>
    <row r="389" spans="1:8" ht="14.25" customHeight="1" x14ac:dyDescent="0.25">
      <c r="A389" s="363"/>
      <c r="B389" s="382"/>
      <c r="C389" s="364"/>
      <c r="D389" s="383"/>
      <c r="E389" s="364"/>
      <c r="F389" s="383"/>
      <c r="G389" s="364"/>
      <c r="H389" s="364"/>
    </row>
    <row r="390" spans="1:8" ht="14.25" customHeight="1" x14ac:dyDescent="0.25">
      <c r="A390" s="363"/>
      <c r="B390" s="382"/>
      <c r="C390" s="364"/>
      <c r="D390" s="383"/>
      <c r="E390" s="364"/>
      <c r="F390" s="383"/>
      <c r="G390" s="364"/>
      <c r="H390" s="364"/>
    </row>
    <row r="391" spans="1:8" ht="14.25" customHeight="1" x14ac:dyDescent="0.25">
      <c r="A391" s="363"/>
      <c r="B391" s="382"/>
      <c r="C391" s="364"/>
      <c r="D391" s="383"/>
      <c r="E391" s="364"/>
      <c r="F391" s="383"/>
      <c r="G391" s="364"/>
      <c r="H391" s="364"/>
    </row>
    <row r="392" spans="1:8" ht="14.25" customHeight="1" x14ac:dyDescent="0.25">
      <c r="A392" s="363"/>
      <c r="B392" s="382"/>
      <c r="C392" s="364"/>
      <c r="D392" s="383"/>
      <c r="E392" s="364"/>
      <c r="F392" s="383"/>
      <c r="G392" s="364"/>
      <c r="H392" s="364"/>
    </row>
    <row r="393" spans="1:8" ht="14.25" customHeight="1" x14ac:dyDescent="0.25">
      <c r="A393" s="363"/>
      <c r="B393" s="382"/>
      <c r="C393" s="364"/>
      <c r="D393" s="383"/>
      <c r="E393" s="364"/>
      <c r="F393" s="383"/>
      <c r="G393" s="364"/>
      <c r="H393" s="364"/>
    </row>
    <row r="394" spans="1:8" ht="14.25" customHeight="1" x14ac:dyDescent="0.25">
      <c r="A394" s="363"/>
      <c r="B394" s="382"/>
      <c r="C394" s="364"/>
      <c r="D394" s="383"/>
      <c r="E394" s="364"/>
      <c r="F394" s="383"/>
      <c r="G394" s="364"/>
      <c r="H394" s="364"/>
    </row>
    <row r="395" spans="1:8" ht="14.25" customHeight="1" x14ac:dyDescent="0.25">
      <c r="A395" s="363"/>
      <c r="B395" s="382"/>
      <c r="C395" s="364"/>
      <c r="D395" s="383"/>
      <c r="E395" s="364"/>
      <c r="F395" s="383"/>
      <c r="G395" s="364"/>
      <c r="H395" s="364"/>
    </row>
    <row r="396" spans="1:8" ht="14.25" customHeight="1" x14ac:dyDescent="0.25">
      <c r="A396" s="363"/>
      <c r="B396" s="382"/>
      <c r="C396" s="364"/>
      <c r="D396" s="383"/>
      <c r="E396" s="364"/>
      <c r="F396" s="383"/>
      <c r="G396" s="364"/>
      <c r="H396" s="364"/>
    </row>
    <row r="397" spans="1:8" ht="14.25" customHeight="1" x14ac:dyDescent="0.25">
      <c r="A397" s="363"/>
      <c r="B397" s="382"/>
      <c r="C397" s="364"/>
      <c r="D397" s="383"/>
      <c r="E397" s="364"/>
      <c r="F397" s="383"/>
      <c r="G397" s="364"/>
      <c r="H397" s="364"/>
    </row>
    <row r="398" spans="1:8" ht="14.25" customHeight="1" x14ac:dyDescent="0.25">
      <c r="A398" s="363"/>
      <c r="B398" s="382"/>
      <c r="C398" s="364"/>
      <c r="D398" s="383"/>
      <c r="E398" s="364"/>
      <c r="F398" s="383"/>
      <c r="G398" s="364"/>
      <c r="H398" s="364"/>
    </row>
    <row r="399" spans="1:8" ht="14.25" customHeight="1" x14ac:dyDescent="0.25">
      <c r="A399" s="363"/>
      <c r="B399" s="382"/>
      <c r="C399" s="364"/>
      <c r="D399" s="383"/>
      <c r="E399" s="364"/>
      <c r="F399" s="383"/>
      <c r="G399" s="364"/>
      <c r="H399" s="364"/>
    </row>
    <row r="400" spans="1:8" ht="14.25" customHeight="1" x14ac:dyDescent="0.25">
      <c r="A400" s="363"/>
      <c r="B400" s="382"/>
      <c r="C400" s="364"/>
      <c r="D400" s="383"/>
      <c r="E400" s="364"/>
      <c r="F400" s="383"/>
      <c r="G400" s="364"/>
      <c r="H400" s="364"/>
    </row>
    <row r="401" spans="1:8" ht="14.25" customHeight="1" x14ac:dyDescent="0.25">
      <c r="A401" s="363"/>
      <c r="B401" s="382"/>
      <c r="C401" s="364"/>
      <c r="D401" s="383"/>
      <c r="E401" s="364"/>
      <c r="F401" s="383"/>
      <c r="G401" s="364"/>
      <c r="H401" s="364"/>
    </row>
    <row r="402" spans="1:8" ht="14.25" customHeight="1" x14ac:dyDescent="0.25">
      <c r="A402" s="363"/>
      <c r="B402" s="382"/>
      <c r="C402" s="364"/>
      <c r="D402" s="383"/>
      <c r="E402" s="364"/>
      <c r="F402" s="383"/>
      <c r="G402" s="364"/>
      <c r="H402" s="364"/>
    </row>
    <row r="403" spans="1:8" ht="14.25" customHeight="1" x14ac:dyDescent="0.25">
      <c r="A403" s="363"/>
      <c r="B403" s="382"/>
      <c r="C403" s="364"/>
      <c r="D403" s="383"/>
      <c r="E403" s="364"/>
      <c r="F403" s="383"/>
      <c r="G403" s="364"/>
      <c r="H403" s="364"/>
    </row>
    <row r="404" spans="1:8" ht="14.25" customHeight="1" x14ac:dyDescent="0.25">
      <c r="A404" s="363"/>
      <c r="B404" s="382"/>
      <c r="C404" s="364"/>
      <c r="D404" s="383"/>
      <c r="E404" s="364"/>
      <c r="F404" s="383"/>
      <c r="G404" s="364"/>
      <c r="H404" s="364"/>
    </row>
    <row r="405" spans="1:8" ht="14.25" customHeight="1" x14ac:dyDescent="0.25">
      <c r="A405" s="363"/>
      <c r="B405" s="382"/>
      <c r="C405" s="364"/>
      <c r="D405" s="383"/>
      <c r="E405" s="364"/>
      <c r="F405" s="383"/>
      <c r="G405" s="364"/>
      <c r="H405" s="364"/>
    </row>
    <row r="406" spans="1:8" ht="14.25" customHeight="1" x14ac:dyDescent="0.25">
      <c r="A406" s="363"/>
      <c r="B406" s="382"/>
      <c r="C406" s="364"/>
      <c r="D406" s="383"/>
      <c r="E406" s="364"/>
      <c r="F406" s="383"/>
      <c r="G406" s="364"/>
      <c r="H406" s="364"/>
    </row>
    <row r="407" spans="1:8" ht="14.25" customHeight="1" x14ac:dyDescent="0.25">
      <c r="A407" s="363"/>
      <c r="B407" s="382"/>
      <c r="C407" s="364"/>
      <c r="D407" s="383"/>
      <c r="E407" s="364"/>
      <c r="F407" s="383"/>
      <c r="G407" s="364"/>
      <c r="H407" s="364"/>
    </row>
    <row r="408" spans="1:8" ht="14.25" customHeight="1" x14ac:dyDescent="0.25">
      <c r="A408" s="363"/>
      <c r="B408" s="382"/>
      <c r="C408" s="364"/>
      <c r="D408" s="383"/>
      <c r="E408" s="364"/>
      <c r="F408" s="383"/>
      <c r="G408" s="364"/>
      <c r="H408" s="364"/>
    </row>
    <row r="409" spans="1:8" ht="14.25" customHeight="1" x14ac:dyDescent="0.25">
      <c r="A409" s="363"/>
      <c r="B409" s="382"/>
      <c r="C409" s="364"/>
      <c r="D409" s="383"/>
      <c r="E409" s="364"/>
      <c r="F409" s="383"/>
      <c r="G409" s="364"/>
      <c r="H409" s="364"/>
    </row>
    <row r="410" spans="1:8" ht="14.25" customHeight="1" x14ac:dyDescent="0.25">
      <c r="A410" s="363"/>
      <c r="B410" s="382"/>
      <c r="C410" s="364"/>
      <c r="D410" s="383"/>
      <c r="E410" s="364"/>
      <c r="F410" s="383"/>
      <c r="G410" s="364"/>
      <c r="H410" s="364"/>
    </row>
    <row r="411" spans="1:8" ht="14.25" customHeight="1" x14ac:dyDescent="0.25">
      <c r="A411" s="363"/>
      <c r="B411" s="382"/>
      <c r="C411" s="364"/>
      <c r="D411" s="383"/>
      <c r="E411" s="364"/>
      <c r="F411" s="383"/>
      <c r="G411" s="364"/>
      <c r="H411" s="364"/>
    </row>
    <row r="412" spans="1:8" ht="14.25" customHeight="1" x14ac:dyDescent="0.25">
      <c r="A412" s="363"/>
      <c r="B412" s="382"/>
      <c r="C412" s="364"/>
      <c r="D412" s="383"/>
      <c r="E412" s="364"/>
      <c r="F412" s="383"/>
      <c r="G412" s="364"/>
      <c r="H412" s="364"/>
    </row>
    <row r="413" spans="1:8" ht="14.25" customHeight="1" x14ac:dyDescent="0.25">
      <c r="A413" s="363"/>
      <c r="B413" s="382"/>
      <c r="C413" s="364"/>
      <c r="D413" s="383"/>
      <c r="E413" s="364"/>
      <c r="F413" s="383"/>
      <c r="G413" s="364"/>
      <c r="H413" s="364"/>
    </row>
    <row r="414" spans="1:8" ht="14.25" customHeight="1" x14ac:dyDescent="0.25">
      <c r="A414" s="363"/>
      <c r="B414" s="382"/>
      <c r="C414" s="364"/>
      <c r="D414" s="383"/>
      <c r="E414" s="364"/>
      <c r="F414" s="383"/>
      <c r="G414" s="364"/>
      <c r="H414" s="364"/>
    </row>
    <row r="415" spans="1:8" ht="14.25" customHeight="1" x14ac:dyDescent="0.25">
      <c r="A415" s="363"/>
      <c r="B415" s="382"/>
      <c r="C415" s="364"/>
      <c r="D415" s="383"/>
      <c r="E415" s="364"/>
      <c r="F415" s="383"/>
      <c r="G415" s="364"/>
      <c r="H415" s="364"/>
    </row>
    <row r="416" spans="1:8" ht="14.25" customHeight="1" x14ac:dyDescent="0.25">
      <c r="A416" s="363"/>
      <c r="B416" s="382"/>
      <c r="C416" s="364"/>
      <c r="D416" s="383"/>
      <c r="E416" s="364"/>
      <c r="F416" s="383"/>
      <c r="G416" s="364"/>
      <c r="H416" s="364"/>
    </row>
    <row r="417" spans="1:8" ht="14.25" customHeight="1" x14ac:dyDescent="0.25">
      <c r="A417" s="363"/>
      <c r="B417" s="382"/>
      <c r="C417" s="364"/>
      <c r="D417" s="383"/>
      <c r="E417" s="364"/>
      <c r="F417" s="383"/>
      <c r="G417" s="364"/>
      <c r="H417" s="364"/>
    </row>
    <row r="418" spans="1:8" ht="14.25" customHeight="1" x14ac:dyDescent="0.25">
      <c r="A418" s="363"/>
      <c r="B418" s="382"/>
      <c r="C418" s="364"/>
      <c r="D418" s="383"/>
      <c r="E418" s="364"/>
      <c r="F418" s="383"/>
      <c r="G418" s="364"/>
      <c r="H418" s="364"/>
    </row>
    <row r="419" spans="1:8" ht="14.25" customHeight="1" x14ac:dyDescent="0.25">
      <c r="A419" s="363"/>
      <c r="B419" s="382"/>
      <c r="C419" s="364"/>
      <c r="D419" s="383"/>
      <c r="E419" s="364"/>
      <c r="F419" s="383"/>
      <c r="G419" s="364"/>
      <c r="H419" s="364"/>
    </row>
    <row r="420" spans="1:8" ht="14.25" customHeight="1" x14ac:dyDescent="0.25">
      <c r="A420" s="363"/>
      <c r="B420" s="382"/>
      <c r="C420" s="364"/>
      <c r="D420" s="383"/>
      <c r="E420" s="364"/>
      <c r="F420" s="383"/>
      <c r="G420" s="364"/>
      <c r="H420" s="364"/>
    </row>
    <row r="421" spans="1:8" ht="14.25" customHeight="1" x14ac:dyDescent="0.25">
      <c r="A421" s="363"/>
      <c r="B421" s="382"/>
      <c r="C421" s="364"/>
      <c r="D421" s="383"/>
      <c r="E421" s="364"/>
      <c r="F421" s="383"/>
      <c r="G421" s="364"/>
      <c r="H421" s="364"/>
    </row>
    <row r="422" spans="1:8" ht="14.25" customHeight="1" x14ac:dyDescent="0.25">
      <c r="A422" s="363"/>
      <c r="B422" s="382"/>
      <c r="C422" s="364"/>
      <c r="D422" s="383"/>
      <c r="E422" s="364"/>
      <c r="F422" s="383"/>
      <c r="G422" s="364"/>
      <c r="H422" s="364"/>
    </row>
    <row r="423" spans="1:8" ht="14.25" customHeight="1" x14ac:dyDescent="0.25">
      <c r="A423" s="363"/>
      <c r="B423" s="382"/>
      <c r="C423" s="364"/>
      <c r="D423" s="383"/>
      <c r="E423" s="364"/>
      <c r="F423" s="383"/>
      <c r="G423" s="364"/>
      <c r="H423" s="364"/>
    </row>
    <row r="424" spans="1:8" ht="14.25" customHeight="1" x14ac:dyDescent="0.25">
      <c r="A424" s="363"/>
      <c r="B424" s="382"/>
      <c r="C424" s="364"/>
      <c r="D424" s="383"/>
      <c r="E424" s="364"/>
      <c r="F424" s="383"/>
      <c r="G424" s="364"/>
      <c r="H424" s="364"/>
    </row>
    <row r="425" spans="1:8" ht="14.25" customHeight="1" x14ac:dyDescent="0.25">
      <c r="A425" s="363"/>
      <c r="B425" s="382"/>
      <c r="C425" s="364"/>
      <c r="D425" s="383"/>
      <c r="E425" s="364"/>
      <c r="F425" s="383"/>
      <c r="G425" s="364"/>
      <c r="H425" s="364"/>
    </row>
    <row r="426" spans="1:8" ht="14.25" customHeight="1" x14ac:dyDescent="0.25">
      <c r="A426" s="363"/>
      <c r="B426" s="382"/>
      <c r="C426" s="364"/>
      <c r="D426" s="383"/>
      <c r="E426" s="364"/>
      <c r="F426" s="383"/>
      <c r="G426" s="364"/>
      <c r="H426" s="364"/>
    </row>
    <row r="427" spans="1:8" ht="14.25" customHeight="1" x14ac:dyDescent="0.25">
      <c r="A427" s="363"/>
      <c r="B427" s="382"/>
      <c r="C427" s="364"/>
      <c r="D427" s="383"/>
      <c r="E427" s="364"/>
      <c r="F427" s="383"/>
      <c r="G427" s="364"/>
      <c r="H427" s="364"/>
    </row>
    <row r="428" spans="1:8" ht="14.25" customHeight="1" x14ac:dyDescent="0.25">
      <c r="A428" s="363"/>
      <c r="B428" s="382"/>
      <c r="C428" s="364"/>
      <c r="D428" s="383"/>
      <c r="E428" s="364"/>
      <c r="F428" s="383"/>
      <c r="G428" s="364"/>
      <c r="H428" s="364"/>
    </row>
    <row r="429" spans="1:8" ht="14.25" customHeight="1" x14ac:dyDescent="0.25">
      <c r="A429" s="363"/>
      <c r="B429" s="382"/>
      <c r="C429" s="364"/>
      <c r="D429" s="383"/>
      <c r="E429" s="364"/>
      <c r="F429" s="383"/>
      <c r="G429" s="364"/>
      <c r="H429" s="364"/>
    </row>
    <row r="430" spans="1:8" ht="14.25" customHeight="1" x14ac:dyDescent="0.25">
      <c r="A430" s="363"/>
      <c r="B430" s="382"/>
      <c r="C430" s="364"/>
      <c r="D430" s="383"/>
      <c r="E430" s="364"/>
      <c r="F430" s="383"/>
      <c r="G430" s="364"/>
      <c r="H430" s="364"/>
    </row>
    <row r="431" spans="1:8" ht="14.25" customHeight="1" x14ac:dyDescent="0.25">
      <c r="A431" s="363"/>
      <c r="B431" s="382"/>
      <c r="C431" s="364"/>
      <c r="D431" s="383"/>
      <c r="E431" s="364"/>
      <c r="F431" s="383"/>
      <c r="G431" s="364"/>
      <c r="H431" s="364"/>
    </row>
    <row r="432" spans="1:8" ht="14.25" customHeight="1" x14ac:dyDescent="0.25">
      <c r="A432" s="363"/>
      <c r="B432" s="382"/>
      <c r="C432" s="364"/>
      <c r="D432" s="383"/>
      <c r="E432" s="364"/>
      <c r="F432" s="383"/>
      <c r="G432" s="364"/>
      <c r="H432" s="364"/>
    </row>
    <row r="433" spans="1:8" ht="14.25" customHeight="1" x14ac:dyDescent="0.25">
      <c r="A433" s="363"/>
      <c r="B433" s="382"/>
      <c r="C433" s="364"/>
      <c r="D433" s="383"/>
      <c r="E433" s="364"/>
      <c r="F433" s="383"/>
      <c r="G433" s="364"/>
      <c r="H433" s="364"/>
    </row>
    <row r="434" spans="1:8" ht="14.25" customHeight="1" x14ac:dyDescent="0.25">
      <c r="A434" s="363"/>
      <c r="B434" s="382"/>
      <c r="C434" s="364"/>
      <c r="D434" s="383"/>
      <c r="E434" s="364"/>
      <c r="F434" s="383"/>
      <c r="G434" s="364"/>
      <c r="H434" s="364"/>
    </row>
    <row r="435" spans="1:8" ht="14.25" customHeight="1" x14ac:dyDescent="0.25">
      <c r="A435" s="363"/>
      <c r="B435" s="382"/>
      <c r="C435" s="364"/>
      <c r="D435" s="383"/>
      <c r="E435" s="364"/>
      <c r="F435" s="383"/>
      <c r="G435" s="364"/>
      <c r="H435" s="364"/>
    </row>
    <row r="436" spans="1:8" ht="14.25" customHeight="1" x14ac:dyDescent="0.25">
      <c r="A436" s="363"/>
      <c r="B436" s="382"/>
      <c r="C436" s="364"/>
      <c r="D436" s="383"/>
      <c r="E436" s="364"/>
      <c r="F436" s="383"/>
      <c r="G436" s="364"/>
      <c r="H436" s="364"/>
    </row>
    <row r="437" spans="1:8" ht="14.25" customHeight="1" x14ac:dyDescent="0.25">
      <c r="A437" s="363"/>
      <c r="B437" s="382"/>
      <c r="C437" s="364"/>
      <c r="D437" s="383"/>
      <c r="E437" s="364"/>
      <c r="F437" s="383"/>
      <c r="G437" s="364"/>
      <c r="H437" s="364"/>
    </row>
    <row r="438" spans="1:8" ht="14.25" customHeight="1" x14ac:dyDescent="0.25">
      <c r="A438" s="363"/>
      <c r="B438" s="382"/>
      <c r="C438" s="364"/>
      <c r="D438" s="383"/>
      <c r="E438" s="364"/>
      <c r="F438" s="383"/>
      <c r="G438" s="364"/>
      <c r="H438" s="364"/>
    </row>
    <row r="439" spans="1:8" ht="14.25" customHeight="1" x14ac:dyDescent="0.25">
      <c r="A439" s="363"/>
      <c r="B439" s="382"/>
      <c r="C439" s="364"/>
      <c r="D439" s="383"/>
      <c r="E439" s="364"/>
      <c r="F439" s="383"/>
      <c r="G439" s="364"/>
      <c r="H439" s="364"/>
    </row>
    <row r="440" spans="1:8" ht="14.25" customHeight="1" x14ac:dyDescent="0.25">
      <c r="A440" s="363"/>
      <c r="B440" s="382"/>
      <c r="C440" s="364"/>
      <c r="D440" s="383"/>
      <c r="E440" s="364"/>
      <c r="F440" s="383"/>
      <c r="G440" s="364"/>
      <c r="H440" s="364"/>
    </row>
    <row r="441" spans="1:8" ht="14.25" customHeight="1" x14ac:dyDescent="0.25">
      <c r="A441" s="363"/>
      <c r="B441" s="382"/>
      <c r="C441" s="364"/>
      <c r="D441" s="383"/>
      <c r="E441" s="364"/>
      <c r="F441" s="383"/>
      <c r="G441" s="364"/>
      <c r="H441" s="364"/>
    </row>
    <row r="442" spans="1:8" ht="14.25" customHeight="1" x14ac:dyDescent="0.25">
      <c r="A442" s="363"/>
      <c r="B442" s="382"/>
      <c r="C442" s="364"/>
      <c r="D442" s="383"/>
      <c r="E442" s="364"/>
      <c r="F442" s="383"/>
      <c r="G442" s="364"/>
      <c r="H442" s="364"/>
    </row>
    <row r="443" spans="1:8" ht="14.25" customHeight="1" x14ac:dyDescent="0.25">
      <c r="A443" s="363"/>
      <c r="B443" s="382"/>
      <c r="C443" s="364"/>
      <c r="D443" s="383"/>
      <c r="E443" s="364"/>
      <c r="F443" s="383"/>
      <c r="G443" s="364"/>
      <c r="H443" s="364"/>
    </row>
    <row r="444" spans="1:8" ht="14.25" customHeight="1" x14ac:dyDescent="0.25">
      <c r="A444" s="363"/>
      <c r="B444" s="382"/>
      <c r="C444" s="364"/>
      <c r="D444" s="383"/>
      <c r="E444" s="364"/>
      <c r="F444" s="383"/>
      <c r="G444" s="364"/>
      <c r="H444" s="364"/>
    </row>
    <row r="445" spans="1:8" ht="14.25" customHeight="1" x14ac:dyDescent="0.25">
      <c r="A445" s="363"/>
      <c r="B445" s="382"/>
      <c r="C445" s="364"/>
      <c r="D445" s="383"/>
      <c r="E445" s="364"/>
      <c r="F445" s="383"/>
      <c r="G445" s="364"/>
      <c r="H445" s="364"/>
    </row>
    <row r="446" spans="1:8" ht="14.25" customHeight="1" x14ac:dyDescent="0.25">
      <c r="A446" s="363"/>
      <c r="B446" s="382"/>
      <c r="C446" s="364"/>
      <c r="D446" s="383"/>
      <c r="E446" s="364"/>
      <c r="F446" s="383"/>
      <c r="G446" s="364"/>
      <c r="H446" s="364"/>
    </row>
    <row r="447" spans="1:8" ht="14.25" customHeight="1" x14ac:dyDescent="0.25">
      <c r="A447" s="363"/>
      <c r="B447" s="382"/>
      <c r="C447" s="364"/>
      <c r="D447" s="383"/>
      <c r="E447" s="364"/>
      <c r="F447" s="383"/>
      <c r="G447" s="364"/>
      <c r="H447" s="364"/>
    </row>
    <row r="448" spans="1:8" ht="14.25" customHeight="1" x14ac:dyDescent="0.25">
      <c r="A448" s="363"/>
      <c r="B448" s="382"/>
      <c r="C448" s="364"/>
      <c r="D448" s="383"/>
      <c r="E448" s="364"/>
      <c r="F448" s="383"/>
      <c r="G448" s="364"/>
      <c r="H448" s="364"/>
    </row>
    <row r="449" spans="1:8" ht="14.25" customHeight="1" x14ac:dyDescent="0.25">
      <c r="A449" s="363"/>
      <c r="B449" s="382"/>
      <c r="C449" s="364"/>
      <c r="D449" s="383"/>
      <c r="E449" s="364"/>
      <c r="F449" s="383"/>
      <c r="G449" s="364"/>
      <c r="H449" s="364"/>
    </row>
    <row r="450" spans="1:8" ht="14.25" customHeight="1" x14ac:dyDescent="0.25">
      <c r="A450" s="363"/>
      <c r="B450" s="382"/>
      <c r="C450" s="364"/>
      <c r="D450" s="383"/>
      <c r="E450" s="364"/>
      <c r="F450" s="383"/>
      <c r="G450" s="364"/>
      <c r="H450" s="364"/>
    </row>
    <row r="451" spans="1:8" ht="14.25" customHeight="1" x14ac:dyDescent="0.25">
      <c r="A451" s="363"/>
      <c r="B451" s="382"/>
      <c r="C451" s="364"/>
      <c r="D451" s="383"/>
      <c r="E451" s="364"/>
      <c r="F451" s="383"/>
      <c r="G451" s="364"/>
      <c r="H451" s="364"/>
    </row>
    <row r="452" spans="1:8" ht="14.25" customHeight="1" x14ac:dyDescent="0.25">
      <c r="A452" s="363"/>
      <c r="B452" s="382"/>
      <c r="C452" s="364"/>
      <c r="D452" s="383"/>
      <c r="E452" s="364"/>
      <c r="F452" s="383"/>
      <c r="G452" s="364"/>
      <c r="H452" s="364"/>
    </row>
    <row r="453" spans="1:8" ht="14.25" customHeight="1" x14ac:dyDescent="0.25">
      <c r="A453" s="363"/>
      <c r="B453" s="382"/>
      <c r="C453" s="364"/>
      <c r="D453" s="383"/>
      <c r="E453" s="364"/>
      <c r="F453" s="383"/>
      <c r="G453" s="364"/>
      <c r="H453" s="364"/>
    </row>
    <row r="454" spans="1:8" ht="14.25" customHeight="1" x14ac:dyDescent="0.25">
      <c r="A454" s="363"/>
      <c r="B454" s="382"/>
      <c r="C454" s="364"/>
      <c r="D454" s="383"/>
      <c r="E454" s="364"/>
      <c r="F454" s="383"/>
      <c r="G454" s="364"/>
      <c r="H454" s="364"/>
    </row>
    <row r="455" spans="1:8" ht="14.25" customHeight="1" x14ac:dyDescent="0.25">
      <c r="A455" s="363"/>
      <c r="B455" s="382"/>
      <c r="C455" s="364"/>
      <c r="D455" s="383"/>
      <c r="E455" s="364"/>
      <c r="F455" s="383"/>
      <c r="G455" s="364"/>
      <c r="H455" s="364"/>
    </row>
    <row r="456" spans="1:8" ht="14.25" customHeight="1" x14ac:dyDescent="0.25">
      <c r="A456" s="363"/>
      <c r="B456" s="382"/>
      <c r="C456" s="364"/>
      <c r="D456" s="383"/>
      <c r="E456" s="364"/>
      <c r="F456" s="383"/>
      <c r="G456" s="364"/>
      <c r="H456" s="364"/>
    </row>
    <row r="457" spans="1:8" ht="14.25" customHeight="1" x14ac:dyDescent="0.25">
      <c r="A457" s="363"/>
      <c r="B457" s="382"/>
      <c r="C457" s="364"/>
      <c r="D457" s="383"/>
      <c r="E457" s="364"/>
      <c r="F457" s="383"/>
      <c r="G457" s="364"/>
      <c r="H457" s="364"/>
    </row>
    <row r="458" spans="1:8" ht="14.25" customHeight="1" x14ac:dyDescent="0.25">
      <c r="A458" s="363"/>
      <c r="B458" s="382"/>
      <c r="C458" s="364"/>
      <c r="D458" s="383"/>
      <c r="E458" s="364"/>
      <c r="F458" s="383"/>
      <c r="G458" s="364"/>
      <c r="H458" s="364"/>
    </row>
    <row r="459" spans="1:8" ht="14.25" customHeight="1" x14ac:dyDescent="0.25">
      <c r="A459" s="363"/>
      <c r="B459" s="382"/>
      <c r="C459" s="364"/>
      <c r="D459" s="383"/>
      <c r="E459" s="364"/>
      <c r="F459" s="383"/>
      <c r="G459" s="364"/>
      <c r="H459" s="364"/>
    </row>
    <row r="460" spans="1:8" ht="14.25" customHeight="1" x14ac:dyDescent="0.25">
      <c r="A460" s="363"/>
      <c r="B460" s="382"/>
      <c r="C460" s="364"/>
      <c r="D460" s="383"/>
      <c r="E460" s="364"/>
      <c r="F460" s="383"/>
      <c r="G460" s="364"/>
      <c r="H460" s="364"/>
    </row>
    <row r="461" spans="1:8" ht="14.25" customHeight="1" x14ac:dyDescent="0.25">
      <c r="A461" s="363"/>
      <c r="B461" s="382"/>
      <c r="C461" s="364"/>
      <c r="D461" s="383"/>
      <c r="E461" s="364"/>
      <c r="F461" s="383"/>
      <c r="G461" s="364"/>
      <c r="H461" s="364"/>
    </row>
    <row r="462" spans="1:8" ht="14.25" customHeight="1" x14ac:dyDescent="0.25">
      <c r="A462" s="363"/>
      <c r="B462" s="382"/>
      <c r="C462" s="364"/>
      <c r="D462" s="383"/>
      <c r="E462" s="364"/>
      <c r="F462" s="383"/>
      <c r="G462" s="364"/>
      <c r="H462" s="364"/>
    </row>
    <row r="463" spans="1:8" ht="14.25" customHeight="1" x14ac:dyDescent="0.25">
      <c r="A463" s="363"/>
      <c r="B463" s="382"/>
      <c r="C463" s="364"/>
      <c r="D463" s="383"/>
      <c r="E463" s="364"/>
      <c r="F463" s="383"/>
      <c r="G463" s="364"/>
      <c r="H463" s="364"/>
    </row>
    <row r="464" spans="1:8" ht="14.25" customHeight="1" x14ac:dyDescent="0.25">
      <c r="A464" s="363"/>
      <c r="B464" s="382"/>
      <c r="C464" s="364"/>
      <c r="D464" s="383"/>
      <c r="E464" s="364"/>
      <c r="F464" s="383"/>
      <c r="G464" s="364"/>
      <c r="H464" s="364"/>
    </row>
    <row r="465" spans="1:8" ht="14.25" customHeight="1" x14ac:dyDescent="0.25">
      <c r="A465" s="363"/>
      <c r="B465" s="382"/>
      <c r="C465" s="364"/>
      <c r="D465" s="383"/>
      <c r="E465" s="364"/>
      <c r="F465" s="383"/>
      <c r="G465" s="364"/>
      <c r="H465" s="364"/>
    </row>
    <row r="466" spans="1:8" ht="14.25" customHeight="1" x14ac:dyDescent="0.25">
      <c r="A466" s="363"/>
      <c r="B466" s="382"/>
      <c r="C466" s="364"/>
      <c r="D466" s="383"/>
      <c r="E466" s="364"/>
      <c r="F466" s="383"/>
      <c r="G466" s="364"/>
      <c r="H466" s="364"/>
    </row>
    <row r="467" spans="1:8" ht="14.25" customHeight="1" x14ac:dyDescent="0.25">
      <c r="A467" s="363"/>
      <c r="B467" s="382"/>
      <c r="C467" s="364"/>
      <c r="D467" s="383"/>
      <c r="E467" s="364"/>
      <c r="F467" s="383"/>
      <c r="G467" s="364"/>
      <c r="H467" s="364"/>
    </row>
    <row r="468" spans="1:8" ht="14.25" customHeight="1" x14ac:dyDescent="0.25">
      <c r="A468" s="363"/>
      <c r="B468" s="382"/>
      <c r="C468" s="364"/>
      <c r="D468" s="383"/>
      <c r="E468" s="364"/>
      <c r="F468" s="383"/>
      <c r="G468" s="364"/>
      <c r="H468" s="364"/>
    </row>
    <row r="469" spans="1:8" ht="14.25" customHeight="1" x14ac:dyDescent="0.25">
      <c r="A469" s="363"/>
      <c r="B469" s="382"/>
      <c r="C469" s="364"/>
      <c r="D469" s="383"/>
      <c r="E469" s="364"/>
      <c r="F469" s="383"/>
      <c r="G469" s="364"/>
      <c r="H469" s="364"/>
    </row>
    <row r="470" spans="1:8" ht="14.25" customHeight="1" x14ac:dyDescent="0.25">
      <c r="A470" s="363"/>
      <c r="B470" s="382"/>
      <c r="C470" s="364"/>
      <c r="D470" s="383"/>
      <c r="E470" s="364"/>
      <c r="F470" s="383"/>
      <c r="G470" s="364"/>
      <c r="H470" s="364"/>
    </row>
    <row r="471" spans="1:8" ht="14.25" customHeight="1" x14ac:dyDescent="0.25">
      <c r="A471" s="363"/>
      <c r="B471" s="382"/>
      <c r="C471" s="364"/>
      <c r="D471" s="383"/>
      <c r="E471" s="364"/>
      <c r="F471" s="383"/>
      <c r="G471" s="364"/>
      <c r="H471" s="364"/>
    </row>
    <row r="472" spans="1:8" ht="14.25" customHeight="1" x14ac:dyDescent="0.25">
      <c r="A472" s="363"/>
      <c r="B472" s="382"/>
      <c r="C472" s="364"/>
      <c r="D472" s="383"/>
      <c r="E472" s="364"/>
      <c r="F472" s="383"/>
      <c r="G472" s="364"/>
      <c r="H472" s="364"/>
    </row>
    <row r="473" spans="1:8" ht="14.25" customHeight="1" x14ac:dyDescent="0.25">
      <c r="A473" s="363"/>
      <c r="B473" s="382"/>
      <c r="C473" s="364"/>
      <c r="D473" s="383"/>
      <c r="E473" s="364"/>
      <c r="F473" s="383"/>
      <c r="G473" s="364"/>
      <c r="H473" s="364"/>
    </row>
    <row r="474" spans="1:8" ht="14.25" customHeight="1" x14ac:dyDescent="0.25">
      <c r="A474" s="363"/>
      <c r="B474" s="382"/>
      <c r="C474" s="364"/>
      <c r="D474" s="383"/>
      <c r="E474" s="364"/>
      <c r="F474" s="383"/>
      <c r="G474" s="364"/>
      <c r="H474" s="364"/>
    </row>
    <row r="475" spans="1:8" ht="14.25" customHeight="1" x14ac:dyDescent="0.25">
      <c r="A475" s="363"/>
      <c r="B475" s="382"/>
      <c r="C475" s="364"/>
      <c r="D475" s="383"/>
      <c r="E475" s="364"/>
      <c r="F475" s="383"/>
      <c r="G475" s="364"/>
      <c r="H475" s="364"/>
    </row>
    <row r="476" spans="1:8" ht="14.25" customHeight="1" x14ac:dyDescent="0.25">
      <c r="A476" s="363"/>
      <c r="B476" s="382"/>
      <c r="C476" s="364"/>
      <c r="D476" s="383"/>
      <c r="E476" s="364"/>
      <c r="F476" s="383"/>
      <c r="G476" s="364"/>
      <c r="H476" s="364"/>
    </row>
    <row r="477" spans="1:8" ht="14.25" customHeight="1" x14ac:dyDescent="0.25">
      <c r="A477" s="363"/>
      <c r="B477" s="382"/>
      <c r="C477" s="364"/>
      <c r="D477" s="383"/>
      <c r="E477" s="364"/>
      <c r="F477" s="383"/>
      <c r="G477" s="364"/>
      <c r="H477" s="364"/>
    </row>
    <row r="478" spans="1:8" ht="14.25" customHeight="1" x14ac:dyDescent="0.25">
      <c r="A478" s="363"/>
      <c r="B478" s="382"/>
      <c r="C478" s="364"/>
      <c r="D478" s="383"/>
      <c r="E478" s="364"/>
      <c r="F478" s="383"/>
      <c r="G478" s="364"/>
      <c r="H478" s="364"/>
    </row>
    <row r="479" spans="1:8" ht="14.25" customHeight="1" x14ac:dyDescent="0.25">
      <c r="A479" s="363"/>
      <c r="B479" s="382"/>
      <c r="C479" s="364"/>
      <c r="D479" s="383"/>
      <c r="E479" s="364"/>
      <c r="F479" s="383"/>
      <c r="G479" s="364"/>
      <c r="H479" s="364"/>
    </row>
    <row r="480" spans="1:8" ht="14.25" customHeight="1" x14ac:dyDescent="0.25">
      <c r="A480" s="363"/>
      <c r="B480" s="382"/>
      <c r="C480" s="364"/>
      <c r="D480" s="383"/>
      <c r="E480" s="364"/>
      <c r="F480" s="383"/>
      <c r="G480" s="364"/>
      <c r="H480" s="364"/>
    </row>
    <row r="481" spans="1:8" ht="14.25" customHeight="1" x14ac:dyDescent="0.25">
      <c r="A481" s="363"/>
      <c r="B481" s="382"/>
      <c r="C481" s="364"/>
      <c r="D481" s="383"/>
      <c r="E481" s="364"/>
      <c r="F481" s="383"/>
      <c r="G481" s="364"/>
      <c r="H481" s="364"/>
    </row>
    <row r="482" spans="1:8" ht="14.25" customHeight="1" x14ac:dyDescent="0.25">
      <c r="A482" s="363"/>
      <c r="B482" s="382"/>
      <c r="C482" s="364"/>
      <c r="D482" s="383"/>
      <c r="E482" s="364"/>
      <c r="F482" s="383"/>
      <c r="G482" s="364"/>
      <c r="H482" s="364"/>
    </row>
    <row r="483" spans="1:8" ht="14.25" customHeight="1" x14ac:dyDescent="0.25">
      <c r="A483" s="363"/>
      <c r="B483" s="382"/>
      <c r="C483" s="364"/>
      <c r="D483" s="383"/>
      <c r="E483" s="364"/>
      <c r="F483" s="383"/>
      <c r="G483" s="364"/>
      <c r="H483" s="364"/>
    </row>
    <row r="484" spans="1:8" ht="14.25" customHeight="1" x14ac:dyDescent="0.25">
      <c r="A484" s="363"/>
      <c r="B484" s="382"/>
      <c r="C484" s="364"/>
      <c r="D484" s="383"/>
      <c r="E484" s="364"/>
      <c r="F484" s="383"/>
      <c r="G484" s="364"/>
      <c r="H484" s="364"/>
    </row>
    <row r="485" spans="1:8" ht="14.25" customHeight="1" x14ac:dyDescent="0.25">
      <c r="A485" s="363"/>
      <c r="B485" s="382"/>
      <c r="C485" s="364"/>
      <c r="D485" s="383"/>
      <c r="E485" s="364"/>
      <c r="F485" s="383"/>
      <c r="G485" s="364"/>
      <c r="H485" s="364"/>
    </row>
    <row r="486" spans="1:8" ht="14.25" customHeight="1" x14ac:dyDescent="0.25">
      <c r="A486" s="363"/>
      <c r="B486" s="382"/>
      <c r="C486" s="364"/>
      <c r="D486" s="383"/>
      <c r="E486" s="364"/>
      <c r="F486" s="383"/>
      <c r="G486" s="364"/>
      <c r="H486" s="364"/>
    </row>
    <row r="487" spans="1:8" ht="14.25" customHeight="1" x14ac:dyDescent="0.25">
      <c r="A487" s="363"/>
      <c r="B487" s="382"/>
      <c r="C487" s="364"/>
      <c r="D487" s="383"/>
      <c r="E487" s="364"/>
      <c r="F487" s="383"/>
      <c r="G487" s="364"/>
      <c r="H487" s="364"/>
    </row>
    <row r="488" spans="1:8" ht="14.25" customHeight="1" x14ac:dyDescent="0.25">
      <c r="A488" s="363"/>
      <c r="B488" s="382"/>
      <c r="C488" s="364"/>
      <c r="D488" s="383"/>
      <c r="E488" s="364"/>
      <c r="F488" s="383"/>
      <c r="G488" s="364"/>
      <c r="H488" s="364"/>
    </row>
    <row r="489" spans="1:8" ht="14.25" customHeight="1" x14ac:dyDescent="0.25">
      <c r="A489" s="363"/>
      <c r="B489" s="382"/>
      <c r="C489" s="364"/>
      <c r="D489" s="383"/>
      <c r="E489" s="364"/>
      <c r="F489" s="383"/>
      <c r="G489" s="364"/>
      <c r="H489" s="364"/>
    </row>
    <row r="490" spans="1:8" ht="14.25" customHeight="1" x14ac:dyDescent="0.25">
      <c r="A490" s="363"/>
      <c r="B490" s="382"/>
      <c r="C490" s="364"/>
      <c r="D490" s="383"/>
      <c r="E490" s="364"/>
      <c r="F490" s="383"/>
      <c r="G490" s="364"/>
      <c r="H490" s="364"/>
    </row>
    <row r="491" spans="1:8" ht="14.25" customHeight="1" x14ac:dyDescent="0.25">
      <c r="A491" s="363"/>
      <c r="B491" s="382"/>
      <c r="C491" s="364"/>
      <c r="D491" s="383"/>
      <c r="E491" s="364"/>
      <c r="F491" s="383"/>
      <c r="G491" s="364"/>
      <c r="H491" s="364"/>
    </row>
    <row r="492" spans="1:8" ht="14.25" customHeight="1" x14ac:dyDescent="0.25">
      <c r="A492" s="363"/>
      <c r="B492" s="382"/>
      <c r="C492" s="364"/>
      <c r="D492" s="383"/>
      <c r="E492" s="364"/>
      <c r="F492" s="383"/>
      <c r="G492" s="364"/>
      <c r="H492" s="364"/>
    </row>
    <row r="493" spans="1:8" ht="14.25" customHeight="1" x14ac:dyDescent="0.25">
      <c r="A493" s="363"/>
      <c r="B493" s="382"/>
      <c r="C493" s="364"/>
      <c r="D493" s="383"/>
      <c r="E493" s="364"/>
      <c r="F493" s="383"/>
      <c r="G493" s="364"/>
      <c r="H493" s="364"/>
    </row>
    <row r="494" spans="1:8" ht="14.25" customHeight="1" x14ac:dyDescent="0.25">
      <c r="A494" s="363"/>
      <c r="B494" s="382"/>
      <c r="C494" s="364"/>
      <c r="D494" s="383"/>
      <c r="E494" s="364"/>
      <c r="F494" s="383"/>
      <c r="G494" s="364"/>
      <c r="H494" s="364"/>
    </row>
    <row r="495" spans="1:8" ht="14.25" customHeight="1" x14ac:dyDescent="0.25">
      <c r="A495" s="363"/>
      <c r="B495" s="382"/>
      <c r="C495" s="364"/>
      <c r="D495" s="383"/>
      <c r="E495" s="364"/>
      <c r="F495" s="383"/>
      <c r="G495" s="364"/>
      <c r="H495" s="364"/>
    </row>
    <row r="496" spans="1:8" ht="14.25" customHeight="1" x14ac:dyDescent="0.25">
      <c r="A496" s="363"/>
      <c r="B496" s="382"/>
      <c r="C496" s="364"/>
      <c r="D496" s="383"/>
      <c r="E496" s="364"/>
      <c r="F496" s="383"/>
      <c r="G496" s="364"/>
      <c r="H496" s="364"/>
    </row>
    <row r="497" spans="1:8" ht="14.25" customHeight="1" x14ac:dyDescent="0.25">
      <c r="A497" s="363"/>
      <c r="B497" s="382"/>
      <c r="C497" s="364"/>
      <c r="D497" s="383"/>
      <c r="E497" s="364"/>
      <c r="F497" s="383"/>
      <c r="G497" s="364"/>
      <c r="H497" s="364"/>
    </row>
    <row r="498" spans="1:8" ht="14.25" customHeight="1" x14ac:dyDescent="0.25">
      <c r="A498" s="363"/>
      <c r="B498" s="382"/>
      <c r="C498" s="364"/>
      <c r="D498" s="383"/>
      <c r="E498" s="364"/>
      <c r="F498" s="383"/>
      <c r="G498" s="364"/>
      <c r="H498" s="364"/>
    </row>
    <row r="499" spans="1:8" ht="14.25" customHeight="1" x14ac:dyDescent="0.25">
      <c r="A499" s="363"/>
      <c r="B499" s="382"/>
      <c r="C499" s="364"/>
      <c r="D499" s="383"/>
      <c r="E499" s="364"/>
      <c r="F499" s="383"/>
      <c r="G499" s="364"/>
      <c r="H499" s="364"/>
    </row>
    <row r="500" spans="1:8" ht="14.25" customHeight="1" x14ac:dyDescent="0.25">
      <c r="A500" s="363"/>
      <c r="B500" s="382"/>
      <c r="C500" s="364"/>
      <c r="D500" s="383"/>
      <c r="E500" s="364"/>
      <c r="F500" s="383"/>
      <c r="G500" s="364"/>
      <c r="H500" s="364"/>
    </row>
    <row r="501" spans="1:8" ht="14.25" customHeight="1" x14ac:dyDescent="0.25">
      <c r="A501" s="363"/>
      <c r="B501" s="382"/>
      <c r="C501" s="364"/>
      <c r="D501" s="383"/>
      <c r="E501" s="364"/>
      <c r="F501" s="383"/>
      <c r="G501" s="364"/>
      <c r="H501" s="364"/>
    </row>
    <row r="502" spans="1:8" ht="14.25" customHeight="1" x14ac:dyDescent="0.25">
      <c r="A502" s="363"/>
      <c r="B502" s="382"/>
      <c r="C502" s="364"/>
      <c r="D502" s="383"/>
      <c r="E502" s="364"/>
      <c r="F502" s="383"/>
      <c r="G502" s="364"/>
      <c r="H502" s="364"/>
    </row>
    <row r="503" spans="1:8" ht="14.25" customHeight="1" x14ac:dyDescent="0.25">
      <c r="A503" s="363"/>
      <c r="B503" s="382"/>
      <c r="C503" s="364"/>
      <c r="D503" s="383"/>
      <c r="E503" s="364"/>
      <c r="F503" s="383"/>
      <c r="G503" s="364"/>
      <c r="H503" s="364"/>
    </row>
    <row r="504" spans="1:8" ht="14.25" customHeight="1" x14ac:dyDescent="0.25">
      <c r="A504" s="363"/>
      <c r="B504" s="382"/>
      <c r="C504" s="364"/>
      <c r="D504" s="383"/>
      <c r="E504" s="364"/>
      <c r="F504" s="383"/>
      <c r="G504" s="364"/>
      <c r="H504" s="364"/>
    </row>
    <row r="505" spans="1:8" ht="14.25" customHeight="1" x14ac:dyDescent="0.25">
      <c r="A505" s="363"/>
      <c r="B505" s="382"/>
      <c r="C505" s="364"/>
      <c r="D505" s="383"/>
      <c r="E505" s="364"/>
      <c r="F505" s="383"/>
      <c r="G505" s="364"/>
      <c r="H505" s="364"/>
    </row>
    <row r="506" spans="1:8" ht="14.25" customHeight="1" x14ac:dyDescent="0.25">
      <c r="A506" s="363"/>
      <c r="B506" s="382"/>
      <c r="C506" s="364"/>
      <c r="D506" s="383"/>
      <c r="E506" s="364"/>
      <c r="F506" s="383"/>
      <c r="G506" s="364"/>
      <c r="H506" s="364"/>
    </row>
    <row r="507" spans="1:8" ht="14.25" customHeight="1" x14ac:dyDescent="0.25">
      <c r="A507" s="363"/>
      <c r="B507" s="382"/>
      <c r="C507" s="364"/>
      <c r="D507" s="383"/>
      <c r="E507" s="364"/>
      <c r="F507" s="383"/>
      <c r="G507" s="364"/>
      <c r="H507" s="364"/>
    </row>
    <row r="508" spans="1:8" ht="14.25" customHeight="1" x14ac:dyDescent="0.25">
      <c r="A508" s="363"/>
      <c r="B508" s="382"/>
      <c r="C508" s="364"/>
      <c r="D508" s="383"/>
      <c r="E508" s="364"/>
      <c r="F508" s="383"/>
      <c r="G508" s="364"/>
      <c r="H508" s="364"/>
    </row>
    <row r="509" spans="1:8" ht="14.25" customHeight="1" x14ac:dyDescent="0.25">
      <c r="A509" s="363"/>
      <c r="B509" s="382"/>
      <c r="C509" s="364"/>
      <c r="D509" s="383"/>
      <c r="E509" s="364"/>
      <c r="F509" s="383"/>
      <c r="G509" s="364"/>
      <c r="H509" s="364"/>
    </row>
    <row r="510" spans="1:8" ht="14.25" customHeight="1" x14ac:dyDescent="0.25">
      <c r="A510" s="363"/>
      <c r="B510" s="382"/>
      <c r="C510" s="364"/>
      <c r="D510" s="383"/>
      <c r="E510" s="364"/>
      <c r="F510" s="383"/>
      <c r="G510" s="364"/>
      <c r="H510" s="364"/>
    </row>
    <row r="511" spans="1:8" ht="14.25" customHeight="1" x14ac:dyDescent="0.25">
      <c r="A511" s="363"/>
      <c r="B511" s="382"/>
      <c r="C511" s="364"/>
      <c r="D511" s="383"/>
      <c r="E511" s="364"/>
      <c r="F511" s="383"/>
      <c r="G511" s="364"/>
      <c r="H511" s="364"/>
    </row>
    <row r="512" spans="1:8" ht="14.25" customHeight="1" x14ac:dyDescent="0.25">
      <c r="A512" s="363"/>
      <c r="B512" s="382"/>
      <c r="C512" s="364"/>
      <c r="D512" s="383"/>
      <c r="E512" s="364"/>
      <c r="F512" s="383"/>
      <c r="G512" s="364"/>
      <c r="H512" s="364"/>
    </row>
    <row r="513" spans="1:8" ht="14.25" customHeight="1" x14ac:dyDescent="0.25">
      <c r="A513" s="363"/>
      <c r="B513" s="382"/>
      <c r="C513" s="364"/>
      <c r="D513" s="383"/>
      <c r="E513" s="364"/>
      <c r="F513" s="383"/>
      <c r="G513" s="364"/>
      <c r="H513" s="364"/>
    </row>
    <row r="514" spans="1:8" ht="14.25" customHeight="1" x14ac:dyDescent="0.25">
      <c r="A514" s="363"/>
      <c r="B514" s="382"/>
      <c r="C514" s="364"/>
      <c r="D514" s="383"/>
      <c r="E514" s="364"/>
      <c r="F514" s="383"/>
      <c r="G514" s="364"/>
      <c r="H514" s="364"/>
    </row>
    <row r="515" spans="1:8" ht="14.25" customHeight="1" x14ac:dyDescent="0.25">
      <c r="A515" s="363"/>
      <c r="B515" s="382"/>
      <c r="C515" s="364"/>
      <c r="D515" s="383"/>
      <c r="E515" s="364"/>
      <c r="F515" s="383"/>
      <c r="G515" s="364"/>
      <c r="H515" s="364"/>
    </row>
    <row r="516" spans="1:8" ht="14.25" customHeight="1" x14ac:dyDescent="0.25">
      <c r="A516" s="363"/>
      <c r="B516" s="382"/>
      <c r="C516" s="364"/>
      <c r="D516" s="383"/>
      <c r="E516" s="364"/>
      <c r="F516" s="383"/>
      <c r="G516" s="364"/>
      <c r="H516" s="364"/>
    </row>
    <row r="517" spans="1:8" ht="14.25" customHeight="1" x14ac:dyDescent="0.25">
      <c r="A517" s="363"/>
      <c r="B517" s="382"/>
      <c r="C517" s="364"/>
      <c r="D517" s="383"/>
      <c r="E517" s="364"/>
      <c r="F517" s="383"/>
      <c r="G517" s="364"/>
      <c r="H517" s="364"/>
    </row>
    <row r="518" spans="1:8" ht="14.25" customHeight="1" x14ac:dyDescent="0.25">
      <c r="A518" s="363"/>
      <c r="B518" s="382"/>
      <c r="C518" s="364"/>
      <c r="D518" s="383"/>
      <c r="E518" s="364"/>
      <c r="F518" s="383"/>
      <c r="G518" s="364"/>
      <c r="H518" s="364"/>
    </row>
    <row r="519" spans="1:8" ht="14.25" customHeight="1" x14ac:dyDescent="0.25">
      <c r="A519" s="363"/>
      <c r="B519" s="382"/>
      <c r="C519" s="364"/>
      <c r="D519" s="383"/>
      <c r="E519" s="364"/>
      <c r="F519" s="383"/>
      <c r="G519" s="364"/>
      <c r="H519" s="364"/>
    </row>
    <row r="520" spans="1:8" ht="14.25" customHeight="1" x14ac:dyDescent="0.25">
      <c r="A520" s="363"/>
      <c r="B520" s="382"/>
      <c r="C520" s="364"/>
      <c r="D520" s="383"/>
      <c r="E520" s="364"/>
      <c r="F520" s="383"/>
      <c r="G520" s="364"/>
      <c r="H520" s="364"/>
    </row>
    <row r="521" spans="1:8" ht="14.25" customHeight="1" x14ac:dyDescent="0.25">
      <c r="A521" s="363"/>
      <c r="B521" s="382"/>
      <c r="C521" s="364"/>
      <c r="D521" s="383"/>
      <c r="E521" s="364"/>
      <c r="F521" s="383"/>
      <c r="G521" s="364"/>
      <c r="H521" s="364"/>
    </row>
    <row r="522" spans="1:8" ht="14.25" customHeight="1" x14ac:dyDescent="0.25">
      <c r="A522" s="363"/>
      <c r="B522" s="382"/>
      <c r="C522" s="364"/>
      <c r="D522" s="383"/>
      <c r="E522" s="364"/>
      <c r="F522" s="383"/>
      <c r="G522" s="364"/>
      <c r="H522" s="364"/>
    </row>
    <row r="523" spans="1:8" ht="14.25" customHeight="1" x14ac:dyDescent="0.25">
      <c r="A523" s="363"/>
      <c r="B523" s="382"/>
      <c r="C523" s="364"/>
      <c r="D523" s="383"/>
      <c r="E523" s="364"/>
      <c r="F523" s="383"/>
      <c r="G523" s="364"/>
      <c r="H523" s="364"/>
    </row>
    <row r="524" spans="1:8" ht="14.25" customHeight="1" x14ac:dyDescent="0.25">
      <c r="A524" s="363"/>
      <c r="B524" s="382"/>
      <c r="C524" s="364"/>
      <c r="D524" s="383"/>
      <c r="E524" s="364"/>
      <c r="F524" s="383"/>
      <c r="G524" s="364"/>
      <c r="H524" s="364"/>
    </row>
    <row r="525" spans="1:8" ht="14.25" customHeight="1" x14ac:dyDescent="0.25">
      <c r="A525" s="363"/>
      <c r="B525" s="382"/>
      <c r="C525" s="364"/>
      <c r="D525" s="383"/>
      <c r="E525" s="364"/>
      <c r="F525" s="383"/>
      <c r="G525" s="364"/>
      <c r="H525" s="364"/>
    </row>
    <row r="526" spans="1:8" ht="14.25" customHeight="1" x14ac:dyDescent="0.25">
      <c r="A526" s="363"/>
      <c r="B526" s="382"/>
      <c r="C526" s="364"/>
      <c r="D526" s="383"/>
      <c r="E526" s="364"/>
      <c r="F526" s="383"/>
      <c r="G526" s="364"/>
      <c r="H526" s="364"/>
    </row>
    <row r="527" spans="1:8" ht="14.25" customHeight="1" x14ac:dyDescent="0.25">
      <c r="A527" s="363"/>
      <c r="B527" s="382"/>
      <c r="C527" s="364"/>
      <c r="D527" s="383"/>
      <c r="E527" s="364"/>
      <c r="F527" s="383"/>
      <c r="G527" s="364"/>
      <c r="H527" s="364"/>
    </row>
    <row r="528" spans="1:8" ht="14.25" customHeight="1" x14ac:dyDescent="0.25">
      <c r="A528" s="363"/>
      <c r="B528" s="382"/>
      <c r="C528" s="364"/>
      <c r="D528" s="383"/>
      <c r="E528" s="364"/>
      <c r="F528" s="383"/>
      <c r="G528" s="364"/>
      <c r="H528" s="364"/>
    </row>
    <row r="529" spans="1:8" ht="14.25" customHeight="1" x14ac:dyDescent="0.25">
      <c r="A529" s="363"/>
      <c r="B529" s="382"/>
      <c r="C529" s="364"/>
      <c r="D529" s="383"/>
      <c r="E529" s="364"/>
      <c r="F529" s="383"/>
      <c r="G529" s="364"/>
      <c r="H529" s="364"/>
    </row>
    <row r="530" spans="1:8" ht="14.25" customHeight="1" x14ac:dyDescent="0.25">
      <c r="A530" s="363"/>
      <c r="B530" s="382"/>
      <c r="C530" s="364"/>
      <c r="D530" s="383"/>
      <c r="E530" s="364"/>
      <c r="F530" s="383"/>
      <c r="G530" s="364"/>
      <c r="H530" s="364"/>
    </row>
    <row r="531" spans="1:8" ht="14.25" customHeight="1" x14ac:dyDescent="0.25">
      <c r="A531" s="363"/>
      <c r="B531" s="382"/>
      <c r="C531" s="364"/>
      <c r="D531" s="383"/>
      <c r="E531" s="364"/>
      <c r="F531" s="383"/>
      <c r="G531" s="364"/>
      <c r="H531" s="364"/>
    </row>
    <row r="532" spans="1:8" ht="14.25" customHeight="1" x14ac:dyDescent="0.25">
      <c r="A532" s="363"/>
      <c r="B532" s="382"/>
      <c r="C532" s="364"/>
      <c r="D532" s="383"/>
      <c r="E532" s="364"/>
      <c r="F532" s="383"/>
      <c r="G532" s="364"/>
      <c r="H532" s="364"/>
    </row>
    <row r="533" spans="1:8" ht="14.25" customHeight="1" x14ac:dyDescent="0.25">
      <c r="A533" s="363"/>
      <c r="B533" s="382"/>
      <c r="C533" s="364"/>
      <c r="D533" s="383"/>
      <c r="E533" s="364"/>
      <c r="F533" s="383"/>
      <c r="G533" s="364"/>
      <c r="H533" s="364"/>
    </row>
    <row r="534" spans="1:8" ht="14.25" customHeight="1" x14ac:dyDescent="0.25">
      <c r="A534" s="363"/>
      <c r="B534" s="382"/>
      <c r="C534" s="364"/>
      <c r="D534" s="383"/>
      <c r="E534" s="364"/>
      <c r="F534" s="383"/>
      <c r="G534" s="364"/>
      <c r="H534" s="364"/>
    </row>
    <row r="535" spans="1:8" ht="14.25" customHeight="1" x14ac:dyDescent="0.25">
      <c r="A535" s="363"/>
      <c r="B535" s="382"/>
      <c r="C535" s="364"/>
      <c r="D535" s="383"/>
      <c r="E535" s="364"/>
      <c r="F535" s="383"/>
      <c r="G535" s="364"/>
      <c r="H535" s="364"/>
    </row>
    <row r="536" spans="1:8" ht="14.25" customHeight="1" x14ac:dyDescent="0.25">
      <c r="A536" s="363"/>
      <c r="B536" s="382"/>
      <c r="C536" s="364"/>
      <c r="D536" s="383"/>
      <c r="E536" s="364"/>
      <c r="F536" s="383"/>
      <c r="G536" s="364"/>
      <c r="H536" s="364"/>
    </row>
    <row r="537" spans="1:8" ht="14.25" customHeight="1" x14ac:dyDescent="0.25">
      <c r="A537" s="363"/>
      <c r="B537" s="382"/>
      <c r="C537" s="364"/>
      <c r="D537" s="383"/>
      <c r="E537" s="364"/>
      <c r="F537" s="383"/>
      <c r="G537" s="364"/>
      <c r="H537" s="364"/>
    </row>
    <row r="538" spans="1:8" ht="14.25" customHeight="1" x14ac:dyDescent="0.25">
      <c r="A538" s="363"/>
      <c r="B538" s="382"/>
      <c r="C538" s="364"/>
      <c r="D538" s="383"/>
      <c r="E538" s="364"/>
      <c r="F538" s="383"/>
      <c r="G538" s="364"/>
      <c r="H538" s="364"/>
    </row>
    <row r="539" spans="1:8" ht="14.25" customHeight="1" x14ac:dyDescent="0.25">
      <c r="A539" s="363"/>
      <c r="B539" s="382"/>
      <c r="C539" s="364"/>
      <c r="D539" s="383"/>
      <c r="E539" s="364"/>
      <c r="F539" s="383"/>
      <c r="G539" s="364"/>
      <c r="H539" s="364"/>
    </row>
    <row r="540" spans="1:8" ht="14.25" customHeight="1" x14ac:dyDescent="0.25">
      <c r="A540" s="363"/>
      <c r="B540" s="382"/>
      <c r="C540" s="364"/>
      <c r="D540" s="383"/>
      <c r="E540" s="364"/>
      <c r="F540" s="383"/>
      <c r="G540" s="364"/>
      <c r="H540" s="364"/>
    </row>
    <row r="541" spans="1:8" ht="14.25" customHeight="1" x14ac:dyDescent="0.25">
      <c r="A541" s="363"/>
      <c r="B541" s="382"/>
      <c r="C541" s="364"/>
      <c r="D541" s="383"/>
      <c r="E541" s="364"/>
      <c r="F541" s="383"/>
      <c r="G541" s="364"/>
      <c r="H541" s="364"/>
    </row>
    <row r="542" spans="1:8" ht="14.25" customHeight="1" x14ac:dyDescent="0.25">
      <c r="A542" s="363"/>
      <c r="B542" s="382"/>
      <c r="C542" s="364"/>
      <c r="D542" s="383"/>
      <c r="E542" s="364"/>
      <c r="F542" s="383"/>
      <c r="G542" s="364"/>
      <c r="H542" s="364"/>
    </row>
    <row r="543" spans="1:8" ht="14.25" customHeight="1" x14ac:dyDescent="0.25">
      <c r="A543" s="363"/>
      <c r="B543" s="382"/>
      <c r="C543" s="364"/>
      <c r="D543" s="383"/>
      <c r="E543" s="364"/>
      <c r="F543" s="383"/>
      <c r="G543" s="364"/>
      <c r="H543" s="364"/>
    </row>
    <row r="544" spans="1:8" ht="14.25" customHeight="1" x14ac:dyDescent="0.25">
      <c r="A544" s="363"/>
      <c r="B544" s="382"/>
      <c r="C544" s="364"/>
      <c r="D544" s="383"/>
      <c r="E544" s="364"/>
      <c r="F544" s="383"/>
      <c r="G544" s="364"/>
      <c r="H544" s="364"/>
    </row>
    <row r="545" spans="1:8" ht="14.25" customHeight="1" x14ac:dyDescent="0.25">
      <c r="A545" s="363"/>
      <c r="B545" s="382"/>
      <c r="C545" s="364"/>
      <c r="D545" s="383"/>
      <c r="E545" s="364"/>
      <c r="F545" s="383"/>
      <c r="G545" s="364"/>
      <c r="H545" s="364"/>
    </row>
    <row r="546" spans="1:8" ht="14.25" customHeight="1" x14ac:dyDescent="0.25">
      <c r="A546" s="363"/>
      <c r="B546" s="382"/>
      <c r="C546" s="364"/>
      <c r="D546" s="383"/>
      <c r="E546" s="364"/>
      <c r="F546" s="383"/>
      <c r="G546" s="364"/>
      <c r="H546" s="364"/>
    </row>
    <row r="547" spans="1:8" ht="14.25" customHeight="1" x14ac:dyDescent="0.25">
      <c r="A547" s="363"/>
      <c r="B547" s="382"/>
      <c r="C547" s="364"/>
      <c r="D547" s="383"/>
      <c r="E547" s="364"/>
      <c r="F547" s="383"/>
      <c r="G547" s="364"/>
      <c r="H547" s="364"/>
    </row>
    <row r="548" spans="1:8" ht="14.25" customHeight="1" x14ac:dyDescent="0.25">
      <c r="A548" s="363"/>
      <c r="B548" s="382"/>
      <c r="C548" s="364"/>
      <c r="D548" s="383"/>
      <c r="E548" s="364"/>
      <c r="F548" s="383"/>
      <c r="G548" s="364"/>
      <c r="H548" s="364"/>
    </row>
    <row r="549" spans="1:8" ht="14.25" customHeight="1" x14ac:dyDescent="0.25">
      <c r="A549" s="363"/>
      <c r="B549" s="382"/>
      <c r="C549" s="364"/>
      <c r="D549" s="383"/>
      <c r="E549" s="364"/>
      <c r="F549" s="383"/>
      <c r="G549" s="364"/>
      <c r="H549" s="364"/>
    </row>
    <row r="550" spans="1:8" ht="14.25" customHeight="1" x14ac:dyDescent="0.25">
      <c r="A550" s="363"/>
      <c r="B550" s="382"/>
      <c r="C550" s="364"/>
      <c r="D550" s="383"/>
      <c r="E550" s="364"/>
      <c r="F550" s="383"/>
      <c r="G550" s="364"/>
      <c r="H550" s="364"/>
    </row>
    <row r="551" spans="1:8" ht="14.25" customHeight="1" x14ac:dyDescent="0.25">
      <c r="A551" s="363"/>
      <c r="B551" s="382"/>
      <c r="C551" s="364"/>
      <c r="D551" s="383"/>
      <c r="E551" s="364"/>
      <c r="F551" s="383"/>
      <c r="G551" s="364"/>
      <c r="H551" s="364"/>
    </row>
    <row r="552" spans="1:8" ht="14.25" customHeight="1" x14ac:dyDescent="0.25">
      <c r="A552" s="363"/>
      <c r="B552" s="382"/>
      <c r="C552" s="364"/>
      <c r="D552" s="383"/>
      <c r="E552" s="364"/>
      <c r="F552" s="383"/>
      <c r="G552" s="364"/>
      <c r="H552" s="364"/>
    </row>
    <row r="553" spans="1:8" ht="14.25" customHeight="1" x14ac:dyDescent="0.25">
      <c r="A553" s="363"/>
      <c r="B553" s="382"/>
      <c r="C553" s="364"/>
      <c r="D553" s="383"/>
      <c r="E553" s="364"/>
      <c r="F553" s="383"/>
      <c r="G553" s="364"/>
      <c r="H553" s="364"/>
    </row>
    <row r="554" spans="1:8" ht="14.25" customHeight="1" x14ac:dyDescent="0.25">
      <c r="A554" s="363"/>
      <c r="B554" s="382"/>
      <c r="C554" s="364"/>
      <c r="D554" s="383"/>
      <c r="E554" s="364"/>
      <c r="F554" s="383"/>
      <c r="G554" s="364"/>
      <c r="H554" s="364"/>
    </row>
    <row r="555" spans="1:8" ht="14.25" customHeight="1" x14ac:dyDescent="0.25">
      <c r="A555" s="363"/>
      <c r="B555" s="382"/>
      <c r="C555" s="364"/>
      <c r="D555" s="383"/>
      <c r="E555" s="364"/>
      <c r="F555" s="383"/>
      <c r="G555" s="364"/>
      <c r="H555" s="364"/>
    </row>
    <row r="556" spans="1:8" ht="14.25" customHeight="1" x14ac:dyDescent="0.25">
      <c r="A556" s="363"/>
      <c r="B556" s="382"/>
      <c r="C556" s="364"/>
      <c r="D556" s="383"/>
      <c r="E556" s="364"/>
      <c r="F556" s="383"/>
      <c r="G556" s="364"/>
      <c r="H556" s="364"/>
    </row>
    <row r="557" spans="1:8" ht="14.25" customHeight="1" x14ac:dyDescent="0.25">
      <c r="A557" s="363"/>
      <c r="B557" s="382"/>
      <c r="C557" s="364"/>
      <c r="D557" s="383"/>
      <c r="E557" s="364"/>
      <c r="F557" s="383"/>
      <c r="G557" s="364"/>
      <c r="H557" s="364"/>
    </row>
    <row r="558" spans="1:8" ht="14.25" customHeight="1" x14ac:dyDescent="0.25">
      <c r="A558" s="363"/>
      <c r="B558" s="382"/>
      <c r="C558" s="364"/>
      <c r="D558" s="383"/>
      <c r="E558" s="364"/>
      <c r="F558" s="383"/>
      <c r="G558" s="364"/>
      <c r="H558" s="364"/>
    </row>
    <row r="559" spans="1:8" ht="14.25" customHeight="1" x14ac:dyDescent="0.25">
      <c r="A559" s="363"/>
      <c r="B559" s="382"/>
      <c r="C559" s="364"/>
      <c r="D559" s="383"/>
      <c r="E559" s="364"/>
      <c r="F559" s="383"/>
      <c r="G559" s="364"/>
      <c r="H559" s="364"/>
    </row>
    <row r="560" spans="1:8" ht="14.25" customHeight="1" x14ac:dyDescent="0.25">
      <c r="A560" s="363"/>
      <c r="B560" s="382"/>
      <c r="C560" s="364"/>
      <c r="D560" s="383"/>
      <c r="E560" s="364"/>
      <c r="F560" s="383"/>
      <c r="G560" s="364"/>
      <c r="H560" s="364"/>
    </row>
    <row r="561" spans="1:8" ht="14.25" customHeight="1" x14ac:dyDescent="0.25">
      <c r="A561" s="363"/>
      <c r="B561" s="382"/>
      <c r="C561" s="364"/>
      <c r="D561" s="383"/>
      <c r="E561" s="364"/>
      <c r="F561" s="383"/>
      <c r="G561" s="364"/>
      <c r="H561" s="364"/>
    </row>
    <row r="562" spans="1:8" ht="14.25" customHeight="1" x14ac:dyDescent="0.25">
      <c r="A562" s="363"/>
      <c r="B562" s="382"/>
      <c r="C562" s="364"/>
      <c r="D562" s="383"/>
      <c r="E562" s="364"/>
      <c r="F562" s="383"/>
      <c r="G562" s="364"/>
      <c r="H562" s="364"/>
    </row>
    <row r="563" spans="1:8" ht="14.25" customHeight="1" x14ac:dyDescent="0.25">
      <c r="A563" s="363"/>
      <c r="B563" s="382"/>
      <c r="C563" s="364"/>
      <c r="D563" s="383"/>
      <c r="E563" s="364"/>
      <c r="F563" s="383"/>
      <c r="G563" s="364"/>
      <c r="H563" s="364"/>
    </row>
    <row r="564" spans="1:8" ht="14.25" customHeight="1" x14ac:dyDescent="0.25">
      <c r="A564" s="363"/>
      <c r="B564" s="382"/>
      <c r="C564" s="364"/>
      <c r="D564" s="383"/>
      <c r="E564" s="364"/>
      <c r="F564" s="383"/>
      <c r="G564" s="364"/>
      <c r="H564" s="364"/>
    </row>
    <row r="565" spans="1:8" ht="14.25" customHeight="1" x14ac:dyDescent="0.25">
      <c r="A565" s="363"/>
      <c r="B565" s="382"/>
      <c r="C565" s="364"/>
      <c r="D565" s="383"/>
      <c r="E565" s="364"/>
      <c r="F565" s="383"/>
      <c r="G565" s="364"/>
      <c r="H565" s="364"/>
    </row>
    <row r="566" spans="1:8" ht="14.25" customHeight="1" x14ac:dyDescent="0.25">
      <c r="A566" s="363"/>
      <c r="B566" s="382"/>
      <c r="C566" s="364"/>
      <c r="D566" s="383"/>
      <c r="E566" s="364"/>
      <c r="F566" s="383"/>
      <c r="G566" s="364"/>
      <c r="H566" s="364"/>
    </row>
    <row r="567" spans="1:8" ht="14.25" customHeight="1" x14ac:dyDescent="0.25">
      <c r="A567" s="363"/>
      <c r="B567" s="382"/>
      <c r="C567" s="364"/>
      <c r="D567" s="383"/>
      <c r="E567" s="364"/>
      <c r="F567" s="383"/>
      <c r="G567" s="364"/>
      <c r="H567" s="364"/>
    </row>
    <row r="568" spans="1:8" ht="14.25" customHeight="1" x14ac:dyDescent="0.25">
      <c r="A568" s="363"/>
      <c r="B568" s="382"/>
      <c r="C568" s="364"/>
      <c r="D568" s="383"/>
      <c r="E568" s="364"/>
      <c r="F568" s="383"/>
      <c r="G568" s="364"/>
      <c r="H568" s="364"/>
    </row>
    <row r="569" spans="1:8" ht="14.25" customHeight="1" x14ac:dyDescent="0.25">
      <c r="A569" s="363"/>
      <c r="B569" s="382"/>
      <c r="C569" s="364"/>
      <c r="D569" s="383"/>
      <c r="E569" s="364"/>
      <c r="F569" s="383"/>
      <c r="G569" s="364"/>
      <c r="H569" s="364"/>
    </row>
    <row r="570" spans="1:8" ht="14.25" customHeight="1" x14ac:dyDescent="0.25">
      <c r="A570" s="363"/>
      <c r="B570" s="382"/>
      <c r="C570" s="364"/>
      <c r="D570" s="383"/>
      <c r="E570" s="364"/>
      <c r="F570" s="383"/>
      <c r="G570" s="364"/>
      <c r="H570" s="364"/>
    </row>
    <row r="571" spans="1:8" ht="14.25" customHeight="1" x14ac:dyDescent="0.25">
      <c r="A571" s="363"/>
      <c r="B571" s="382"/>
      <c r="C571" s="364"/>
      <c r="D571" s="383"/>
      <c r="E571" s="364"/>
      <c r="F571" s="383"/>
      <c r="G571" s="364"/>
      <c r="H571" s="364"/>
    </row>
    <row r="572" spans="1:8" ht="14.25" customHeight="1" x14ac:dyDescent="0.25">
      <c r="A572" s="363"/>
      <c r="B572" s="382"/>
      <c r="C572" s="364"/>
      <c r="D572" s="383"/>
      <c r="E572" s="364"/>
      <c r="F572" s="383"/>
      <c r="G572" s="364"/>
      <c r="H572" s="364"/>
    </row>
    <row r="573" spans="1:8" ht="14.25" customHeight="1" x14ac:dyDescent="0.25">
      <c r="A573" s="363"/>
      <c r="B573" s="382"/>
      <c r="C573" s="364"/>
      <c r="D573" s="383"/>
      <c r="E573" s="364"/>
      <c r="F573" s="383"/>
      <c r="G573" s="364"/>
      <c r="H573" s="364"/>
    </row>
    <row r="574" spans="1:8" ht="14.25" customHeight="1" x14ac:dyDescent="0.25">
      <c r="A574" s="363"/>
      <c r="B574" s="382"/>
      <c r="C574" s="364"/>
      <c r="D574" s="383"/>
      <c r="E574" s="364"/>
      <c r="F574" s="383"/>
      <c r="G574" s="364"/>
      <c r="H574" s="364"/>
    </row>
    <row r="575" spans="1:8" ht="14.25" customHeight="1" x14ac:dyDescent="0.25">
      <c r="A575" s="363"/>
      <c r="B575" s="382"/>
      <c r="C575" s="364"/>
      <c r="D575" s="383"/>
      <c r="E575" s="364"/>
      <c r="F575" s="383"/>
      <c r="G575" s="364"/>
      <c r="H575" s="364"/>
    </row>
    <row r="576" spans="1:8" ht="14.25" customHeight="1" x14ac:dyDescent="0.25">
      <c r="A576" s="363"/>
      <c r="B576" s="382"/>
      <c r="C576" s="364"/>
      <c r="D576" s="383"/>
      <c r="E576" s="364"/>
      <c r="F576" s="383"/>
      <c r="G576" s="364"/>
      <c r="H576" s="364"/>
    </row>
    <row r="577" spans="1:8" ht="14.25" customHeight="1" x14ac:dyDescent="0.25">
      <c r="A577" s="363"/>
      <c r="B577" s="382"/>
      <c r="C577" s="364"/>
      <c r="D577" s="383"/>
      <c r="E577" s="364"/>
      <c r="F577" s="383"/>
      <c r="G577" s="364"/>
      <c r="H577" s="364"/>
    </row>
    <row r="578" spans="1:8" ht="14.25" customHeight="1" x14ac:dyDescent="0.25">
      <c r="A578" s="363"/>
      <c r="B578" s="382"/>
      <c r="C578" s="364"/>
      <c r="D578" s="383"/>
      <c r="E578" s="364"/>
      <c r="F578" s="383"/>
      <c r="G578" s="364"/>
      <c r="H578" s="364"/>
    </row>
    <row r="579" spans="1:8" ht="14.25" customHeight="1" x14ac:dyDescent="0.25">
      <c r="A579" s="363"/>
      <c r="B579" s="382"/>
      <c r="C579" s="364"/>
      <c r="D579" s="383"/>
      <c r="E579" s="364"/>
      <c r="F579" s="383"/>
      <c r="G579" s="364"/>
      <c r="H579" s="364"/>
    </row>
    <row r="580" spans="1:8" ht="14.25" customHeight="1" x14ac:dyDescent="0.25">
      <c r="A580" s="363"/>
      <c r="B580" s="382"/>
      <c r="C580" s="364"/>
      <c r="D580" s="383"/>
      <c r="E580" s="364"/>
      <c r="F580" s="383"/>
      <c r="G580" s="364"/>
      <c r="H580" s="364"/>
    </row>
    <row r="581" spans="1:8" ht="14.25" customHeight="1" x14ac:dyDescent="0.25">
      <c r="A581" s="363"/>
      <c r="B581" s="382"/>
      <c r="C581" s="364"/>
      <c r="D581" s="383"/>
      <c r="E581" s="364"/>
      <c r="F581" s="383"/>
      <c r="G581" s="364"/>
      <c r="H581" s="364"/>
    </row>
    <row r="582" spans="1:8" ht="14.25" customHeight="1" x14ac:dyDescent="0.25">
      <c r="A582" s="363"/>
      <c r="B582" s="382"/>
      <c r="C582" s="364"/>
      <c r="D582" s="383"/>
      <c r="E582" s="364"/>
      <c r="F582" s="383"/>
      <c r="G582" s="364"/>
      <c r="H582" s="364"/>
    </row>
    <row r="583" spans="1:8" ht="14.25" customHeight="1" x14ac:dyDescent="0.25">
      <c r="A583" s="363"/>
      <c r="B583" s="382"/>
      <c r="C583" s="364"/>
      <c r="D583" s="383"/>
      <c r="E583" s="364"/>
      <c r="F583" s="383"/>
      <c r="G583" s="364"/>
      <c r="H583" s="364"/>
    </row>
    <row r="584" spans="1:8" ht="14.25" customHeight="1" x14ac:dyDescent="0.25">
      <c r="A584" s="363"/>
      <c r="B584" s="382"/>
      <c r="C584" s="364"/>
      <c r="D584" s="383"/>
      <c r="E584" s="364"/>
      <c r="F584" s="383"/>
      <c r="G584" s="364"/>
      <c r="H584" s="364"/>
    </row>
    <row r="585" spans="1:8" ht="14.25" customHeight="1" x14ac:dyDescent="0.25">
      <c r="A585" s="363"/>
      <c r="B585" s="382"/>
      <c r="C585" s="364"/>
      <c r="D585" s="383"/>
      <c r="E585" s="364"/>
      <c r="F585" s="383"/>
      <c r="G585" s="364"/>
      <c r="H585" s="364"/>
    </row>
    <row r="586" spans="1:8" ht="14.25" customHeight="1" x14ac:dyDescent="0.25">
      <c r="A586" s="363"/>
      <c r="B586" s="382"/>
      <c r="C586" s="364"/>
      <c r="D586" s="383"/>
      <c r="E586" s="364"/>
      <c r="F586" s="383"/>
      <c r="G586" s="364"/>
      <c r="H586" s="364"/>
    </row>
    <row r="587" spans="1:8" ht="14.25" customHeight="1" x14ac:dyDescent="0.25">
      <c r="A587" s="363"/>
      <c r="B587" s="382"/>
      <c r="C587" s="364"/>
      <c r="D587" s="383"/>
      <c r="E587" s="364"/>
      <c r="F587" s="383"/>
      <c r="G587" s="364"/>
      <c r="H587" s="364"/>
    </row>
    <row r="588" spans="1:8" ht="14.25" customHeight="1" x14ac:dyDescent="0.25">
      <c r="A588" s="363"/>
      <c r="B588" s="382"/>
      <c r="C588" s="364"/>
      <c r="D588" s="383"/>
      <c r="E588" s="364"/>
      <c r="F588" s="383"/>
      <c r="G588" s="364"/>
      <c r="H588" s="364"/>
    </row>
    <row r="589" spans="1:8" ht="14.25" customHeight="1" x14ac:dyDescent="0.25">
      <c r="A589" s="363"/>
      <c r="B589" s="382"/>
      <c r="C589" s="364"/>
      <c r="D589" s="383"/>
      <c r="E589" s="364"/>
      <c r="F589" s="383"/>
      <c r="G589" s="364"/>
      <c r="H589" s="364"/>
    </row>
    <row r="590" spans="1:8" ht="14.25" customHeight="1" x14ac:dyDescent="0.25">
      <c r="A590" s="363"/>
      <c r="B590" s="382"/>
      <c r="C590" s="364"/>
      <c r="D590" s="383"/>
      <c r="E590" s="364"/>
      <c r="F590" s="383"/>
      <c r="G590" s="364"/>
      <c r="H590" s="364"/>
    </row>
    <row r="591" spans="1:8" ht="14.25" customHeight="1" x14ac:dyDescent="0.25">
      <c r="A591" s="363"/>
      <c r="B591" s="382"/>
      <c r="C591" s="364"/>
      <c r="D591" s="383"/>
      <c r="E591" s="364"/>
      <c r="F591" s="383"/>
      <c r="G591" s="364"/>
      <c r="H591" s="364"/>
    </row>
    <row r="592" spans="1:8" ht="14.25" customHeight="1" x14ac:dyDescent="0.25">
      <c r="A592" s="363"/>
      <c r="B592" s="382"/>
      <c r="C592" s="364"/>
      <c r="D592" s="383"/>
      <c r="E592" s="364"/>
      <c r="F592" s="383"/>
      <c r="G592" s="364"/>
      <c r="H592" s="364"/>
    </row>
    <row r="593" spans="1:8" ht="14.25" customHeight="1" x14ac:dyDescent="0.25">
      <c r="A593" s="363"/>
      <c r="B593" s="382"/>
      <c r="C593" s="364"/>
      <c r="D593" s="383"/>
      <c r="E593" s="364"/>
      <c r="F593" s="383"/>
      <c r="G593" s="364"/>
      <c r="H593" s="364"/>
    </row>
    <row r="594" spans="1:8" ht="14.25" customHeight="1" x14ac:dyDescent="0.25">
      <c r="A594" s="363"/>
      <c r="B594" s="382"/>
      <c r="C594" s="364"/>
      <c r="D594" s="383"/>
      <c r="E594" s="364"/>
      <c r="F594" s="383"/>
      <c r="G594" s="364"/>
      <c r="H594" s="364"/>
    </row>
    <row r="595" spans="1:8" ht="14.25" customHeight="1" x14ac:dyDescent="0.25">
      <c r="A595" s="363"/>
      <c r="B595" s="382"/>
      <c r="C595" s="364"/>
      <c r="D595" s="383"/>
      <c r="E595" s="364"/>
      <c r="F595" s="383"/>
      <c r="G595" s="364"/>
      <c r="H595" s="364"/>
    </row>
    <row r="596" spans="1:8" ht="14.25" customHeight="1" x14ac:dyDescent="0.25">
      <c r="A596" s="363"/>
      <c r="B596" s="382"/>
      <c r="C596" s="364"/>
      <c r="D596" s="383"/>
      <c r="E596" s="364"/>
      <c r="F596" s="383"/>
      <c r="G596" s="364"/>
      <c r="H596" s="364"/>
    </row>
    <row r="597" spans="1:8" ht="14.25" customHeight="1" x14ac:dyDescent="0.25">
      <c r="A597" s="363"/>
      <c r="B597" s="382"/>
      <c r="C597" s="364"/>
      <c r="D597" s="383"/>
      <c r="E597" s="364"/>
      <c r="F597" s="383"/>
      <c r="G597" s="364"/>
      <c r="H597" s="364"/>
    </row>
    <row r="598" spans="1:8" ht="14.25" customHeight="1" x14ac:dyDescent="0.25">
      <c r="A598" s="363"/>
      <c r="B598" s="382"/>
      <c r="C598" s="364"/>
      <c r="D598" s="383"/>
      <c r="E598" s="364"/>
      <c r="F598" s="383"/>
      <c r="G598" s="364"/>
      <c r="H598" s="364"/>
    </row>
    <row r="599" spans="1:8" ht="14.25" customHeight="1" x14ac:dyDescent="0.25">
      <c r="A599" s="363"/>
      <c r="B599" s="382"/>
      <c r="C599" s="364"/>
      <c r="D599" s="383"/>
      <c r="E599" s="364"/>
      <c r="F599" s="383"/>
      <c r="G599" s="364"/>
      <c r="H599" s="364"/>
    </row>
    <row r="600" spans="1:8" ht="14.25" customHeight="1" x14ac:dyDescent="0.25">
      <c r="A600" s="363"/>
      <c r="B600" s="382"/>
      <c r="C600" s="364"/>
      <c r="D600" s="383"/>
      <c r="E600" s="364"/>
      <c r="F600" s="383"/>
      <c r="G600" s="364"/>
      <c r="H600" s="364"/>
    </row>
    <row r="601" spans="1:8" ht="14.25" customHeight="1" x14ac:dyDescent="0.25">
      <c r="A601" s="363"/>
      <c r="B601" s="382"/>
      <c r="C601" s="364"/>
      <c r="D601" s="383"/>
      <c r="E601" s="364"/>
      <c r="F601" s="383"/>
      <c r="G601" s="364"/>
      <c r="H601" s="364"/>
    </row>
    <row r="602" spans="1:8" ht="14.25" customHeight="1" x14ac:dyDescent="0.25">
      <c r="A602" s="363"/>
      <c r="B602" s="382"/>
      <c r="C602" s="364"/>
      <c r="D602" s="383"/>
      <c r="E602" s="364"/>
      <c r="F602" s="383"/>
      <c r="G602" s="364"/>
      <c r="H602" s="364"/>
    </row>
    <row r="603" spans="1:8" ht="14.25" customHeight="1" x14ac:dyDescent="0.25">
      <c r="A603" s="363"/>
      <c r="B603" s="382"/>
      <c r="C603" s="364"/>
      <c r="D603" s="383"/>
      <c r="E603" s="364"/>
      <c r="F603" s="383"/>
      <c r="G603" s="364"/>
      <c r="H603" s="364"/>
    </row>
    <row r="604" spans="1:8" ht="14.25" customHeight="1" x14ac:dyDescent="0.25">
      <c r="A604" s="363"/>
      <c r="B604" s="382"/>
      <c r="C604" s="364"/>
      <c r="D604" s="383"/>
      <c r="E604" s="364"/>
      <c r="F604" s="383"/>
      <c r="G604" s="364"/>
      <c r="H604" s="364"/>
    </row>
    <row r="605" spans="1:8" ht="14.25" customHeight="1" x14ac:dyDescent="0.25">
      <c r="A605" s="363"/>
      <c r="B605" s="382"/>
      <c r="C605" s="364"/>
      <c r="D605" s="383"/>
      <c r="E605" s="364"/>
      <c r="F605" s="383"/>
      <c r="G605" s="364"/>
      <c r="H605" s="364"/>
    </row>
    <row r="606" spans="1:8" ht="14.25" customHeight="1" x14ac:dyDescent="0.25">
      <c r="A606" s="363"/>
      <c r="B606" s="382"/>
      <c r="C606" s="364"/>
      <c r="D606" s="383"/>
      <c r="E606" s="364"/>
      <c r="F606" s="383"/>
      <c r="G606" s="364"/>
      <c r="H606" s="364"/>
    </row>
    <row r="607" spans="1:8" ht="14.25" customHeight="1" x14ac:dyDescent="0.25">
      <c r="A607" s="363"/>
      <c r="B607" s="382"/>
      <c r="C607" s="364"/>
      <c r="D607" s="383"/>
      <c r="E607" s="364"/>
      <c r="F607" s="383"/>
      <c r="G607" s="364"/>
      <c r="H607" s="364"/>
    </row>
    <row r="608" spans="1:8" ht="14.25" customHeight="1" x14ac:dyDescent="0.25">
      <c r="A608" s="363"/>
      <c r="B608" s="382"/>
      <c r="C608" s="364"/>
      <c r="D608" s="383"/>
      <c r="E608" s="364"/>
      <c r="F608" s="383"/>
      <c r="G608" s="364"/>
      <c r="H608" s="364"/>
    </row>
    <row r="609" spans="1:8" ht="14.25" customHeight="1" x14ac:dyDescent="0.25">
      <c r="A609" s="363"/>
      <c r="B609" s="382"/>
      <c r="C609" s="364"/>
      <c r="D609" s="383"/>
      <c r="E609" s="364"/>
      <c r="F609" s="383"/>
      <c r="G609" s="364"/>
      <c r="H609" s="364"/>
    </row>
    <row r="610" spans="1:8" ht="14.25" customHeight="1" x14ac:dyDescent="0.25">
      <c r="A610" s="363"/>
      <c r="B610" s="382"/>
      <c r="C610" s="364"/>
      <c r="D610" s="383"/>
      <c r="E610" s="364"/>
      <c r="F610" s="383"/>
      <c r="G610" s="364"/>
      <c r="H610" s="364"/>
    </row>
    <row r="611" spans="1:8" ht="14.25" customHeight="1" x14ac:dyDescent="0.25">
      <c r="A611" s="363"/>
      <c r="B611" s="382"/>
      <c r="C611" s="364"/>
      <c r="D611" s="383"/>
      <c r="E611" s="364"/>
      <c r="F611" s="383"/>
      <c r="G611" s="364"/>
      <c r="H611" s="364"/>
    </row>
    <row r="612" spans="1:8" ht="14.25" customHeight="1" x14ac:dyDescent="0.25">
      <c r="A612" s="363"/>
      <c r="B612" s="382"/>
      <c r="C612" s="364"/>
      <c r="D612" s="383"/>
      <c r="E612" s="364"/>
      <c r="F612" s="383"/>
      <c r="G612" s="364"/>
      <c r="H612" s="364"/>
    </row>
    <row r="613" spans="1:8" ht="14.25" customHeight="1" x14ac:dyDescent="0.25">
      <c r="A613" s="363"/>
      <c r="B613" s="382"/>
      <c r="C613" s="364"/>
      <c r="D613" s="383"/>
      <c r="E613" s="364"/>
      <c r="F613" s="383"/>
      <c r="G613" s="364"/>
      <c r="H613" s="364"/>
    </row>
    <row r="614" spans="1:8" ht="14.25" customHeight="1" x14ac:dyDescent="0.25">
      <c r="A614" s="363"/>
      <c r="B614" s="382"/>
      <c r="C614" s="364"/>
      <c r="D614" s="383"/>
      <c r="E614" s="364"/>
      <c r="F614" s="383"/>
      <c r="G614" s="364"/>
      <c r="H614" s="364"/>
    </row>
    <row r="615" spans="1:8" ht="14.25" customHeight="1" x14ac:dyDescent="0.25">
      <c r="A615" s="363"/>
      <c r="B615" s="382"/>
      <c r="C615" s="364"/>
      <c r="D615" s="383"/>
      <c r="E615" s="364"/>
      <c r="F615" s="383"/>
      <c r="G615" s="364"/>
      <c r="H615" s="364"/>
    </row>
    <row r="616" spans="1:8" ht="14.25" customHeight="1" x14ac:dyDescent="0.25">
      <c r="A616" s="363"/>
      <c r="B616" s="382"/>
      <c r="C616" s="364"/>
      <c r="D616" s="383"/>
      <c r="E616" s="364"/>
      <c r="F616" s="383"/>
      <c r="G616" s="364"/>
      <c r="H616" s="364"/>
    </row>
    <row r="617" spans="1:8" ht="14.25" customHeight="1" x14ac:dyDescent="0.25">
      <c r="A617" s="363"/>
      <c r="B617" s="382"/>
      <c r="C617" s="364"/>
      <c r="D617" s="383"/>
      <c r="E617" s="364"/>
      <c r="F617" s="383"/>
      <c r="G617" s="364"/>
      <c r="H617" s="364"/>
    </row>
    <row r="618" spans="1:8" ht="14.25" customHeight="1" x14ac:dyDescent="0.25">
      <c r="A618" s="363"/>
      <c r="B618" s="382"/>
      <c r="C618" s="364"/>
      <c r="D618" s="383"/>
      <c r="E618" s="364"/>
      <c r="F618" s="383"/>
      <c r="G618" s="364"/>
      <c r="H618" s="364"/>
    </row>
    <row r="619" spans="1:8" ht="14.25" customHeight="1" x14ac:dyDescent="0.25">
      <c r="A619" s="363"/>
      <c r="B619" s="382"/>
      <c r="C619" s="364"/>
      <c r="D619" s="383"/>
      <c r="E619" s="364"/>
      <c r="F619" s="383"/>
      <c r="G619" s="364"/>
      <c r="H619" s="364"/>
    </row>
    <row r="620" spans="1:8" ht="14.25" customHeight="1" x14ac:dyDescent="0.25">
      <c r="A620" s="363"/>
      <c r="B620" s="382"/>
      <c r="C620" s="364"/>
      <c r="D620" s="383"/>
      <c r="E620" s="364"/>
      <c r="F620" s="383"/>
      <c r="G620" s="364"/>
      <c r="H620" s="364"/>
    </row>
    <row r="621" spans="1:8" ht="14.25" customHeight="1" x14ac:dyDescent="0.25">
      <c r="A621" s="363"/>
      <c r="B621" s="382"/>
      <c r="C621" s="364"/>
      <c r="D621" s="383"/>
      <c r="E621" s="364"/>
      <c r="F621" s="383"/>
      <c r="G621" s="364"/>
      <c r="H621" s="364"/>
    </row>
    <row r="622" spans="1:8" ht="14.25" customHeight="1" x14ac:dyDescent="0.25">
      <c r="A622" s="363"/>
      <c r="B622" s="382"/>
      <c r="C622" s="364"/>
      <c r="D622" s="383"/>
      <c r="E622" s="364"/>
      <c r="F622" s="383"/>
      <c r="G622" s="364"/>
      <c r="H622" s="364"/>
    </row>
    <row r="623" spans="1:8" ht="14.25" customHeight="1" x14ac:dyDescent="0.25">
      <c r="A623" s="363"/>
      <c r="B623" s="382"/>
      <c r="C623" s="364"/>
      <c r="D623" s="383"/>
      <c r="E623" s="364"/>
      <c r="F623" s="383"/>
      <c r="G623" s="364"/>
      <c r="H623" s="364"/>
    </row>
    <row r="624" spans="1:8" ht="14.25" customHeight="1" x14ac:dyDescent="0.25">
      <c r="A624" s="363"/>
      <c r="B624" s="382"/>
      <c r="C624" s="364"/>
      <c r="D624" s="383"/>
      <c r="E624" s="364"/>
      <c r="F624" s="383"/>
      <c r="G624" s="364"/>
      <c r="H624" s="364"/>
    </row>
    <row r="625" spans="1:8" ht="14.25" customHeight="1" x14ac:dyDescent="0.25">
      <c r="A625" s="363"/>
      <c r="B625" s="382"/>
      <c r="C625" s="364"/>
      <c r="D625" s="383"/>
      <c r="E625" s="364"/>
      <c r="F625" s="383"/>
      <c r="G625" s="364"/>
      <c r="H625" s="364"/>
    </row>
    <row r="626" spans="1:8" ht="14.25" customHeight="1" x14ac:dyDescent="0.25">
      <c r="A626" s="363"/>
      <c r="B626" s="382"/>
      <c r="C626" s="364"/>
      <c r="D626" s="383"/>
      <c r="E626" s="364"/>
      <c r="F626" s="383"/>
      <c r="G626" s="364"/>
      <c r="H626" s="364"/>
    </row>
    <row r="627" spans="1:8" ht="14.25" customHeight="1" x14ac:dyDescent="0.25">
      <c r="A627" s="363"/>
      <c r="B627" s="382"/>
      <c r="C627" s="364"/>
      <c r="D627" s="383"/>
      <c r="E627" s="364"/>
      <c r="F627" s="383"/>
      <c r="G627" s="364"/>
      <c r="H627" s="364"/>
    </row>
    <row r="628" spans="1:8" ht="14.25" customHeight="1" x14ac:dyDescent="0.25">
      <c r="A628" s="363"/>
      <c r="B628" s="382"/>
      <c r="C628" s="364"/>
      <c r="D628" s="383"/>
      <c r="E628" s="364"/>
      <c r="F628" s="383"/>
      <c r="G628" s="364"/>
      <c r="H628" s="364"/>
    </row>
    <row r="629" spans="1:8" ht="14.25" customHeight="1" x14ac:dyDescent="0.25">
      <c r="A629" s="363"/>
      <c r="B629" s="382"/>
      <c r="C629" s="364"/>
      <c r="D629" s="383"/>
      <c r="E629" s="364"/>
      <c r="F629" s="383"/>
      <c r="G629" s="364"/>
      <c r="H629" s="364"/>
    </row>
    <row r="630" spans="1:8" ht="14.25" customHeight="1" x14ac:dyDescent="0.25">
      <c r="A630" s="363"/>
      <c r="B630" s="382"/>
      <c r="C630" s="364"/>
      <c r="D630" s="383"/>
      <c r="E630" s="364"/>
      <c r="F630" s="383"/>
      <c r="G630" s="364"/>
      <c r="H630" s="364"/>
    </row>
    <row r="631" spans="1:8" ht="14.25" customHeight="1" x14ac:dyDescent="0.25">
      <c r="A631" s="363"/>
      <c r="B631" s="382"/>
      <c r="C631" s="364"/>
      <c r="D631" s="383"/>
      <c r="E631" s="364"/>
      <c r="F631" s="383"/>
      <c r="G631" s="364"/>
      <c r="H631" s="364"/>
    </row>
    <row r="632" spans="1:8" ht="14.25" customHeight="1" x14ac:dyDescent="0.25">
      <c r="A632" s="363"/>
      <c r="B632" s="382"/>
      <c r="C632" s="364"/>
      <c r="D632" s="383"/>
      <c r="E632" s="364"/>
      <c r="F632" s="383"/>
      <c r="G632" s="364"/>
      <c r="H632" s="364"/>
    </row>
    <row r="633" spans="1:8" ht="14.25" customHeight="1" x14ac:dyDescent="0.25">
      <c r="A633" s="363"/>
      <c r="B633" s="382"/>
      <c r="C633" s="364"/>
      <c r="D633" s="383"/>
      <c r="E633" s="364"/>
      <c r="F633" s="383"/>
      <c r="G633" s="364"/>
      <c r="H633" s="364"/>
    </row>
    <row r="634" spans="1:8" ht="14.25" customHeight="1" x14ac:dyDescent="0.25">
      <c r="A634" s="363"/>
      <c r="B634" s="382"/>
      <c r="C634" s="364"/>
      <c r="D634" s="383"/>
      <c r="E634" s="364"/>
      <c r="F634" s="383"/>
      <c r="G634" s="364"/>
      <c r="H634" s="364"/>
    </row>
    <row r="635" spans="1:8" ht="14.25" customHeight="1" x14ac:dyDescent="0.25">
      <c r="A635" s="363"/>
      <c r="B635" s="382"/>
      <c r="C635" s="364"/>
      <c r="D635" s="383"/>
      <c r="E635" s="364"/>
      <c r="F635" s="383"/>
      <c r="G635" s="364"/>
      <c r="H635" s="364"/>
    </row>
    <row r="636" spans="1:8" ht="14.25" customHeight="1" x14ac:dyDescent="0.25">
      <c r="A636" s="363"/>
      <c r="B636" s="382"/>
      <c r="C636" s="364"/>
      <c r="D636" s="383"/>
      <c r="E636" s="364"/>
      <c r="F636" s="383"/>
      <c r="G636" s="364"/>
      <c r="H636" s="364"/>
    </row>
    <row r="637" spans="1:8" ht="14.25" customHeight="1" x14ac:dyDescent="0.25">
      <c r="A637" s="363"/>
      <c r="B637" s="382"/>
      <c r="C637" s="364"/>
      <c r="D637" s="383"/>
      <c r="E637" s="364"/>
      <c r="F637" s="383"/>
      <c r="G637" s="364"/>
      <c r="H637" s="364"/>
    </row>
    <row r="638" spans="1:8" ht="14.25" customHeight="1" x14ac:dyDescent="0.25">
      <c r="A638" s="363"/>
      <c r="B638" s="382"/>
      <c r="C638" s="364"/>
      <c r="D638" s="383"/>
      <c r="E638" s="364"/>
      <c r="F638" s="383"/>
      <c r="G638" s="364"/>
      <c r="H638" s="364"/>
    </row>
    <row r="639" spans="1:8" ht="14.25" customHeight="1" x14ac:dyDescent="0.25">
      <c r="A639" s="363"/>
      <c r="B639" s="382"/>
      <c r="C639" s="364"/>
      <c r="D639" s="383"/>
      <c r="E639" s="364"/>
      <c r="F639" s="383"/>
      <c r="G639" s="364"/>
      <c r="H639" s="364"/>
    </row>
    <row r="640" spans="1:8" ht="14.25" customHeight="1" x14ac:dyDescent="0.25">
      <c r="A640" s="363"/>
      <c r="B640" s="382"/>
      <c r="C640" s="364"/>
      <c r="D640" s="383"/>
      <c r="E640" s="364"/>
      <c r="F640" s="383"/>
      <c r="G640" s="364"/>
      <c r="H640" s="364"/>
    </row>
    <row r="641" spans="1:8" ht="14.25" customHeight="1" x14ac:dyDescent="0.25">
      <c r="A641" s="363"/>
      <c r="B641" s="382"/>
      <c r="C641" s="364"/>
      <c r="D641" s="383"/>
      <c r="E641" s="364"/>
      <c r="F641" s="383"/>
      <c r="G641" s="364"/>
      <c r="H641" s="364"/>
    </row>
    <row r="642" spans="1:8" ht="14.25" customHeight="1" x14ac:dyDescent="0.25">
      <c r="A642" s="363"/>
      <c r="B642" s="382"/>
      <c r="C642" s="364"/>
      <c r="D642" s="383"/>
      <c r="E642" s="364"/>
      <c r="F642" s="383"/>
      <c r="G642" s="364"/>
      <c r="H642" s="364"/>
    </row>
    <row r="643" spans="1:8" ht="14.25" customHeight="1" x14ac:dyDescent="0.25">
      <c r="A643" s="363"/>
      <c r="B643" s="382"/>
      <c r="C643" s="364"/>
      <c r="D643" s="383"/>
      <c r="E643" s="364"/>
      <c r="F643" s="383"/>
      <c r="G643" s="364"/>
      <c r="H643" s="364"/>
    </row>
    <row r="644" spans="1:8" ht="14.25" customHeight="1" x14ac:dyDescent="0.25">
      <c r="A644" s="363"/>
      <c r="B644" s="382"/>
      <c r="C644" s="364"/>
      <c r="D644" s="383"/>
      <c r="E644" s="364"/>
      <c r="F644" s="383"/>
      <c r="G644" s="364"/>
      <c r="H644" s="364"/>
    </row>
    <row r="645" spans="1:8" ht="14.25" customHeight="1" x14ac:dyDescent="0.25">
      <c r="A645" s="363"/>
      <c r="B645" s="382"/>
      <c r="C645" s="364"/>
      <c r="D645" s="383"/>
      <c r="E645" s="364"/>
      <c r="F645" s="383"/>
      <c r="G645" s="364"/>
      <c r="H645" s="364"/>
    </row>
    <row r="646" spans="1:8" ht="14.25" customHeight="1" x14ac:dyDescent="0.25">
      <c r="A646" s="363"/>
      <c r="B646" s="382"/>
      <c r="C646" s="364"/>
      <c r="D646" s="383"/>
      <c r="E646" s="364"/>
      <c r="F646" s="383"/>
      <c r="G646" s="364"/>
      <c r="H646" s="364"/>
    </row>
    <row r="647" spans="1:8" ht="14.25" customHeight="1" x14ac:dyDescent="0.25">
      <c r="A647" s="363"/>
      <c r="B647" s="382"/>
      <c r="C647" s="364"/>
      <c r="D647" s="383"/>
      <c r="E647" s="364"/>
      <c r="F647" s="383"/>
      <c r="G647" s="364"/>
      <c r="H647" s="364"/>
    </row>
    <row r="648" spans="1:8" ht="14.25" customHeight="1" x14ac:dyDescent="0.25">
      <c r="A648" s="363"/>
      <c r="B648" s="382"/>
      <c r="C648" s="364"/>
      <c r="D648" s="383"/>
      <c r="E648" s="364"/>
      <c r="F648" s="383"/>
      <c r="G648" s="364"/>
      <c r="H648" s="364"/>
    </row>
    <row r="649" spans="1:8" ht="14.25" customHeight="1" x14ac:dyDescent="0.25">
      <c r="A649" s="363"/>
      <c r="B649" s="382"/>
      <c r="C649" s="364"/>
      <c r="D649" s="383"/>
      <c r="E649" s="364"/>
      <c r="F649" s="383"/>
      <c r="G649" s="364"/>
      <c r="H649" s="364"/>
    </row>
    <row r="650" spans="1:8" ht="14.25" customHeight="1" x14ac:dyDescent="0.25">
      <c r="A650" s="363"/>
      <c r="B650" s="382"/>
      <c r="C650" s="364"/>
      <c r="D650" s="383"/>
      <c r="E650" s="364"/>
      <c r="F650" s="383"/>
      <c r="G650" s="364"/>
      <c r="H650" s="364"/>
    </row>
    <row r="651" spans="1:8" ht="14.25" customHeight="1" x14ac:dyDescent="0.25">
      <c r="A651" s="363"/>
      <c r="B651" s="382"/>
      <c r="C651" s="364"/>
      <c r="D651" s="383"/>
      <c r="E651" s="364"/>
      <c r="F651" s="383"/>
      <c r="G651" s="364"/>
      <c r="H651" s="364"/>
    </row>
    <row r="652" spans="1:8" ht="14.25" customHeight="1" x14ac:dyDescent="0.25">
      <c r="A652" s="363"/>
      <c r="B652" s="382"/>
      <c r="C652" s="364"/>
      <c r="D652" s="383"/>
      <c r="E652" s="364"/>
      <c r="F652" s="383"/>
      <c r="G652" s="364"/>
      <c r="H652" s="364"/>
    </row>
    <row r="653" spans="1:8" ht="14.25" customHeight="1" x14ac:dyDescent="0.25">
      <c r="A653" s="363"/>
      <c r="B653" s="382"/>
      <c r="C653" s="364"/>
      <c r="D653" s="383"/>
      <c r="E653" s="364"/>
      <c r="F653" s="383"/>
      <c r="G653" s="364"/>
      <c r="H653" s="364"/>
    </row>
    <row r="654" spans="1:8" ht="14.25" customHeight="1" x14ac:dyDescent="0.25">
      <c r="A654" s="363"/>
      <c r="B654" s="382"/>
      <c r="C654" s="364"/>
      <c r="D654" s="383"/>
      <c r="E654" s="364"/>
      <c r="F654" s="383"/>
      <c r="G654" s="364"/>
      <c r="H654" s="364"/>
    </row>
    <row r="655" spans="1:8" ht="14.25" customHeight="1" x14ac:dyDescent="0.25">
      <c r="A655" s="363"/>
      <c r="B655" s="382"/>
      <c r="C655" s="364"/>
      <c r="D655" s="383"/>
      <c r="E655" s="364"/>
      <c r="F655" s="383"/>
      <c r="G655" s="364"/>
      <c r="H655" s="364"/>
    </row>
    <row r="656" spans="1:8" ht="14.25" customHeight="1" x14ac:dyDescent="0.25">
      <c r="A656" s="363"/>
      <c r="B656" s="382"/>
      <c r="C656" s="364"/>
      <c r="D656" s="383"/>
      <c r="E656" s="364"/>
      <c r="F656" s="383"/>
      <c r="G656" s="364"/>
      <c r="H656" s="364"/>
    </row>
    <row r="657" spans="1:8" ht="14.25" customHeight="1" x14ac:dyDescent="0.25">
      <c r="A657" s="363"/>
      <c r="B657" s="382"/>
      <c r="C657" s="364"/>
      <c r="D657" s="383"/>
      <c r="E657" s="364"/>
      <c r="F657" s="383"/>
      <c r="G657" s="364"/>
      <c r="H657" s="364"/>
    </row>
    <row r="658" spans="1:8" ht="14.25" customHeight="1" x14ac:dyDescent="0.25">
      <c r="A658" s="363"/>
      <c r="B658" s="382"/>
      <c r="C658" s="364"/>
      <c r="D658" s="383"/>
      <c r="E658" s="364"/>
      <c r="F658" s="383"/>
      <c r="G658" s="364"/>
      <c r="H658" s="364"/>
    </row>
    <row r="659" spans="1:8" ht="14.25" customHeight="1" x14ac:dyDescent="0.25">
      <c r="A659" s="363"/>
      <c r="B659" s="382"/>
      <c r="C659" s="364"/>
      <c r="D659" s="383"/>
      <c r="E659" s="364"/>
      <c r="F659" s="383"/>
      <c r="G659" s="364"/>
      <c r="H659" s="364"/>
    </row>
    <row r="660" spans="1:8" ht="14.25" customHeight="1" x14ac:dyDescent="0.25">
      <c r="A660" s="363"/>
      <c r="B660" s="382"/>
      <c r="C660" s="364"/>
      <c r="D660" s="383"/>
      <c r="E660" s="364"/>
      <c r="F660" s="383"/>
      <c r="G660" s="364"/>
      <c r="H660" s="364"/>
    </row>
    <row r="661" spans="1:8" ht="14.25" customHeight="1" x14ac:dyDescent="0.25">
      <c r="A661" s="363"/>
      <c r="B661" s="382"/>
      <c r="C661" s="364"/>
      <c r="D661" s="383"/>
      <c r="E661" s="364"/>
      <c r="F661" s="383"/>
      <c r="G661" s="364"/>
      <c r="H661" s="364"/>
    </row>
    <row r="662" spans="1:8" ht="14.25" customHeight="1" x14ac:dyDescent="0.25">
      <c r="A662" s="363"/>
      <c r="B662" s="382"/>
      <c r="C662" s="364"/>
      <c r="D662" s="383"/>
      <c r="E662" s="364"/>
      <c r="F662" s="383"/>
      <c r="G662" s="364"/>
      <c r="H662" s="364"/>
    </row>
    <row r="663" spans="1:8" ht="14.25" customHeight="1" x14ac:dyDescent="0.25">
      <c r="A663" s="363"/>
      <c r="B663" s="382"/>
      <c r="C663" s="364"/>
      <c r="D663" s="383"/>
      <c r="E663" s="364"/>
      <c r="F663" s="383"/>
      <c r="G663" s="364"/>
      <c r="H663" s="364"/>
    </row>
    <row r="664" spans="1:8" ht="14.25" customHeight="1" x14ac:dyDescent="0.25">
      <c r="A664" s="363"/>
      <c r="B664" s="382"/>
      <c r="C664" s="364"/>
      <c r="D664" s="383"/>
      <c r="E664" s="364"/>
      <c r="F664" s="383"/>
      <c r="G664" s="364"/>
      <c r="H664" s="364"/>
    </row>
    <row r="665" spans="1:8" ht="14.25" customHeight="1" x14ac:dyDescent="0.25">
      <c r="A665" s="363"/>
      <c r="B665" s="382"/>
      <c r="C665" s="364"/>
      <c r="D665" s="383"/>
      <c r="E665" s="364"/>
      <c r="F665" s="383"/>
      <c r="G665" s="364"/>
      <c r="H665" s="364"/>
    </row>
    <row r="666" spans="1:8" ht="14.25" customHeight="1" x14ac:dyDescent="0.25">
      <c r="A666" s="363"/>
      <c r="B666" s="382"/>
      <c r="C666" s="364"/>
      <c r="D666" s="383"/>
      <c r="E666" s="364"/>
      <c r="F666" s="383"/>
      <c r="G666" s="364"/>
      <c r="H666" s="364"/>
    </row>
    <row r="667" spans="1:8" ht="14.25" customHeight="1" x14ac:dyDescent="0.25">
      <c r="A667" s="363"/>
      <c r="B667" s="382"/>
      <c r="C667" s="364"/>
      <c r="D667" s="383"/>
      <c r="E667" s="364"/>
      <c r="F667" s="383"/>
      <c r="G667" s="364"/>
      <c r="H667" s="364"/>
    </row>
    <row r="668" spans="1:8" ht="14.25" customHeight="1" x14ac:dyDescent="0.25">
      <c r="A668" s="363"/>
      <c r="B668" s="382"/>
      <c r="C668" s="364"/>
      <c r="D668" s="383"/>
      <c r="E668" s="364"/>
      <c r="F668" s="383"/>
      <c r="G668" s="364"/>
      <c r="H668" s="364"/>
    </row>
    <row r="669" spans="1:8" ht="14.25" customHeight="1" x14ac:dyDescent="0.25">
      <c r="A669" s="363"/>
      <c r="B669" s="382"/>
      <c r="C669" s="364"/>
      <c r="D669" s="383"/>
      <c r="E669" s="364"/>
      <c r="F669" s="383"/>
      <c r="G669" s="364"/>
      <c r="H669" s="364"/>
    </row>
    <row r="670" spans="1:8" ht="14.25" customHeight="1" x14ac:dyDescent="0.25">
      <c r="A670" s="363"/>
      <c r="B670" s="382"/>
      <c r="C670" s="364"/>
      <c r="D670" s="383"/>
      <c r="E670" s="364"/>
      <c r="F670" s="383"/>
      <c r="G670" s="364"/>
      <c r="H670" s="364"/>
    </row>
    <row r="671" spans="1:8" ht="14.25" customHeight="1" x14ac:dyDescent="0.25">
      <c r="A671" s="363"/>
      <c r="B671" s="382"/>
      <c r="C671" s="364"/>
      <c r="D671" s="383"/>
      <c r="E671" s="364"/>
      <c r="F671" s="383"/>
      <c r="G671" s="364"/>
      <c r="H671" s="364"/>
    </row>
    <row r="672" spans="1:8" ht="14.25" customHeight="1" x14ac:dyDescent="0.25">
      <c r="A672" s="363"/>
      <c r="B672" s="382"/>
      <c r="C672" s="364"/>
      <c r="D672" s="383"/>
      <c r="E672" s="364"/>
      <c r="F672" s="383"/>
      <c r="G672" s="364"/>
      <c r="H672" s="364"/>
    </row>
    <row r="673" spans="1:8" ht="14.25" customHeight="1" x14ac:dyDescent="0.25">
      <c r="A673" s="363"/>
      <c r="B673" s="382"/>
      <c r="C673" s="364"/>
      <c r="D673" s="383"/>
      <c r="E673" s="364"/>
      <c r="F673" s="383"/>
      <c r="G673" s="364"/>
      <c r="H673" s="364"/>
    </row>
    <row r="674" spans="1:8" ht="14.25" customHeight="1" x14ac:dyDescent="0.25">
      <c r="A674" s="363"/>
      <c r="B674" s="382"/>
      <c r="C674" s="364"/>
      <c r="D674" s="383"/>
      <c r="E674" s="364"/>
      <c r="F674" s="383"/>
      <c r="G674" s="364"/>
      <c r="H674" s="364"/>
    </row>
    <row r="675" spans="1:8" ht="14.25" customHeight="1" x14ac:dyDescent="0.25">
      <c r="A675" s="363"/>
      <c r="B675" s="382"/>
      <c r="C675" s="364"/>
      <c r="D675" s="383"/>
      <c r="E675" s="364"/>
      <c r="F675" s="383"/>
      <c r="G675" s="364"/>
      <c r="H675" s="364"/>
    </row>
    <row r="676" spans="1:8" ht="14.25" customHeight="1" x14ac:dyDescent="0.25">
      <c r="A676" s="363"/>
      <c r="B676" s="382"/>
      <c r="C676" s="364"/>
      <c r="D676" s="383"/>
      <c r="E676" s="364"/>
      <c r="F676" s="383"/>
      <c r="G676" s="364"/>
      <c r="H676" s="364"/>
    </row>
    <row r="677" spans="1:8" ht="14.25" customHeight="1" x14ac:dyDescent="0.25">
      <c r="A677" s="363"/>
      <c r="B677" s="382"/>
      <c r="C677" s="364"/>
      <c r="D677" s="383"/>
      <c r="E677" s="364"/>
      <c r="F677" s="383"/>
      <c r="G677" s="364"/>
      <c r="H677" s="364"/>
    </row>
    <row r="678" spans="1:8" ht="14.25" customHeight="1" x14ac:dyDescent="0.25">
      <c r="A678" s="363"/>
      <c r="B678" s="382"/>
      <c r="C678" s="364"/>
      <c r="D678" s="383"/>
      <c r="E678" s="364"/>
      <c r="F678" s="383"/>
      <c r="G678" s="364"/>
      <c r="H678" s="364"/>
    </row>
    <row r="679" spans="1:8" ht="14.25" customHeight="1" x14ac:dyDescent="0.25">
      <c r="A679" s="363"/>
      <c r="B679" s="382"/>
      <c r="C679" s="364"/>
      <c r="D679" s="383"/>
      <c r="E679" s="364"/>
      <c r="F679" s="383"/>
      <c r="G679" s="364"/>
      <c r="H679" s="364"/>
    </row>
    <row r="680" spans="1:8" ht="14.25" customHeight="1" x14ac:dyDescent="0.25">
      <c r="A680" s="363"/>
      <c r="B680" s="382"/>
      <c r="C680" s="364"/>
      <c r="D680" s="383"/>
      <c r="E680" s="364"/>
      <c r="F680" s="383"/>
      <c r="G680" s="364"/>
      <c r="H680" s="364"/>
    </row>
    <row r="681" spans="1:8" ht="14.25" customHeight="1" x14ac:dyDescent="0.25">
      <c r="A681" s="363"/>
      <c r="B681" s="382"/>
      <c r="C681" s="364"/>
      <c r="D681" s="383"/>
      <c r="E681" s="364"/>
      <c r="F681" s="383"/>
      <c r="G681" s="364"/>
      <c r="H681" s="364"/>
    </row>
    <row r="682" spans="1:8" ht="14.25" customHeight="1" x14ac:dyDescent="0.25">
      <c r="A682" s="363"/>
      <c r="B682" s="382"/>
      <c r="C682" s="364"/>
      <c r="D682" s="383"/>
      <c r="E682" s="364"/>
      <c r="F682" s="383"/>
      <c r="G682" s="364"/>
      <c r="H682" s="364"/>
    </row>
    <row r="683" spans="1:8" ht="14.25" customHeight="1" x14ac:dyDescent="0.25">
      <c r="A683" s="363"/>
      <c r="B683" s="382"/>
      <c r="C683" s="364"/>
      <c r="D683" s="383"/>
      <c r="E683" s="364"/>
      <c r="F683" s="383"/>
      <c r="G683" s="364"/>
      <c r="H683" s="364"/>
    </row>
    <row r="684" spans="1:8" ht="14.25" customHeight="1" x14ac:dyDescent="0.25">
      <c r="A684" s="363"/>
      <c r="B684" s="382"/>
      <c r="C684" s="364"/>
      <c r="D684" s="383"/>
      <c r="E684" s="364"/>
      <c r="F684" s="383"/>
      <c r="G684" s="364"/>
      <c r="H684" s="364"/>
    </row>
    <row r="685" spans="1:8" ht="14.25" customHeight="1" x14ac:dyDescent="0.25">
      <c r="A685" s="363"/>
      <c r="B685" s="382"/>
      <c r="C685" s="364"/>
      <c r="D685" s="383"/>
      <c r="E685" s="364"/>
      <c r="F685" s="383"/>
      <c r="G685" s="364"/>
      <c r="H685" s="364"/>
    </row>
    <row r="686" spans="1:8" ht="14.25" customHeight="1" x14ac:dyDescent="0.25">
      <c r="A686" s="363"/>
      <c r="B686" s="382"/>
      <c r="C686" s="364"/>
      <c r="D686" s="383"/>
      <c r="E686" s="364"/>
      <c r="F686" s="383"/>
      <c r="G686" s="364"/>
      <c r="H686" s="364"/>
    </row>
    <row r="687" spans="1:8" ht="14.25" customHeight="1" x14ac:dyDescent="0.25">
      <c r="A687" s="363"/>
      <c r="B687" s="382"/>
      <c r="C687" s="364"/>
      <c r="D687" s="383"/>
      <c r="E687" s="364"/>
      <c r="F687" s="383"/>
      <c r="G687" s="364"/>
      <c r="H687" s="364"/>
    </row>
    <row r="688" spans="1:8" ht="14.25" customHeight="1" x14ac:dyDescent="0.25">
      <c r="A688" s="363"/>
      <c r="B688" s="382"/>
      <c r="C688" s="364"/>
      <c r="D688" s="383"/>
      <c r="E688" s="364"/>
      <c r="F688" s="383"/>
      <c r="G688" s="364"/>
      <c r="H688" s="364"/>
    </row>
    <row r="689" spans="1:8" ht="14.25" customHeight="1" x14ac:dyDescent="0.25">
      <c r="A689" s="363"/>
      <c r="B689" s="382"/>
      <c r="C689" s="364"/>
      <c r="D689" s="383"/>
      <c r="E689" s="364"/>
      <c r="F689" s="383"/>
      <c r="G689" s="364"/>
      <c r="H689" s="364"/>
    </row>
    <row r="690" spans="1:8" ht="14.25" customHeight="1" x14ac:dyDescent="0.25">
      <c r="A690" s="363"/>
      <c r="B690" s="382"/>
      <c r="C690" s="364"/>
      <c r="D690" s="383"/>
      <c r="E690" s="364"/>
      <c r="F690" s="383"/>
      <c r="G690" s="364"/>
      <c r="H690" s="364"/>
    </row>
    <row r="691" spans="1:8" ht="14.25" customHeight="1" x14ac:dyDescent="0.25">
      <c r="A691" s="363"/>
      <c r="B691" s="382"/>
      <c r="C691" s="364"/>
      <c r="D691" s="383"/>
      <c r="E691" s="364"/>
      <c r="F691" s="383"/>
      <c r="G691" s="364"/>
      <c r="H691" s="364"/>
    </row>
    <row r="692" spans="1:8" ht="14.25" customHeight="1" x14ac:dyDescent="0.25">
      <c r="A692" s="363"/>
      <c r="B692" s="382"/>
      <c r="C692" s="364"/>
      <c r="D692" s="383"/>
      <c r="E692" s="364"/>
      <c r="F692" s="383"/>
      <c r="G692" s="364"/>
      <c r="H692" s="364"/>
    </row>
    <row r="693" spans="1:8" ht="14.25" customHeight="1" x14ac:dyDescent="0.25">
      <c r="A693" s="363"/>
      <c r="B693" s="382"/>
      <c r="C693" s="364"/>
      <c r="D693" s="383"/>
      <c r="E693" s="364"/>
      <c r="F693" s="383"/>
      <c r="G693" s="364"/>
      <c r="H693" s="364"/>
    </row>
    <row r="694" spans="1:8" ht="14.25" customHeight="1" x14ac:dyDescent="0.25">
      <c r="A694" s="363"/>
      <c r="B694" s="382"/>
      <c r="C694" s="364"/>
      <c r="D694" s="383"/>
      <c r="E694" s="364"/>
      <c r="F694" s="383"/>
      <c r="G694" s="364"/>
      <c r="H694" s="364"/>
    </row>
    <row r="695" spans="1:8" ht="14.25" customHeight="1" x14ac:dyDescent="0.25">
      <c r="A695" s="363"/>
      <c r="B695" s="382"/>
      <c r="C695" s="364"/>
      <c r="D695" s="383"/>
      <c r="E695" s="364"/>
      <c r="F695" s="383"/>
      <c r="G695" s="364"/>
      <c r="H695" s="364"/>
    </row>
    <row r="696" spans="1:8" ht="14.25" customHeight="1" x14ac:dyDescent="0.25">
      <c r="A696" s="363"/>
      <c r="B696" s="382"/>
      <c r="C696" s="364"/>
      <c r="D696" s="383"/>
      <c r="E696" s="364"/>
      <c r="F696" s="383"/>
      <c r="G696" s="364"/>
      <c r="H696" s="364"/>
    </row>
    <row r="697" spans="1:8" ht="14.25" customHeight="1" x14ac:dyDescent="0.25">
      <c r="A697" s="363"/>
      <c r="B697" s="382"/>
      <c r="C697" s="364"/>
      <c r="D697" s="383"/>
      <c r="E697" s="364"/>
      <c r="F697" s="383"/>
      <c r="G697" s="364"/>
      <c r="H697" s="364"/>
    </row>
    <row r="698" spans="1:8" ht="14.25" customHeight="1" x14ac:dyDescent="0.25">
      <c r="A698" s="363"/>
      <c r="B698" s="382"/>
      <c r="C698" s="364"/>
      <c r="D698" s="383"/>
      <c r="E698" s="364"/>
      <c r="F698" s="383"/>
      <c r="G698" s="364"/>
      <c r="H698" s="364"/>
    </row>
    <row r="699" spans="1:8" ht="14.25" customHeight="1" x14ac:dyDescent="0.25">
      <c r="A699" s="363"/>
      <c r="B699" s="382"/>
      <c r="C699" s="364"/>
      <c r="D699" s="383"/>
      <c r="E699" s="364"/>
      <c r="F699" s="383"/>
      <c r="G699" s="364"/>
      <c r="H699" s="364"/>
    </row>
    <row r="700" spans="1:8" ht="14.25" customHeight="1" x14ac:dyDescent="0.25">
      <c r="A700" s="363"/>
      <c r="B700" s="382"/>
      <c r="C700" s="364"/>
      <c r="D700" s="383"/>
      <c r="E700" s="364"/>
      <c r="F700" s="383"/>
      <c r="G700" s="364"/>
      <c r="H700" s="364"/>
    </row>
    <row r="701" spans="1:8" ht="14.25" customHeight="1" x14ac:dyDescent="0.25">
      <c r="A701" s="363"/>
      <c r="B701" s="382"/>
      <c r="C701" s="364"/>
      <c r="D701" s="383"/>
      <c r="E701" s="364"/>
      <c r="F701" s="383"/>
      <c r="G701" s="364"/>
      <c r="H701" s="364"/>
    </row>
    <row r="702" spans="1:8" ht="14.25" customHeight="1" x14ac:dyDescent="0.25">
      <c r="A702" s="363"/>
      <c r="B702" s="382"/>
      <c r="C702" s="364"/>
      <c r="D702" s="383"/>
      <c r="E702" s="364"/>
      <c r="F702" s="383"/>
      <c r="G702" s="364"/>
      <c r="H702" s="364"/>
    </row>
    <row r="703" spans="1:8" ht="14.25" customHeight="1" x14ac:dyDescent="0.25">
      <c r="A703" s="363"/>
      <c r="B703" s="382"/>
      <c r="C703" s="364"/>
      <c r="D703" s="383"/>
      <c r="E703" s="364"/>
      <c r="F703" s="383"/>
      <c r="G703" s="364"/>
      <c r="H703" s="364"/>
    </row>
    <row r="704" spans="1:8" ht="14.25" customHeight="1" x14ac:dyDescent="0.25">
      <c r="A704" s="363"/>
      <c r="B704" s="382"/>
      <c r="C704" s="364"/>
      <c r="D704" s="383"/>
      <c r="E704" s="364"/>
      <c r="F704" s="383"/>
      <c r="G704" s="364"/>
      <c r="H704" s="364"/>
    </row>
    <row r="705" spans="1:8" ht="14.25" customHeight="1" x14ac:dyDescent="0.25">
      <c r="A705" s="363"/>
      <c r="B705" s="382"/>
      <c r="C705" s="364"/>
      <c r="D705" s="383"/>
      <c r="E705" s="364"/>
      <c r="F705" s="383"/>
      <c r="G705" s="364"/>
      <c r="H705" s="364"/>
    </row>
    <row r="706" spans="1:8" ht="14.25" customHeight="1" x14ac:dyDescent="0.25">
      <c r="A706" s="363"/>
      <c r="B706" s="382"/>
      <c r="C706" s="364"/>
      <c r="D706" s="383"/>
      <c r="E706" s="364"/>
      <c r="F706" s="383"/>
      <c r="G706" s="364"/>
      <c r="H706" s="364"/>
    </row>
    <row r="707" spans="1:8" ht="14.25" customHeight="1" x14ac:dyDescent="0.25">
      <c r="A707" s="363"/>
      <c r="B707" s="382"/>
      <c r="C707" s="364"/>
      <c r="D707" s="383"/>
      <c r="E707" s="364"/>
      <c r="F707" s="383"/>
      <c r="G707" s="364"/>
      <c r="H707" s="364"/>
    </row>
    <row r="708" spans="1:8" ht="14.25" customHeight="1" x14ac:dyDescent="0.25">
      <c r="A708" s="363"/>
      <c r="B708" s="382"/>
      <c r="C708" s="364"/>
      <c r="D708" s="383"/>
      <c r="E708" s="364"/>
      <c r="F708" s="383"/>
      <c r="G708" s="364"/>
      <c r="H708" s="364"/>
    </row>
    <row r="709" spans="1:8" ht="14.25" customHeight="1" x14ac:dyDescent="0.25">
      <c r="A709" s="363"/>
      <c r="B709" s="382"/>
      <c r="C709" s="364"/>
      <c r="D709" s="383"/>
      <c r="E709" s="364"/>
      <c r="F709" s="383"/>
      <c r="G709" s="364"/>
      <c r="H709" s="364"/>
    </row>
    <row r="710" spans="1:8" ht="14.25" customHeight="1" x14ac:dyDescent="0.25">
      <c r="A710" s="363"/>
      <c r="B710" s="382"/>
      <c r="C710" s="364"/>
      <c r="D710" s="383"/>
      <c r="E710" s="364"/>
      <c r="F710" s="383"/>
      <c r="G710" s="364"/>
      <c r="H710" s="364"/>
    </row>
    <row r="711" spans="1:8" ht="14.25" customHeight="1" x14ac:dyDescent="0.25">
      <c r="A711" s="363"/>
      <c r="B711" s="382"/>
      <c r="C711" s="364"/>
      <c r="D711" s="383"/>
      <c r="E711" s="364"/>
      <c r="F711" s="383"/>
      <c r="G711" s="364"/>
      <c r="H711" s="364"/>
    </row>
    <row r="712" spans="1:8" ht="14.25" customHeight="1" x14ac:dyDescent="0.25">
      <c r="A712" s="363"/>
      <c r="B712" s="382"/>
      <c r="C712" s="364"/>
      <c r="D712" s="383"/>
      <c r="E712" s="364"/>
      <c r="F712" s="383"/>
      <c r="G712" s="364"/>
      <c r="H712" s="364"/>
    </row>
    <row r="713" spans="1:8" ht="14.25" customHeight="1" x14ac:dyDescent="0.25">
      <c r="A713" s="363"/>
      <c r="B713" s="382"/>
      <c r="C713" s="364"/>
      <c r="D713" s="383"/>
      <c r="E713" s="364"/>
      <c r="F713" s="383"/>
      <c r="G713" s="364"/>
      <c r="H713" s="364"/>
    </row>
    <row r="714" spans="1:8" ht="14.25" customHeight="1" x14ac:dyDescent="0.25">
      <c r="A714" s="363"/>
      <c r="B714" s="382"/>
      <c r="C714" s="364"/>
      <c r="D714" s="383"/>
      <c r="E714" s="364"/>
      <c r="F714" s="383"/>
      <c r="G714" s="364"/>
      <c r="H714" s="364"/>
    </row>
    <row r="715" spans="1:8" ht="14.25" customHeight="1" x14ac:dyDescent="0.25">
      <c r="A715" s="363"/>
      <c r="B715" s="382"/>
      <c r="C715" s="364"/>
      <c r="D715" s="383"/>
      <c r="E715" s="364"/>
      <c r="F715" s="383"/>
      <c r="G715" s="364"/>
      <c r="H715" s="364"/>
    </row>
    <row r="716" spans="1:8" ht="14.25" customHeight="1" x14ac:dyDescent="0.25">
      <c r="A716" s="363"/>
      <c r="B716" s="382"/>
      <c r="C716" s="364"/>
      <c r="D716" s="383"/>
      <c r="E716" s="364"/>
      <c r="F716" s="383"/>
      <c r="G716" s="364"/>
      <c r="H716" s="364"/>
    </row>
    <row r="717" spans="1:8" ht="14.25" customHeight="1" x14ac:dyDescent="0.25">
      <c r="A717" s="363"/>
      <c r="B717" s="382"/>
      <c r="C717" s="364"/>
      <c r="D717" s="383"/>
      <c r="E717" s="364"/>
      <c r="F717" s="383"/>
      <c r="G717" s="364"/>
      <c r="H717" s="364"/>
    </row>
    <row r="718" spans="1:8" ht="14.25" customHeight="1" x14ac:dyDescent="0.25">
      <c r="A718" s="363"/>
      <c r="B718" s="382"/>
      <c r="C718" s="364"/>
      <c r="D718" s="383"/>
      <c r="E718" s="364"/>
      <c r="F718" s="383"/>
      <c r="G718" s="364"/>
      <c r="H718" s="364"/>
    </row>
    <row r="719" spans="1:8" ht="14.25" customHeight="1" x14ac:dyDescent="0.25">
      <c r="A719" s="363"/>
      <c r="B719" s="382"/>
      <c r="C719" s="364"/>
      <c r="D719" s="383"/>
      <c r="E719" s="364"/>
      <c r="F719" s="383"/>
      <c r="G719" s="364"/>
      <c r="H719" s="364"/>
    </row>
    <row r="720" spans="1:8" ht="14.25" customHeight="1" x14ac:dyDescent="0.25">
      <c r="A720" s="363"/>
      <c r="B720" s="382"/>
      <c r="C720" s="364"/>
      <c r="D720" s="383"/>
      <c r="E720" s="364"/>
      <c r="F720" s="383"/>
      <c r="G720" s="364"/>
      <c r="H720" s="364"/>
    </row>
    <row r="721" spans="1:8" ht="14.25" customHeight="1" x14ac:dyDescent="0.25">
      <c r="A721" s="363"/>
      <c r="B721" s="382"/>
      <c r="C721" s="364"/>
      <c r="D721" s="383"/>
      <c r="E721" s="364"/>
      <c r="F721" s="383"/>
      <c r="G721" s="364"/>
      <c r="H721" s="364"/>
    </row>
    <row r="722" spans="1:8" ht="14.25" customHeight="1" x14ac:dyDescent="0.25">
      <c r="A722" s="363"/>
      <c r="B722" s="382"/>
      <c r="C722" s="364"/>
      <c r="D722" s="383"/>
      <c r="E722" s="364"/>
      <c r="F722" s="383"/>
      <c r="G722" s="364"/>
      <c r="H722" s="364"/>
    </row>
    <row r="723" spans="1:8" ht="14.25" customHeight="1" x14ac:dyDescent="0.25">
      <c r="A723" s="363"/>
      <c r="B723" s="382"/>
      <c r="C723" s="364"/>
      <c r="D723" s="383"/>
      <c r="E723" s="364"/>
      <c r="F723" s="383"/>
      <c r="G723" s="364"/>
      <c r="H723" s="364"/>
    </row>
    <row r="724" spans="1:8" ht="14.25" customHeight="1" x14ac:dyDescent="0.25">
      <c r="A724" s="363"/>
      <c r="B724" s="382"/>
      <c r="C724" s="364"/>
      <c r="D724" s="383"/>
      <c r="E724" s="364"/>
      <c r="F724" s="383"/>
      <c r="G724" s="364"/>
      <c r="H724" s="364"/>
    </row>
    <row r="725" spans="1:8" ht="14.25" customHeight="1" x14ac:dyDescent="0.25">
      <c r="A725" s="363"/>
      <c r="B725" s="382"/>
      <c r="C725" s="364"/>
      <c r="D725" s="383"/>
      <c r="E725" s="364"/>
      <c r="F725" s="383"/>
      <c r="G725" s="364"/>
      <c r="H725" s="364"/>
    </row>
    <row r="726" spans="1:8" ht="14.25" customHeight="1" x14ac:dyDescent="0.25">
      <c r="A726" s="363"/>
      <c r="B726" s="382"/>
      <c r="C726" s="364"/>
      <c r="D726" s="383"/>
      <c r="E726" s="364"/>
      <c r="F726" s="383"/>
      <c r="G726" s="364"/>
      <c r="H726" s="364"/>
    </row>
    <row r="727" spans="1:8" ht="14.25" customHeight="1" x14ac:dyDescent="0.25">
      <c r="A727" s="363"/>
      <c r="B727" s="382"/>
      <c r="C727" s="364"/>
      <c r="D727" s="383"/>
      <c r="E727" s="364"/>
      <c r="F727" s="383"/>
      <c r="G727" s="364"/>
      <c r="H727" s="364"/>
    </row>
    <row r="728" spans="1:8" ht="14.25" customHeight="1" x14ac:dyDescent="0.25">
      <c r="A728" s="363"/>
      <c r="B728" s="382"/>
      <c r="C728" s="364"/>
      <c r="D728" s="383"/>
      <c r="E728" s="364"/>
      <c r="F728" s="383"/>
      <c r="G728" s="364"/>
      <c r="H728" s="364"/>
    </row>
    <row r="729" spans="1:8" ht="14.25" customHeight="1" x14ac:dyDescent="0.25">
      <c r="A729" s="363"/>
      <c r="B729" s="382"/>
      <c r="C729" s="364"/>
      <c r="D729" s="383"/>
      <c r="E729" s="364"/>
      <c r="F729" s="383"/>
      <c r="G729" s="364"/>
      <c r="H729" s="364"/>
    </row>
    <row r="730" spans="1:8" ht="14.25" customHeight="1" x14ac:dyDescent="0.25">
      <c r="A730" s="363"/>
      <c r="B730" s="382"/>
      <c r="C730" s="364"/>
      <c r="D730" s="383"/>
      <c r="E730" s="364"/>
      <c r="F730" s="383"/>
      <c r="G730" s="364"/>
      <c r="H730" s="364"/>
    </row>
    <row r="731" spans="1:8" ht="14.25" customHeight="1" x14ac:dyDescent="0.25">
      <c r="A731" s="363"/>
      <c r="B731" s="382"/>
      <c r="C731" s="364"/>
      <c r="D731" s="383"/>
      <c r="E731" s="364"/>
      <c r="F731" s="383"/>
      <c r="G731" s="364"/>
      <c r="H731" s="364"/>
    </row>
    <row r="732" spans="1:8" ht="14.25" customHeight="1" x14ac:dyDescent="0.25">
      <c r="A732" s="363"/>
      <c r="B732" s="382"/>
      <c r="C732" s="364"/>
      <c r="D732" s="383"/>
      <c r="E732" s="364"/>
      <c r="F732" s="383"/>
      <c r="G732" s="364"/>
      <c r="H732" s="364"/>
    </row>
    <row r="733" spans="1:8" ht="14.25" customHeight="1" x14ac:dyDescent="0.25">
      <c r="A733" s="363"/>
      <c r="B733" s="382"/>
      <c r="C733" s="364"/>
      <c r="D733" s="383"/>
      <c r="E733" s="364"/>
      <c r="F733" s="383"/>
      <c r="G733" s="364"/>
      <c r="H733" s="364"/>
    </row>
    <row r="734" spans="1:8" ht="14.25" customHeight="1" x14ac:dyDescent="0.25">
      <c r="A734" s="363"/>
      <c r="B734" s="382"/>
      <c r="C734" s="364"/>
      <c r="D734" s="383"/>
      <c r="E734" s="364"/>
      <c r="F734" s="383"/>
      <c r="G734" s="364"/>
      <c r="H734" s="364"/>
    </row>
    <row r="735" spans="1:8" ht="14.25" customHeight="1" x14ac:dyDescent="0.25">
      <c r="A735" s="363"/>
      <c r="B735" s="382"/>
      <c r="C735" s="364"/>
      <c r="D735" s="383"/>
      <c r="E735" s="364"/>
      <c r="F735" s="383"/>
      <c r="G735" s="364"/>
      <c r="H735" s="364"/>
    </row>
    <row r="736" spans="1:8" ht="14.25" customHeight="1" x14ac:dyDescent="0.25">
      <c r="A736" s="363"/>
      <c r="B736" s="382"/>
      <c r="C736" s="364"/>
      <c r="D736" s="383"/>
      <c r="E736" s="364"/>
      <c r="F736" s="383"/>
      <c r="G736" s="364"/>
      <c r="H736" s="364"/>
    </row>
    <row r="737" spans="1:8" ht="14.25" customHeight="1" x14ac:dyDescent="0.25">
      <c r="A737" s="363"/>
      <c r="B737" s="382"/>
      <c r="C737" s="364"/>
      <c r="D737" s="383"/>
      <c r="E737" s="364"/>
      <c r="F737" s="383"/>
      <c r="G737" s="364"/>
      <c r="H737" s="364"/>
    </row>
    <row r="738" spans="1:8" ht="14.25" customHeight="1" x14ac:dyDescent="0.25">
      <c r="A738" s="363"/>
      <c r="B738" s="382"/>
      <c r="C738" s="364"/>
      <c r="D738" s="383"/>
      <c r="E738" s="364"/>
      <c r="F738" s="383"/>
      <c r="G738" s="364"/>
      <c r="H738" s="364"/>
    </row>
    <row r="739" spans="1:8" ht="14.25" customHeight="1" x14ac:dyDescent="0.25">
      <c r="A739" s="363"/>
      <c r="B739" s="382"/>
      <c r="C739" s="364"/>
      <c r="D739" s="383"/>
      <c r="E739" s="364"/>
      <c r="F739" s="383"/>
      <c r="G739" s="364"/>
      <c r="H739" s="364"/>
    </row>
    <row r="740" spans="1:8" ht="14.25" customHeight="1" x14ac:dyDescent="0.25">
      <c r="A740" s="363"/>
      <c r="B740" s="382"/>
      <c r="C740" s="364"/>
      <c r="D740" s="383"/>
      <c r="E740" s="364"/>
      <c r="F740" s="383"/>
      <c r="G740" s="364"/>
      <c r="H740" s="364"/>
    </row>
    <row r="741" spans="1:8" ht="14.25" customHeight="1" x14ac:dyDescent="0.25">
      <c r="A741" s="363"/>
      <c r="B741" s="382"/>
      <c r="C741" s="364"/>
      <c r="D741" s="383"/>
      <c r="E741" s="364"/>
      <c r="F741" s="383"/>
      <c r="G741" s="364"/>
      <c r="H741" s="364"/>
    </row>
    <row r="742" spans="1:8" ht="14.25" customHeight="1" x14ac:dyDescent="0.25">
      <c r="A742" s="363"/>
      <c r="B742" s="382"/>
      <c r="C742" s="364"/>
      <c r="D742" s="383"/>
      <c r="E742" s="364"/>
      <c r="F742" s="383"/>
      <c r="G742" s="364"/>
      <c r="H742" s="364"/>
    </row>
    <row r="743" spans="1:8" ht="14.25" customHeight="1" x14ac:dyDescent="0.25">
      <c r="A743" s="363"/>
      <c r="B743" s="382"/>
      <c r="C743" s="364"/>
      <c r="D743" s="383"/>
      <c r="E743" s="364"/>
      <c r="F743" s="383"/>
      <c r="G743" s="364"/>
      <c r="H743" s="364"/>
    </row>
    <row r="744" spans="1:8" ht="14.25" customHeight="1" x14ac:dyDescent="0.25">
      <c r="A744" s="363"/>
      <c r="B744" s="382"/>
      <c r="C744" s="364"/>
      <c r="D744" s="383"/>
      <c r="E744" s="364"/>
      <c r="F744" s="383"/>
      <c r="G744" s="364"/>
      <c r="H744" s="364"/>
    </row>
    <row r="745" spans="1:8" ht="14.25" customHeight="1" x14ac:dyDescent="0.25">
      <c r="A745" s="363"/>
      <c r="B745" s="382"/>
      <c r="C745" s="364"/>
      <c r="D745" s="383"/>
      <c r="E745" s="364"/>
      <c r="F745" s="383"/>
      <c r="G745" s="364"/>
      <c r="H745" s="364"/>
    </row>
    <row r="746" spans="1:8" ht="14.25" customHeight="1" x14ac:dyDescent="0.25">
      <c r="A746" s="363"/>
      <c r="B746" s="382"/>
      <c r="C746" s="364"/>
      <c r="D746" s="383"/>
      <c r="E746" s="364"/>
      <c r="F746" s="383"/>
      <c r="G746" s="364"/>
      <c r="H746" s="364"/>
    </row>
    <row r="747" spans="1:8" ht="14.25" customHeight="1" x14ac:dyDescent="0.25">
      <c r="A747" s="363"/>
      <c r="B747" s="382"/>
      <c r="C747" s="364"/>
      <c r="D747" s="383"/>
      <c r="E747" s="364"/>
      <c r="F747" s="383"/>
      <c r="G747" s="364"/>
      <c r="H747" s="364"/>
    </row>
    <row r="748" spans="1:8" ht="14.25" customHeight="1" x14ac:dyDescent="0.25">
      <c r="A748" s="363"/>
      <c r="B748" s="382"/>
      <c r="C748" s="364"/>
      <c r="D748" s="383"/>
      <c r="E748" s="364"/>
      <c r="F748" s="383"/>
      <c r="G748" s="364"/>
      <c r="H748" s="364"/>
    </row>
    <row r="749" spans="1:8" ht="14.25" customHeight="1" x14ac:dyDescent="0.25">
      <c r="A749" s="363"/>
      <c r="B749" s="382"/>
      <c r="C749" s="364"/>
      <c r="D749" s="383"/>
      <c r="E749" s="364"/>
      <c r="F749" s="383"/>
      <c r="G749" s="364"/>
      <c r="H749" s="364"/>
    </row>
    <row r="750" spans="1:8" ht="14.25" customHeight="1" x14ac:dyDescent="0.25">
      <c r="A750" s="363"/>
      <c r="B750" s="382"/>
      <c r="C750" s="364"/>
      <c r="D750" s="383"/>
      <c r="E750" s="364"/>
      <c r="F750" s="383"/>
      <c r="G750" s="364"/>
      <c r="H750" s="364"/>
    </row>
    <row r="751" spans="1:8" ht="14.25" customHeight="1" x14ac:dyDescent="0.25">
      <c r="A751" s="363"/>
      <c r="B751" s="382"/>
      <c r="C751" s="364"/>
      <c r="D751" s="383"/>
      <c r="E751" s="364"/>
      <c r="F751" s="383"/>
      <c r="G751" s="364"/>
      <c r="H751" s="364"/>
    </row>
    <row r="752" spans="1:8" ht="14.25" customHeight="1" x14ac:dyDescent="0.25">
      <c r="A752" s="363"/>
      <c r="B752" s="382"/>
      <c r="C752" s="364"/>
      <c r="D752" s="383"/>
      <c r="E752" s="364"/>
      <c r="F752" s="383"/>
      <c r="G752" s="364"/>
      <c r="H752" s="364"/>
    </row>
    <row r="753" spans="1:8" ht="14.25" customHeight="1" x14ac:dyDescent="0.25">
      <c r="A753" s="363"/>
      <c r="B753" s="382"/>
      <c r="C753" s="364"/>
      <c r="D753" s="383"/>
      <c r="E753" s="364"/>
      <c r="F753" s="383"/>
      <c r="G753" s="364"/>
      <c r="H753" s="364"/>
    </row>
    <row r="754" spans="1:8" ht="14.25" customHeight="1" x14ac:dyDescent="0.25">
      <c r="A754" s="363"/>
      <c r="B754" s="382"/>
      <c r="C754" s="364"/>
      <c r="D754" s="383"/>
      <c r="E754" s="364"/>
      <c r="F754" s="383"/>
      <c r="G754" s="364"/>
      <c r="H754" s="364"/>
    </row>
    <row r="755" spans="1:8" ht="14.25" customHeight="1" x14ac:dyDescent="0.25">
      <c r="A755" s="363"/>
      <c r="B755" s="382"/>
      <c r="C755" s="364"/>
      <c r="D755" s="383"/>
      <c r="E755" s="364"/>
      <c r="F755" s="383"/>
      <c r="G755" s="364"/>
      <c r="H755" s="364"/>
    </row>
    <row r="756" spans="1:8" ht="14.25" customHeight="1" x14ac:dyDescent="0.25">
      <c r="A756" s="363"/>
      <c r="B756" s="382"/>
      <c r="C756" s="364"/>
      <c r="D756" s="383"/>
      <c r="E756" s="364"/>
      <c r="F756" s="383"/>
      <c r="G756" s="364"/>
      <c r="H756" s="364"/>
    </row>
    <row r="757" spans="1:8" ht="14.25" customHeight="1" x14ac:dyDescent="0.25">
      <c r="A757" s="363"/>
      <c r="B757" s="382"/>
      <c r="C757" s="364"/>
      <c r="D757" s="383"/>
      <c r="E757" s="364"/>
      <c r="F757" s="383"/>
      <c r="G757" s="364"/>
      <c r="H757" s="364"/>
    </row>
    <row r="758" spans="1:8" ht="14.25" customHeight="1" x14ac:dyDescent="0.25">
      <c r="A758" s="363"/>
      <c r="B758" s="382"/>
      <c r="C758" s="364"/>
      <c r="D758" s="383"/>
      <c r="E758" s="364"/>
      <c r="F758" s="383"/>
      <c r="G758" s="364"/>
      <c r="H758" s="364"/>
    </row>
    <row r="759" spans="1:8" ht="14.25" customHeight="1" x14ac:dyDescent="0.25">
      <c r="A759" s="363"/>
      <c r="B759" s="382"/>
      <c r="C759" s="364"/>
      <c r="D759" s="383"/>
      <c r="E759" s="364"/>
      <c r="F759" s="383"/>
      <c r="G759" s="364"/>
      <c r="H759" s="364"/>
    </row>
    <row r="760" spans="1:8" ht="14.25" customHeight="1" x14ac:dyDescent="0.25">
      <c r="A760" s="363"/>
      <c r="B760" s="382"/>
      <c r="C760" s="364"/>
      <c r="D760" s="383"/>
      <c r="E760" s="364"/>
      <c r="F760" s="383"/>
      <c r="G760" s="364"/>
      <c r="H760" s="364"/>
    </row>
    <row r="761" spans="1:8" ht="14.25" customHeight="1" x14ac:dyDescent="0.25">
      <c r="A761" s="363"/>
      <c r="B761" s="382"/>
      <c r="C761" s="364"/>
      <c r="D761" s="383"/>
      <c r="E761" s="364"/>
      <c r="F761" s="383"/>
      <c r="G761" s="364"/>
      <c r="H761" s="364"/>
    </row>
    <row r="762" spans="1:8" ht="14.25" customHeight="1" x14ac:dyDescent="0.25">
      <c r="A762" s="363"/>
      <c r="B762" s="382"/>
      <c r="C762" s="364"/>
      <c r="D762" s="383"/>
      <c r="E762" s="364"/>
      <c r="F762" s="383"/>
      <c r="G762" s="364"/>
      <c r="H762" s="364"/>
    </row>
    <row r="763" spans="1:8" ht="14.25" customHeight="1" x14ac:dyDescent="0.25">
      <c r="A763" s="363"/>
      <c r="B763" s="382"/>
      <c r="C763" s="364"/>
      <c r="D763" s="383"/>
      <c r="E763" s="364"/>
      <c r="F763" s="383"/>
      <c r="G763" s="364"/>
      <c r="H763" s="364"/>
    </row>
    <row r="764" spans="1:8" ht="14.25" customHeight="1" x14ac:dyDescent="0.25">
      <c r="A764" s="363"/>
      <c r="B764" s="382"/>
      <c r="C764" s="364"/>
      <c r="D764" s="383"/>
      <c r="E764" s="364"/>
      <c r="F764" s="383"/>
      <c r="G764" s="364"/>
      <c r="H764" s="364"/>
    </row>
    <row r="765" spans="1:8" ht="14.25" customHeight="1" x14ac:dyDescent="0.25">
      <c r="A765" s="363"/>
      <c r="B765" s="382"/>
      <c r="C765" s="364"/>
      <c r="D765" s="383"/>
      <c r="E765" s="364"/>
      <c r="F765" s="383"/>
      <c r="G765" s="364"/>
      <c r="H765" s="364"/>
    </row>
    <row r="766" spans="1:8" ht="14.25" customHeight="1" x14ac:dyDescent="0.25">
      <c r="A766" s="363"/>
      <c r="B766" s="382"/>
      <c r="C766" s="364"/>
      <c r="D766" s="383"/>
      <c r="E766" s="364"/>
      <c r="F766" s="383"/>
      <c r="G766" s="364"/>
      <c r="H766" s="364"/>
    </row>
    <row r="767" spans="1:8" ht="14.25" customHeight="1" x14ac:dyDescent="0.25">
      <c r="A767" s="363"/>
      <c r="B767" s="382"/>
      <c r="C767" s="364"/>
      <c r="D767" s="383"/>
      <c r="E767" s="364"/>
      <c r="F767" s="383"/>
      <c r="G767" s="364"/>
      <c r="H767" s="364"/>
    </row>
    <row r="768" spans="1:8" ht="14.25" customHeight="1" x14ac:dyDescent="0.25">
      <c r="A768" s="363"/>
      <c r="B768" s="382"/>
      <c r="C768" s="364"/>
      <c r="D768" s="383"/>
      <c r="E768" s="364"/>
      <c r="F768" s="383"/>
      <c r="G768" s="364"/>
      <c r="H768" s="364"/>
    </row>
    <row r="769" spans="1:8" ht="14.25" customHeight="1" x14ac:dyDescent="0.25">
      <c r="A769" s="363"/>
      <c r="B769" s="382"/>
      <c r="C769" s="364"/>
      <c r="D769" s="383"/>
      <c r="E769" s="364"/>
      <c r="F769" s="383"/>
      <c r="G769" s="364"/>
      <c r="H769" s="364"/>
    </row>
    <row r="770" spans="1:8" ht="14.25" customHeight="1" x14ac:dyDescent="0.25">
      <c r="A770" s="363"/>
      <c r="B770" s="382"/>
      <c r="C770" s="364"/>
      <c r="D770" s="383"/>
      <c r="E770" s="364"/>
      <c r="F770" s="383"/>
      <c r="G770" s="364"/>
      <c r="H770" s="364"/>
    </row>
    <row r="771" spans="1:8" ht="14.25" customHeight="1" x14ac:dyDescent="0.25">
      <c r="A771" s="363"/>
      <c r="B771" s="382"/>
      <c r="C771" s="364"/>
      <c r="D771" s="383"/>
      <c r="E771" s="364"/>
      <c r="F771" s="383"/>
      <c r="G771" s="364"/>
      <c r="H771" s="364"/>
    </row>
    <row r="772" spans="1:8" ht="14.25" customHeight="1" x14ac:dyDescent="0.25">
      <c r="A772" s="363"/>
      <c r="B772" s="382"/>
      <c r="C772" s="364"/>
      <c r="D772" s="383"/>
      <c r="E772" s="364"/>
      <c r="F772" s="383"/>
      <c r="G772" s="364"/>
      <c r="H772" s="364"/>
    </row>
    <row r="773" spans="1:8" ht="14.25" customHeight="1" x14ac:dyDescent="0.25">
      <c r="A773" s="363"/>
      <c r="B773" s="382"/>
      <c r="C773" s="364"/>
      <c r="D773" s="383"/>
      <c r="E773" s="364"/>
      <c r="F773" s="383"/>
      <c r="G773" s="364"/>
      <c r="H773" s="364"/>
    </row>
    <row r="774" spans="1:8" ht="14.25" customHeight="1" x14ac:dyDescent="0.25">
      <c r="A774" s="363"/>
      <c r="B774" s="382"/>
      <c r="C774" s="364"/>
      <c r="D774" s="383"/>
      <c r="E774" s="364"/>
      <c r="F774" s="383"/>
      <c r="G774" s="364"/>
      <c r="H774" s="364"/>
    </row>
    <row r="775" spans="1:8" ht="14.25" customHeight="1" x14ac:dyDescent="0.25">
      <c r="A775" s="363"/>
      <c r="B775" s="382"/>
      <c r="C775" s="364"/>
      <c r="D775" s="383"/>
      <c r="E775" s="364"/>
      <c r="F775" s="383"/>
      <c r="G775" s="364"/>
      <c r="H775" s="364"/>
    </row>
    <row r="776" spans="1:8" ht="14.25" customHeight="1" x14ac:dyDescent="0.25">
      <c r="A776" s="363"/>
      <c r="B776" s="382"/>
      <c r="C776" s="364"/>
      <c r="D776" s="383"/>
      <c r="E776" s="364"/>
      <c r="F776" s="383"/>
      <c r="G776" s="364"/>
      <c r="H776" s="364"/>
    </row>
    <row r="777" spans="1:8" ht="14.25" customHeight="1" x14ac:dyDescent="0.25">
      <c r="A777" s="363"/>
      <c r="B777" s="382"/>
      <c r="C777" s="364"/>
      <c r="D777" s="383"/>
      <c r="E777" s="364"/>
      <c r="F777" s="383"/>
      <c r="G777" s="364"/>
      <c r="H777" s="364"/>
    </row>
    <row r="778" spans="1:8" ht="14.25" customHeight="1" x14ac:dyDescent="0.25">
      <c r="A778" s="363"/>
      <c r="B778" s="382"/>
      <c r="C778" s="364"/>
      <c r="D778" s="383"/>
      <c r="E778" s="364"/>
      <c r="F778" s="383"/>
      <c r="G778" s="364"/>
      <c r="H778" s="364"/>
    </row>
    <row r="779" spans="1:8" ht="14.25" customHeight="1" x14ac:dyDescent="0.25">
      <c r="A779" s="363"/>
      <c r="B779" s="382"/>
      <c r="C779" s="364"/>
      <c r="D779" s="383"/>
      <c r="E779" s="364"/>
      <c r="F779" s="383"/>
      <c r="G779" s="364"/>
      <c r="H779" s="364"/>
    </row>
    <row r="780" spans="1:8" ht="14.25" customHeight="1" x14ac:dyDescent="0.25">
      <c r="A780" s="363"/>
      <c r="B780" s="382"/>
      <c r="C780" s="364"/>
      <c r="D780" s="383"/>
      <c r="E780" s="364"/>
      <c r="F780" s="383"/>
      <c r="G780" s="364"/>
      <c r="H780" s="364"/>
    </row>
    <row r="781" spans="1:8" ht="14.25" customHeight="1" x14ac:dyDescent="0.25">
      <c r="A781" s="363"/>
      <c r="B781" s="382"/>
      <c r="C781" s="364"/>
      <c r="D781" s="383"/>
      <c r="E781" s="364"/>
      <c r="F781" s="383"/>
      <c r="G781" s="364"/>
      <c r="H781" s="364"/>
    </row>
    <row r="782" spans="1:8" ht="14.25" customHeight="1" x14ac:dyDescent="0.25">
      <c r="A782" s="363"/>
      <c r="B782" s="382"/>
      <c r="C782" s="364"/>
      <c r="D782" s="383"/>
      <c r="E782" s="364"/>
      <c r="F782" s="383"/>
      <c r="G782" s="364"/>
      <c r="H782" s="364"/>
    </row>
    <row r="783" spans="1:8" ht="14.25" customHeight="1" x14ac:dyDescent="0.25">
      <c r="A783" s="363"/>
      <c r="B783" s="382"/>
      <c r="C783" s="364"/>
      <c r="D783" s="383"/>
      <c r="E783" s="364"/>
      <c r="F783" s="383"/>
      <c r="G783" s="364"/>
      <c r="H783" s="364"/>
    </row>
    <row r="784" spans="1:8" ht="14.25" customHeight="1" x14ac:dyDescent="0.25">
      <c r="A784" s="363"/>
      <c r="B784" s="382"/>
      <c r="C784" s="364"/>
      <c r="D784" s="383"/>
      <c r="E784" s="364"/>
      <c r="F784" s="383"/>
      <c r="G784" s="364"/>
      <c r="H784" s="364"/>
    </row>
    <row r="785" spans="1:8" ht="14.25" customHeight="1" x14ac:dyDescent="0.25">
      <c r="A785" s="363"/>
      <c r="B785" s="382"/>
      <c r="C785" s="364"/>
      <c r="D785" s="383"/>
      <c r="E785" s="364"/>
      <c r="F785" s="383"/>
      <c r="G785" s="364"/>
      <c r="H785" s="364"/>
    </row>
    <row r="786" spans="1:8" ht="14.25" customHeight="1" x14ac:dyDescent="0.25">
      <c r="A786" s="363"/>
      <c r="B786" s="382"/>
      <c r="C786" s="364"/>
      <c r="D786" s="383"/>
      <c r="E786" s="364"/>
      <c r="F786" s="383"/>
      <c r="G786" s="364"/>
      <c r="H786" s="364"/>
    </row>
    <row r="787" spans="1:8" ht="14.25" customHeight="1" x14ac:dyDescent="0.25">
      <c r="A787" s="363"/>
      <c r="B787" s="382"/>
      <c r="C787" s="364"/>
      <c r="D787" s="383"/>
      <c r="E787" s="364"/>
      <c r="F787" s="383"/>
      <c r="G787" s="364"/>
      <c r="H787" s="364"/>
    </row>
    <row r="788" spans="1:8" ht="14.25" customHeight="1" x14ac:dyDescent="0.25">
      <c r="A788" s="363"/>
      <c r="B788" s="382"/>
      <c r="C788" s="364"/>
      <c r="D788" s="383"/>
      <c r="E788" s="364"/>
      <c r="F788" s="383"/>
      <c r="G788" s="364"/>
      <c r="H788" s="364"/>
    </row>
    <row r="789" spans="1:8" ht="14.25" customHeight="1" x14ac:dyDescent="0.25">
      <c r="A789" s="363"/>
      <c r="B789" s="382"/>
      <c r="C789" s="364"/>
      <c r="D789" s="383"/>
      <c r="E789" s="364"/>
      <c r="F789" s="383"/>
      <c r="G789" s="364"/>
      <c r="H789" s="364"/>
    </row>
    <row r="790" spans="1:8" ht="14.25" customHeight="1" x14ac:dyDescent="0.25">
      <c r="A790" s="363"/>
      <c r="B790" s="382"/>
      <c r="C790" s="364"/>
      <c r="D790" s="383"/>
      <c r="E790" s="364"/>
      <c r="F790" s="383"/>
      <c r="G790" s="364"/>
      <c r="H790" s="364"/>
    </row>
    <row r="791" spans="1:8" ht="14.25" customHeight="1" x14ac:dyDescent="0.25">
      <c r="A791" s="363"/>
      <c r="B791" s="382"/>
      <c r="C791" s="364"/>
      <c r="D791" s="383"/>
      <c r="E791" s="364"/>
      <c r="F791" s="383"/>
      <c r="G791" s="364"/>
      <c r="H791" s="364"/>
    </row>
    <row r="792" spans="1:8" ht="14.25" customHeight="1" x14ac:dyDescent="0.25">
      <c r="A792" s="363"/>
      <c r="B792" s="382"/>
      <c r="C792" s="364"/>
      <c r="D792" s="383"/>
      <c r="E792" s="364"/>
      <c r="F792" s="383"/>
      <c r="G792" s="364"/>
      <c r="H792" s="364"/>
    </row>
    <row r="793" spans="1:8" ht="14.25" customHeight="1" x14ac:dyDescent="0.25">
      <c r="A793" s="363"/>
      <c r="B793" s="382"/>
      <c r="C793" s="364"/>
      <c r="D793" s="383"/>
      <c r="E793" s="364"/>
      <c r="F793" s="383"/>
      <c r="G793" s="364"/>
      <c r="H793" s="364"/>
    </row>
    <row r="794" spans="1:8" ht="14.25" customHeight="1" x14ac:dyDescent="0.25">
      <c r="A794" s="363"/>
      <c r="B794" s="382"/>
      <c r="C794" s="364"/>
      <c r="D794" s="383"/>
      <c r="E794" s="364"/>
      <c r="F794" s="383"/>
      <c r="G794" s="364"/>
      <c r="H794" s="364"/>
    </row>
    <row r="795" spans="1:8" ht="14.25" customHeight="1" x14ac:dyDescent="0.25">
      <c r="A795" s="363"/>
      <c r="B795" s="382"/>
      <c r="C795" s="364"/>
      <c r="D795" s="383"/>
      <c r="E795" s="364"/>
      <c r="F795" s="383"/>
      <c r="G795" s="364"/>
      <c r="H795" s="364"/>
    </row>
    <row r="796" spans="1:8" ht="14.25" customHeight="1" x14ac:dyDescent="0.25">
      <c r="A796" s="363"/>
      <c r="B796" s="382"/>
      <c r="C796" s="364"/>
      <c r="D796" s="383"/>
      <c r="E796" s="364"/>
      <c r="F796" s="383"/>
      <c r="G796" s="364"/>
      <c r="H796" s="364"/>
    </row>
    <row r="797" spans="1:8" ht="14.25" customHeight="1" x14ac:dyDescent="0.25">
      <c r="A797" s="363"/>
      <c r="B797" s="382"/>
      <c r="C797" s="364"/>
      <c r="D797" s="383"/>
      <c r="E797" s="364"/>
      <c r="F797" s="383"/>
      <c r="G797" s="364"/>
      <c r="H797" s="364"/>
    </row>
    <row r="798" spans="1:8" ht="14.25" customHeight="1" x14ac:dyDescent="0.25">
      <c r="A798" s="363"/>
      <c r="B798" s="382"/>
      <c r="C798" s="364"/>
      <c r="D798" s="383"/>
      <c r="E798" s="364"/>
      <c r="F798" s="383"/>
      <c r="G798" s="364"/>
      <c r="H798" s="364"/>
    </row>
    <row r="799" spans="1:8" ht="14.25" customHeight="1" x14ac:dyDescent="0.25">
      <c r="A799" s="363"/>
      <c r="B799" s="382"/>
      <c r="C799" s="364"/>
      <c r="D799" s="383"/>
      <c r="E799" s="364"/>
      <c r="F799" s="383"/>
      <c r="G799" s="364"/>
      <c r="H799" s="364"/>
    </row>
    <row r="800" spans="1:8" ht="14.25" customHeight="1" x14ac:dyDescent="0.25">
      <c r="A800" s="363"/>
      <c r="B800" s="382"/>
      <c r="C800" s="364"/>
      <c r="D800" s="383"/>
      <c r="E800" s="364"/>
      <c r="F800" s="383"/>
      <c r="G800" s="364"/>
      <c r="H800" s="364"/>
    </row>
    <row r="801" spans="1:8" ht="14.25" customHeight="1" x14ac:dyDescent="0.25">
      <c r="A801" s="363"/>
      <c r="B801" s="382"/>
      <c r="C801" s="364"/>
      <c r="D801" s="383"/>
      <c r="E801" s="364"/>
      <c r="F801" s="383"/>
      <c r="G801" s="364"/>
      <c r="H801" s="364"/>
    </row>
    <row r="802" spans="1:8" ht="14.25" customHeight="1" x14ac:dyDescent="0.25">
      <c r="A802" s="363"/>
      <c r="B802" s="382"/>
      <c r="C802" s="364"/>
      <c r="D802" s="383"/>
      <c r="E802" s="364"/>
      <c r="F802" s="383"/>
      <c r="G802" s="364"/>
      <c r="H802" s="364"/>
    </row>
    <row r="803" spans="1:8" ht="14.25" customHeight="1" x14ac:dyDescent="0.25">
      <c r="A803" s="363"/>
      <c r="B803" s="382"/>
      <c r="C803" s="364"/>
      <c r="D803" s="383"/>
      <c r="E803" s="364"/>
      <c r="F803" s="383"/>
      <c r="G803" s="364"/>
      <c r="H803" s="364"/>
    </row>
    <row r="804" spans="1:8" ht="14.25" customHeight="1" x14ac:dyDescent="0.25">
      <c r="A804" s="363"/>
      <c r="B804" s="382"/>
      <c r="C804" s="364"/>
      <c r="D804" s="383"/>
      <c r="E804" s="364"/>
      <c r="F804" s="383"/>
      <c r="G804" s="364"/>
      <c r="H804" s="364"/>
    </row>
    <row r="805" spans="1:8" ht="14.25" customHeight="1" x14ac:dyDescent="0.25">
      <c r="A805" s="363"/>
      <c r="B805" s="382"/>
      <c r="C805" s="364"/>
      <c r="D805" s="383"/>
      <c r="E805" s="364"/>
      <c r="F805" s="383"/>
      <c r="G805" s="364"/>
      <c r="H805" s="364"/>
    </row>
    <row r="806" spans="1:8" ht="14.25" customHeight="1" x14ac:dyDescent="0.25">
      <c r="A806" s="363"/>
      <c r="B806" s="382"/>
      <c r="C806" s="364"/>
      <c r="D806" s="383"/>
      <c r="E806" s="364"/>
      <c r="F806" s="383"/>
      <c r="G806" s="364"/>
      <c r="H806" s="364"/>
    </row>
    <row r="807" spans="1:8" ht="14.25" customHeight="1" x14ac:dyDescent="0.25">
      <c r="A807" s="363"/>
      <c r="B807" s="382"/>
      <c r="C807" s="364"/>
      <c r="D807" s="383"/>
      <c r="E807" s="364"/>
      <c r="F807" s="383"/>
      <c r="G807" s="364"/>
      <c r="H807" s="364"/>
    </row>
    <row r="808" spans="1:8" ht="14.25" customHeight="1" x14ac:dyDescent="0.25">
      <c r="A808" s="363"/>
      <c r="B808" s="382"/>
      <c r="C808" s="364"/>
      <c r="D808" s="383"/>
      <c r="E808" s="364"/>
      <c r="F808" s="383"/>
      <c r="G808" s="364"/>
      <c r="H808" s="364"/>
    </row>
    <row r="809" spans="1:8" ht="14.25" customHeight="1" x14ac:dyDescent="0.25">
      <c r="A809" s="363"/>
      <c r="B809" s="382"/>
      <c r="C809" s="364"/>
      <c r="D809" s="383"/>
      <c r="E809" s="364"/>
      <c r="F809" s="383"/>
      <c r="G809" s="364"/>
      <c r="H809" s="364"/>
    </row>
    <row r="810" spans="1:8" ht="14.25" customHeight="1" x14ac:dyDescent="0.25">
      <c r="A810" s="363"/>
      <c r="B810" s="382"/>
      <c r="C810" s="364"/>
      <c r="D810" s="383"/>
      <c r="E810" s="364"/>
      <c r="F810" s="383"/>
      <c r="G810" s="364"/>
      <c r="H810" s="364"/>
    </row>
    <row r="811" spans="1:8" ht="14.25" customHeight="1" x14ac:dyDescent="0.25">
      <c r="A811" s="363"/>
      <c r="B811" s="382"/>
      <c r="C811" s="364"/>
      <c r="D811" s="383"/>
      <c r="E811" s="364"/>
      <c r="F811" s="383"/>
      <c r="G811" s="364"/>
      <c r="H811" s="364"/>
    </row>
    <row r="812" spans="1:8" ht="14.25" customHeight="1" x14ac:dyDescent="0.25">
      <c r="A812" s="363"/>
      <c r="B812" s="382"/>
      <c r="C812" s="364"/>
      <c r="D812" s="383"/>
      <c r="E812" s="364"/>
      <c r="F812" s="383"/>
      <c r="G812" s="364"/>
      <c r="H812" s="364"/>
    </row>
    <row r="813" spans="1:8" ht="14.25" customHeight="1" x14ac:dyDescent="0.25">
      <c r="A813" s="363"/>
      <c r="B813" s="382"/>
      <c r="C813" s="364"/>
      <c r="D813" s="383"/>
      <c r="E813" s="364"/>
      <c r="F813" s="383"/>
      <c r="G813" s="364"/>
      <c r="H813" s="364"/>
    </row>
    <row r="814" spans="1:8" ht="14.25" customHeight="1" x14ac:dyDescent="0.25">
      <c r="A814" s="363"/>
      <c r="B814" s="382"/>
      <c r="C814" s="364"/>
      <c r="D814" s="383"/>
      <c r="E814" s="364"/>
      <c r="F814" s="383"/>
      <c r="G814" s="364"/>
      <c r="H814" s="364"/>
    </row>
    <row r="815" spans="1:8" ht="14.25" customHeight="1" x14ac:dyDescent="0.25">
      <c r="A815" s="363"/>
      <c r="B815" s="382"/>
      <c r="C815" s="364"/>
      <c r="D815" s="383"/>
      <c r="E815" s="364"/>
      <c r="F815" s="383"/>
      <c r="G815" s="364"/>
      <c r="H815" s="364"/>
    </row>
    <row r="816" spans="1:8" ht="14.25" customHeight="1" x14ac:dyDescent="0.25">
      <c r="A816" s="363"/>
      <c r="B816" s="382"/>
      <c r="C816" s="364"/>
      <c r="D816" s="383"/>
      <c r="E816" s="364"/>
      <c r="F816" s="383"/>
      <c r="G816" s="364"/>
      <c r="H816" s="364"/>
    </row>
    <row r="817" spans="1:8" ht="14.25" customHeight="1" x14ac:dyDescent="0.25">
      <c r="A817" s="363"/>
      <c r="B817" s="382"/>
      <c r="C817" s="364"/>
      <c r="D817" s="383"/>
      <c r="E817" s="364"/>
      <c r="F817" s="383"/>
      <c r="G817" s="364"/>
      <c r="H817" s="364"/>
    </row>
    <row r="818" spans="1:8" ht="14.25" customHeight="1" x14ac:dyDescent="0.25">
      <c r="A818" s="363"/>
      <c r="B818" s="382"/>
      <c r="C818" s="364"/>
      <c r="D818" s="383"/>
      <c r="E818" s="364"/>
      <c r="F818" s="383"/>
      <c r="G818" s="364"/>
      <c r="H818" s="364"/>
    </row>
    <row r="819" spans="1:8" ht="14.25" customHeight="1" x14ac:dyDescent="0.25">
      <c r="A819" s="363"/>
      <c r="B819" s="382"/>
      <c r="C819" s="364"/>
      <c r="D819" s="383"/>
      <c r="E819" s="364"/>
      <c r="F819" s="383"/>
      <c r="G819" s="364"/>
      <c r="H819" s="364"/>
    </row>
    <row r="820" spans="1:8" ht="14.25" customHeight="1" x14ac:dyDescent="0.25">
      <c r="A820" s="363"/>
      <c r="B820" s="382"/>
      <c r="C820" s="364"/>
      <c r="D820" s="383"/>
      <c r="E820" s="364"/>
      <c r="F820" s="383"/>
      <c r="G820" s="364"/>
      <c r="H820" s="364"/>
    </row>
    <row r="821" spans="1:8" ht="14.25" customHeight="1" x14ac:dyDescent="0.25">
      <c r="A821" s="363"/>
      <c r="B821" s="382"/>
      <c r="C821" s="364"/>
      <c r="D821" s="383"/>
      <c r="E821" s="364"/>
      <c r="F821" s="383"/>
      <c r="G821" s="364"/>
      <c r="H821" s="364"/>
    </row>
    <row r="822" spans="1:8" ht="14.25" customHeight="1" x14ac:dyDescent="0.25">
      <c r="A822" s="363"/>
      <c r="B822" s="382"/>
      <c r="C822" s="364"/>
      <c r="D822" s="383"/>
      <c r="E822" s="364"/>
      <c r="F822" s="383"/>
      <c r="G822" s="364"/>
      <c r="H822" s="364"/>
    </row>
    <row r="823" spans="1:8" ht="14.25" customHeight="1" x14ac:dyDescent="0.25">
      <c r="A823" s="363"/>
      <c r="B823" s="382"/>
      <c r="C823" s="364"/>
      <c r="D823" s="383"/>
      <c r="E823" s="364"/>
      <c r="F823" s="383"/>
      <c r="G823" s="364"/>
      <c r="H823" s="364"/>
    </row>
    <row r="824" spans="1:8" ht="14.25" customHeight="1" x14ac:dyDescent="0.25">
      <c r="A824" s="363"/>
      <c r="B824" s="382"/>
      <c r="C824" s="364"/>
      <c r="D824" s="383"/>
      <c r="E824" s="364"/>
      <c r="F824" s="383"/>
      <c r="G824" s="364"/>
      <c r="H824" s="364"/>
    </row>
    <row r="825" spans="1:8" ht="14.25" customHeight="1" x14ac:dyDescent="0.25">
      <c r="A825" s="363"/>
      <c r="B825" s="382"/>
      <c r="C825" s="364"/>
      <c r="D825" s="383"/>
      <c r="E825" s="364"/>
      <c r="F825" s="383"/>
      <c r="G825" s="364"/>
      <c r="H825" s="364"/>
    </row>
    <row r="826" spans="1:8" ht="14.25" customHeight="1" x14ac:dyDescent="0.25">
      <c r="A826" s="363"/>
      <c r="B826" s="382"/>
      <c r="C826" s="364"/>
      <c r="D826" s="383"/>
      <c r="E826" s="364"/>
      <c r="F826" s="383"/>
      <c r="G826" s="364"/>
      <c r="H826" s="364"/>
    </row>
    <row r="827" spans="1:8" ht="14.25" customHeight="1" x14ac:dyDescent="0.25">
      <c r="A827" s="363"/>
      <c r="B827" s="382"/>
      <c r="C827" s="364"/>
      <c r="D827" s="383"/>
      <c r="E827" s="364"/>
      <c r="F827" s="383"/>
      <c r="G827" s="364"/>
      <c r="H827" s="364"/>
    </row>
    <row r="828" spans="1:8" ht="14.25" customHeight="1" x14ac:dyDescent="0.25">
      <c r="A828" s="363"/>
      <c r="B828" s="382"/>
      <c r="C828" s="364"/>
      <c r="D828" s="383"/>
      <c r="E828" s="364"/>
      <c r="F828" s="383"/>
      <c r="G828" s="364"/>
      <c r="H828" s="364"/>
    </row>
    <row r="829" spans="1:8" ht="14.25" customHeight="1" x14ac:dyDescent="0.25">
      <c r="A829" s="363"/>
      <c r="B829" s="382"/>
      <c r="C829" s="364"/>
      <c r="D829" s="383"/>
      <c r="E829" s="364"/>
      <c r="F829" s="383"/>
      <c r="G829" s="364"/>
      <c r="H829" s="364"/>
    </row>
    <row r="830" spans="1:8" ht="14.25" customHeight="1" x14ac:dyDescent="0.25">
      <c r="A830" s="363"/>
      <c r="B830" s="382"/>
      <c r="C830" s="364"/>
      <c r="D830" s="383"/>
      <c r="E830" s="364"/>
      <c r="F830" s="383"/>
      <c r="G830" s="364"/>
      <c r="H830" s="364"/>
    </row>
    <row r="831" spans="1:8" ht="14.25" customHeight="1" x14ac:dyDescent="0.25">
      <c r="A831" s="363"/>
      <c r="B831" s="382"/>
      <c r="C831" s="364"/>
      <c r="D831" s="383"/>
      <c r="E831" s="364"/>
      <c r="F831" s="383"/>
      <c r="G831" s="364"/>
      <c r="H831" s="364"/>
    </row>
    <row r="832" spans="1:8" ht="14.25" customHeight="1" x14ac:dyDescent="0.25">
      <c r="A832" s="363"/>
      <c r="B832" s="382"/>
      <c r="C832" s="364"/>
      <c r="D832" s="383"/>
      <c r="E832" s="364"/>
      <c r="F832" s="383"/>
      <c r="G832" s="364"/>
      <c r="H832" s="364"/>
    </row>
    <row r="833" spans="1:8" ht="14.25" customHeight="1" x14ac:dyDescent="0.25">
      <c r="A833" s="363"/>
      <c r="B833" s="382"/>
      <c r="C833" s="364"/>
      <c r="D833" s="383"/>
      <c r="E833" s="364"/>
      <c r="F833" s="383"/>
      <c r="G833" s="364"/>
      <c r="H833" s="364"/>
    </row>
    <row r="834" spans="1:8" ht="14.25" customHeight="1" x14ac:dyDescent="0.25">
      <c r="A834" s="363"/>
      <c r="B834" s="382"/>
      <c r="C834" s="364"/>
      <c r="D834" s="383"/>
      <c r="E834" s="364"/>
      <c r="F834" s="383"/>
      <c r="G834" s="364"/>
      <c r="H834" s="364"/>
    </row>
    <row r="835" spans="1:8" ht="14.25" customHeight="1" x14ac:dyDescent="0.25">
      <c r="A835" s="363"/>
      <c r="B835" s="382"/>
      <c r="C835" s="364"/>
      <c r="D835" s="383"/>
      <c r="E835" s="364"/>
      <c r="F835" s="383"/>
      <c r="G835" s="364"/>
      <c r="H835" s="364"/>
    </row>
    <row r="836" spans="1:8" ht="14.25" customHeight="1" x14ac:dyDescent="0.25">
      <c r="A836" s="363"/>
      <c r="B836" s="382"/>
      <c r="C836" s="364"/>
      <c r="D836" s="383"/>
      <c r="E836" s="364"/>
      <c r="F836" s="383"/>
      <c r="G836" s="364"/>
      <c r="H836" s="364"/>
    </row>
    <row r="837" spans="1:8" ht="14.25" customHeight="1" x14ac:dyDescent="0.25">
      <c r="A837" s="363"/>
      <c r="B837" s="382"/>
      <c r="C837" s="364"/>
      <c r="D837" s="383"/>
      <c r="E837" s="364"/>
      <c r="F837" s="383"/>
      <c r="G837" s="364"/>
      <c r="H837" s="364"/>
    </row>
    <row r="838" spans="1:8" ht="14.25" customHeight="1" x14ac:dyDescent="0.25">
      <c r="A838" s="363"/>
      <c r="B838" s="382"/>
      <c r="C838" s="364"/>
      <c r="D838" s="383"/>
      <c r="E838" s="364"/>
      <c r="F838" s="383"/>
      <c r="G838" s="364"/>
      <c r="H838" s="364"/>
    </row>
    <row r="839" spans="1:8" ht="14.25" customHeight="1" x14ac:dyDescent="0.25">
      <c r="A839" s="363"/>
      <c r="B839" s="382"/>
      <c r="C839" s="364"/>
      <c r="D839" s="383"/>
      <c r="E839" s="364"/>
      <c r="F839" s="383"/>
      <c r="G839" s="364"/>
      <c r="H839" s="364"/>
    </row>
    <row r="840" spans="1:8" ht="14.25" customHeight="1" x14ac:dyDescent="0.25">
      <c r="A840" s="363"/>
      <c r="B840" s="382"/>
      <c r="C840" s="364"/>
      <c r="D840" s="383"/>
      <c r="E840" s="364"/>
      <c r="F840" s="383"/>
      <c r="G840" s="364"/>
      <c r="H840" s="364"/>
    </row>
    <row r="841" spans="1:8" ht="14.25" customHeight="1" x14ac:dyDescent="0.25">
      <c r="A841" s="363"/>
      <c r="B841" s="382"/>
      <c r="C841" s="364"/>
      <c r="D841" s="383"/>
      <c r="E841" s="364"/>
      <c r="F841" s="383"/>
      <c r="G841" s="364"/>
      <c r="H841" s="364"/>
    </row>
    <row r="842" spans="1:8" ht="14.25" customHeight="1" x14ac:dyDescent="0.25">
      <c r="A842" s="363"/>
      <c r="B842" s="382"/>
      <c r="C842" s="364"/>
      <c r="D842" s="383"/>
      <c r="E842" s="364"/>
      <c r="F842" s="383"/>
      <c r="G842" s="364"/>
      <c r="H842" s="364"/>
    </row>
    <row r="843" spans="1:8" ht="14.25" customHeight="1" x14ac:dyDescent="0.25">
      <c r="A843" s="363"/>
      <c r="B843" s="382"/>
      <c r="C843" s="364"/>
      <c r="D843" s="383"/>
      <c r="E843" s="364"/>
      <c r="F843" s="383"/>
      <c r="G843" s="364"/>
      <c r="H843" s="364"/>
    </row>
    <row r="844" spans="1:8" ht="14.25" customHeight="1" x14ac:dyDescent="0.25">
      <c r="A844" s="363"/>
      <c r="B844" s="382"/>
      <c r="C844" s="364"/>
      <c r="D844" s="383"/>
      <c r="E844" s="364"/>
      <c r="F844" s="383"/>
      <c r="G844" s="364"/>
      <c r="H844" s="364"/>
    </row>
    <row r="845" spans="1:8" ht="14.25" customHeight="1" x14ac:dyDescent="0.25">
      <c r="A845" s="363"/>
      <c r="B845" s="382"/>
      <c r="C845" s="364"/>
      <c r="D845" s="383"/>
      <c r="E845" s="364"/>
      <c r="F845" s="383"/>
      <c r="G845" s="364"/>
      <c r="H845" s="364"/>
    </row>
    <row r="846" spans="1:8" ht="14.25" customHeight="1" x14ac:dyDescent="0.25">
      <c r="A846" s="363"/>
      <c r="B846" s="382"/>
      <c r="C846" s="364"/>
      <c r="D846" s="383"/>
      <c r="E846" s="364"/>
      <c r="F846" s="383"/>
      <c r="G846" s="364"/>
      <c r="H846" s="364"/>
    </row>
    <row r="847" spans="1:8" ht="14.25" customHeight="1" x14ac:dyDescent="0.25">
      <c r="A847" s="363"/>
      <c r="B847" s="382"/>
      <c r="C847" s="364"/>
      <c r="D847" s="383"/>
      <c r="E847" s="364"/>
      <c r="F847" s="383"/>
      <c r="G847" s="364"/>
      <c r="H847" s="364"/>
    </row>
    <row r="848" spans="1:8" ht="14.25" customHeight="1" x14ac:dyDescent="0.25">
      <c r="A848" s="363"/>
      <c r="B848" s="382"/>
      <c r="C848" s="364"/>
      <c r="D848" s="383"/>
      <c r="E848" s="364"/>
      <c r="F848" s="383"/>
      <c r="G848" s="364"/>
      <c r="H848" s="364"/>
    </row>
    <row r="849" spans="1:8" ht="14.25" customHeight="1" x14ac:dyDescent="0.25">
      <c r="A849" s="363"/>
      <c r="B849" s="382"/>
      <c r="C849" s="364"/>
      <c r="D849" s="383"/>
      <c r="E849" s="364"/>
      <c r="F849" s="383"/>
      <c r="G849" s="364"/>
      <c r="H849" s="364"/>
    </row>
    <row r="850" spans="1:8" ht="14.25" customHeight="1" x14ac:dyDescent="0.25">
      <c r="A850" s="363"/>
      <c r="B850" s="382"/>
      <c r="C850" s="364"/>
      <c r="D850" s="383"/>
      <c r="E850" s="364"/>
      <c r="F850" s="383"/>
      <c r="G850" s="364"/>
      <c r="H850" s="364"/>
    </row>
    <row r="851" spans="1:8" ht="14.25" customHeight="1" x14ac:dyDescent="0.25">
      <c r="A851" s="363"/>
      <c r="B851" s="382"/>
      <c r="C851" s="364"/>
      <c r="D851" s="383"/>
      <c r="E851" s="364"/>
      <c r="F851" s="383"/>
      <c r="G851" s="364"/>
      <c r="H851" s="364"/>
    </row>
    <row r="852" spans="1:8" ht="14.25" customHeight="1" x14ac:dyDescent="0.25">
      <c r="A852" s="363"/>
      <c r="B852" s="382"/>
      <c r="C852" s="364"/>
      <c r="D852" s="383"/>
      <c r="E852" s="364"/>
      <c r="F852" s="383"/>
      <c r="G852" s="364"/>
      <c r="H852" s="364"/>
    </row>
    <row r="853" spans="1:8" ht="14.25" customHeight="1" x14ac:dyDescent="0.25">
      <c r="A853" s="363"/>
      <c r="B853" s="382"/>
      <c r="C853" s="364"/>
      <c r="D853" s="383"/>
      <c r="E853" s="364"/>
      <c r="F853" s="383"/>
      <c r="G853" s="364"/>
      <c r="H853" s="364"/>
    </row>
    <row r="854" spans="1:8" ht="14.25" customHeight="1" x14ac:dyDescent="0.25">
      <c r="A854" s="363"/>
      <c r="B854" s="382"/>
      <c r="C854" s="364"/>
      <c r="D854" s="383"/>
      <c r="E854" s="364"/>
      <c r="F854" s="383"/>
      <c r="G854" s="364"/>
      <c r="H854" s="364"/>
    </row>
    <row r="855" spans="1:8" ht="14.25" customHeight="1" x14ac:dyDescent="0.25">
      <c r="A855" s="363"/>
      <c r="B855" s="382"/>
      <c r="C855" s="364"/>
      <c r="D855" s="383"/>
      <c r="E855" s="364"/>
      <c r="F855" s="383"/>
      <c r="G855" s="364"/>
      <c r="H855" s="364"/>
    </row>
    <row r="856" spans="1:8" ht="14.25" customHeight="1" x14ac:dyDescent="0.25">
      <c r="A856" s="363"/>
      <c r="B856" s="382"/>
      <c r="C856" s="364"/>
      <c r="D856" s="383"/>
      <c r="E856" s="364"/>
      <c r="F856" s="383"/>
      <c r="G856" s="364"/>
      <c r="H856" s="364"/>
    </row>
    <row r="857" spans="1:8" ht="14.25" customHeight="1" x14ac:dyDescent="0.25">
      <c r="A857" s="363"/>
      <c r="B857" s="382"/>
      <c r="C857" s="364"/>
      <c r="D857" s="383"/>
      <c r="E857" s="364"/>
      <c r="F857" s="383"/>
      <c r="G857" s="364"/>
      <c r="H857" s="364"/>
    </row>
    <row r="858" spans="1:8" ht="14.25" customHeight="1" x14ac:dyDescent="0.25">
      <c r="A858" s="363"/>
      <c r="B858" s="382"/>
      <c r="C858" s="364"/>
      <c r="D858" s="383"/>
      <c r="E858" s="364"/>
      <c r="F858" s="383"/>
      <c r="G858" s="364"/>
      <c r="H858" s="364"/>
    </row>
    <row r="859" spans="1:8" ht="14.25" customHeight="1" x14ac:dyDescent="0.25">
      <c r="A859" s="363"/>
      <c r="B859" s="382"/>
      <c r="C859" s="364"/>
      <c r="D859" s="383"/>
      <c r="E859" s="364"/>
      <c r="F859" s="383"/>
      <c r="G859" s="364"/>
      <c r="H859" s="364"/>
    </row>
    <row r="860" spans="1:8" ht="14.25" customHeight="1" x14ac:dyDescent="0.25">
      <c r="A860" s="363"/>
      <c r="B860" s="382"/>
      <c r="C860" s="364"/>
      <c r="D860" s="383"/>
      <c r="E860" s="364"/>
      <c r="F860" s="383"/>
      <c r="G860" s="364"/>
      <c r="H860" s="364"/>
    </row>
    <row r="861" spans="1:8" ht="14.25" customHeight="1" x14ac:dyDescent="0.25">
      <c r="A861" s="363"/>
      <c r="B861" s="382"/>
      <c r="C861" s="364"/>
      <c r="D861" s="383"/>
      <c r="E861" s="364"/>
      <c r="F861" s="383"/>
      <c r="G861" s="364"/>
      <c r="H861" s="364"/>
    </row>
    <row r="862" spans="1:8" ht="14.25" customHeight="1" x14ac:dyDescent="0.25">
      <c r="A862" s="363"/>
      <c r="B862" s="382"/>
      <c r="C862" s="364"/>
      <c r="D862" s="383"/>
      <c r="E862" s="364"/>
      <c r="F862" s="383"/>
      <c r="G862" s="364"/>
      <c r="H862" s="364"/>
    </row>
    <row r="863" spans="1:8" ht="14.25" customHeight="1" x14ac:dyDescent="0.25">
      <c r="A863" s="363"/>
      <c r="B863" s="382"/>
      <c r="C863" s="364"/>
      <c r="D863" s="383"/>
      <c r="E863" s="364"/>
      <c r="F863" s="383"/>
      <c r="G863" s="364"/>
      <c r="H863" s="364"/>
    </row>
    <row r="864" spans="1:8" ht="14.25" customHeight="1" x14ac:dyDescent="0.25">
      <c r="A864" s="363"/>
      <c r="B864" s="382"/>
      <c r="C864" s="364"/>
      <c r="D864" s="383"/>
      <c r="E864" s="364"/>
      <c r="F864" s="383"/>
      <c r="G864" s="364"/>
      <c r="H864" s="364"/>
    </row>
    <row r="865" spans="1:8" ht="14.25" customHeight="1" x14ac:dyDescent="0.25">
      <c r="A865" s="363"/>
      <c r="B865" s="382"/>
      <c r="C865" s="364"/>
      <c r="D865" s="383"/>
      <c r="E865" s="364"/>
      <c r="F865" s="383"/>
      <c r="G865" s="364"/>
      <c r="H865" s="364"/>
    </row>
    <row r="866" spans="1:8" ht="14.25" customHeight="1" x14ac:dyDescent="0.25">
      <c r="A866" s="363"/>
      <c r="B866" s="382"/>
      <c r="C866" s="364"/>
      <c r="D866" s="383"/>
      <c r="E866" s="364"/>
      <c r="F866" s="383"/>
      <c r="G866" s="364"/>
      <c r="H866" s="364"/>
    </row>
    <row r="867" spans="1:8" ht="14.25" customHeight="1" x14ac:dyDescent="0.25">
      <c r="A867" s="363"/>
      <c r="B867" s="382"/>
      <c r="C867" s="364"/>
      <c r="D867" s="383"/>
      <c r="E867" s="364"/>
      <c r="F867" s="383"/>
      <c r="G867" s="364"/>
      <c r="H867" s="364"/>
    </row>
    <row r="868" spans="1:8" ht="14.25" customHeight="1" x14ac:dyDescent="0.25">
      <c r="A868" s="363"/>
      <c r="B868" s="382"/>
      <c r="C868" s="364"/>
      <c r="D868" s="383"/>
      <c r="E868" s="364"/>
      <c r="F868" s="383"/>
      <c r="G868" s="364"/>
      <c r="H868" s="364"/>
    </row>
    <row r="869" spans="1:8" ht="14.25" customHeight="1" x14ac:dyDescent="0.25">
      <c r="A869" s="363"/>
      <c r="B869" s="382"/>
      <c r="C869" s="364"/>
      <c r="D869" s="383"/>
      <c r="E869" s="364"/>
      <c r="F869" s="383"/>
      <c r="G869" s="364"/>
      <c r="H869" s="364"/>
    </row>
    <row r="870" spans="1:8" ht="14.25" customHeight="1" x14ac:dyDescent="0.25">
      <c r="A870" s="363"/>
      <c r="B870" s="382"/>
      <c r="C870" s="364"/>
      <c r="D870" s="383"/>
      <c r="E870" s="364"/>
      <c r="F870" s="383"/>
      <c r="G870" s="364"/>
      <c r="H870" s="364"/>
    </row>
    <row r="871" spans="1:8" ht="14.25" customHeight="1" x14ac:dyDescent="0.25">
      <c r="A871" s="363"/>
      <c r="B871" s="382"/>
      <c r="C871" s="364"/>
      <c r="D871" s="383"/>
      <c r="E871" s="364"/>
      <c r="F871" s="383"/>
      <c r="G871" s="364"/>
      <c r="H871" s="364"/>
    </row>
    <row r="872" spans="1:8" ht="14.25" customHeight="1" x14ac:dyDescent="0.25">
      <c r="A872" s="363"/>
      <c r="B872" s="382"/>
      <c r="C872" s="364"/>
      <c r="D872" s="383"/>
      <c r="E872" s="364"/>
      <c r="F872" s="383"/>
      <c r="G872" s="364"/>
      <c r="H872" s="364"/>
    </row>
    <row r="873" spans="1:8" ht="14.25" customHeight="1" x14ac:dyDescent="0.25">
      <c r="A873" s="363"/>
      <c r="B873" s="382"/>
      <c r="C873" s="364"/>
      <c r="D873" s="383"/>
      <c r="E873" s="364"/>
      <c r="F873" s="383"/>
      <c r="G873" s="364"/>
      <c r="H873" s="364"/>
    </row>
    <row r="874" spans="1:8" ht="14.25" customHeight="1" x14ac:dyDescent="0.25">
      <c r="A874" s="363"/>
      <c r="B874" s="382"/>
      <c r="C874" s="364"/>
      <c r="D874" s="383"/>
      <c r="E874" s="364"/>
      <c r="F874" s="383"/>
      <c r="G874" s="364"/>
      <c r="H874" s="364"/>
    </row>
    <row r="875" spans="1:8" ht="14.25" customHeight="1" x14ac:dyDescent="0.25">
      <c r="A875" s="363"/>
      <c r="B875" s="382"/>
      <c r="C875" s="364"/>
      <c r="D875" s="383"/>
      <c r="E875" s="364"/>
      <c r="F875" s="383"/>
      <c r="G875" s="364"/>
      <c r="H875" s="364"/>
    </row>
    <row r="876" spans="1:8" ht="14.25" customHeight="1" x14ac:dyDescent="0.25">
      <c r="A876" s="363"/>
      <c r="B876" s="382"/>
      <c r="C876" s="364"/>
      <c r="D876" s="383"/>
      <c r="E876" s="364"/>
      <c r="F876" s="383"/>
      <c r="G876" s="364"/>
      <c r="H876" s="364"/>
    </row>
    <row r="877" spans="1:8" ht="14.25" customHeight="1" x14ac:dyDescent="0.25">
      <c r="A877" s="363"/>
      <c r="B877" s="382"/>
      <c r="C877" s="364"/>
      <c r="D877" s="383"/>
      <c r="E877" s="364"/>
      <c r="F877" s="383"/>
      <c r="G877" s="364"/>
      <c r="H877" s="364"/>
    </row>
    <row r="878" spans="1:8" ht="14.25" customHeight="1" x14ac:dyDescent="0.25">
      <c r="A878" s="363"/>
      <c r="B878" s="382"/>
      <c r="C878" s="364"/>
      <c r="D878" s="383"/>
      <c r="E878" s="364"/>
      <c r="F878" s="383"/>
      <c r="G878" s="364"/>
      <c r="H878" s="364"/>
    </row>
    <row r="879" spans="1:8" ht="14.25" customHeight="1" x14ac:dyDescent="0.25">
      <c r="A879" s="363"/>
      <c r="B879" s="382"/>
      <c r="C879" s="364"/>
      <c r="D879" s="383"/>
      <c r="E879" s="364"/>
      <c r="F879" s="383"/>
      <c r="G879" s="364"/>
      <c r="H879" s="364"/>
    </row>
    <row r="880" spans="1:8" ht="14.25" customHeight="1" x14ac:dyDescent="0.25">
      <c r="A880" s="363"/>
      <c r="B880" s="382"/>
      <c r="C880" s="364"/>
      <c r="D880" s="383"/>
      <c r="E880" s="364"/>
      <c r="F880" s="383"/>
      <c r="G880" s="364"/>
      <c r="H880" s="364"/>
    </row>
    <row r="881" spans="1:8" ht="14.25" customHeight="1" x14ac:dyDescent="0.25">
      <c r="A881" s="363"/>
      <c r="B881" s="382"/>
      <c r="C881" s="364"/>
      <c r="D881" s="383"/>
      <c r="E881" s="364"/>
      <c r="F881" s="383"/>
      <c r="G881" s="364"/>
      <c r="H881" s="364"/>
    </row>
    <row r="882" spans="1:8" ht="14.25" customHeight="1" x14ac:dyDescent="0.25">
      <c r="A882" s="363"/>
      <c r="B882" s="382"/>
      <c r="C882" s="364"/>
      <c r="D882" s="383"/>
      <c r="E882" s="364"/>
      <c r="F882" s="383"/>
      <c r="G882" s="364"/>
      <c r="H882" s="364"/>
    </row>
    <row r="883" spans="1:8" ht="14.25" customHeight="1" x14ac:dyDescent="0.25">
      <c r="A883" s="363"/>
      <c r="B883" s="382"/>
      <c r="C883" s="364"/>
      <c r="D883" s="383"/>
      <c r="E883" s="364"/>
      <c r="F883" s="383"/>
      <c r="G883" s="364"/>
      <c r="H883" s="364"/>
    </row>
    <row r="884" spans="1:8" ht="14.25" customHeight="1" x14ac:dyDescent="0.25">
      <c r="A884" s="363"/>
      <c r="B884" s="382"/>
      <c r="C884" s="364"/>
      <c r="D884" s="383"/>
      <c r="E884" s="364"/>
      <c r="F884" s="383"/>
      <c r="G884" s="364"/>
      <c r="H884" s="364"/>
    </row>
    <row r="885" spans="1:8" ht="14.25" customHeight="1" x14ac:dyDescent="0.25">
      <c r="A885" s="363"/>
      <c r="B885" s="382"/>
      <c r="C885" s="364"/>
      <c r="D885" s="383"/>
      <c r="E885" s="364"/>
      <c r="F885" s="383"/>
      <c r="G885" s="364"/>
      <c r="H885" s="364"/>
    </row>
    <row r="886" spans="1:8" ht="14.25" customHeight="1" x14ac:dyDescent="0.25">
      <c r="A886" s="363"/>
      <c r="B886" s="382"/>
      <c r="C886" s="364"/>
      <c r="D886" s="383"/>
      <c r="E886" s="364"/>
      <c r="F886" s="383"/>
      <c r="G886" s="364"/>
      <c r="H886" s="364"/>
    </row>
    <row r="887" spans="1:8" ht="14.25" customHeight="1" x14ac:dyDescent="0.25">
      <c r="A887" s="363"/>
      <c r="B887" s="382"/>
      <c r="C887" s="364"/>
      <c r="D887" s="383"/>
      <c r="E887" s="364"/>
      <c r="F887" s="383"/>
      <c r="G887" s="364"/>
      <c r="H887" s="364"/>
    </row>
    <row r="888" spans="1:8" ht="14.25" customHeight="1" x14ac:dyDescent="0.25">
      <c r="A888" s="363"/>
      <c r="B888" s="382"/>
      <c r="C888" s="364"/>
      <c r="D888" s="383"/>
      <c r="E888" s="364"/>
      <c r="F888" s="383"/>
      <c r="G888" s="364"/>
      <c r="H888" s="364"/>
    </row>
    <row r="889" spans="1:8" ht="14.25" customHeight="1" x14ac:dyDescent="0.25">
      <c r="A889" s="363"/>
      <c r="B889" s="382"/>
      <c r="C889" s="364"/>
      <c r="D889" s="383"/>
      <c r="E889" s="364"/>
      <c r="F889" s="383"/>
      <c r="G889" s="364"/>
      <c r="H889" s="364"/>
    </row>
    <row r="890" spans="1:8" ht="14.25" customHeight="1" x14ac:dyDescent="0.25">
      <c r="A890" s="363"/>
      <c r="B890" s="382"/>
      <c r="C890" s="364"/>
      <c r="D890" s="383"/>
      <c r="E890" s="364"/>
      <c r="F890" s="383"/>
      <c r="G890" s="364"/>
      <c r="H890" s="364"/>
    </row>
    <row r="891" spans="1:8" ht="14.25" customHeight="1" x14ac:dyDescent="0.25">
      <c r="A891" s="363"/>
      <c r="B891" s="382"/>
      <c r="C891" s="364"/>
      <c r="D891" s="383"/>
      <c r="E891" s="364"/>
      <c r="F891" s="383"/>
      <c r="G891" s="364"/>
      <c r="H891" s="364"/>
    </row>
    <row r="892" spans="1:8" ht="14.25" customHeight="1" x14ac:dyDescent="0.25">
      <c r="A892" s="363"/>
      <c r="B892" s="382"/>
      <c r="C892" s="364"/>
      <c r="D892" s="383"/>
      <c r="E892" s="364"/>
      <c r="F892" s="383"/>
      <c r="G892" s="364"/>
      <c r="H892" s="364"/>
    </row>
    <row r="893" spans="1:8" ht="14.25" customHeight="1" x14ac:dyDescent="0.25">
      <c r="A893" s="363"/>
      <c r="B893" s="382"/>
      <c r="C893" s="364"/>
      <c r="D893" s="383"/>
      <c r="E893" s="364"/>
      <c r="F893" s="383"/>
      <c r="G893" s="364"/>
      <c r="H893" s="364"/>
    </row>
    <row r="894" spans="1:8" ht="14.25" customHeight="1" x14ac:dyDescent="0.25">
      <c r="A894" s="363"/>
      <c r="B894" s="382"/>
      <c r="C894" s="364"/>
      <c r="D894" s="383"/>
      <c r="E894" s="364"/>
      <c r="F894" s="383"/>
      <c r="G894" s="364"/>
      <c r="H894" s="364"/>
    </row>
    <row r="895" spans="1:8" ht="14.25" customHeight="1" x14ac:dyDescent="0.25">
      <c r="A895" s="363"/>
      <c r="B895" s="382"/>
      <c r="C895" s="364"/>
      <c r="D895" s="383"/>
      <c r="E895" s="364"/>
      <c r="F895" s="383"/>
      <c r="G895" s="364"/>
      <c r="H895" s="364"/>
    </row>
    <row r="896" spans="1:8" ht="14.25" customHeight="1" x14ac:dyDescent="0.25">
      <c r="A896" s="363"/>
      <c r="B896" s="382"/>
      <c r="C896" s="364"/>
      <c r="D896" s="383"/>
      <c r="E896" s="364"/>
      <c r="F896" s="383"/>
      <c r="G896" s="364"/>
      <c r="H896" s="364"/>
    </row>
    <row r="897" spans="1:8" ht="14.25" customHeight="1" x14ac:dyDescent="0.25">
      <c r="A897" s="363"/>
      <c r="B897" s="382"/>
      <c r="C897" s="364"/>
      <c r="D897" s="383"/>
      <c r="E897" s="364"/>
      <c r="F897" s="383"/>
      <c r="G897" s="364"/>
      <c r="H897" s="364"/>
    </row>
    <row r="898" spans="1:8" ht="14.25" customHeight="1" x14ac:dyDescent="0.25">
      <c r="A898" s="363"/>
      <c r="B898" s="382"/>
      <c r="C898" s="364"/>
      <c r="D898" s="383"/>
      <c r="E898" s="364"/>
      <c r="F898" s="383"/>
      <c r="G898" s="364"/>
      <c r="H898" s="364"/>
    </row>
    <row r="899" spans="1:8" ht="14.25" customHeight="1" x14ac:dyDescent="0.25">
      <c r="A899" s="363"/>
      <c r="B899" s="382"/>
      <c r="C899" s="364"/>
      <c r="D899" s="383"/>
      <c r="E899" s="364"/>
      <c r="F899" s="383"/>
      <c r="G899" s="364"/>
      <c r="H899" s="364"/>
    </row>
    <row r="900" spans="1:8" ht="14.25" customHeight="1" x14ac:dyDescent="0.25">
      <c r="A900" s="363"/>
      <c r="B900" s="382"/>
      <c r="C900" s="364"/>
      <c r="D900" s="383"/>
      <c r="E900" s="364"/>
      <c r="F900" s="383"/>
      <c r="G900" s="364"/>
      <c r="H900" s="364"/>
    </row>
    <row r="901" spans="1:8" ht="14.25" customHeight="1" x14ac:dyDescent="0.25">
      <c r="A901" s="363"/>
      <c r="B901" s="382"/>
      <c r="C901" s="364"/>
      <c r="D901" s="383"/>
      <c r="E901" s="364"/>
      <c r="F901" s="383"/>
      <c r="G901" s="364"/>
      <c r="H901" s="364"/>
    </row>
    <row r="902" spans="1:8" ht="14.25" customHeight="1" x14ac:dyDescent="0.25">
      <c r="A902" s="363"/>
      <c r="B902" s="382"/>
      <c r="C902" s="364"/>
      <c r="D902" s="383"/>
      <c r="E902" s="364"/>
      <c r="F902" s="383"/>
      <c r="G902" s="364"/>
      <c r="H902" s="364"/>
    </row>
    <row r="903" spans="1:8" ht="14.25" customHeight="1" x14ac:dyDescent="0.25">
      <c r="A903" s="363"/>
      <c r="B903" s="382"/>
      <c r="C903" s="364"/>
      <c r="D903" s="383"/>
      <c r="E903" s="364"/>
      <c r="F903" s="383"/>
      <c r="G903" s="364"/>
      <c r="H903" s="364"/>
    </row>
    <row r="904" spans="1:8" ht="14.25" customHeight="1" x14ac:dyDescent="0.25">
      <c r="A904" s="363"/>
      <c r="B904" s="382"/>
      <c r="C904" s="364"/>
      <c r="D904" s="383"/>
      <c r="E904" s="364"/>
      <c r="F904" s="383"/>
      <c r="G904" s="364"/>
      <c r="H904" s="364"/>
    </row>
    <row r="905" spans="1:8" ht="14.25" customHeight="1" x14ac:dyDescent="0.25">
      <c r="A905" s="363"/>
      <c r="B905" s="382"/>
      <c r="C905" s="364"/>
      <c r="D905" s="383"/>
      <c r="E905" s="364"/>
      <c r="F905" s="383"/>
      <c r="G905" s="364"/>
      <c r="H905" s="364"/>
    </row>
    <row r="906" spans="1:8" ht="14.25" customHeight="1" x14ac:dyDescent="0.25">
      <c r="A906" s="363"/>
      <c r="B906" s="382"/>
      <c r="C906" s="364"/>
      <c r="D906" s="383"/>
      <c r="E906" s="364"/>
      <c r="F906" s="383"/>
      <c r="G906" s="364"/>
      <c r="H906" s="364"/>
    </row>
    <row r="907" spans="1:8" ht="14.25" customHeight="1" x14ac:dyDescent="0.25">
      <c r="A907" s="363"/>
      <c r="B907" s="382"/>
      <c r="C907" s="364"/>
      <c r="D907" s="383"/>
      <c r="E907" s="364"/>
      <c r="F907" s="383"/>
      <c r="G907" s="364"/>
      <c r="H907" s="364"/>
    </row>
    <row r="908" spans="1:8" ht="14.25" customHeight="1" x14ac:dyDescent="0.25">
      <c r="A908" s="363"/>
      <c r="B908" s="382"/>
      <c r="C908" s="364"/>
      <c r="D908" s="383"/>
      <c r="E908" s="364"/>
      <c r="F908" s="383"/>
      <c r="G908" s="364"/>
      <c r="H908" s="364"/>
    </row>
    <row r="909" spans="1:8" ht="14.25" customHeight="1" x14ac:dyDescent="0.25">
      <c r="A909" s="363"/>
      <c r="B909" s="382"/>
      <c r="C909" s="364"/>
      <c r="D909" s="383"/>
      <c r="E909" s="364"/>
      <c r="F909" s="383"/>
      <c r="G909" s="364"/>
      <c r="H909" s="364"/>
    </row>
    <row r="910" spans="1:8" ht="14.25" customHeight="1" x14ac:dyDescent="0.25">
      <c r="A910" s="363"/>
      <c r="B910" s="382"/>
      <c r="C910" s="364"/>
      <c r="D910" s="383"/>
      <c r="E910" s="364"/>
      <c r="F910" s="383"/>
      <c r="G910" s="364"/>
      <c r="H910" s="364"/>
    </row>
    <row r="911" spans="1:8" ht="14.25" customHeight="1" x14ac:dyDescent="0.25">
      <c r="A911" s="363"/>
      <c r="B911" s="382"/>
      <c r="C911" s="364"/>
      <c r="D911" s="383"/>
      <c r="E911" s="364"/>
      <c r="F911" s="383"/>
      <c r="G911" s="364"/>
      <c r="H911" s="364"/>
    </row>
    <row r="912" spans="1:8" ht="14.25" customHeight="1" x14ac:dyDescent="0.25">
      <c r="A912" s="363"/>
      <c r="B912" s="382"/>
      <c r="C912" s="364"/>
      <c r="D912" s="383"/>
      <c r="E912" s="364"/>
      <c r="F912" s="383"/>
      <c r="G912" s="364"/>
      <c r="H912" s="364"/>
    </row>
    <row r="913" spans="1:8" ht="14.25" customHeight="1" x14ac:dyDescent="0.25">
      <c r="A913" s="363"/>
      <c r="B913" s="382"/>
      <c r="C913" s="364"/>
      <c r="D913" s="383"/>
      <c r="E913" s="364"/>
      <c r="F913" s="383"/>
      <c r="G913" s="364"/>
      <c r="H913" s="364"/>
    </row>
    <row r="914" spans="1:8" ht="14.25" customHeight="1" x14ac:dyDescent="0.25">
      <c r="A914" s="363"/>
      <c r="B914" s="382"/>
      <c r="C914" s="364"/>
      <c r="D914" s="383"/>
      <c r="E914" s="364"/>
      <c r="F914" s="383"/>
      <c r="G914" s="364"/>
      <c r="H914" s="364"/>
    </row>
    <row r="915" spans="1:8" ht="14.25" customHeight="1" x14ac:dyDescent="0.25">
      <c r="A915" s="363"/>
      <c r="B915" s="382"/>
      <c r="C915" s="364"/>
      <c r="D915" s="383"/>
      <c r="E915" s="364"/>
      <c r="F915" s="383"/>
      <c r="G915" s="364"/>
      <c r="H915" s="364"/>
    </row>
    <row r="916" spans="1:8" ht="14.25" customHeight="1" x14ac:dyDescent="0.25">
      <c r="A916" s="363"/>
      <c r="B916" s="382"/>
      <c r="C916" s="364"/>
      <c r="D916" s="383"/>
      <c r="E916" s="364"/>
      <c r="F916" s="383"/>
      <c r="G916" s="364"/>
      <c r="H916" s="364"/>
    </row>
    <row r="917" spans="1:8" ht="14.25" customHeight="1" x14ac:dyDescent="0.25">
      <c r="A917" s="363"/>
      <c r="B917" s="382"/>
      <c r="C917" s="364"/>
      <c r="D917" s="383"/>
      <c r="E917" s="364"/>
      <c r="F917" s="383"/>
      <c r="G917" s="364"/>
      <c r="H917" s="364"/>
    </row>
    <row r="918" spans="1:8" ht="14.25" customHeight="1" x14ac:dyDescent="0.25">
      <c r="A918" s="363"/>
      <c r="B918" s="382"/>
      <c r="C918" s="364"/>
      <c r="D918" s="383"/>
      <c r="E918" s="364"/>
      <c r="F918" s="383"/>
      <c r="G918" s="364"/>
      <c r="H918" s="364"/>
    </row>
    <row r="919" spans="1:8" ht="14.25" customHeight="1" x14ac:dyDescent="0.25">
      <c r="A919" s="363"/>
      <c r="B919" s="382"/>
      <c r="C919" s="364"/>
      <c r="D919" s="383"/>
      <c r="E919" s="364"/>
      <c r="F919" s="383"/>
      <c r="G919" s="364"/>
      <c r="H919" s="364"/>
    </row>
    <row r="920" spans="1:8" ht="14.25" customHeight="1" x14ac:dyDescent="0.25">
      <c r="A920" s="363"/>
      <c r="B920" s="382"/>
      <c r="C920" s="364"/>
      <c r="D920" s="383"/>
      <c r="E920" s="364"/>
      <c r="F920" s="383"/>
      <c r="G920" s="364"/>
      <c r="H920" s="364"/>
    </row>
    <row r="921" spans="1:8" ht="14.25" customHeight="1" x14ac:dyDescent="0.25">
      <c r="A921" s="363"/>
      <c r="B921" s="382"/>
      <c r="C921" s="364"/>
      <c r="D921" s="383"/>
      <c r="E921" s="364"/>
      <c r="F921" s="383"/>
      <c r="G921" s="364"/>
      <c r="H921" s="364"/>
    </row>
    <row r="922" spans="1:8" ht="14.25" customHeight="1" x14ac:dyDescent="0.25">
      <c r="A922" s="363"/>
      <c r="B922" s="382"/>
      <c r="C922" s="364"/>
      <c r="D922" s="383"/>
      <c r="E922" s="364"/>
      <c r="F922" s="383"/>
      <c r="G922" s="364"/>
      <c r="H922" s="364"/>
    </row>
    <row r="923" spans="1:8" ht="14.25" customHeight="1" x14ac:dyDescent="0.25">
      <c r="A923" s="363"/>
      <c r="B923" s="382"/>
      <c r="C923" s="364"/>
      <c r="D923" s="383"/>
      <c r="E923" s="364"/>
      <c r="F923" s="383"/>
      <c r="G923" s="364"/>
      <c r="H923" s="364"/>
    </row>
    <row r="924" spans="1:8" ht="14.25" customHeight="1" x14ac:dyDescent="0.25">
      <c r="A924" s="363"/>
      <c r="B924" s="382"/>
      <c r="C924" s="364"/>
      <c r="D924" s="383"/>
      <c r="E924" s="364"/>
      <c r="F924" s="383"/>
      <c r="G924" s="364"/>
      <c r="H924" s="364"/>
    </row>
    <row r="925" spans="1:8" ht="14.25" customHeight="1" x14ac:dyDescent="0.25">
      <c r="A925" s="363"/>
      <c r="B925" s="382"/>
      <c r="C925" s="364"/>
      <c r="D925" s="383"/>
      <c r="E925" s="364"/>
      <c r="F925" s="383"/>
      <c r="G925" s="364"/>
      <c r="H925" s="364"/>
    </row>
    <row r="926" spans="1:8" ht="14.25" customHeight="1" x14ac:dyDescent="0.25">
      <c r="A926" s="363"/>
      <c r="B926" s="382"/>
      <c r="C926" s="364"/>
      <c r="D926" s="383"/>
      <c r="E926" s="364"/>
      <c r="F926" s="383"/>
      <c r="G926" s="364"/>
      <c r="H926" s="364"/>
    </row>
    <row r="927" spans="1:8" ht="14.25" customHeight="1" x14ac:dyDescent="0.25">
      <c r="A927" s="363"/>
      <c r="B927" s="382"/>
      <c r="C927" s="364"/>
      <c r="D927" s="383"/>
      <c r="E927" s="364"/>
      <c r="F927" s="383"/>
      <c r="G927" s="364"/>
      <c r="H927" s="364"/>
    </row>
    <row r="928" spans="1:8" ht="14.25" customHeight="1" x14ac:dyDescent="0.25">
      <c r="A928" s="363"/>
      <c r="B928" s="382"/>
      <c r="C928" s="364"/>
      <c r="D928" s="383"/>
      <c r="E928" s="364"/>
      <c r="F928" s="383"/>
      <c r="G928" s="364"/>
      <c r="H928" s="364"/>
    </row>
    <row r="929" spans="1:8" ht="14.25" customHeight="1" x14ac:dyDescent="0.25">
      <c r="A929" s="363"/>
      <c r="B929" s="382"/>
      <c r="C929" s="364"/>
      <c r="D929" s="383"/>
      <c r="E929" s="364"/>
      <c r="F929" s="383"/>
      <c r="G929" s="364"/>
      <c r="H929" s="364"/>
    </row>
    <row r="930" spans="1:8" ht="14.25" customHeight="1" x14ac:dyDescent="0.25">
      <c r="A930" s="363"/>
      <c r="B930" s="382"/>
      <c r="C930" s="364"/>
      <c r="D930" s="383"/>
      <c r="E930" s="364"/>
      <c r="F930" s="383"/>
      <c r="G930" s="364"/>
      <c r="H930" s="364"/>
    </row>
    <row r="931" spans="1:8" ht="14.25" customHeight="1" x14ac:dyDescent="0.25">
      <c r="A931" s="363"/>
      <c r="B931" s="382"/>
      <c r="C931" s="364"/>
      <c r="D931" s="383"/>
      <c r="E931" s="364"/>
      <c r="F931" s="383"/>
      <c r="G931" s="364"/>
      <c r="H931" s="364"/>
    </row>
    <row r="932" spans="1:8" ht="14.25" customHeight="1" x14ac:dyDescent="0.25">
      <c r="A932" s="363"/>
      <c r="B932" s="382"/>
      <c r="C932" s="364"/>
      <c r="D932" s="383"/>
      <c r="E932" s="364"/>
      <c r="F932" s="383"/>
      <c r="G932" s="364"/>
      <c r="H932" s="364"/>
    </row>
    <row r="933" spans="1:8" ht="14.25" customHeight="1" x14ac:dyDescent="0.25">
      <c r="A933" s="363"/>
      <c r="B933" s="382"/>
      <c r="C933" s="364"/>
      <c r="D933" s="383"/>
      <c r="E933" s="364"/>
      <c r="F933" s="383"/>
      <c r="G933" s="364"/>
      <c r="H933" s="364"/>
    </row>
    <row r="934" spans="1:8" ht="14.25" customHeight="1" x14ac:dyDescent="0.25">
      <c r="A934" s="363"/>
      <c r="B934" s="382"/>
      <c r="C934" s="364"/>
      <c r="D934" s="383"/>
      <c r="E934" s="364"/>
      <c r="F934" s="383"/>
      <c r="G934" s="364"/>
      <c r="H934" s="364"/>
    </row>
    <row r="935" spans="1:8" ht="14.25" customHeight="1" x14ac:dyDescent="0.25">
      <c r="A935" s="363"/>
      <c r="B935" s="382"/>
      <c r="C935" s="364"/>
      <c r="D935" s="383"/>
      <c r="E935" s="364"/>
      <c r="F935" s="383"/>
      <c r="G935" s="364"/>
      <c r="H935" s="364"/>
    </row>
    <row r="936" spans="1:8" ht="14.25" customHeight="1" x14ac:dyDescent="0.25">
      <c r="A936" s="363"/>
      <c r="B936" s="382"/>
      <c r="C936" s="364"/>
      <c r="D936" s="383"/>
      <c r="E936" s="364"/>
      <c r="F936" s="383"/>
      <c r="G936" s="364"/>
      <c r="H936" s="364"/>
    </row>
    <row r="937" spans="1:8" ht="14.25" customHeight="1" x14ac:dyDescent="0.25">
      <c r="A937" s="363"/>
      <c r="B937" s="382"/>
      <c r="C937" s="364"/>
      <c r="D937" s="383"/>
      <c r="E937" s="364"/>
      <c r="F937" s="383"/>
      <c r="G937" s="364"/>
      <c r="H937" s="364"/>
    </row>
    <row r="938" spans="1:8" ht="14.25" customHeight="1" x14ac:dyDescent="0.25">
      <c r="A938" s="363"/>
      <c r="B938" s="382"/>
      <c r="C938" s="364"/>
      <c r="D938" s="383"/>
      <c r="E938" s="364"/>
      <c r="F938" s="383"/>
      <c r="G938" s="364"/>
      <c r="H938" s="364"/>
    </row>
    <row r="939" spans="1:8" ht="14.25" customHeight="1" x14ac:dyDescent="0.25">
      <c r="A939" s="363"/>
      <c r="B939" s="382"/>
      <c r="C939" s="364"/>
      <c r="D939" s="383"/>
      <c r="E939" s="364"/>
      <c r="F939" s="383"/>
      <c r="G939" s="364"/>
      <c r="H939" s="364"/>
    </row>
    <row r="940" spans="1:8" ht="14.25" customHeight="1" x14ac:dyDescent="0.25">
      <c r="A940" s="363"/>
      <c r="B940" s="382"/>
      <c r="C940" s="364"/>
      <c r="D940" s="383"/>
      <c r="E940" s="364"/>
      <c r="F940" s="383"/>
      <c r="G940" s="364"/>
      <c r="H940" s="364"/>
    </row>
    <row r="941" spans="1:8" ht="14.25" customHeight="1" x14ac:dyDescent="0.25">
      <c r="A941" s="363"/>
      <c r="B941" s="382"/>
      <c r="C941" s="364"/>
      <c r="D941" s="383"/>
      <c r="E941" s="364"/>
      <c r="F941" s="383"/>
      <c r="G941" s="364"/>
      <c r="H941" s="364"/>
    </row>
    <row r="942" spans="1:8" ht="14.25" customHeight="1" x14ac:dyDescent="0.25">
      <c r="A942" s="363"/>
      <c r="B942" s="382"/>
      <c r="C942" s="364"/>
      <c r="D942" s="383"/>
      <c r="E942" s="364"/>
      <c r="F942" s="383"/>
      <c r="G942" s="364"/>
      <c r="H942" s="364"/>
    </row>
    <row r="943" spans="1:8" ht="14.25" customHeight="1" x14ac:dyDescent="0.25">
      <c r="A943" s="363"/>
      <c r="B943" s="382"/>
      <c r="C943" s="364"/>
      <c r="D943" s="383"/>
      <c r="E943" s="364"/>
      <c r="F943" s="383"/>
      <c r="G943" s="364"/>
      <c r="H943" s="364"/>
    </row>
    <row r="944" spans="1:8" ht="14.25" customHeight="1" x14ac:dyDescent="0.25">
      <c r="A944" s="363"/>
      <c r="B944" s="382"/>
      <c r="C944" s="364"/>
      <c r="D944" s="383"/>
      <c r="E944" s="364"/>
      <c r="F944" s="383"/>
      <c r="G944" s="364"/>
      <c r="H944" s="364"/>
    </row>
    <row r="945" spans="1:8" ht="14.25" customHeight="1" x14ac:dyDescent="0.25">
      <c r="A945" s="363"/>
      <c r="B945" s="382"/>
      <c r="C945" s="364"/>
      <c r="D945" s="383"/>
      <c r="E945" s="364"/>
      <c r="F945" s="383"/>
      <c r="G945" s="364"/>
      <c r="H945" s="364"/>
    </row>
    <row r="946" spans="1:8" ht="14.25" customHeight="1" x14ac:dyDescent="0.25">
      <c r="A946" s="363"/>
      <c r="B946" s="382"/>
      <c r="C946" s="364"/>
      <c r="D946" s="383"/>
      <c r="E946" s="364"/>
      <c r="F946" s="383"/>
      <c r="G946" s="364"/>
      <c r="H946" s="364"/>
    </row>
    <row r="947" spans="1:8" ht="14.25" customHeight="1" x14ac:dyDescent="0.25">
      <c r="A947" s="363"/>
      <c r="B947" s="382"/>
      <c r="C947" s="364"/>
      <c r="D947" s="383"/>
      <c r="E947" s="364"/>
      <c r="F947" s="383"/>
      <c r="G947" s="364"/>
      <c r="H947" s="364"/>
    </row>
    <row r="948" spans="1:8" ht="14.25" customHeight="1" x14ac:dyDescent="0.25">
      <c r="A948" s="363"/>
      <c r="B948" s="382"/>
      <c r="C948" s="364"/>
      <c r="D948" s="383"/>
      <c r="E948" s="364"/>
      <c r="F948" s="383"/>
      <c r="G948" s="364"/>
      <c r="H948" s="364"/>
    </row>
    <row r="949" spans="1:8" ht="14.25" customHeight="1" x14ac:dyDescent="0.25">
      <c r="A949" s="363"/>
      <c r="B949" s="382"/>
      <c r="C949" s="364"/>
      <c r="D949" s="383"/>
      <c r="E949" s="364"/>
      <c r="F949" s="383"/>
      <c r="G949" s="364"/>
      <c r="H949" s="364"/>
    </row>
    <row r="950" spans="1:8" ht="14.25" customHeight="1" x14ac:dyDescent="0.25">
      <c r="A950" s="363"/>
      <c r="B950" s="382"/>
      <c r="C950" s="364"/>
      <c r="D950" s="383"/>
      <c r="E950" s="364"/>
      <c r="F950" s="383"/>
      <c r="G950" s="364"/>
      <c r="H950" s="364"/>
    </row>
    <row r="951" spans="1:8" ht="14.25" customHeight="1" x14ac:dyDescent="0.25">
      <c r="A951" s="363"/>
      <c r="B951" s="382"/>
      <c r="C951" s="364"/>
      <c r="D951" s="383"/>
      <c r="E951" s="364"/>
      <c r="F951" s="383"/>
      <c r="G951" s="364"/>
      <c r="H951" s="364"/>
    </row>
    <row r="952" spans="1:8" ht="14.25" customHeight="1" x14ac:dyDescent="0.25">
      <c r="A952" s="363"/>
      <c r="B952" s="382"/>
      <c r="C952" s="364"/>
      <c r="D952" s="383"/>
      <c r="E952" s="364"/>
      <c r="F952" s="383"/>
      <c r="G952" s="364"/>
      <c r="H952" s="364"/>
    </row>
    <row r="953" spans="1:8" ht="14.25" customHeight="1" x14ac:dyDescent="0.25">
      <c r="A953" s="363"/>
      <c r="B953" s="382"/>
      <c r="C953" s="364"/>
      <c r="D953" s="383"/>
      <c r="E953" s="364"/>
      <c r="F953" s="383"/>
      <c r="G953" s="364"/>
      <c r="H953" s="364"/>
    </row>
    <row r="954" spans="1:8" ht="14.25" customHeight="1" x14ac:dyDescent="0.25">
      <c r="A954" s="363"/>
      <c r="B954" s="382"/>
      <c r="C954" s="364"/>
      <c r="D954" s="383"/>
      <c r="E954" s="364"/>
      <c r="F954" s="383"/>
      <c r="G954" s="364"/>
      <c r="H954" s="364"/>
    </row>
    <row r="955" spans="1:8" ht="14.25" customHeight="1" x14ac:dyDescent="0.25">
      <c r="A955" s="363"/>
      <c r="B955" s="382"/>
      <c r="C955" s="364"/>
      <c r="D955" s="383"/>
      <c r="E955" s="364"/>
      <c r="F955" s="383"/>
      <c r="G955" s="364"/>
      <c r="H955" s="364"/>
    </row>
    <row r="956" spans="1:8" ht="14.25" customHeight="1" x14ac:dyDescent="0.25">
      <c r="A956" s="363"/>
      <c r="B956" s="382"/>
      <c r="C956" s="364"/>
      <c r="D956" s="383"/>
      <c r="E956" s="364"/>
      <c r="F956" s="383"/>
      <c r="G956" s="364"/>
      <c r="H956" s="364"/>
    </row>
    <row r="957" spans="1:8" ht="14.25" customHeight="1" x14ac:dyDescent="0.25">
      <c r="A957" s="363"/>
      <c r="B957" s="382"/>
      <c r="C957" s="364"/>
      <c r="D957" s="383"/>
      <c r="E957" s="364"/>
      <c r="F957" s="383"/>
      <c r="G957" s="364"/>
      <c r="H957" s="364"/>
    </row>
    <row r="958" spans="1:8" ht="14.25" customHeight="1" x14ac:dyDescent="0.25">
      <c r="A958" s="363"/>
      <c r="B958" s="382"/>
      <c r="C958" s="364"/>
      <c r="D958" s="383"/>
      <c r="E958" s="364"/>
      <c r="F958" s="383"/>
      <c r="G958" s="364"/>
      <c r="H958" s="364"/>
    </row>
    <row r="959" spans="1:8" ht="14.25" customHeight="1" x14ac:dyDescent="0.25">
      <c r="A959" s="363"/>
      <c r="B959" s="382"/>
      <c r="C959" s="364"/>
      <c r="D959" s="383"/>
      <c r="E959" s="364"/>
      <c r="F959" s="383"/>
      <c r="G959" s="364"/>
      <c r="H959" s="364"/>
    </row>
    <row r="960" spans="1:8" ht="14.25" customHeight="1" x14ac:dyDescent="0.25">
      <c r="A960" s="363"/>
      <c r="B960" s="382"/>
      <c r="C960" s="364"/>
      <c r="D960" s="383"/>
      <c r="E960" s="364"/>
      <c r="F960" s="383"/>
      <c r="G960" s="364"/>
      <c r="H960" s="364"/>
    </row>
    <row r="961" spans="1:8" ht="14.25" customHeight="1" x14ac:dyDescent="0.25">
      <c r="A961" s="363"/>
      <c r="B961" s="382"/>
      <c r="C961" s="364"/>
      <c r="D961" s="383"/>
      <c r="E961" s="364"/>
      <c r="F961" s="383"/>
      <c r="G961" s="364"/>
      <c r="H961" s="364"/>
    </row>
    <row r="962" spans="1:8" ht="14.25" customHeight="1" x14ac:dyDescent="0.25">
      <c r="A962" s="363"/>
      <c r="B962" s="382"/>
      <c r="C962" s="364"/>
      <c r="D962" s="383"/>
      <c r="E962" s="364"/>
      <c r="F962" s="383"/>
      <c r="G962" s="364"/>
      <c r="H962" s="364"/>
    </row>
    <row r="963" spans="1:8" ht="14.25" customHeight="1" x14ac:dyDescent="0.25">
      <c r="A963" s="363"/>
      <c r="B963" s="382"/>
      <c r="C963" s="364"/>
      <c r="D963" s="383"/>
      <c r="E963" s="364"/>
      <c r="F963" s="383"/>
      <c r="G963" s="364"/>
      <c r="H963" s="364"/>
    </row>
    <row r="964" spans="1:8" ht="14.25" customHeight="1" x14ac:dyDescent="0.25">
      <c r="A964" s="363"/>
      <c r="B964" s="382"/>
      <c r="C964" s="364"/>
      <c r="D964" s="383"/>
      <c r="E964" s="364"/>
      <c r="F964" s="383"/>
      <c r="G964" s="364"/>
      <c r="H964" s="364"/>
    </row>
    <row r="965" spans="1:8" ht="14.25" customHeight="1" x14ac:dyDescent="0.25">
      <c r="A965" s="363"/>
      <c r="B965" s="382"/>
      <c r="C965" s="364"/>
      <c r="D965" s="383"/>
      <c r="E965" s="364"/>
      <c r="F965" s="383"/>
      <c r="G965" s="364"/>
      <c r="H965" s="364"/>
    </row>
    <row r="966" spans="1:8" ht="14.25" customHeight="1" x14ac:dyDescent="0.25">
      <c r="A966" s="363"/>
      <c r="B966" s="382"/>
      <c r="C966" s="364"/>
      <c r="D966" s="383"/>
      <c r="E966" s="364"/>
      <c r="F966" s="383"/>
      <c r="G966" s="364"/>
      <c r="H966" s="364"/>
    </row>
    <row r="967" spans="1:8" ht="14.25" customHeight="1" x14ac:dyDescent="0.25">
      <c r="A967" s="363"/>
      <c r="B967" s="382"/>
      <c r="C967" s="364"/>
      <c r="D967" s="383"/>
      <c r="E967" s="364"/>
      <c r="F967" s="383"/>
      <c r="G967" s="364"/>
      <c r="H967" s="364"/>
    </row>
    <row r="968" spans="1:8" ht="14.25" customHeight="1" x14ac:dyDescent="0.25">
      <c r="A968" s="363"/>
      <c r="B968" s="382"/>
      <c r="C968" s="364"/>
      <c r="D968" s="383"/>
      <c r="E968" s="364"/>
      <c r="F968" s="383"/>
      <c r="G968" s="364"/>
      <c r="H968" s="364"/>
    </row>
    <row r="969" spans="1:8" ht="14.25" customHeight="1" x14ac:dyDescent="0.25">
      <c r="A969" s="363"/>
      <c r="B969" s="382"/>
      <c r="C969" s="364"/>
      <c r="D969" s="383"/>
      <c r="E969" s="364"/>
      <c r="F969" s="383"/>
      <c r="G969" s="364"/>
      <c r="H969" s="364"/>
    </row>
    <row r="970" spans="1:8" ht="14.25" customHeight="1" x14ac:dyDescent="0.25">
      <c r="A970" s="363"/>
      <c r="B970" s="382"/>
      <c r="C970" s="364"/>
      <c r="D970" s="383"/>
      <c r="E970" s="364"/>
      <c r="F970" s="383"/>
      <c r="G970" s="364"/>
      <c r="H970" s="364"/>
    </row>
    <row r="971" spans="1:8" ht="14.25" customHeight="1" x14ac:dyDescent="0.25">
      <c r="A971" s="363"/>
      <c r="B971" s="382"/>
      <c r="C971" s="364"/>
      <c r="D971" s="383"/>
      <c r="E971" s="364"/>
      <c r="F971" s="383"/>
      <c r="G971" s="364"/>
      <c r="H971" s="364"/>
    </row>
    <row r="972" spans="1:8" ht="14.25" customHeight="1" x14ac:dyDescent="0.25">
      <c r="A972" s="363"/>
      <c r="B972" s="382"/>
      <c r="C972" s="364"/>
      <c r="D972" s="383"/>
      <c r="E972" s="364"/>
      <c r="F972" s="383"/>
      <c r="G972" s="364"/>
      <c r="H972" s="364"/>
    </row>
    <row r="973" spans="1:8" ht="14.25" customHeight="1" x14ac:dyDescent="0.25">
      <c r="A973" s="363"/>
      <c r="B973" s="382"/>
      <c r="C973" s="364"/>
      <c r="D973" s="383"/>
      <c r="E973" s="364"/>
      <c r="F973" s="383"/>
      <c r="G973" s="364"/>
      <c r="H973" s="364"/>
    </row>
    <row r="974" spans="1:8" ht="14.25" customHeight="1" x14ac:dyDescent="0.25">
      <c r="A974" s="363"/>
      <c r="B974" s="382"/>
      <c r="C974" s="364"/>
      <c r="D974" s="383"/>
      <c r="E974" s="364"/>
      <c r="F974" s="383"/>
      <c r="G974" s="364"/>
      <c r="H974" s="364"/>
    </row>
    <row r="975" spans="1:8" ht="14.25" customHeight="1" x14ac:dyDescent="0.25">
      <c r="A975" s="363"/>
      <c r="B975" s="382"/>
      <c r="C975" s="364"/>
      <c r="D975" s="383"/>
      <c r="E975" s="364"/>
      <c r="F975" s="383"/>
      <c r="G975" s="364"/>
      <c r="H975" s="364"/>
    </row>
    <row r="976" spans="1:8" ht="14.25" customHeight="1" x14ac:dyDescent="0.25">
      <c r="A976" s="363"/>
      <c r="B976" s="382"/>
      <c r="C976" s="364"/>
      <c r="D976" s="383"/>
      <c r="E976" s="364"/>
      <c r="F976" s="383"/>
      <c r="G976" s="364"/>
      <c r="H976" s="364"/>
    </row>
    <row r="977" spans="1:8" ht="14.25" customHeight="1" x14ac:dyDescent="0.25">
      <c r="A977" s="363"/>
      <c r="B977" s="382"/>
      <c r="C977" s="364"/>
      <c r="D977" s="383"/>
      <c r="E977" s="364"/>
      <c r="F977" s="383"/>
      <c r="G977" s="364"/>
      <c r="H977" s="364"/>
    </row>
    <row r="978" spans="1:8" ht="14.25" customHeight="1" x14ac:dyDescent="0.25">
      <c r="A978" s="363"/>
      <c r="B978" s="382"/>
      <c r="C978" s="364"/>
      <c r="D978" s="383"/>
      <c r="E978" s="364"/>
      <c r="F978" s="383"/>
      <c r="G978" s="364"/>
      <c r="H978" s="364"/>
    </row>
    <row r="979" spans="1:8" ht="14.25" customHeight="1" x14ac:dyDescent="0.25">
      <c r="A979" s="363"/>
      <c r="B979" s="382"/>
      <c r="C979" s="364"/>
      <c r="D979" s="383"/>
      <c r="E979" s="364"/>
      <c r="F979" s="383"/>
      <c r="G979" s="364"/>
      <c r="H979" s="364"/>
    </row>
    <row r="980" spans="1:8" ht="14.25" customHeight="1" x14ac:dyDescent="0.25">
      <c r="A980" s="363"/>
      <c r="B980" s="382"/>
      <c r="C980" s="364"/>
      <c r="D980" s="383"/>
      <c r="E980" s="364"/>
      <c r="F980" s="383"/>
      <c r="G980" s="364"/>
      <c r="H980" s="364"/>
    </row>
    <row r="981" spans="1:8" ht="14.25" customHeight="1" x14ac:dyDescent="0.25">
      <c r="A981" s="363"/>
      <c r="B981" s="382"/>
      <c r="C981" s="364"/>
      <c r="D981" s="383"/>
      <c r="E981" s="364"/>
      <c r="F981" s="383"/>
      <c r="G981" s="364"/>
      <c r="H981" s="364"/>
    </row>
    <row r="982" spans="1:8" ht="14.25" customHeight="1" x14ac:dyDescent="0.25">
      <c r="A982" s="363"/>
      <c r="B982" s="382"/>
      <c r="C982" s="364"/>
      <c r="D982" s="383"/>
      <c r="E982" s="364"/>
      <c r="F982" s="383"/>
      <c r="G982" s="364"/>
      <c r="H982" s="364"/>
    </row>
    <row r="983" spans="1:8" ht="14.25" customHeight="1" x14ac:dyDescent="0.25">
      <c r="A983" s="363"/>
      <c r="B983" s="382"/>
      <c r="C983" s="364"/>
      <c r="D983" s="383"/>
      <c r="E983" s="364"/>
      <c r="F983" s="383"/>
      <c r="G983" s="364"/>
      <c r="H983" s="364"/>
    </row>
    <row r="984" spans="1:8" ht="14.25" customHeight="1" x14ac:dyDescent="0.25">
      <c r="A984" s="363"/>
      <c r="B984" s="382"/>
      <c r="C984" s="364"/>
      <c r="D984" s="383"/>
      <c r="E984" s="364"/>
      <c r="F984" s="383"/>
      <c r="G984" s="364"/>
      <c r="H984" s="364"/>
    </row>
    <row r="985" spans="1:8" ht="14.25" customHeight="1" x14ac:dyDescent="0.25">
      <c r="A985" s="363"/>
      <c r="B985" s="382"/>
      <c r="C985" s="364"/>
      <c r="D985" s="383"/>
      <c r="E985" s="364"/>
      <c r="F985" s="383"/>
      <c r="G985" s="364"/>
      <c r="H985" s="364"/>
    </row>
    <row r="986" spans="1:8" ht="14.25" customHeight="1" x14ac:dyDescent="0.25">
      <c r="A986" s="363"/>
      <c r="B986" s="382"/>
      <c r="C986" s="364"/>
      <c r="D986" s="383"/>
      <c r="E986" s="364"/>
      <c r="F986" s="383"/>
      <c r="G986" s="364"/>
      <c r="H986" s="364"/>
    </row>
    <row r="987" spans="1:8" ht="14.25" customHeight="1" x14ac:dyDescent="0.25">
      <c r="A987" s="363"/>
      <c r="B987" s="382"/>
      <c r="C987" s="364"/>
      <c r="D987" s="383"/>
      <c r="E987" s="364"/>
      <c r="F987" s="383"/>
      <c r="G987" s="364"/>
      <c r="H987" s="364"/>
    </row>
    <row r="988" spans="1:8" ht="14.25" customHeight="1" x14ac:dyDescent="0.25">
      <c r="A988" s="363"/>
      <c r="B988" s="382"/>
      <c r="C988" s="364"/>
      <c r="D988" s="383"/>
      <c r="E988" s="364"/>
      <c r="F988" s="383"/>
      <c r="G988" s="364"/>
      <c r="H988" s="364"/>
    </row>
    <row r="989" spans="1:8" ht="14.25" customHeight="1" x14ac:dyDescent="0.25">
      <c r="A989" s="363"/>
      <c r="B989" s="382"/>
      <c r="C989" s="364"/>
      <c r="D989" s="383"/>
      <c r="E989" s="364"/>
      <c r="F989" s="383"/>
      <c r="G989" s="364"/>
      <c r="H989" s="364"/>
    </row>
    <row r="990" spans="1:8" ht="14.25" customHeight="1" x14ac:dyDescent="0.25">
      <c r="A990" s="363"/>
      <c r="B990" s="382"/>
      <c r="C990" s="364"/>
      <c r="D990" s="383"/>
      <c r="E990" s="364"/>
      <c r="F990" s="383"/>
      <c r="G990" s="364"/>
      <c r="H990" s="364"/>
    </row>
    <row r="991" spans="1:8" ht="14.25" customHeight="1" x14ac:dyDescent="0.25">
      <c r="A991" s="363"/>
      <c r="B991" s="382"/>
      <c r="C991" s="364"/>
      <c r="D991" s="383"/>
      <c r="E991" s="364"/>
      <c r="F991" s="383"/>
      <c r="G991" s="364"/>
      <c r="H991" s="364"/>
    </row>
    <row r="992" spans="1:8" ht="14.25" customHeight="1" x14ac:dyDescent="0.25">
      <c r="A992" s="363"/>
      <c r="B992" s="382"/>
      <c r="C992" s="364"/>
      <c r="D992" s="383"/>
      <c r="E992" s="364"/>
      <c r="F992" s="383"/>
      <c r="G992" s="364"/>
      <c r="H992" s="364"/>
    </row>
    <row r="993" spans="1:8" ht="14.25" customHeight="1" x14ac:dyDescent="0.25">
      <c r="A993" s="363"/>
      <c r="B993" s="382"/>
      <c r="C993" s="364"/>
      <c r="D993" s="383"/>
      <c r="E993" s="364"/>
      <c r="F993" s="383"/>
      <c r="G993" s="364"/>
      <c r="H993" s="364"/>
    </row>
    <row r="994" spans="1:8" ht="14.25" customHeight="1" x14ac:dyDescent="0.25">
      <c r="A994" s="363"/>
      <c r="B994" s="382"/>
      <c r="C994" s="364"/>
      <c r="D994" s="383"/>
      <c r="E994" s="364"/>
      <c r="F994" s="383"/>
      <c r="G994" s="364"/>
      <c r="H994" s="364"/>
    </row>
    <row r="995" spans="1:8" ht="14.25" customHeight="1" x14ac:dyDescent="0.25">
      <c r="A995" s="363"/>
      <c r="B995" s="382"/>
      <c r="C995" s="364"/>
      <c r="D995" s="383"/>
      <c r="E995" s="364"/>
      <c r="F995" s="383"/>
      <c r="G995" s="364"/>
      <c r="H995" s="364"/>
    </row>
    <row r="996" spans="1:8" ht="14.25" customHeight="1" x14ac:dyDescent="0.25">
      <c r="A996" s="363"/>
      <c r="B996" s="382"/>
      <c r="C996" s="364"/>
      <c r="D996" s="383"/>
      <c r="E996" s="364"/>
      <c r="F996" s="383"/>
      <c r="G996" s="364"/>
      <c r="H996" s="364"/>
    </row>
    <row r="997" spans="1:8" ht="14.25" customHeight="1" x14ac:dyDescent="0.25">
      <c r="A997" s="363"/>
      <c r="B997" s="382"/>
      <c r="C997" s="364"/>
      <c r="D997" s="383"/>
      <c r="E997" s="364"/>
      <c r="F997" s="383"/>
      <c r="G997" s="364"/>
      <c r="H997" s="364"/>
    </row>
    <row r="998" spans="1:8" ht="14.25" customHeight="1" x14ac:dyDescent="0.25">
      <c r="A998" s="363"/>
      <c r="B998" s="382"/>
      <c r="C998" s="364"/>
      <c r="D998" s="383"/>
      <c r="E998" s="364"/>
      <c r="F998" s="383"/>
      <c r="G998" s="364"/>
      <c r="H998" s="364"/>
    </row>
    <row r="999" spans="1:8" ht="14.25" customHeight="1" x14ac:dyDescent="0.25">
      <c r="A999" s="363"/>
      <c r="B999" s="382"/>
      <c r="C999" s="364"/>
      <c r="D999" s="383"/>
      <c r="E999" s="364"/>
      <c r="F999" s="383"/>
      <c r="G999" s="364"/>
      <c r="H999" s="364"/>
    </row>
    <row r="1000" spans="1:8" ht="14.25" customHeight="1" x14ac:dyDescent="0.25">
      <c r="A1000" s="363"/>
      <c r="B1000" s="382"/>
      <c r="C1000" s="364"/>
      <c r="D1000" s="383"/>
      <c r="E1000" s="364"/>
      <c r="F1000" s="383"/>
      <c r="G1000" s="364"/>
      <c r="H1000" s="364"/>
    </row>
    <row r="1001" spans="1:8" ht="14.25" customHeight="1" x14ac:dyDescent="0.25">
      <c r="A1001" s="363"/>
      <c r="B1001" s="382"/>
      <c r="C1001" s="364"/>
      <c r="D1001" s="383"/>
      <c r="E1001" s="364"/>
      <c r="F1001" s="383"/>
      <c r="G1001" s="364"/>
      <c r="H1001" s="364"/>
    </row>
    <row r="1002" spans="1:8" ht="14.25" customHeight="1" x14ac:dyDescent="0.25">
      <c r="A1002" s="363"/>
      <c r="B1002" s="382"/>
      <c r="C1002" s="364"/>
      <c r="D1002" s="383"/>
      <c r="E1002" s="364"/>
      <c r="F1002" s="383"/>
      <c r="G1002" s="364"/>
      <c r="H1002" s="364"/>
    </row>
    <row r="1003" spans="1:8" ht="14.25" customHeight="1" x14ac:dyDescent="0.25">
      <c r="A1003" s="363"/>
      <c r="B1003" s="382"/>
      <c r="C1003" s="364"/>
      <c r="D1003" s="383"/>
      <c r="E1003" s="364"/>
      <c r="F1003" s="383"/>
      <c r="G1003" s="364"/>
      <c r="H1003" s="364"/>
    </row>
    <row r="1004" spans="1:8" ht="14.25" customHeight="1" x14ac:dyDescent="0.25">
      <c r="A1004" s="363"/>
      <c r="B1004" s="382"/>
      <c r="C1004" s="364"/>
      <c r="D1004" s="383"/>
      <c r="E1004" s="364"/>
      <c r="F1004" s="383"/>
      <c r="G1004" s="364"/>
      <c r="H1004" s="364"/>
    </row>
    <row r="1005" spans="1:8" ht="14.25" customHeight="1" x14ac:dyDescent="0.25">
      <c r="A1005" s="363"/>
      <c r="B1005" s="382"/>
      <c r="C1005" s="364"/>
      <c r="D1005" s="383"/>
      <c r="E1005" s="364"/>
      <c r="F1005" s="383"/>
      <c r="G1005" s="364"/>
      <c r="H1005" s="364"/>
    </row>
    <row r="1006" spans="1:8" ht="14.25" customHeight="1" x14ac:dyDescent="0.25">
      <c r="A1006" s="363"/>
      <c r="B1006" s="382"/>
      <c r="C1006" s="364"/>
      <c r="D1006" s="383"/>
      <c r="E1006" s="364"/>
      <c r="F1006" s="383"/>
      <c r="G1006" s="364"/>
      <c r="H1006" s="364"/>
    </row>
    <row r="1007" spans="1:8" ht="14.25" customHeight="1" x14ac:dyDescent="0.25">
      <c r="A1007" s="363"/>
      <c r="B1007" s="382"/>
      <c r="C1007" s="364"/>
      <c r="D1007" s="383"/>
      <c r="E1007" s="364"/>
      <c r="F1007" s="383"/>
      <c r="G1007" s="364"/>
      <c r="H1007" s="364"/>
    </row>
    <row r="1008" spans="1:8" ht="14.25" customHeight="1" x14ac:dyDescent="0.25">
      <c r="A1008" s="363"/>
      <c r="B1008" s="382"/>
      <c r="C1008" s="364"/>
      <c r="D1008" s="383"/>
      <c r="E1008" s="364"/>
      <c r="F1008" s="383"/>
      <c r="G1008" s="364"/>
      <c r="H1008" s="364"/>
    </row>
    <row r="1009" spans="1:8" ht="14.25" customHeight="1" x14ac:dyDescent="0.25">
      <c r="A1009" s="363"/>
      <c r="B1009" s="382"/>
      <c r="C1009" s="364"/>
      <c r="D1009" s="383"/>
      <c r="E1009" s="364"/>
      <c r="F1009" s="383"/>
      <c r="G1009" s="364"/>
      <c r="H1009" s="364"/>
    </row>
    <row r="1010" spans="1:8" ht="14.25" customHeight="1" x14ac:dyDescent="0.25">
      <c r="A1010" s="363"/>
      <c r="B1010" s="382"/>
      <c r="C1010" s="364"/>
      <c r="D1010" s="383"/>
      <c r="E1010" s="364"/>
      <c r="F1010" s="383"/>
      <c r="G1010" s="364"/>
      <c r="H1010" s="364"/>
    </row>
    <row r="1011" spans="1:8" ht="14.25" customHeight="1" x14ac:dyDescent="0.25">
      <c r="A1011" s="363"/>
      <c r="B1011" s="382"/>
      <c r="C1011" s="364"/>
      <c r="D1011" s="383"/>
      <c r="E1011" s="364"/>
      <c r="F1011" s="383"/>
      <c r="G1011" s="364"/>
      <c r="H1011" s="364"/>
    </row>
    <row r="1012" spans="1:8" ht="14.25" customHeight="1" x14ac:dyDescent="0.25">
      <c r="A1012" s="363"/>
      <c r="B1012" s="382"/>
      <c r="C1012" s="364"/>
      <c r="D1012" s="383"/>
      <c r="E1012" s="364"/>
      <c r="F1012" s="383"/>
      <c r="G1012" s="364"/>
      <c r="H1012" s="364"/>
    </row>
    <row r="1013" spans="1:8" ht="14.25" customHeight="1" x14ac:dyDescent="0.25">
      <c r="A1013" s="363"/>
      <c r="B1013" s="382"/>
      <c r="C1013" s="364"/>
      <c r="D1013" s="383"/>
      <c r="E1013" s="364"/>
      <c r="F1013" s="383"/>
      <c r="G1013" s="364"/>
      <c r="H1013" s="364"/>
    </row>
    <row r="1014" spans="1:8" ht="14.25" customHeight="1" x14ac:dyDescent="0.25">
      <c r="A1014" s="363"/>
      <c r="B1014" s="382"/>
      <c r="C1014" s="364"/>
      <c r="D1014" s="383"/>
      <c r="E1014" s="364"/>
      <c r="F1014" s="383"/>
      <c r="G1014" s="364"/>
      <c r="H1014" s="364"/>
    </row>
    <row r="1015" spans="1:8" ht="14.25" customHeight="1" x14ac:dyDescent="0.25">
      <c r="A1015" s="363"/>
      <c r="B1015" s="382"/>
      <c r="C1015" s="364"/>
      <c r="D1015" s="383"/>
      <c r="E1015" s="364"/>
      <c r="F1015" s="383"/>
      <c r="G1015" s="364"/>
      <c r="H1015" s="364"/>
    </row>
    <row r="1016" spans="1:8" ht="14.25" customHeight="1" x14ac:dyDescent="0.25">
      <c r="A1016" s="363"/>
      <c r="B1016" s="382"/>
      <c r="C1016" s="364"/>
      <c r="D1016" s="383"/>
      <c r="E1016" s="364"/>
      <c r="F1016" s="383"/>
      <c r="G1016" s="364"/>
      <c r="H1016" s="364"/>
    </row>
    <row r="1017" spans="1:8" ht="14.25" customHeight="1" x14ac:dyDescent="0.25">
      <c r="A1017" s="363"/>
      <c r="B1017" s="382"/>
      <c r="C1017" s="364"/>
      <c r="D1017" s="383"/>
      <c r="E1017" s="364"/>
      <c r="F1017" s="383"/>
      <c r="G1017" s="364"/>
      <c r="H1017" s="364"/>
    </row>
    <row r="1018" spans="1:8" ht="14.25" customHeight="1" x14ac:dyDescent="0.25">
      <c r="A1018" s="363"/>
      <c r="B1018" s="382"/>
      <c r="C1018" s="364"/>
      <c r="D1018" s="383"/>
      <c r="E1018" s="364"/>
      <c r="F1018" s="383"/>
      <c r="G1018" s="364"/>
      <c r="H1018" s="364"/>
    </row>
    <row r="1019" spans="1:8" ht="14.25" customHeight="1" x14ac:dyDescent="0.25">
      <c r="A1019" s="363"/>
      <c r="B1019" s="382"/>
      <c r="C1019" s="364"/>
      <c r="D1019" s="383"/>
      <c r="E1019" s="364"/>
      <c r="F1019" s="383"/>
      <c r="G1019" s="364"/>
      <c r="H1019" s="364"/>
    </row>
    <row r="1020" spans="1:8" ht="14.25" customHeight="1" x14ac:dyDescent="0.25">
      <c r="A1020" s="363"/>
      <c r="B1020" s="382"/>
      <c r="C1020" s="364"/>
      <c r="D1020" s="383"/>
      <c r="E1020" s="364"/>
      <c r="F1020" s="383"/>
      <c r="G1020" s="364"/>
      <c r="H1020" s="364"/>
    </row>
    <row r="1021" spans="1:8" ht="14.25" customHeight="1" x14ac:dyDescent="0.25">
      <c r="A1021" s="363"/>
      <c r="B1021" s="382"/>
      <c r="C1021" s="364"/>
      <c r="D1021" s="383"/>
      <c r="E1021" s="364"/>
      <c r="F1021" s="383"/>
      <c r="G1021" s="364"/>
      <c r="H1021" s="364"/>
    </row>
    <row r="1022" spans="1:8" ht="14.25" customHeight="1" x14ac:dyDescent="0.25">
      <c r="A1022" s="363"/>
      <c r="B1022" s="382"/>
      <c r="C1022" s="364"/>
      <c r="D1022" s="383"/>
      <c r="E1022" s="364"/>
      <c r="F1022" s="383"/>
      <c r="G1022" s="364"/>
      <c r="H1022" s="364"/>
    </row>
    <row r="1023" spans="1:8" ht="14.25" customHeight="1" x14ac:dyDescent="0.25">
      <c r="A1023" s="363"/>
      <c r="B1023" s="382"/>
      <c r="C1023" s="364"/>
      <c r="D1023" s="383"/>
      <c r="E1023" s="364"/>
      <c r="F1023" s="383"/>
      <c r="G1023" s="364"/>
      <c r="H1023" s="364"/>
    </row>
    <row r="1024" spans="1:8" ht="14.25" customHeight="1" x14ac:dyDescent="0.25">
      <c r="A1024" s="363"/>
      <c r="B1024" s="382"/>
      <c r="C1024" s="364"/>
      <c r="D1024" s="383"/>
      <c r="E1024" s="364"/>
      <c r="F1024" s="383"/>
      <c r="G1024" s="364"/>
      <c r="H1024" s="364"/>
    </row>
    <row r="1025" spans="1:8" ht="14.25" customHeight="1" x14ac:dyDescent="0.25">
      <c r="A1025" s="363"/>
      <c r="B1025" s="382"/>
      <c r="C1025" s="364"/>
      <c r="D1025" s="383"/>
      <c r="E1025" s="364"/>
      <c r="F1025" s="383"/>
      <c r="G1025" s="364"/>
      <c r="H1025" s="364"/>
    </row>
    <row r="1026" spans="1:8" ht="14.25" customHeight="1" x14ac:dyDescent="0.25">
      <c r="A1026" s="363"/>
      <c r="B1026" s="382"/>
      <c r="C1026" s="364"/>
      <c r="D1026" s="383"/>
      <c r="E1026" s="364"/>
      <c r="F1026" s="383"/>
      <c r="G1026" s="364"/>
      <c r="H1026" s="364"/>
    </row>
    <row r="1027" spans="1:8" ht="14.25" customHeight="1" x14ac:dyDescent="0.25">
      <c r="A1027" s="363"/>
      <c r="B1027" s="382"/>
      <c r="C1027" s="364"/>
      <c r="D1027" s="383"/>
      <c r="E1027" s="364"/>
      <c r="F1027" s="383"/>
      <c r="G1027" s="364"/>
      <c r="H1027" s="364"/>
    </row>
    <row r="1028" spans="1:8" ht="14.25" customHeight="1" x14ac:dyDescent="0.25">
      <c r="A1028" s="363"/>
      <c r="B1028" s="382"/>
      <c r="C1028" s="364"/>
      <c r="D1028" s="383"/>
      <c r="E1028" s="364"/>
      <c r="F1028" s="383"/>
      <c r="G1028" s="364"/>
      <c r="H1028" s="364"/>
    </row>
    <row r="1029" spans="1:8" ht="14.25" customHeight="1" x14ac:dyDescent="0.25">
      <c r="A1029" s="363"/>
      <c r="B1029" s="382"/>
      <c r="C1029" s="364"/>
      <c r="D1029" s="383"/>
      <c r="E1029" s="364"/>
      <c r="F1029" s="383"/>
      <c r="G1029" s="364"/>
      <c r="H1029" s="364"/>
    </row>
    <row r="1030" spans="1:8" ht="14.25" customHeight="1" x14ac:dyDescent="0.25">
      <c r="A1030" s="363"/>
      <c r="B1030" s="382"/>
      <c r="C1030" s="364"/>
      <c r="D1030" s="383"/>
      <c r="E1030" s="364"/>
      <c r="F1030" s="383"/>
      <c r="G1030" s="364"/>
      <c r="H1030" s="364"/>
    </row>
    <row r="1031" spans="1:8" ht="14.25" customHeight="1" x14ac:dyDescent="0.25">
      <c r="A1031" s="363"/>
      <c r="B1031" s="382"/>
      <c r="C1031" s="364"/>
      <c r="D1031" s="383"/>
      <c r="E1031" s="364"/>
      <c r="F1031" s="383"/>
      <c r="G1031" s="364"/>
      <c r="H1031" s="364"/>
    </row>
    <row r="1032" spans="1:8" ht="14.25" customHeight="1" x14ac:dyDescent="0.25">
      <c r="A1032" s="363"/>
      <c r="B1032" s="382"/>
      <c r="C1032" s="364"/>
      <c r="D1032" s="383"/>
      <c r="E1032" s="364"/>
      <c r="F1032" s="383"/>
      <c r="G1032" s="364"/>
      <c r="H1032" s="364"/>
    </row>
    <row r="1033" spans="1:8" ht="14.25" customHeight="1" x14ac:dyDescent="0.25">
      <c r="A1033" s="363"/>
      <c r="B1033" s="382"/>
      <c r="C1033" s="364"/>
      <c r="D1033" s="383"/>
      <c r="E1033" s="364"/>
      <c r="F1033" s="383"/>
      <c r="G1033" s="364"/>
      <c r="H1033" s="364"/>
    </row>
    <row r="1034" spans="1:8" ht="14.25" customHeight="1" x14ac:dyDescent="0.25">
      <c r="A1034" s="363"/>
      <c r="B1034" s="382"/>
      <c r="C1034" s="364"/>
      <c r="D1034" s="383"/>
      <c r="E1034" s="364"/>
      <c r="F1034" s="383"/>
      <c r="G1034" s="364"/>
      <c r="H1034" s="364"/>
    </row>
    <row r="1035" spans="1:8" ht="14.25" customHeight="1" x14ac:dyDescent="0.25">
      <c r="A1035" s="363"/>
      <c r="B1035" s="382"/>
      <c r="C1035" s="364"/>
      <c r="D1035" s="383"/>
      <c r="E1035" s="364"/>
      <c r="F1035" s="383"/>
      <c r="G1035" s="364"/>
      <c r="H1035" s="364"/>
    </row>
    <row r="1036" spans="1:8" ht="14.25" customHeight="1" x14ac:dyDescent="0.25">
      <c r="A1036" s="363"/>
      <c r="B1036" s="382"/>
      <c r="C1036" s="364"/>
      <c r="D1036" s="383"/>
      <c r="E1036" s="364"/>
      <c r="F1036" s="383"/>
      <c r="G1036" s="364"/>
      <c r="H1036" s="364"/>
    </row>
    <row r="1037" spans="1:8" ht="14.25" customHeight="1" x14ac:dyDescent="0.25">
      <c r="A1037" s="363"/>
      <c r="B1037" s="382"/>
      <c r="C1037" s="364"/>
      <c r="D1037" s="383"/>
      <c r="E1037" s="364"/>
      <c r="F1037" s="383"/>
      <c r="G1037" s="364"/>
      <c r="H1037" s="364"/>
    </row>
    <row r="1038" spans="1:8" ht="14.25" customHeight="1" x14ac:dyDescent="0.25">
      <c r="A1038" s="363"/>
      <c r="B1038" s="382"/>
      <c r="C1038" s="364"/>
      <c r="D1038" s="383"/>
      <c r="E1038" s="364"/>
      <c r="F1038" s="383"/>
      <c r="G1038" s="364"/>
      <c r="H1038" s="364"/>
    </row>
    <row r="1039" spans="1:8" ht="14.25" customHeight="1" x14ac:dyDescent="0.25">
      <c r="A1039" s="363"/>
      <c r="B1039" s="382"/>
      <c r="C1039" s="364"/>
      <c r="D1039" s="383"/>
      <c r="E1039" s="364"/>
      <c r="F1039" s="383"/>
      <c r="G1039" s="364"/>
      <c r="H1039" s="364"/>
    </row>
    <row r="1040" spans="1:8" ht="14.25" customHeight="1" x14ac:dyDescent="0.25">
      <c r="A1040" s="363"/>
      <c r="B1040" s="382"/>
      <c r="C1040" s="364"/>
      <c r="D1040" s="383"/>
      <c r="E1040" s="364"/>
      <c r="F1040" s="383"/>
      <c r="G1040" s="364"/>
      <c r="H1040" s="364"/>
    </row>
    <row r="1041" spans="1:8" ht="14.25" customHeight="1" x14ac:dyDescent="0.25">
      <c r="A1041" s="363"/>
      <c r="B1041" s="382"/>
      <c r="C1041" s="364"/>
      <c r="D1041" s="383"/>
      <c r="E1041" s="364"/>
      <c r="F1041" s="383"/>
      <c r="G1041" s="364"/>
      <c r="H1041" s="364"/>
    </row>
    <row r="1042" spans="1:8" ht="14.25" customHeight="1" x14ac:dyDescent="0.25">
      <c r="A1042" s="363"/>
      <c r="B1042" s="382"/>
      <c r="C1042" s="364"/>
      <c r="D1042" s="383"/>
      <c r="E1042" s="364"/>
      <c r="F1042" s="383"/>
      <c r="G1042" s="364"/>
      <c r="H1042" s="364"/>
    </row>
    <row r="1043" spans="1:8" ht="14.25" customHeight="1" x14ac:dyDescent="0.25">
      <c r="A1043" s="363"/>
      <c r="B1043" s="382"/>
      <c r="C1043" s="364"/>
      <c r="D1043" s="383"/>
      <c r="E1043" s="364"/>
      <c r="F1043" s="383"/>
      <c r="G1043" s="364"/>
      <c r="H1043" s="364"/>
    </row>
    <row r="1044" spans="1:8" ht="14.25" customHeight="1" x14ac:dyDescent="0.25">
      <c r="A1044" s="363"/>
      <c r="B1044" s="382"/>
      <c r="C1044" s="364"/>
      <c r="D1044" s="383"/>
      <c r="E1044" s="364"/>
      <c r="F1044" s="383"/>
      <c r="G1044" s="364"/>
      <c r="H1044" s="364"/>
    </row>
    <row r="1045" spans="1:8" ht="14.25" customHeight="1" x14ac:dyDescent="0.25">
      <c r="A1045" s="363"/>
      <c r="B1045" s="382"/>
      <c r="C1045" s="364"/>
      <c r="D1045" s="383"/>
      <c r="E1045" s="364"/>
      <c r="F1045" s="383"/>
      <c r="G1045" s="364"/>
      <c r="H1045" s="364"/>
    </row>
    <row r="1046" spans="1:8" ht="14.25" customHeight="1" x14ac:dyDescent="0.25">
      <c r="A1046" s="363"/>
      <c r="B1046" s="382"/>
      <c r="C1046" s="364"/>
      <c r="D1046" s="383"/>
      <c r="E1046" s="364"/>
      <c r="F1046" s="383"/>
      <c r="G1046" s="364"/>
      <c r="H1046" s="364"/>
    </row>
    <row r="1047" spans="1:8" ht="14.25" customHeight="1" x14ac:dyDescent="0.25">
      <c r="A1047" s="363"/>
      <c r="B1047" s="382"/>
      <c r="C1047" s="364"/>
      <c r="D1047" s="383"/>
      <c r="E1047" s="364"/>
      <c r="F1047" s="383"/>
      <c r="G1047" s="364"/>
      <c r="H1047" s="364"/>
    </row>
    <row r="1048" spans="1:8" ht="14.25" customHeight="1" x14ac:dyDescent="0.25">
      <c r="A1048" s="363"/>
      <c r="B1048" s="382"/>
      <c r="C1048" s="364"/>
      <c r="D1048" s="383"/>
      <c r="E1048" s="364"/>
      <c r="F1048" s="383"/>
      <c r="G1048" s="364"/>
      <c r="H1048" s="364"/>
    </row>
    <row r="1049" spans="1:8" ht="14.25" customHeight="1" x14ac:dyDescent="0.25">
      <c r="A1049" s="363"/>
      <c r="B1049" s="382"/>
      <c r="C1049" s="364"/>
      <c r="D1049" s="383"/>
      <c r="E1049" s="364"/>
      <c r="F1049" s="383"/>
      <c r="G1049" s="364"/>
      <c r="H1049" s="364"/>
    </row>
    <row r="1050" spans="1:8" ht="14.25" customHeight="1" x14ac:dyDescent="0.25">
      <c r="A1050" s="363"/>
      <c r="B1050" s="382"/>
      <c r="C1050" s="364"/>
      <c r="D1050" s="383"/>
      <c r="E1050" s="364"/>
      <c r="F1050" s="383"/>
      <c r="G1050" s="364"/>
      <c r="H1050" s="364"/>
    </row>
    <row r="1051" spans="1:8" ht="14.25" customHeight="1" x14ac:dyDescent="0.25">
      <c r="A1051" s="363"/>
      <c r="B1051" s="382"/>
      <c r="C1051" s="364"/>
      <c r="D1051" s="383"/>
      <c r="E1051" s="364"/>
      <c r="F1051" s="383"/>
      <c r="G1051" s="364"/>
      <c r="H1051" s="364"/>
    </row>
    <row r="1052" spans="1:8" ht="14.25" customHeight="1" x14ac:dyDescent="0.25">
      <c r="A1052" s="363"/>
      <c r="B1052" s="382"/>
      <c r="C1052" s="364"/>
      <c r="D1052" s="383"/>
      <c r="E1052" s="364"/>
      <c r="F1052" s="383"/>
      <c r="G1052" s="364"/>
      <c r="H1052" s="364"/>
    </row>
    <row r="1053" spans="1:8" ht="14.25" customHeight="1" x14ac:dyDescent="0.25">
      <c r="A1053" s="363"/>
      <c r="B1053" s="382"/>
      <c r="C1053" s="364"/>
      <c r="D1053" s="383"/>
      <c r="E1053" s="364"/>
      <c r="F1053" s="383"/>
      <c r="G1053" s="364"/>
      <c r="H1053" s="364"/>
    </row>
    <row r="1054" spans="1:8" ht="14.25" customHeight="1" x14ac:dyDescent="0.25">
      <c r="A1054" s="363"/>
      <c r="B1054" s="382"/>
      <c r="C1054" s="364"/>
      <c r="D1054" s="383"/>
      <c r="E1054" s="364"/>
      <c r="F1054" s="383"/>
      <c r="G1054" s="364"/>
      <c r="H1054" s="364"/>
    </row>
    <row r="1055" spans="1:8" ht="14.25" customHeight="1" x14ac:dyDescent="0.25">
      <c r="A1055" s="363"/>
      <c r="B1055" s="382"/>
      <c r="C1055" s="364"/>
      <c r="D1055" s="383"/>
      <c r="E1055" s="364"/>
      <c r="F1055" s="383"/>
      <c r="G1055" s="364"/>
      <c r="H1055" s="364"/>
    </row>
    <row r="1056" spans="1:8" ht="14.25" customHeight="1" x14ac:dyDescent="0.25">
      <c r="A1056" s="363"/>
      <c r="B1056" s="382"/>
      <c r="C1056" s="364"/>
      <c r="D1056" s="383"/>
      <c r="E1056" s="364"/>
      <c r="F1056" s="383"/>
      <c r="G1056" s="364"/>
      <c r="H1056" s="364"/>
    </row>
    <row r="1057" spans="1:8" ht="14.25" customHeight="1" x14ac:dyDescent="0.25">
      <c r="A1057" s="363"/>
      <c r="B1057" s="382"/>
      <c r="C1057" s="364"/>
      <c r="D1057" s="383"/>
      <c r="E1057" s="364"/>
      <c r="F1057" s="383"/>
      <c r="G1057" s="364"/>
      <c r="H1057" s="364"/>
    </row>
    <row r="1058" spans="1:8" ht="14.25" customHeight="1" x14ac:dyDescent="0.25">
      <c r="A1058" s="363"/>
      <c r="B1058" s="382"/>
      <c r="C1058" s="364"/>
      <c r="D1058" s="383"/>
      <c r="E1058" s="364"/>
      <c r="F1058" s="383"/>
      <c r="G1058" s="364"/>
      <c r="H1058" s="364"/>
    </row>
    <row r="1059" spans="1:8" ht="14.25" customHeight="1" x14ac:dyDescent="0.25">
      <c r="A1059" s="363"/>
      <c r="B1059" s="382"/>
      <c r="C1059" s="364"/>
      <c r="D1059" s="383"/>
      <c r="E1059" s="364"/>
      <c r="F1059" s="383"/>
      <c r="G1059" s="364"/>
      <c r="H1059" s="364"/>
    </row>
    <row r="1060" spans="1:8" ht="14.25" customHeight="1" x14ac:dyDescent="0.25">
      <c r="A1060" s="363"/>
      <c r="B1060" s="382"/>
      <c r="C1060" s="364"/>
      <c r="D1060" s="383"/>
      <c r="E1060" s="364"/>
      <c r="F1060" s="383"/>
      <c r="G1060" s="364"/>
      <c r="H1060" s="364"/>
    </row>
    <row r="1061" spans="1:8" ht="14.25" customHeight="1" x14ac:dyDescent="0.25">
      <c r="A1061" s="363"/>
      <c r="B1061" s="382"/>
      <c r="C1061" s="364"/>
      <c r="D1061" s="383"/>
      <c r="E1061" s="364"/>
      <c r="F1061" s="383"/>
      <c r="G1061" s="364"/>
      <c r="H1061" s="364"/>
    </row>
    <row r="1062" spans="1:8" ht="14.25" customHeight="1" x14ac:dyDescent="0.25">
      <c r="A1062" s="363"/>
      <c r="B1062" s="382"/>
      <c r="C1062" s="364"/>
      <c r="D1062" s="383"/>
      <c r="E1062" s="364"/>
      <c r="F1062" s="383"/>
      <c r="G1062" s="364"/>
      <c r="H1062" s="364"/>
    </row>
    <row r="1063" spans="1:8" ht="14.25" customHeight="1" x14ac:dyDescent="0.25">
      <c r="A1063" s="363"/>
      <c r="B1063" s="382"/>
      <c r="C1063" s="364"/>
      <c r="D1063" s="383"/>
      <c r="E1063" s="364"/>
      <c r="F1063" s="383"/>
      <c r="G1063" s="364"/>
      <c r="H1063" s="364"/>
    </row>
    <row r="1064" spans="1:8" ht="14.25" customHeight="1" x14ac:dyDescent="0.25">
      <c r="A1064" s="363"/>
      <c r="B1064" s="382"/>
      <c r="C1064" s="364"/>
      <c r="D1064" s="383"/>
      <c r="E1064" s="364"/>
      <c r="F1064" s="383"/>
      <c r="G1064" s="364"/>
      <c r="H1064" s="364"/>
    </row>
    <row r="1065" spans="1:8" ht="14.25" customHeight="1" x14ac:dyDescent="0.25">
      <c r="A1065" s="363"/>
      <c r="B1065" s="382"/>
      <c r="C1065" s="364"/>
      <c r="D1065" s="383"/>
      <c r="E1065" s="364"/>
      <c r="F1065" s="383"/>
      <c r="G1065" s="364"/>
      <c r="H1065" s="364"/>
    </row>
    <row r="1066" spans="1:8" ht="14.25" customHeight="1" x14ac:dyDescent="0.25">
      <c r="A1066" s="363"/>
      <c r="B1066" s="382"/>
      <c r="C1066" s="364"/>
      <c r="D1066" s="383"/>
      <c r="E1066" s="364"/>
      <c r="F1066" s="383"/>
      <c r="G1066" s="364"/>
      <c r="H1066" s="364"/>
    </row>
    <row r="1067" spans="1:8" ht="14.25" customHeight="1" x14ac:dyDescent="0.25">
      <c r="A1067" s="363"/>
      <c r="B1067" s="382"/>
      <c r="C1067" s="364"/>
      <c r="D1067" s="383"/>
      <c r="E1067" s="364"/>
      <c r="F1067" s="383"/>
      <c r="G1067" s="364"/>
      <c r="H1067" s="364"/>
    </row>
    <row r="1068" spans="1:8" ht="14.25" customHeight="1" x14ac:dyDescent="0.25">
      <c r="A1068" s="363"/>
      <c r="B1068" s="382"/>
      <c r="C1068" s="364"/>
      <c r="D1068" s="383"/>
      <c r="E1068" s="364"/>
      <c r="F1068" s="383"/>
      <c r="G1068" s="364"/>
      <c r="H1068" s="364"/>
    </row>
    <row r="1069" spans="1:8" ht="14.25" customHeight="1" x14ac:dyDescent="0.25">
      <c r="A1069" s="363"/>
      <c r="B1069" s="382"/>
      <c r="C1069" s="364"/>
      <c r="D1069" s="383"/>
      <c r="E1069" s="364"/>
      <c r="F1069" s="383"/>
      <c r="G1069" s="364"/>
      <c r="H1069" s="364"/>
    </row>
    <row r="1070" spans="1:8" ht="14.25" customHeight="1" x14ac:dyDescent="0.25">
      <c r="A1070" s="363"/>
      <c r="B1070" s="382"/>
      <c r="C1070" s="364"/>
      <c r="D1070" s="383"/>
      <c r="E1070" s="364"/>
      <c r="F1070" s="383"/>
      <c r="G1070" s="364"/>
      <c r="H1070" s="364"/>
    </row>
    <row r="1071" spans="1:8" ht="14.25" customHeight="1" x14ac:dyDescent="0.25">
      <c r="A1071" s="363"/>
      <c r="B1071" s="382"/>
      <c r="C1071" s="364"/>
      <c r="D1071" s="383"/>
      <c r="E1071" s="364"/>
      <c r="F1071" s="383"/>
      <c r="G1071" s="364"/>
      <c r="H1071" s="364"/>
    </row>
    <row r="1072" spans="1:8" ht="14.25" customHeight="1" x14ac:dyDescent="0.25">
      <c r="A1072" s="363"/>
      <c r="B1072" s="382"/>
      <c r="C1072" s="364"/>
      <c r="D1072" s="383"/>
      <c r="E1072" s="364"/>
      <c r="F1072" s="383"/>
      <c r="G1072" s="364"/>
      <c r="H1072" s="364"/>
    </row>
    <row r="1073" spans="1:8" ht="14.25" customHeight="1" x14ac:dyDescent="0.25">
      <c r="A1073" s="363"/>
      <c r="B1073" s="382"/>
      <c r="C1073" s="364"/>
      <c r="D1073" s="383"/>
      <c r="E1073" s="364"/>
      <c r="F1073" s="383"/>
      <c r="G1073" s="364"/>
      <c r="H1073" s="364"/>
    </row>
    <row r="1074" spans="1:8" ht="14.25" customHeight="1" x14ac:dyDescent="0.25">
      <c r="A1074" s="363"/>
      <c r="B1074" s="382"/>
      <c r="C1074" s="364"/>
      <c r="D1074" s="383"/>
      <c r="E1074" s="364"/>
      <c r="F1074" s="383"/>
      <c r="G1074" s="364"/>
      <c r="H1074" s="364"/>
    </row>
    <row r="1075" spans="1:8" ht="14.25" customHeight="1" x14ac:dyDescent="0.25">
      <c r="A1075" s="363"/>
      <c r="B1075" s="382"/>
      <c r="C1075" s="364"/>
      <c r="D1075" s="383"/>
      <c r="E1075" s="364"/>
      <c r="F1075" s="383"/>
      <c r="G1075" s="364"/>
      <c r="H1075" s="364"/>
    </row>
    <row r="1076" spans="1:8" ht="14.25" customHeight="1" x14ac:dyDescent="0.25">
      <c r="A1076" s="363"/>
      <c r="B1076" s="382"/>
      <c r="C1076" s="364"/>
      <c r="D1076" s="383"/>
      <c r="E1076" s="364"/>
      <c r="F1076" s="383"/>
      <c r="G1076" s="364"/>
      <c r="H1076" s="364"/>
    </row>
    <row r="1077" spans="1:8" ht="14.25" customHeight="1" x14ac:dyDescent="0.25">
      <c r="A1077" s="363"/>
      <c r="B1077" s="382"/>
      <c r="C1077" s="364"/>
      <c r="D1077" s="383"/>
      <c r="E1077" s="364"/>
      <c r="F1077" s="383"/>
      <c r="G1077" s="364"/>
      <c r="H1077" s="364"/>
    </row>
    <row r="1078" spans="1:8" ht="14.25" customHeight="1" x14ac:dyDescent="0.25">
      <c r="A1078" s="363"/>
      <c r="B1078" s="382"/>
      <c r="C1078" s="364"/>
      <c r="D1078" s="383"/>
      <c r="E1078" s="364"/>
      <c r="F1078" s="383"/>
      <c r="G1078" s="364"/>
      <c r="H1078" s="364"/>
    </row>
    <row r="1079" spans="1:8" ht="14.25" customHeight="1" x14ac:dyDescent="0.25">
      <c r="A1079" s="363"/>
      <c r="B1079" s="382"/>
      <c r="C1079" s="364"/>
      <c r="D1079" s="383"/>
      <c r="E1079" s="364"/>
      <c r="F1079" s="383"/>
      <c r="G1079" s="364"/>
      <c r="H1079" s="364"/>
    </row>
    <row r="1080" spans="1:8" ht="14.25" customHeight="1" x14ac:dyDescent="0.25">
      <c r="A1080" s="363"/>
      <c r="B1080" s="382"/>
      <c r="C1080" s="364"/>
      <c r="D1080" s="383"/>
      <c r="E1080" s="364"/>
      <c r="F1080" s="383"/>
      <c r="G1080" s="364"/>
      <c r="H1080" s="364"/>
    </row>
    <row r="1081" spans="1:8" ht="14.25" customHeight="1" x14ac:dyDescent="0.25">
      <c r="A1081" s="363"/>
      <c r="B1081" s="382"/>
      <c r="C1081" s="364"/>
      <c r="D1081" s="383"/>
      <c r="E1081" s="364"/>
      <c r="F1081" s="383"/>
      <c r="G1081" s="364"/>
      <c r="H1081" s="364"/>
    </row>
    <row r="1082" spans="1:8" ht="14.25" customHeight="1" x14ac:dyDescent="0.25">
      <c r="A1082" s="363"/>
      <c r="B1082" s="382"/>
      <c r="C1082" s="364"/>
      <c r="D1082" s="383"/>
      <c r="E1082" s="364"/>
      <c r="F1082" s="383"/>
      <c r="G1082" s="364"/>
      <c r="H1082" s="364"/>
    </row>
    <row r="1083" spans="1:8" ht="14.25" customHeight="1" x14ac:dyDescent="0.25">
      <c r="A1083" s="363"/>
      <c r="B1083" s="382"/>
      <c r="C1083" s="364"/>
      <c r="D1083" s="383"/>
      <c r="E1083" s="364"/>
      <c r="F1083" s="383"/>
      <c r="G1083" s="364"/>
      <c r="H1083" s="364"/>
    </row>
    <row r="1084" spans="1:8" ht="14.25" customHeight="1" x14ac:dyDescent="0.25">
      <c r="A1084" s="363"/>
      <c r="B1084" s="382"/>
      <c r="C1084" s="364"/>
      <c r="D1084" s="383"/>
      <c r="E1084" s="364"/>
      <c r="F1084" s="383"/>
      <c r="G1084" s="364"/>
      <c r="H1084" s="364"/>
    </row>
    <row r="1085" spans="1:8" ht="14.25" customHeight="1" x14ac:dyDescent="0.25">
      <c r="A1085" s="363"/>
      <c r="B1085" s="382"/>
      <c r="C1085" s="364"/>
      <c r="D1085" s="383"/>
      <c r="E1085" s="364"/>
      <c r="F1085" s="383"/>
      <c r="G1085" s="364"/>
      <c r="H1085" s="364"/>
    </row>
    <row r="1086" spans="1:8" ht="14.25" customHeight="1" x14ac:dyDescent="0.25">
      <c r="A1086" s="363"/>
      <c r="B1086" s="382"/>
      <c r="C1086" s="364"/>
      <c r="D1086" s="383"/>
      <c r="E1086" s="364"/>
      <c r="F1086" s="383"/>
      <c r="G1086" s="364"/>
      <c r="H1086" s="364"/>
    </row>
    <row r="1087" spans="1:8" ht="14.25" customHeight="1" x14ac:dyDescent="0.25">
      <c r="A1087" s="363"/>
      <c r="B1087" s="382"/>
      <c r="C1087" s="364"/>
      <c r="D1087" s="383"/>
      <c r="E1087" s="364"/>
      <c r="F1087" s="383"/>
      <c r="G1087" s="364"/>
      <c r="H1087" s="364"/>
    </row>
    <row r="1088" spans="1:8" ht="14.25" customHeight="1" x14ac:dyDescent="0.25">
      <c r="A1088" s="363"/>
      <c r="B1088" s="382"/>
      <c r="C1088" s="364"/>
      <c r="D1088" s="383"/>
      <c r="E1088" s="364"/>
      <c r="F1088" s="383"/>
      <c r="G1088" s="364"/>
      <c r="H1088" s="364"/>
    </row>
    <row r="1089" spans="1:8" ht="14.25" customHeight="1" x14ac:dyDescent="0.25">
      <c r="A1089" s="363"/>
      <c r="B1089" s="382"/>
      <c r="C1089" s="364"/>
      <c r="D1089" s="383"/>
      <c r="E1089" s="364"/>
      <c r="F1089" s="383"/>
      <c r="G1089" s="364"/>
      <c r="H1089" s="364"/>
    </row>
    <row r="1090" spans="1:8" ht="14.25" customHeight="1" x14ac:dyDescent="0.25">
      <c r="A1090" s="363"/>
      <c r="B1090" s="382"/>
      <c r="C1090" s="364"/>
      <c r="D1090" s="383"/>
      <c r="E1090" s="364"/>
      <c r="F1090" s="383"/>
      <c r="G1090" s="364"/>
      <c r="H1090" s="364"/>
    </row>
    <row r="1091" spans="1:8" ht="14.25" customHeight="1" x14ac:dyDescent="0.25">
      <c r="A1091" s="363"/>
      <c r="B1091" s="382"/>
      <c r="C1091" s="364"/>
      <c r="D1091" s="383"/>
      <c r="E1091" s="364"/>
      <c r="F1091" s="383"/>
      <c r="G1091" s="364"/>
      <c r="H1091" s="364"/>
    </row>
    <row r="1092" spans="1:8" ht="14.25" customHeight="1" x14ac:dyDescent="0.25">
      <c r="A1092" s="363"/>
      <c r="B1092" s="382"/>
      <c r="C1092" s="364"/>
      <c r="D1092" s="383"/>
      <c r="E1092" s="364"/>
      <c r="F1092" s="383"/>
      <c r="G1092" s="364"/>
      <c r="H1092" s="364"/>
    </row>
    <row r="1093" spans="1:8" ht="14.25" customHeight="1" x14ac:dyDescent="0.25">
      <c r="A1093" s="363"/>
      <c r="B1093" s="382"/>
      <c r="C1093" s="364"/>
      <c r="D1093" s="383"/>
      <c r="E1093" s="364"/>
      <c r="F1093" s="383"/>
      <c r="G1093" s="364"/>
      <c r="H1093" s="364"/>
    </row>
    <row r="1094" spans="1:8" ht="14.25" customHeight="1" x14ac:dyDescent="0.25">
      <c r="A1094" s="363"/>
      <c r="B1094" s="382"/>
      <c r="C1094" s="364"/>
      <c r="D1094" s="383"/>
      <c r="E1094" s="364"/>
      <c r="F1094" s="383"/>
      <c r="G1094" s="364"/>
      <c r="H1094" s="364"/>
    </row>
    <row r="1095" spans="1:8" ht="14.25" customHeight="1" x14ac:dyDescent="0.25">
      <c r="A1095" s="363"/>
      <c r="B1095" s="382"/>
      <c r="C1095" s="364"/>
      <c r="D1095" s="383"/>
      <c r="E1095" s="364"/>
      <c r="F1095" s="383"/>
      <c r="G1095" s="364"/>
      <c r="H1095" s="364"/>
    </row>
    <row r="1096" spans="1:8" ht="14.25" customHeight="1" x14ac:dyDescent="0.25">
      <c r="A1096" s="363"/>
      <c r="B1096" s="382"/>
      <c r="C1096" s="364"/>
      <c r="D1096" s="383"/>
      <c r="E1096" s="364"/>
      <c r="F1096" s="383"/>
      <c r="G1096" s="364"/>
      <c r="H1096" s="364"/>
    </row>
    <row r="1097" spans="1:8" ht="14.25" customHeight="1" x14ac:dyDescent="0.25">
      <c r="A1097" s="363"/>
      <c r="B1097" s="382"/>
      <c r="C1097" s="364"/>
      <c r="D1097" s="383"/>
      <c r="E1097" s="364"/>
      <c r="F1097" s="383"/>
      <c r="G1097" s="364"/>
      <c r="H1097" s="364"/>
    </row>
    <row r="1098" spans="1:8" ht="14.25" customHeight="1" x14ac:dyDescent="0.25">
      <c r="A1098" s="363"/>
      <c r="B1098" s="382"/>
      <c r="C1098" s="364"/>
      <c r="D1098" s="383"/>
      <c r="E1098" s="364"/>
      <c r="F1098" s="383"/>
      <c r="G1098" s="364"/>
      <c r="H1098" s="364"/>
    </row>
    <row r="1099" spans="1:8" ht="14.25" customHeight="1" x14ac:dyDescent="0.25">
      <c r="A1099" s="363"/>
      <c r="B1099" s="382"/>
      <c r="C1099" s="364"/>
      <c r="D1099" s="383"/>
      <c r="E1099" s="364"/>
      <c r="F1099" s="383"/>
      <c r="G1099" s="364"/>
      <c r="H1099" s="364"/>
    </row>
    <row r="1100" spans="1:8" ht="14.25" customHeight="1" x14ac:dyDescent="0.25">
      <c r="A1100" s="363"/>
      <c r="B1100" s="382"/>
      <c r="C1100" s="364"/>
      <c r="D1100" s="383"/>
      <c r="E1100" s="364"/>
      <c r="F1100" s="383"/>
      <c r="G1100" s="364"/>
      <c r="H1100" s="364"/>
    </row>
    <row r="1101" spans="1:8" ht="14.25" customHeight="1" x14ac:dyDescent="0.25">
      <c r="A1101" s="363"/>
      <c r="B1101" s="382"/>
      <c r="C1101" s="364"/>
      <c r="D1101" s="383"/>
      <c r="E1101" s="364"/>
      <c r="F1101" s="383"/>
      <c r="G1101" s="364"/>
      <c r="H1101" s="364"/>
    </row>
    <row r="1102" spans="1:8" ht="14.25" customHeight="1" x14ac:dyDescent="0.25">
      <c r="A1102" s="363"/>
      <c r="B1102" s="382"/>
      <c r="C1102" s="364"/>
      <c r="D1102" s="383"/>
      <c r="E1102" s="364"/>
      <c r="F1102" s="383"/>
      <c r="G1102" s="364"/>
      <c r="H1102" s="364"/>
    </row>
    <row r="1103" spans="1:8" ht="14.25" customHeight="1" x14ac:dyDescent="0.25">
      <c r="A1103" s="363"/>
      <c r="B1103" s="382"/>
      <c r="C1103" s="364"/>
      <c r="D1103" s="383"/>
      <c r="E1103" s="364"/>
      <c r="F1103" s="383"/>
      <c r="G1103" s="364"/>
      <c r="H1103" s="364"/>
    </row>
    <row r="1104" spans="1:8" ht="14.25" customHeight="1" x14ac:dyDescent="0.25">
      <c r="A1104" s="363"/>
      <c r="B1104" s="382"/>
      <c r="C1104" s="364"/>
      <c r="D1104" s="383"/>
      <c r="E1104" s="364"/>
      <c r="F1104" s="383"/>
      <c r="G1104" s="364"/>
      <c r="H1104" s="364"/>
    </row>
    <row r="1105" spans="1:8" ht="14.25" customHeight="1" x14ac:dyDescent="0.25">
      <c r="A1105" s="363"/>
      <c r="B1105" s="382"/>
      <c r="C1105" s="364"/>
      <c r="D1105" s="383"/>
      <c r="E1105" s="364"/>
      <c r="F1105" s="383"/>
      <c r="G1105" s="364"/>
      <c r="H1105" s="364"/>
    </row>
    <row r="1106" spans="1:8" ht="14.25" customHeight="1" x14ac:dyDescent="0.25">
      <c r="A1106" s="363"/>
      <c r="B1106" s="382"/>
      <c r="C1106" s="364"/>
      <c r="D1106" s="383"/>
      <c r="E1106" s="364"/>
      <c r="F1106" s="383"/>
      <c r="G1106" s="364"/>
      <c r="H1106" s="364"/>
    </row>
    <row r="1107" spans="1:8" ht="14.25" customHeight="1" x14ac:dyDescent="0.25">
      <c r="A1107" s="363"/>
      <c r="B1107" s="382"/>
      <c r="C1107" s="364"/>
      <c r="D1107" s="383"/>
      <c r="E1107" s="364"/>
      <c r="F1107" s="383"/>
      <c r="G1107" s="364"/>
      <c r="H1107" s="364"/>
    </row>
    <row r="1108" spans="1:8" ht="14.25" customHeight="1" x14ac:dyDescent="0.25">
      <c r="A1108" s="363"/>
      <c r="B1108" s="382"/>
      <c r="C1108" s="364"/>
      <c r="D1108" s="383"/>
      <c r="E1108" s="364"/>
      <c r="F1108" s="383"/>
      <c r="G1108" s="364"/>
      <c r="H1108" s="364"/>
    </row>
    <row r="1109" spans="1:8" ht="14.25" customHeight="1" x14ac:dyDescent="0.25">
      <c r="A1109" s="363"/>
      <c r="B1109" s="382"/>
      <c r="C1109" s="364"/>
      <c r="D1109" s="383"/>
      <c r="E1109" s="364"/>
      <c r="F1109" s="383"/>
      <c r="G1109" s="364"/>
      <c r="H1109" s="364"/>
    </row>
    <row r="1110" spans="1:8" ht="14.25" customHeight="1" x14ac:dyDescent="0.25">
      <c r="A1110" s="363"/>
      <c r="B1110" s="382"/>
      <c r="C1110" s="364"/>
      <c r="D1110" s="383"/>
      <c r="E1110" s="364"/>
      <c r="F1110" s="383"/>
      <c r="G1110" s="364"/>
      <c r="H1110" s="364"/>
    </row>
    <row r="1111" spans="1:8" ht="14.25" customHeight="1" x14ac:dyDescent="0.25">
      <c r="A1111" s="363"/>
      <c r="B1111" s="382"/>
      <c r="C1111" s="364"/>
      <c r="D1111" s="383"/>
      <c r="E1111" s="364"/>
      <c r="F1111" s="383"/>
      <c r="G1111" s="364"/>
      <c r="H1111" s="364"/>
    </row>
    <row r="1112" spans="1:8" ht="14.25" customHeight="1" x14ac:dyDescent="0.25">
      <c r="A1112" s="363"/>
      <c r="B1112" s="382"/>
      <c r="C1112" s="364"/>
      <c r="D1112" s="383"/>
      <c r="E1112" s="364"/>
      <c r="F1112" s="383"/>
      <c r="G1112" s="364"/>
      <c r="H1112" s="364"/>
    </row>
    <row r="1113" spans="1:8" ht="14.25" customHeight="1" x14ac:dyDescent="0.25">
      <c r="A1113" s="363"/>
      <c r="B1113" s="382"/>
      <c r="C1113" s="364"/>
      <c r="D1113" s="383"/>
      <c r="E1113" s="364"/>
      <c r="F1113" s="383"/>
      <c r="G1113" s="364"/>
      <c r="H1113" s="364"/>
    </row>
    <row r="1114" spans="1:8" ht="14.25" customHeight="1" x14ac:dyDescent="0.25">
      <c r="A1114" s="363"/>
      <c r="B1114" s="382"/>
      <c r="C1114" s="364"/>
      <c r="D1114" s="383"/>
      <c r="E1114" s="364"/>
      <c r="F1114" s="383"/>
      <c r="G1114" s="364"/>
      <c r="H1114" s="364"/>
    </row>
    <row r="1115" spans="1:8" ht="14.25" customHeight="1" x14ac:dyDescent="0.25">
      <c r="A1115" s="363"/>
      <c r="B1115" s="382"/>
      <c r="C1115" s="364"/>
      <c r="D1115" s="383"/>
      <c r="E1115" s="364"/>
      <c r="F1115" s="383"/>
      <c r="G1115" s="364"/>
      <c r="H1115" s="364"/>
    </row>
    <row r="1116" spans="1:8" ht="14.25" customHeight="1" x14ac:dyDescent="0.25">
      <c r="A1116" s="363"/>
      <c r="B1116" s="382"/>
      <c r="C1116" s="364"/>
      <c r="D1116" s="383"/>
      <c r="E1116" s="364"/>
      <c r="F1116" s="383"/>
      <c r="G1116" s="364"/>
      <c r="H1116" s="364"/>
    </row>
    <row r="1117" spans="1:8" ht="14.25" customHeight="1" x14ac:dyDescent="0.25">
      <c r="A1117" s="363"/>
      <c r="B1117" s="382"/>
      <c r="C1117" s="364"/>
      <c r="D1117" s="383"/>
      <c r="E1117" s="364"/>
      <c r="F1117" s="383"/>
      <c r="G1117" s="364"/>
      <c r="H1117" s="364"/>
    </row>
    <row r="1118" spans="1:8" ht="14.25" customHeight="1" x14ac:dyDescent="0.25">
      <c r="A1118" s="363"/>
      <c r="B1118" s="382"/>
      <c r="C1118" s="364"/>
      <c r="D1118" s="383"/>
      <c r="E1118" s="364"/>
      <c r="F1118" s="383"/>
      <c r="G1118" s="364"/>
      <c r="H1118" s="364"/>
    </row>
    <row r="1119" spans="1:8" ht="14.25" customHeight="1" x14ac:dyDescent="0.25">
      <c r="A1119" s="363"/>
      <c r="B1119" s="382"/>
      <c r="C1119" s="364"/>
      <c r="D1119" s="383"/>
      <c r="E1119" s="364"/>
      <c r="F1119" s="383"/>
      <c r="G1119" s="364"/>
      <c r="H1119" s="364"/>
    </row>
    <row r="1120" spans="1:8" ht="14.25" customHeight="1" x14ac:dyDescent="0.25">
      <c r="A1120" s="363"/>
      <c r="B1120" s="382"/>
      <c r="C1120" s="364"/>
      <c r="D1120" s="383"/>
      <c r="E1120" s="364"/>
      <c r="F1120" s="383"/>
      <c r="G1120" s="364"/>
      <c r="H1120" s="364"/>
    </row>
    <row r="1121" spans="1:8" ht="14.25" customHeight="1" x14ac:dyDescent="0.25">
      <c r="A1121" s="363"/>
      <c r="B1121" s="382"/>
      <c r="C1121" s="364"/>
      <c r="D1121" s="383"/>
      <c r="E1121" s="364"/>
      <c r="F1121" s="383"/>
      <c r="G1121" s="364"/>
      <c r="H1121" s="364"/>
    </row>
    <row r="1122" spans="1:8" ht="14.25" customHeight="1" x14ac:dyDescent="0.25">
      <c r="A1122" s="363"/>
      <c r="B1122" s="382"/>
      <c r="C1122" s="364"/>
      <c r="D1122" s="383"/>
      <c r="E1122" s="364"/>
      <c r="F1122" s="383"/>
      <c r="G1122" s="364"/>
      <c r="H1122" s="364"/>
    </row>
    <row r="1123" spans="1:8" ht="14.25" customHeight="1" x14ac:dyDescent="0.25">
      <c r="A1123" s="363"/>
      <c r="B1123" s="382"/>
      <c r="C1123" s="364"/>
      <c r="D1123" s="383"/>
      <c r="E1123" s="364"/>
      <c r="F1123" s="383"/>
      <c r="G1123" s="364"/>
      <c r="H1123" s="364"/>
    </row>
    <row r="1124" spans="1:8" ht="14.25" customHeight="1" x14ac:dyDescent="0.25">
      <c r="A1124" s="363"/>
      <c r="B1124" s="382"/>
      <c r="C1124" s="364"/>
      <c r="D1124" s="383"/>
      <c r="E1124" s="364"/>
      <c r="F1124" s="383"/>
      <c r="G1124" s="364"/>
      <c r="H1124" s="364"/>
    </row>
    <row r="1125" spans="1:8" ht="14.25" customHeight="1" x14ac:dyDescent="0.25">
      <c r="A1125" s="363"/>
      <c r="B1125" s="382"/>
      <c r="C1125" s="364"/>
      <c r="D1125" s="383"/>
      <c r="E1125" s="364"/>
      <c r="F1125" s="383"/>
      <c r="G1125" s="364"/>
      <c r="H1125" s="364"/>
    </row>
    <row r="1126" spans="1:8" ht="14.25" customHeight="1" x14ac:dyDescent="0.25">
      <c r="A1126" s="363"/>
      <c r="B1126" s="382"/>
      <c r="C1126" s="364"/>
      <c r="D1126" s="383"/>
      <c r="E1126" s="364"/>
      <c r="F1126" s="383"/>
      <c r="G1126" s="364"/>
      <c r="H1126" s="364"/>
    </row>
    <row r="1127" spans="1:8" ht="14.25" customHeight="1" x14ac:dyDescent="0.25">
      <c r="A1127" s="363"/>
      <c r="B1127" s="382"/>
      <c r="C1127" s="364"/>
      <c r="D1127" s="383"/>
      <c r="E1127" s="364"/>
      <c r="F1127" s="383"/>
      <c r="G1127" s="364"/>
      <c r="H1127" s="364"/>
    </row>
    <row r="1128" spans="1:8" ht="14.25" customHeight="1" x14ac:dyDescent="0.25">
      <c r="A1128" s="363"/>
      <c r="B1128" s="382"/>
      <c r="C1128" s="364"/>
      <c r="D1128" s="383"/>
      <c r="E1128" s="364"/>
      <c r="F1128" s="383"/>
      <c r="G1128" s="364"/>
      <c r="H1128" s="364"/>
    </row>
    <row r="1129" spans="1:8" ht="14.25" customHeight="1" x14ac:dyDescent="0.25">
      <c r="A1129" s="363"/>
      <c r="B1129" s="382"/>
      <c r="C1129" s="364"/>
      <c r="D1129" s="383"/>
      <c r="E1129" s="364"/>
      <c r="F1129" s="383"/>
      <c r="G1129" s="364"/>
      <c r="H1129" s="364"/>
    </row>
    <row r="1130" spans="1:8" ht="14.25" customHeight="1" x14ac:dyDescent="0.25">
      <c r="A1130" s="363"/>
      <c r="B1130" s="382"/>
      <c r="C1130" s="364"/>
      <c r="D1130" s="383"/>
      <c r="E1130" s="364"/>
      <c r="F1130" s="383"/>
      <c r="G1130" s="364"/>
      <c r="H1130" s="364"/>
    </row>
    <row r="1131" spans="1:8" ht="14.25" customHeight="1" x14ac:dyDescent="0.25">
      <c r="A1131" s="363"/>
      <c r="B1131" s="382"/>
      <c r="C1131" s="364"/>
      <c r="D1131" s="383"/>
      <c r="E1131" s="364"/>
      <c r="F1131" s="383"/>
      <c r="G1131" s="364"/>
      <c r="H1131" s="364"/>
    </row>
    <row r="1132" spans="1:8" ht="14.25" customHeight="1" x14ac:dyDescent="0.25">
      <c r="A1132" s="363"/>
      <c r="B1132" s="382"/>
      <c r="C1132" s="364"/>
      <c r="D1132" s="383"/>
      <c r="E1132" s="364"/>
      <c r="F1132" s="383"/>
      <c r="G1132" s="364"/>
      <c r="H1132" s="364"/>
    </row>
    <row r="1133" spans="1:8" ht="14.25" customHeight="1" x14ac:dyDescent="0.25">
      <c r="A1133" s="363"/>
      <c r="B1133" s="382"/>
      <c r="C1133" s="364"/>
      <c r="D1133" s="383"/>
      <c r="E1133" s="364"/>
      <c r="F1133" s="383"/>
      <c r="G1133" s="364"/>
      <c r="H1133" s="364"/>
    </row>
    <row r="1134" spans="1:8" ht="14.25" customHeight="1" x14ac:dyDescent="0.25">
      <c r="A1134" s="363"/>
      <c r="B1134" s="382"/>
      <c r="C1134" s="364"/>
      <c r="D1134" s="383"/>
      <c r="E1134" s="364"/>
      <c r="F1134" s="383"/>
      <c r="G1134" s="364"/>
      <c r="H1134" s="364"/>
    </row>
    <row r="1135" spans="1:8" ht="14.25" customHeight="1" x14ac:dyDescent="0.25">
      <c r="A1135" s="363"/>
      <c r="B1135" s="382"/>
      <c r="C1135" s="364"/>
      <c r="D1135" s="383"/>
      <c r="E1135" s="364"/>
      <c r="F1135" s="383"/>
      <c r="G1135" s="364"/>
      <c r="H1135" s="364"/>
    </row>
    <row r="1136" spans="1:8" ht="14.25" customHeight="1" x14ac:dyDescent="0.25">
      <c r="A1136" s="363"/>
      <c r="B1136" s="382"/>
      <c r="C1136" s="364"/>
      <c r="D1136" s="383"/>
      <c r="E1136" s="364"/>
      <c r="F1136" s="383"/>
      <c r="G1136" s="364"/>
      <c r="H1136" s="364"/>
    </row>
    <row r="1137" spans="1:8" ht="14.25" customHeight="1" x14ac:dyDescent="0.25">
      <c r="A1137" s="363"/>
      <c r="B1137" s="382"/>
      <c r="C1137" s="364"/>
      <c r="D1137" s="383"/>
      <c r="E1137" s="364"/>
      <c r="F1137" s="383"/>
      <c r="G1137" s="364"/>
      <c r="H1137" s="364"/>
    </row>
    <row r="1138" spans="1:8" ht="14.25" customHeight="1" x14ac:dyDescent="0.25">
      <c r="A1138" s="363"/>
      <c r="B1138" s="382"/>
      <c r="C1138" s="364"/>
      <c r="D1138" s="383"/>
      <c r="E1138" s="364"/>
      <c r="F1138" s="383"/>
      <c r="G1138" s="364"/>
      <c r="H1138" s="364"/>
    </row>
    <row r="1139" spans="1:8" ht="14.25" customHeight="1" x14ac:dyDescent="0.25">
      <c r="A1139" s="363"/>
      <c r="B1139" s="382"/>
      <c r="C1139" s="364"/>
      <c r="D1139" s="383"/>
      <c r="E1139" s="364"/>
      <c r="F1139" s="383"/>
      <c r="G1139" s="364"/>
      <c r="H1139" s="364"/>
    </row>
    <row r="1140" spans="1:8" ht="14.25" customHeight="1" x14ac:dyDescent="0.25">
      <c r="A1140" s="363"/>
      <c r="B1140" s="382"/>
      <c r="C1140" s="364"/>
      <c r="D1140" s="383"/>
      <c r="E1140" s="364"/>
      <c r="F1140" s="383"/>
      <c r="G1140" s="364"/>
      <c r="H1140" s="364"/>
    </row>
    <row r="1141" spans="1:8" ht="14.25" customHeight="1" x14ac:dyDescent="0.25">
      <c r="A1141" s="363"/>
      <c r="B1141" s="382"/>
      <c r="C1141" s="364"/>
      <c r="D1141" s="383"/>
      <c r="E1141" s="364"/>
      <c r="F1141" s="383"/>
      <c r="G1141" s="364"/>
      <c r="H1141" s="364"/>
    </row>
    <row r="1142" spans="1:8" ht="14.25" customHeight="1" x14ac:dyDescent="0.25">
      <c r="A1142" s="363"/>
      <c r="B1142" s="382"/>
      <c r="C1142" s="364"/>
      <c r="D1142" s="383"/>
      <c r="E1142" s="364"/>
      <c r="F1142" s="383"/>
      <c r="G1142" s="364"/>
      <c r="H1142" s="364"/>
    </row>
    <row r="1143" spans="1:8" ht="14.25" customHeight="1" x14ac:dyDescent="0.25">
      <c r="A1143" s="363"/>
      <c r="B1143" s="382"/>
      <c r="C1143" s="364"/>
      <c r="D1143" s="383"/>
      <c r="E1143" s="364"/>
      <c r="F1143" s="383"/>
      <c r="G1143" s="364"/>
      <c r="H1143" s="364"/>
    </row>
    <row r="1144" spans="1:8" ht="14.25" customHeight="1" x14ac:dyDescent="0.25">
      <c r="A1144" s="363"/>
      <c r="B1144" s="382"/>
      <c r="C1144" s="364"/>
      <c r="D1144" s="383"/>
      <c r="E1144" s="364"/>
      <c r="F1144" s="383"/>
      <c r="G1144" s="364"/>
      <c r="H1144" s="364"/>
    </row>
    <row r="1145" spans="1:8" ht="14.25" customHeight="1" x14ac:dyDescent="0.25">
      <c r="A1145" s="363"/>
      <c r="B1145" s="382"/>
      <c r="C1145" s="364"/>
      <c r="D1145" s="383"/>
      <c r="E1145" s="364"/>
      <c r="F1145" s="383"/>
      <c r="G1145" s="364"/>
      <c r="H1145" s="364"/>
    </row>
    <row r="1146" spans="1:8" ht="14.25" customHeight="1" x14ac:dyDescent="0.25">
      <c r="A1146" s="363"/>
      <c r="B1146" s="382"/>
      <c r="C1146" s="364"/>
      <c r="D1146" s="383"/>
      <c r="E1146" s="364"/>
      <c r="F1146" s="383"/>
      <c r="G1146" s="364"/>
      <c r="H1146" s="364"/>
    </row>
    <row r="1147" spans="1:8" ht="14.25" customHeight="1" x14ac:dyDescent="0.25">
      <c r="A1147" s="363"/>
      <c r="B1147" s="382"/>
      <c r="C1147" s="364"/>
      <c r="D1147" s="383"/>
      <c r="E1147" s="364"/>
      <c r="F1147" s="383"/>
      <c r="G1147" s="364"/>
      <c r="H1147" s="364"/>
    </row>
    <row r="1148" spans="1:8" ht="14.25" customHeight="1" x14ac:dyDescent="0.25">
      <c r="A1148" s="363"/>
      <c r="B1148" s="382"/>
      <c r="C1148" s="364"/>
      <c r="D1148" s="383"/>
      <c r="E1148" s="364"/>
      <c r="F1148" s="383"/>
      <c r="G1148" s="364"/>
      <c r="H1148" s="364"/>
    </row>
    <row r="1149" spans="1:8" ht="14.25" customHeight="1" x14ac:dyDescent="0.25">
      <c r="A1149" s="363"/>
      <c r="B1149" s="382"/>
      <c r="C1149" s="364"/>
      <c r="D1149" s="383"/>
      <c r="E1149" s="364"/>
      <c r="F1149" s="383"/>
      <c r="G1149" s="364"/>
      <c r="H1149" s="364"/>
    </row>
    <row r="1150" spans="1:8" ht="14.25" customHeight="1" x14ac:dyDescent="0.25">
      <c r="A1150" s="363"/>
      <c r="B1150" s="382"/>
      <c r="C1150" s="364"/>
      <c r="D1150" s="383"/>
      <c r="E1150" s="364"/>
      <c r="F1150" s="383"/>
      <c r="G1150" s="364"/>
      <c r="H1150" s="364"/>
    </row>
    <row r="1151" spans="1:8" ht="14.25" customHeight="1" x14ac:dyDescent="0.25">
      <c r="A1151" s="363"/>
      <c r="B1151" s="382"/>
      <c r="C1151" s="364"/>
      <c r="D1151" s="383"/>
      <c r="E1151" s="364"/>
      <c r="F1151" s="383"/>
      <c r="G1151" s="364"/>
      <c r="H1151" s="364"/>
    </row>
    <row r="1152" spans="1:8" ht="14.25" customHeight="1" x14ac:dyDescent="0.25">
      <c r="A1152" s="363"/>
      <c r="B1152" s="382"/>
      <c r="C1152" s="364"/>
      <c r="D1152" s="383"/>
      <c r="E1152" s="364"/>
      <c r="F1152" s="383"/>
      <c r="G1152" s="364"/>
      <c r="H1152" s="364"/>
    </row>
    <row r="1153" spans="1:8" ht="14.25" customHeight="1" x14ac:dyDescent="0.25">
      <c r="A1153" s="363"/>
      <c r="B1153" s="382"/>
      <c r="C1153" s="364"/>
      <c r="D1153" s="383"/>
      <c r="E1153" s="364"/>
      <c r="F1153" s="383"/>
      <c r="G1153" s="364"/>
      <c r="H1153" s="364"/>
    </row>
    <row r="1154" spans="1:8" ht="14.25" customHeight="1" x14ac:dyDescent="0.25">
      <c r="A1154" s="363"/>
      <c r="B1154" s="382"/>
      <c r="C1154" s="364"/>
      <c r="D1154" s="383"/>
      <c r="E1154" s="364"/>
      <c r="F1154" s="383"/>
      <c r="G1154" s="364"/>
      <c r="H1154" s="364"/>
    </row>
    <row r="1155" spans="1:8" ht="14.25" customHeight="1" x14ac:dyDescent="0.25">
      <c r="A1155" s="363"/>
      <c r="B1155" s="382"/>
      <c r="C1155" s="364"/>
      <c r="D1155" s="383"/>
      <c r="E1155" s="364"/>
      <c r="F1155" s="383"/>
      <c r="G1155" s="364"/>
      <c r="H1155" s="364"/>
    </row>
    <row r="1156" spans="1:8" ht="14.25" customHeight="1" x14ac:dyDescent="0.25">
      <c r="A1156" s="363"/>
      <c r="B1156" s="382"/>
      <c r="C1156" s="364"/>
      <c r="D1156" s="383"/>
      <c r="E1156" s="364"/>
      <c r="F1156" s="383"/>
      <c r="G1156" s="364"/>
      <c r="H1156" s="364"/>
    </row>
    <row r="1157" spans="1:8" ht="14.25" customHeight="1" x14ac:dyDescent="0.25">
      <c r="A1157" s="363"/>
      <c r="B1157" s="382"/>
      <c r="C1157" s="364"/>
      <c r="D1157" s="383"/>
      <c r="E1157" s="364"/>
      <c r="F1157" s="383"/>
      <c r="G1157" s="364"/>
      <c r="H1157" s="364"/>
    </row>
    <row r="1158" spans="1:8" ht="14.25" customHeight="1" x14ac:dyDescent="0.25">
      <c r="A1158" s="363"/>
      <c r="B1158" s="382"/>
      <c r="C1158" s="364"/>
      <c r="D1158" s="383"/>
      <c r="E1158" s="364"/>
      <c r="F1158" s="383"/>
      <c r="G1158" s="364"/>
      <c r="H1158" s="364"/>
    </row>
    <row r="1159" spans="1:8" ht="14.25" customHeight="1" x14ac:dyDescent="0.25">
      <c r="A1159" s="363"/>
      <c r="B1159" s="382"/>
      <c r="C1159" s="364"/>
      <c r="D1159" s="383"/>
      <c r="E1159" s="364"/>
      <c r="F1159" s="383"/>
      <c r="G1159" s="364"/>
      <c r="H1159" s="364"/>
    </row>
    <row r="1160" spans="1:8" ht="14.25" customHeight="1" x14ac:dyDescent="0.25">
      <c r="A1160" s="363"/>
      <c r="B1160" s="382"/>
      <c r="C1160" s="364"/>
      <c r="D1160" s="383"/>
      <c r="E1160" s="364"/>
      <c r="F1160" s="383"/>
      <c r="G1160" s="364"/>
      <c r="H1160" s="364"/>
    </row>
    <row r="1161" spans="1:8" ht="14.25" customHeight="1" x14ac:dyDescent="0.25">
      <c r="A1161" s="363"/>
      <c r="B1161" s="382"/>
      <c r="C1161" s="364"/>
      <c r="D1161" s="383"/>
      <c r="E1161" s="364"/>
      <c r="F1161" s="383"/>
      <c r="G1161" s="364"/>
      <c r="H1161" s="364"/>
    </row>
    <row r="1162" spans="1:8" ht="14.25" customHeight="1" x14ac:dyDescent="0.25">
      <c r="A1162" s="363"/>
      <c r="B1162" s="382"/>
      <c r="C1162" s="364"/>
      <c r="D1162" s="383"/>
      <c r="E1162" s="364"/>
      <c r="F1162" s="383"/>
      <c r="G1162" s="364"/>
      <c r="H1162" s="364"/>
    </row>
    <row r="1163" spans="1:8" ht="14.25" customHeight="1" x14ac:dyDescent="0.25">
      <c r="A1163" s="363"/>
      <c r="B1163" s="382"/>
      <c r="C1163" s="364"/>
      <c r="D1163" s="383"/>
      <c r="E1163" s="364"/>
      <c r="F1163" s="383"/>
      <c r="G1163" s="364"/>
      <c r="H1163" s="364"/>
    </row>
    <row r="1164" spans="1:8" ht="14.25" customHeight="1" x14ac:dyDescent="0.25">
      <c r="A1164" s="363"/>
      <c r="B1164" s="382"/>
      <c r="C1164" s="364"/>
      <c r="D1164" s="383"/>
      <c r="E1164" s="364"/>
      <c r="F1164" s="383"/>
      <c r="G1164" s="364"/>
      <c r="H1164" s="364"/>
    </row>
    <row r="1165" spans="1:8" ht="14.25" customHeight="1" x14ac:dyDescent="0.25">
      <c r="A1165" s="363"/>
      <c r="B1165" s="382"/>
      <c r="C1165" s="364"/>
      <c r="D1165" s="383"/>
      <c r="E1165" s="364"/>
      <c r="F1165" s="383"/>
      <c r="G1165" s="364"/>
      <c r="H1165" s="364"/>
    </row>
    <row r="1166" spans="1:8" ht="14.25" customHeight="1" x14ac:dyDescent="0.25">
      <c r="A1166" s="363"/>
      <c r="B1166" s="382"/>
      <c r="C1166" s="364"/>
      <c r="D1166" s="383"/>
      <c r="E1166" s="364"/>
      <c r="F1166" s="383"/>
      <c r="G1166" s="364"/>
      <c r="H1166" s="364"/>
    </row>
    <row r="1167" spans="1:8" ht="14.25" customHeight="1" x14ac:dyDescent="0.25">
      <c r="A1167" s="363"/>
      <c r="B1167" s="382"/>
      <c r="C1167" s="364"/>
      <c r="D1167" s="383"/>
      <c r="E1167" s="364"/>
      <c r="F1167" s="383"/>
      <c r="G1167" s="364"/>
      <c r="H1167" s="364"/>
    </row>
    <row r="1168" spans="1:8" ht="14.25" customHeight="1" x14ac:dyDescent="0.25">
      <c r="A1168" s="363"/>
      <c r="B1168" s="382"/>
      <c r="C1168" s="364"/>
      <c r="D1168" s="383"/>
      <c r="E1168" s="364"/>
      <c r="F1168" s="383"/>
      <c r="G1168" s="364"/>
      <c r="H1168" s="364"/>
    </row>
    <row r="1169" spans="1:8" ht="14.25" customHeight="1" x14ac:dyDescent="0.25">
      <c r="A1169" s="363"/>
      <c r="B1169" s="382"/>
      <c r="C1169" s="364"/>
      <c r="D1169" s="383"/>
      <c r="E1169" s="364"/>
      <c r="F1169" s="383"/>
      <c r="G1169" s="364"/>
      <c r="H1169" s="364"/>
    </row>
    <row r="1170" spans="1:8" ht="14.25" customHeight="1" x14ac:dyDescent="0.25">
      <c r="A1170" s="363"/>
      <c r="B1170" s="382"/>
      <c r="C1170" s="364"/>
      <c r="D1170" s="383"/>
      <c r="E1170" s="364"/>
      <c r="F1170" s="383"/>
      <c r="G1170" s="364"/>
      <c r="H1170" s="364"/>
    </row>
    <row r="1171" spans="1:8" ht="14.25" customHeight="1" x14ac:dyDescent="0.25">
      <c r="A1171" s="363"/>
      <c r="B1171" s="382"/>
      <c r="C1171" s="364"/>
      <c r="D1171" s="383"/>
      <c r="E1171" s="364"/>
      <c r="F1171" s="383"/>
      <c r="G1171" s="364"/>
      <c r="H1171" s="364"/>
    </row>
    <row r="1172" spans="1:8" ht="14.25" customHeight="1" x14ac:dyDescent="0.25">
      <c r="A1172" s="363"/>
      <c r="B1172" s="382"/>
      <c r="C1172" s="364"/>
      <c r="D1172" s="383"/>
      <c r="E1172" s="364"/>
      <c r="F1172" s="383"/>
      <c r="G1172" s="364"/>
      <c r="H1172" s="364"/>
    </row>
    <row r="1173" spans="1:8" ht="14.25" customHeight="1" x14ac:dyDescent="0.25">
      <c r="A1173" s="363"/>
      <c r="B1173" s="382"/>
      <c r="C1173" s="364"/>
      <c r="D1173" s="383"/>
      <c r="E1173" s="364"/>
      <c r="F1173" s="383"/>
      <c r="G1173" s="364"/>
      <c r="H1173" s="364"/>
    </row>
    <row r="1174" spans="1:8" ht="14.25" customHeight="1" x14ac:dyDescent="0.25">
      <c r="A1174" s="363"/>
      <c r="B1174" s="382"/>
      <c r="C1174" s="364"/>
      <c r="D1174" s="383"/>
      <c r="E1174" s="364"/>
      <c r="F1174" s="383"/>
      <c r="G1174" s="364"/>
      <c r="H1174" s="364"/>
    </row>
    <row r="1175" spans="1:8" ht="14.25" customHeight="1" x14ac:dyDescent="0.25">
      <c r="A1175" s="363"/>
      <c r="B1175" s="382"/>
      <c r="C1175" s="364"/>
      <c r="D1175" s="383"/>
      <c r="E1175" s="364"/>
      <c r="F1175" s="383"/>
      <c r="G1175" s="364"/>
      <c r="H1175" s="364"/>
    </row>
    <row r="1176" spans="1:8" ht="14.25" customHeight="1" x14ac:dyDescent="0.25">
      <c r="A1176" s="363"/>
      <c r="B1176" s="382"/>
      <c r="C1176" s="364"/>
      <c r="D1176" s="383"/>
      <c r="E1176" s="364"/>
      <c r="F1176" s="383"/>
      <c r="G1176" s="364"/>
      <c r="H1176" s="364"/>
    </row>
    <row r="1177" spans="1:8" ht="14.25" customHeight="1" x14ac:dyDescent="0.25">
      <c r="A1177" s="363"/>
      <c r="B1177" s="382"/>
      <c r="C1177" s="364"/>
      <c r="D1177" s="383"/>
      <c r="E1177" s="364"/>
      <c r="F1177" s="383"/>
      <c r="G1177" s="364"/>
      <c r="H1177" s="364"/>
    </row>
    <row r="1178" spans="1:8" ht="14.25" customHeight="1" x14ac:dyDescent="0.25">
      <c r="A1178" s="363"/>
      <c r="B1178" s="382"/>
      <c r="C1178" s="364"/>
      <c r="D1178" s="383"/>
      <c r="E1178" s="364"/>
      <c r="F1178" s="383"/>
      <c r="G1178" s="364"/>
      <c r="H1178" s="364"/>
    </row>
    <row r="1179" spans="1:8" ht="14.25" customHeight="1" x14ac:dyDescent="0.25">
      <c r="A1179" s="363"/>
      <c r="B1179" s="382"/>
      <c r="C1179" s="364"/>
      <c r="D1179" s="383"/>
      <c r="E1179" s="364"/>
      <c r="F1179" s="383"/>
      <c r="G1179" s="364"/>
      <c r="H1179" s="364"/>
    </row>
    <row r="1180" spans="1:8" ht="14.25" customHeight="1" x14ac:dyDescent="0.25">
      <c r="A1180" s="363"/>
      <c r="B1180" s="382"/>
      <c r="C1180" s="364"/>
      <c r="D1180" s="383"/>
      <c r="E1180" s="364"/>
      <c r="F1180" s="383"/>
      <c r="G1180" s="364"/>
      <c r="H1180" s="364"/>
    </row>
    <row r="1181" spans="1:8" ht="14.25" customHeight="1" x14ac:dyDescent="0.25">
      <c r="A1181" s="363"/>
      <c r="B1181" s="382"/>
      <c r="C1181" s="364"/>
      <c r="D1181" s="383"/>
      <c r="E1181" s="364"/>
      <c r="F1181" s="383"/>
      <c r="G1181" s="364"/>
      <c r="H1181" s="364"/>
    </row>
    <row r="1182" spans="1:8" ht="14.25" customHeight="1" x14ac:dyDescent="0.25">
      <c r="A1182" s="363"/>
      <c r="B1182" s="382"/>
      <c r="C1182" s="364"/>
      <c r="D1182" s="383"/>
      <c r="E1182" s="364"/>
      <c r="F1182" s="383"/>
      <c r="G1182" s="364"/>
      <c r="H1182" s="364"/>
    </row>
    <row r="1183" spans="1:8" ht="14.25" customHeight="1" x14ac:dyDescent="0.25">
      <c r="A1183" s="363"/>
      <c r="B1183" s="382"/>
      <c r="C1183" s="364"/>
      <c r="D1183" s="383"/>
      <c r="E1183" s="364"/>
      <c r="F1183" s="383"/>
      <c r="G1183" s="364"/>
      <c r="H1183" s="364"/>
    </row>
    <row r="1184" spans="1:8" ht="14.25" customHeight="1" x14ac:dyDescent="0.25">
      <c r="A1184" s="363"/>
      <c r="B1184" s="382"/>
      <c r="C1184" s="364"/>
      <c r="D1184" s="383"/>
      <c r="E1184" s="364"/>
      <c r="F1184" s="383"/>
      <c r="G1184" s="364"/>
      <c r="H1184" s="364"/>
    </row>
    <row r="1185" spans="1:8" ht="14.25" customHeight="1" x14ac:dyDescent="0.25">
      <c r="A1185" s="363"/>
      <c r="B1185" s="382"/>
      <c r="C1185" s="364"/>
      <c r="D1185" s="383"/>
      <c r="E1185" s="364"/>
      <c r="F1185" s="383"/>
      <c r="G1185" s="364"/>
      <c r="H1185" s="364"/>
    </row>
    <row r="1186" spans="1:8" ht="14.25" customHeight="1" x14ac:dyDescent="0.25">
      <c r="A1186" s="363"/>
      <c r="B1186" s="382"/>
      <c r="C1186" s="364"/>
      <c r="D1186" s="383"/>
      <c r="E1186" s="364"/>
      <c r="F1186" s="383"/>
      <c r="G1186" s="364"/>
      <c r="H1186" s="364"/>
    </row>
    <row r="1187" spans="1:8" ht="14.25" customHeight="1" x14ac:dyDescent="0.25">
      <c r="A1187" s="363"/>
      <c r="B1187" s="382"/>
      <c r="C1187" s="364"/>
      <c r="D1187" s="383"/>
      <c r="E1187" s="364"/>
      <c r="F1187" s="383"/>
      <c r="G1187" s="364"/>
      <c r="H1187" s="364"/>
    </row>
    <row r="1188" spans="1:8" ht="14.25" customHeight="1" x14ac:dyDescent="0.25">
      <c r="A1188" s="363"/>
      <c r="B1188" s="382"/>
      <c r="C1188" s="364"/>
      <c r="D1188" s="383"/>
      <c r="E1188" s="364"/>
      <c r="F1188" s="383"/>
      <c r="G1188" s="364"/>
      <c r="H1188" s="364"/>
    </row>
    <row r="1189" spans="1:8" ht="14.25" customHeight="1" x14ac:dyDescent="0.25">
      <c r="A1189" s="363"/>
      <c r="B1189" s="382"/>
      <c r="C1189" s="364"/>
      <c r="D1189" s="383"/>
      <c r="E1189" s="364"/>
      <c r="F1189" s="383"/>
      <c r="G1189" s="364"/>
      <c r="H1189" s="364"/>
    </row>
    <row r="1190" spans="1:8" ht="14.25" customHeight="1" x14ac:dyDescent="0.25">
      <c r="A1190" s="363"/>
      <c r="B1190" s="382"/>
      <c r="C1190" s="364"/>
      <c r="D1190" s="383"/>
      <c r="E1190" s="364"/>
      <c r="F1190" s="383"/>
      <c r="G1190" s="364"/>
      <c r="H1190" s="364"/>
    </row>
    <row r="1191" spans="1:8" ht="14.25" customHeight="1" x14ac:dyDescent="0.25">
      <c r="A1191" s="363"/>
      <c r="B1191" s="382"/>
      <c r="C1191" s="364"/>
      <c r="D1191" s="383"/>
      <c r="E1191" s="364"/>
      <c r="F1191" s="383"/>
      <c r="G1191" s="364"/>
      <c r="H1191" s="364"/>
    </row>
    <row r="1192" spans="1:8" ht="14.25" customHeight="1" x14ac:dyDescent="0.25">
      <c r="A1192" s="363"/>
      <c r="B1192" s="382"/>
      <c r="C1192" s="364"/>
      <c r="D1192" s="383"/>
      <c r="E1192" s="364"/>
      <c r="F1192" s="383"/>
      <c r="G1192" s="364"/>
      <c r="H1192" s="364"/>
    </row>
    <row r="1193" spans="1:8" ht="14.25" customHeight="1" x14ac:dyDescent="0.25">
      <c r="A1193" s="363"/>
      <c r="B1193" s="382"/>
      <c r="C1193" s="364"/>
      <c r="D1193" s="383"/>
      <c r="E1193" s="364"/>
      <c r="F1193" s="383"/>
      <c r="G1193" s="364"/>
      <c r="H1193" s="364"/>
    </row>
    <row r="1194" spans="1:8" ht="14.25" customHeight="1" x14ac:dyDescent="0.25">
      <c r="A1194" s="363"/>
      <c r="B1194" s="382"/>
      <c r="C1194" s="364"/>
      <c r="D1194" s="383"/>
      <c r="E1194" s="364"/>
      <c r="F1194" s="383"/>
      <c r="G1194" s="364"/>
      <c r="H1194" s="364"/>
    </row>
    <row r="1195" spans="1:8" ht="14.25" customHeight="1" x14ac:dyDescent="0.25">
      <c r="A1195" s="363"/>
      <c r="B1195" s="382"/>
      <c r="C1195" s="364"/>
      <c r="D1195" s="383"/>
      <c r="E1195" s="364"/>
      <c r="F1195" s="383"/>
      <c r="G1195" s="364"/>
      <c r="H1195" s="364"/>
    </row>
    <row r="1196" spans="1:8" ht="14.25" customHeight="1" x14ac:dyDescent="0.25">
      <c r="A1196" s="363"/>
      <c r="B1196" s="382"/>
      <c r="C1196" s="364"/>
      <c r="D1196" s="383"/>
      <c r="E1196" s="364"/>
      <c r="F1196" s="383"/>
      <c r="G1196" s="364"/>
      <c r="H1196" s="364"/>
    </row>
    <row r="1197" spans="1:8" ht="14.25" customHeight="1" x14ac:dyDescent="0.25">
      <c r="A1197" s="363"/>
      <c r="B1197" s="382"/>
      <c r="C1197" s="364"/>
      <c r="D1197" s="383"/>
      <c r="E1197" s="364"/>
      <c r="F1197" s="383"/>
      <c r="G1197" s="364"/>
      <c r="H1197" s="364"/>
    </row>
    <row r="1198" spans="1:8" ht="14.25" customHeight="1" x14ac:dyDescent="0.25">
      <c r="A1198" s="363"/>
      <c r="B1198" s="382"/>
      <c r="C1198" s="364"/>
      <c r="D1198" s="383"/>
      <c r="E1198" s="364"/>
      <c r="F1198" s="383"/>
      <c r="G1198" s="364"/>
      <c r="H1198" s="364"/>
    </row>
    <row r="1199" spans="1:8" ht="14.25" customHeight="1" x14ac:dyDescent="0.25">
      <c r="A1199" s="363"/>
      <c r="B1199" s="382"/>
      <c r="C1199" s="364"/>
      <c r="D1199" s="383"/>
      <c r="E1199" s="364"/>
      <c r="F1199" s="383"/>
      <c r="G1199" s="364"/>
      <c r="H1199" s="364"/>
    </row>
    <row r="1200" spans="1:8" ht="14.25" customHeight="1" x14ac:dyDescent="0.25">
      <c r="A1200" s="363"/>
      <c r="B1200" s="382"/>
      <c r="C1200" s="364"/>
      <c r="D1200" s="383"/>
      <c r="E1200" s="364"/>
      <c r="F1200" s="383"/>
      <c r="G1200" s="364"/>
      <c r="H1200" s="364"/>
    </row>
    <row r="1201" spans="1:8" ht="14.25" customHeight="1" x14ac:dyDescent="0.25">
      <c r="A1201" s="363"/>
      <c r="B1201" s="382"/>
      <c r="C1201" s="364"/>
      <c r="D1201" s="383"/>
      <c r="E1201" s="364"/>
      <c r="F1201" s="383"/>
      <c r="G1201" s="364"/>
      <c r="H1201" s="364"/>
    </row>
    <row r="1202" spans="1:8" ht="14.25" customHeight="1" x14ac:dyDescent="0.25">
      <c r="A1202" s="363"/>
      <c r="B1202" s="382"/>
      <c r="C1202" s="364"/>
      <c r="D1202" s="383"/>
      <c r="E1202" s="364"/>
      <c r="F1202" s="383"/>
      <c r="G1202" s="364"/>
      <c r="H1202" s="364"/>
    </row>
    <row r="1203" spans="1:8" ht="14.25" customHeight="1" x14ac:dyDescent="0.25">
      <c r="A1203" s="363"/>
      <c r="B1203" s="382"/>
      <c r="C1203" s="364"/>
      <c r="D1203" s="383"/>
      <c r="E1203" s="364"/>
      <c r="F1203" s="383"/>
      <c r="G1203" s="364"/>
      <c r="H1203" s="364"/>
    </row>
    <row r="1204" spans="1:8" ht="14.25" customHeight="1" x14ac:dyDescent="0.25">
      <c r="A1204" s="363"/>
      <c r="B1204" s="382"/>
      <c r="C1204" s="364"/>
      <c r="D1204" s="383"/>
      <c r="E1204" s="364"/>
      <c r="F1204" s="383"/>
      <c r="G1204" s="364"/>
      <c r="H1204" s="364"/>
    </row>
    <row r="1205" spans="1:8" ht="14.25" customHeight="1" x14ac:dyDescent="0.25">
      <c r="A1205" s="363"/>
      <c r="B1205" s="382"/>
      <c r="C1205" s="364"/>
      <c r="D1205" s="383"/>
      <c r="E1205" s="364"/>
      <c r="F1205" s="383"/>
      <c r="G1205" s="364"/>
      <c r="H1205" s="364"/>
    </row>
    <row r="1206" spans="1:8" ht="14.25" customHeight="1" x14ac:dyDescent="0.25">
      <c r="A1206" s="363"/>
      <c r="B1206" s="382"/>
      <c r="C1206" s="364"/>
      <c r="D1206" s="383"/>
      <c r="E1206" s="364"/>
      <c r="F1206" s="383"/>
      <c r="G1206" s="364"/>
      <c r="H1206" s="364"/>
    </row>
    <row r="1207" spans="1:8" ht="14.25" customHeight="1" x14ac:dyDescent="0.25">
      <c r="A1207" s="363"/>
      <c r="B1207" s="382"/>
      <c r="C1207" s="364"/>
      <c r="D1207" s="383"/>
      <c r="E1207" s="364"/>
      <c r="F1207" s="383"/>
      <c r="G1207" s="364"/>
      <c r="H1207" s="364"/>
    </row>
    <row r="1208" spans="1:8" ht="14.25" customHeight="1" x14ac:dyDescent="0.25">
      <c r="A1208" s="363"/>
      <c r="B1208" s="382"/>
      <c r="C1208" s="364"/>
      <c r="D1208" s="383"/>
      <c r="E1208" s="364"/>
      <c r="F1208" s="383"/>
      <c r="G1208" s="364"/>
      <c r="H1208" s="364"/>
    </row>
    <row r="1209" spans="1:8" ht="14.25" customHeight="1" x14ac:dyDescent="0.25">
      <c r="A1209" s="363"/>
      <c r="B1209" s="382"/>
      <c r="C1209" s="364"/>
      <c r="D1209" s="383"/>
      <c r="E1209" s="364"/>
      <c r="F1209" s="383"/>
      <c r="G1209" s="364"/>
      <c r="H1209" s="364"/>
    </row>
    <row r="1210" spans="1:8" ht="14.25" customHeight="1" x14ac:dyDescent="0.25">
      <c r="A1210" s="363"/>
      <c r="B1210" s="382"/>
      <c r="C1210" s="364"/>
      <c r="D1210" s="383"/>
      <c r="E1210" s="364"/>
      <c r="F1210" s="383"/>
      <c r="G1210" s="364"/>
      <c r="H1210" s="364"/>
    </row>
    <row r="1211" spans="1:8" ht="14.25" customHeight="1" x14ac:dyDescent="0.25">
      <c r="A1211" s="363"/>
      <c r="B1211" s="382"/>
      <c r="C1211" s="364"/>
      <c r="D1211" s="383"/>
      <c r="E1211" s="364"/>
      <c r="F1211" s="383"/>
      <c r="G1211" s="364"/>
      <c r="H1211" s="364"/>
    </row>
    <row r="1212" spans="1:8" ht="14.25" customHeight="1" x14ac:dyDescent="0.25">
      <c r="A1212" s="363"/>
      <c r="B1212" s="382"/>
      <c r="C1212" s="364"/>
      <c r="D1212" s="383"/>
      <c r="E1212" s="364"/>
      <c r="F1212" s="383"/>
      <c r="G1212" s="364"/>
      <c r="H1212" s="364"/>
    </row>
    <row r="1213" spans="1:8" ht="14.25" customHeight="1" x14ac:dyDescent="0.25">
      <c r="A1213" s="363"/>
      <c r="B1213" s="382"/>
      <c r="C1213" s="364"/>
      <c r="D1213" s="383"/>
      <c r="E1213" s="364"/>
      <c r="F1213" s="383"/>
      <c r="G1213" s="364"/>
      <c r="H1213" s="364"/>
    </row>
    <row r="1214" spans="1:8" ht="14.25" customHeight="1" x14ac:dyDescent="0.25">
      <c r="A1214" s="363"/>
      <c r="B1214" s="382"/>
      <c r="C1214" s="364"/>
      <c r="D1214" s="383"/>
      <c r="E1214" s="364"/>
      <c r="F1214" s="383"/>
      <c r="G1214" s="364"/>
      <c r="H1214" s="364"/>
    </row>
    <row r="1215" spans="1:8" ht="14.25" customHeight="1" x14ac:dyDescent="0.25">
      <c r="A1215" s="363"/>
      <c r="B1215" s="382"/>
      <c r="C1215" s="364"/>
      <c r="D1215" s="383"/>
      <c r="E1215" s="364"/>
      <c r="F1215" s="383"/>
      <c r="G1215" s="364"/>
      <c r="H1215" s="364"/>
    </row>
    <row r="1216" spans="1:8" ht="14.25" customHeight="1" x14ac:dyDescent="0.25">
      <c r="A1216" s="363"/>
      <c r="B1216" s="382"/>
      <c r="C1216" s="364"/>
      <c r="D1216" s="383"/>
      <c r="E1216" s="364"/>
      <c r="F1216" s="383"/>
      <c r="G1216" s="364"/>
      <c r="H1216" s="364"/>
    </row>
    <row r="1217" spans="1:8" ht="14.25" customHeight="1" x14ac:dyDescent="0.25">
      <c r="A1217" s="363"/>
      <c r="B1217" s="382"/>
      <c r="C1217" s="364"/>
      <c r="D1217" s="383"/>
      <c r="E1217" s="364"/>
      <c r="F1217" s="383"/>
      <c r="G1217" s="364"/>
      <c r="H1217" s="364"/>
    </row>
    <row r="1218" spans="1:8" ht="14.25" customHeight="1" x14ac:dyDescent="0.25">
      <c r="A1218" s="363"/>
      <c r="B1218" s="382"/>
      <c r="C1218" s="364"/>
      <c r="D1218" s="383"/>
      <c r="E1218" s="364"/>
      <c r="F1218" s="383"/>
      <c r="G1218" s="364"/>
      <c r="H1218" s="364"/>
    </row>
    <row r="1219" spans="1:8" ht="14.25" customHeight="1" x14ac:dyDescent="0.25">
      <c r="A1219" s="363"/>
      <c r="B1219" s="382"/>
      <c r="C1219" s="364"/>
      <c r="D1219" s="383"/>
      <c r="E1219" s="364"/>
      <c r="F1219" s="383"/>
      <c r="G1219" s="364"/>
      <c r="H1219" s="364"/>
    </row>
    <row r="1220" spans="1:8" ht="14.25" customHeight="1" x14ac:dyDescent="0.25">
      <c r="A1220" s="363"/>
      <c r="B1220" s="382"/>
      <c r="C1220" s="364"/>
      <c r="D1220" s="383"/>
      <c r="E1220" s="364"/>
      <c r="F1220" s="383"/>
      <c r="G1220" s="364"/>
      <c r="H1220" s="364"/>
    </row>
    <row r="1221" spans="1:8" ht="14.25" customHeight="1" x14ac:dyDescent="0.25">
      <c r="A1221" s="363"/>
      <c r="B1221" s="382"/>
      <c r="C1221" s="364"/>
      <c r="D1221" s="383"/>
      <c r="E1221" s="364"/>
      <c r="F1221" s="383"/>
      <c r="G1221" s="364"/>
      <c r="H1221" s="364"/>
    </row>
  </sheetData>
  <mergeCells count="28">
    <mergeCell ref="E199:J199"/>
    <mergeCell ref="B257:C257"/>
    <mergeCell ref="B168:B170"/>
    <mergeCell ref="C168:C170"/>
    <mergeCell ref="D168:D170"/>
    <mergeCell ref="H2:J2"/>
    <mergeCell ref="B4:J4"/>
    <mergeCell ref="B5:J5"/>
    <mergeCell ref="B6:J6"/>
    <mergeCell ref="B8:D8"/>
    <mergeCell ref="E8:J8"/>
    <mergeCell ref="D172:D173"/>
    <mergeCell ref="C172:C173"/>
    <mergeCell ref="B172:B173"/>
    <mergeCell ref="B174:B175"/>
    <mergeCell ref="C174:C175"/>
    <mergeCell ref="D174:D175"/>
    <mergeCell ref="B244:B245"/>
    <mergeCell ref="C244:C245"/>
    <mergeCell ref="D244:D245"/>
    <mergeCell ref="C176:C177"/>
    <mergeCell ref="B176:B177"/>
    <mergeCell ref="D176:D177"/>
    <mergeCell ref="B186:B190"/>
    <mergeCell ref="C186:C190"/>
    <mergeCell ref="D186:D190"/>
    <mergeCell ref="B197:C197"/>
    <mergeCell ref="B199:D199"/>
  </mergeCells>
  <pageMargins left="0" right="0" top="0" bottom="0" header="0" footer="0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Пользователь Windows</cp:lastModifiedBy>
  <cp:lastPrinted>2021-11-28T05:45:50Z</cp:lastPrinted>
  <dcterms:created xsi:type="dcterms:W3CDTF">2020-11-14T13:09:40Z</dcterms:created>
  <dcterms:modified xsi:type="dcterms:W3CDTF">2021-11-30T06:28:35Z</dcterms:modified>
</cp:coreProperties>
</file>