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та\клієнти\металаб\"/>
    </mc:Choice>
  </mc:AlternateContent>
  <xr:revisionPtr revIDLastSave="0" documentId="13_ncr:1_{141AA249-D87F-4F93-B5BF-28848FFB2081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  <sheet name="Table 2" sheetId="2" r:id="rId2"/>
    <sheet name="Table 3" sheetId="3" r:id="rId3"/>
  </sheets>
  <calcPr calcId="191029"/>
</workbook>
</file>

<file path=xl/calcChain.xml><?xml version="1.0" encoding="utf-8"?>
<calcChain xmlns="http://schemas.openxmlformats.org/spreadsheetml/2006/main">
  <c r="Z204" i="2" l="1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181" i="2"/>
  <c r="Z176" i="2"/>
  <c r="Z177" i="2"/>
  <c r="Z178" i="2"/>
  <c r="Z179" i="2"/>
  <c r="Z175" i="2"/>
  <c r="Z172" i="2"/>
  <c r="Z173" i="2"/>
  <c r="Z171" i="2"/>
  <c r="Z167" i="2"/>
  <c r="Z168" i="2"/>
  <c r="Z169" i="2"/>
  <c r="Z166" i="2"/>
  <c r="Z159" i="2"/>
  <c r="Z160" i="2"/>
  <c r="Z161" i="2"/>
  <c r="Z162" i="2"/>
  <c r="Z163" i="2"/>
  <c r="Z164" i="2"/>
  <c r="Z158" i="2"/>
  <c r="Z151" i="2"/>
  <c r="Z152" i="2"/>
  <c r="Z153" i="2"/>
  <c r="Z154" i="2"/>
  <c r="Z155" i="2"/>
  <c r="Z156" i="2"/>
  <c r="Z150" i="2"/>
  <c r="Z141" i="2"/>
  <c r="Z142" i="2"/>
  <c r="Z143" i="2"/>
  <c r="Z144" i="2"/>
  <c r="Z145" i="2"/>
  <c r="Z146" i="2"/>
  <c r="Z147" i="2"/>
  <c r="Z148" i="2"/>
  <c r="Z140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93" i="2"/>
  <c r="Z80" i="2"/>
  <c r="Z81" i="2"/>
  <c r="Z82" i="2"/>
  <c r="Z83" i="2"/>
  <c r="Z84" i="2"/>
  <c r="Z85" i="2"/>
  <c r="Z86" i="2"/>
  <c r="Z87" i="2"/>
  <c r="Z88" i="2"/>
  <c r="Z89" i="2"/>
  <c r="Z90" i="2"/>
  <c r="Z91" i="2"/>
  <c r="Z79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54" i="2"/>
  <c r="Z46" i="2"/>
  <c r="Z47" i="2"/>
  <c r="Z48" i="2"/>
  <c r="Z49" i="2"/>
  <c r="Z50" i="2"/>
  <c r="Z51" i="2"/>
  <c r="Z52" i="2"/>
  <c r="Z45" i="2"/>
  <c r="Z32" i="2"/>
  <c r="Z33" i="2"/>
  <c r="Z34" i="2"/>
  <c r="Z35" i="2"/>
  <c r="Z36" i="2"/>
  <c r="Z37" i="2"/>
  <c r="Z38" i="2"/>
  <c r="Z39" i="2"/>
  <c r="Z40" i="2"/>
  <c r="Z41" i="2"/>
  <c r="Z42" i="2"/>
  <c r="Z43" i="2"/>
  <c r="Z31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8" i="2"/>
  <c r="F8" i="1" l="1"/>
  <c r="P204" i="2"/>
  <c r="P21" i="2"/>
  <c r="J179" i="2" l="1"/>
  <c r="J177" i="2"/>
  <c r="J140" i="2"/>
  <c r="J201" i="2"/>
  <c r="P197" i="2"/>
  <c r="J176" i="2"/>
  <c r="P164" i="2"/>
  <c r="P163" i="2"/>
  <c r="J150" i="2"/>
  <c r="I140" i="2"/>
  <c r="J141" i="2"/>
  <c r="J121" i="2"/>
  <c r="J105" i="2"/>
  <c r="J96" i="2"/>
  <c r="J95" i="2"/>
  <c r="I96" i="2"/>
  <c r="P55" i="2" l="1"/>
  <c r="P26" i="2"/>
  <c r="P9" i="2"/>
  <c r="X97" i="2" l="1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Y120" i="2" s="1"/>
  <c r="X121" i="2"/>
  <c r="X122" i="2"/>
  <c r="X123" i="2"/>
  <c r="X124" i="2"/>
  <c r="X125" i="2"/>
  <c r="Y125" i="2" s="1"/>
  <c r="X126" i="2"/>
  <c r="X127" i="2"/>
  <c r="X128" i="2"/>
  <c r="Y128" i="2" s="1"/>
  <c r="X129" i="2"/>
  <c r="W97" i="2"/>
  <c r="W98" i="2"/>
  <c r="W99" i="2"/>
  <c r="W100" i="2"/>
  <c r="W101" i="2"/>
  <c r="W102" i="2"/>
  <c r="W103" i="2"/>
  <c r="W104" i="2"/>
  <c r="Y104" i="2" s="1"/>
  <c r="W105" i="2"/>
  <c r="W106" i="2"/>
  <c r="W107" i="2"/>
  <c r="W108" i="2"/>
  <c r="W109" i="2"/>
  <c r="W110" i="2"/>
  <c r="W111" i="2"/>
  <c r="W112" i="2"/>
  <c r="Y112" i="2" s="1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M197" i="2"/>
  <c r="G197" i="2"/>
  <c r="G198" i="2"/>
  <c r="G199" i="2"/>
  <c r="G200" i="2"/>
  <c r="G201" i="2"/>
  <c r="G196" i="2"/>
  <c r="G177" i="2"/>
  <c r="G176" i="2"/>
  <c r="M163" i="2"/>
  <c r="G159" i="2"/>
  <c r="G160" i="2"/>
  <c r="G161" i="2"/>
  <c r="G162" i="2"/>
  <c r="G163" i="2"/>
  <c r="G158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G150" i="2"/>
  <c r="G156" i="2" s="1"/>
  <c r="G141" i="2"/>
  <c r="G140" i="2"/>
  <c r="G95" i="2"/>
  <c r="G93" i="2" s="1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94" i="2"/>
  <c r="G88" i="2"/>
  <c r="G84" i="2"/>
  <c r="G81" i="2"/>
  <c r="G80" i="2"/>
  <c r="M55" i="2"/>
  <c r="M26" i="2"/>
  <c r="G27" i="2"/>
  <c r="G25" i="2"/>
  <c r="M21" i="2"/>
  <c r="G17" i="2"/>
  <c r="M9" i="2"/>
  <c r="M8" i="2" s="1"/>
  <c r="J202" i="2"/>
  <c r="J200" i="2"/>
  <c r="J199" i="2"/>
  <c r="J198" i="2"/>
  <c r="I195" i="2"/>
  <c r="J185" i="2"/>
  <c r="X186" i="2"/>
  <c r="J167" i="2"/>
  <c r="J168" i="2"/>
  <c r="J166" i="2"/>
  <c r="J46" i="2"/>
  <c r="J52" i="2" s="1"/>
  <c r="J26" i="2"/>
  <c r="J27" i="2"/>
  <c r="J28" i="2"/>
  <c r="J25" i="2"/>
  <c r="W186" i="2"/>
  <c r="G183" i="2"/>
  <c r="W183" i="2" s="1"/>
  <c r="J183" i="2"/>
  <c r="X183" i="2" s="1"/>
  <c r="G182" i="2"/>
  <c r="J161" i="2"/>
  <c r="X161" i="2" s="1"/>
  <c r="J162" i="2"/>
  <c r="X162" i="2" s="1"/>
  <c r="J163" i="2"/>
  <c r="W161" i="2"/>
  <c r="W162" i="2"/>
  <c r="G89" i="2"/>
  <c r="W89" i="2" s="1"/>
  <c r="J89" i="2"/>
  <c r="X89" i="2" s="1"/>
  <c r="G45" i="2"/>
  <c r="C10" i="1"/>
  <c r="K79" i="2"/>
  <c r="L79" i="2"/>
  <c r="M79" i="2"/>
  <c r="N79" i="2"/>
  <c r="O79" i="2"/>
  <c r="P79" i="2"/>
  <c r="Q79" i="2"/>
  <c r="R79" i="2"/>
  <c r="S79" i="2"/>
  <c r="T79" i="2"/>
  <c r="U79" i="2"/>
  <c r="V79" i="2"/>
  <c r="J182" i="2"/>
  <c r="J159" i="2"/>
  <c r="J160" i="2"/>
  <c r="J158" i="2"/>
  <c r="J88" i="2"/>
  <c r="J84" i="2"/>
  <c r="Y117" i="2" l="1"/>
  <c r="Y109" i="2"/>
  <c r="Y101" i="2"/>
  <c r="Y110" i="2"/>
  <c r="Y103" i="2"/>
  <c r="Y102" i="2"/>
  <c r="Y124" i="2"/>
  <c r="Y116" i="2"/>
  <c r="Y108" i="2"/>
  <c r="Y100" i="2"/>
  <c r="Y119" i="2"/>
  <c r="Y126" i="2"/>
  <c r="Y123" i="2"/>
  <c r="Y115" i="2"/>
  <c r="Y107" i="2"/>
  <c r="Y99" i="2"/>
  <c r="Y111" i="2"/>
  <c r="Y118" i="2"/>
  <c r="Y122" i="2"/>
  <c r="Y114" i="2"/>
  <c r="Y106" i="2"/>
  <c r="Y98" i="2"/>
  <c r="Y127" i="2"/>
  <c r="Y129" i="2"/>
  <c r="Y121" i="2"/>
  <c r="Y113" i="2"/>
  <c r="Y105" i="2"/>
  <c r="Y97" i="2"/>
  <c r="Y162" i="2"/>
  <c r="Y161" i="2"/>
  <c r="G185" i="2"/>
  <c r="J195" i="2"/>
  <c r="G52" i="2"/>
  <c r="J45" i="2"/>
  <c r="X45" i="2" s="1"/>
  <c r="Y186" i="2"/>
  <c r="Y183" i="2"/>
  <c r="Y89" i="2"/>
  <c r="J81" i="2"/>
  <c r="X81" i="2" s="1"/>
  <c r="J80" i="2"/>
  <c r="J23" i="2"/>
  <c r="J20" i="2" s="1"/>
  <c r="J18" i="2"/>
  <c r="J17" i="2"/>
  <c r="X17" i="2" s="1"/>
  <c r="W202" i="2"/>
  <c r="W201" i="2"/>
  <c r="W200" i="2"/>
  <c r="W199" i="2"/>
  <c r="W197" i="2"/>
  <c r="W196" i="2"/>
  <c r="J181" i="2"/>
  <c r="K181" i="2"/>
  <c r="K203" i="2" s="1"/>
  <c r="L181" i="2"/>
  <c r="M181" i="2"/>
  <c r="W182" i="2"/>
  <c r="W163" i="2"/>
  <c r="W160" i="2"/>
  <c r="W159" i="2"/>
  <c r="W158" i="2"/>
  <c r="G147" i="2"/>
  <c r="W147" i="2" s="1"/>
  <c r="G146" i="2"/>
  <c r="W146" i="2" s="1"/>
  <c r="G145" i="2"/>
  <c r="W145" i="2" s="1"/>
  <c r="G144" i="2"/>
  <c r="W144" i="2" s="1"/>
  <c r="G143" i="2"/>
  <c r="W143" i="2" s="1"/>
  <c r="G142" i="2"/>
  <c r="W142" i="2" s="1"/>
  <c r="W140" i="2"/>
  <c r="J87" i="2"/>
  <c r="K87" i="2"/>
  <c r="M87" i="2"/>
  <c r="N87" i="2"/>
  <c r="O87" i="2"/>
  <c r="P87" i="2"/>
  <c r="Q87" i="2"/>
  <c r="Q91" i="2" s="1"/>
  <c r="R87" i="2"/>
  <c r="R91" i="2" s="1"/>
  <c r="S87" i="2"/>
  <c r="S91" i="2" s="1"/>
  <c r="T87" i="2"/>
  <c r="T91" i="2" s="1"/>
  <c r="U87" i="2"/>
  <c r="U91" i="2" s="1"/>
  <c r="V87" i="2"/>
  <c r="V91" i="2" s="1"/>
  <c r="W88" i="2"/>
  <c r="J83" i="2"/>
  <c r="K83" i="2"/>
  <c r="L83" i="2"/>
  <c r="L91" i="2" s="1"/>
  <c r="M83" i="2"/>
  <c r="N83" i="2"/>
  <c r="O83" i="2"/>
  <c r="P83" i="2"/>
  <c r="G83" i="2"/>
  <c r="W81" i="2"/>
  <c r="W80" i="2"/>
  <c r="G23" i="2"/>
  <c r="G20" i="2" s="1"/>
  <c r="K16" i="2"/>
  <c r="L16" i="2"/>
  <c r="M16" i="2"/>
  <c r="N16" i="2"/>
  <c r="O16" i="2"/>
  <c r="G18" i="2"/>
  <c r="W18" i="2" s="1"/>
  <c r="W17" i="2"/>
  <c r="K8" i="1"/>
  <c r="O8" i="1" s="1"/>
  <c r="K9" i="1"/>
  <c r="K10" i="1"/>
  <c r="O9" i="1"/>
  <c r="O10" i="1"/>
  <c r="X202" i="2"/>
  <c r="X201" i="2"/>
  <c r="X200" i="2"/>
  <c r="X199" i="2"/>
  <c r="X198" i="2"/>
  <c r="X197" i="2"/>
  <c r="X196" i="2"/>
  <c r="X194" i="2"/>
  <c r="X193" i="2"/>
  <c r="X192" i="2"/>
  <c r="X191" i="2"/>
  <c r="X190" i="2"/>
  <c r="X189" i="2"/>
  <c r="X188" i="2"/>
  <c r="X187" i="2"/>
  <c r="X185" i="2"/>
  <c r="X184" i="2"/>
  <c r="X182" i="2"/>
  <c r="X179" i="2"/>
  <c r="X178" i="2"/>
  <c r="X177" i="2"/>
  <c r="X176" i="2"/>
  <c r="X175" i="2"/>
  <c r="X173" i="2"/>
  <c r="X172" i="2"/>
  <c r="X171" i="2"/>
  <c r="X168" i="2"/>
  <c r="X167" i="2"/>
  <c r="X166" i="2"/>
  <c r="X163" i="2"/>
  <c r="X160" i="2"/>
  <c r="X159" i="2"/>
  <c r="X158" i="2"/>
  <c r="X156" i="2"/>
  <c r="X155" i="2"/>
  <c r="X154" i="2"/>
  <c r="X153" i="2"/>
  <c r="X152" i="2"/>
  <c r="X151" i="2"/>
  <c r="X150" i="2"/>
  <c r="X147" i="2"/>
  <c r="X146" i="2"/>
  <c r="X145" i="2"/>
  <c r="X144" i="2"/>
  <c r="X143" i="2"/>
  <c r="X142" i="2"/>
  <c r="X141" i="2"/>
  <c r="X140" i="2"/>
  <c r="X137" i="2"/>
  <c r="X136" i="2"/>
  <c r="X135" i="2"/>
  <c r="X134" i="2"/>
  <c r="X133" i="2"/>
  <c r="X132" i="2"/>
  <c r="X131" i="2"/>
  <c r="X130" i="2"/>
  <c r="X96" i="2"/>
  <c r="X95" i="2"/>
  <c r="X94" i="2"/>
  <c r="X90" i="2"/>
  <c r="X88" i="2"/>
  <c r="X86" i="2"/>
  <c r="X85" i="2"/>
  <c r="X84" i="2"/>
  <c r="X82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28" i="2"/>
  <c r="X27" i="2"/>
  <c r="X26" i="2"/>
  <c r="X25" i="2"/>
  <c r="X22" i="2"/>
  <c r="X21" i="2"/>
  <c r="X19" i="2"/>
  <c r="X15" i="2"/>
  <c r="X14" i="2"/>
  <c r="X13" i="2"/>
  <c r="X11" i="2"/>
  <c r="X10" i="2"/>
  <c r="X9" i="2"/>
  <c r="X8" i="2"/>
  <c r="W194" i="2"/>
  <c r="W193" i="2"/>
  <c r="W192" i="2"/>
  <c r="W191" i="2"/>
  <c r="W190" i="2"/>
  <c r="W189" i="2"/>
  <c r="W188" i="2"/>
  <c r="W187" i="2"/>
  <c r="W185" i="2"/>
  <c r="W184" i="2"/>
  <c r="W178" i="2"/>
  <c r="W175" i="2"/>
  <c r="W173" i="2"/>
  <c r="W172" i="2"/>
  <c r="W171" i="2"/>
  <c r="W168" i="2"/>
  <c r="W167" i="2"/>
  <c r="W166" i="2"/>
  <c r="W156" i="2"/>
  <c r="W155" i="2"/>
  <c r="W154" i="2"/>
  <c r="W153" i="2"/>
  <c r="W152" i="2"/>
  <c r="W151" i="2"/>
  <c r="W150" i="2"/>
  <c r="W137" i="2"/>
  <c r="W136" i="2"/>
  <c r="W135" i="2"/>
  <c r="W134" i="2"/>
  <c r="W133" i="2"/>
  <c r="W132" i="2"/>
  <c r="W131" i="2"/>
  <c r="W130" i="2"/>
  <c r="W96" i="2"/>
  <c r="W95" i="2"/>
  <c r="W94" i="2"/>
  <c r="W90" i="2"/>
  <c r="W86" i="2"/>
  <c r="W85" i="2"/>
  <c r="W82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7" i="2"/>
  <c r="W52" i="2"/>
  <c r="W51" i="2"/>
  <c r="W50" i="2"/>
  <c r="W49" i="2"/>
  <c r="W48" i="2"/>
  <c r="W47" i="2"/>
  <c r="W46" i="2"/>
  <c r="W45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28" i="2"/>
  <c r="W27" i="2"/>
  <c r="W26" i="2"/>
  <c r="W25" i="2"/>
  <c r="W22" i="2"/>
  <c r="W21" i="2"/>
  <c r="W19" i="2"/>
  <c r="W15" i="2"/>
  <c r="W14" i="2"/>
  <c r="W11" i="2"/>
  <c r="W10" i="2"/>
  <c r="W9" i="2"/>
  <c r="W8" i="2"/>
  <c r="L195" i="2"/>
  <c r="N195" i="2"/>
  <c r="O195" i="2"/>
  <c r="P195" i="2"/>
  <c r="Q195" i="2"/>
  <c r="R195" i="2"/>
  <c r="S195" i="2"/>
  <c r="N181" i="2"/>
  <c r="O181" i="2"/>
  <c r="P181" i="2"/>
  <c r="Q181" i="2"/>
  <c r="R181" i="2"/>
  <c r="S181" i="2"/>
  <c r="T181" i="2"/>
  <c r="T203" i="2" s="1"/>
  <c r="U181" i="2"/>
  <c r="U203" i="2" s="1"/>
  <c r="V181" i="2"/>
  <c r="V203" i="2" s="1"/>
  <c r="W177" i="2"/>
  <c r="W176" i="2"/>
  <c r="H169" i="2"/>
  <c r="J169" i="2"/>
  <c r="X169" i="2" s="1"/>
  <c r="G169" i="2"/>
  <c r="W169" i="2" s="1"/>
  <c r="J148" i="2"/>
  <c r="X148" i="2" s="1"/>
  <c r="K148" i="2"/>
  <c r="M148" i="2"/>
  <c r="J164" i="2"/>
  <c r="X164" i="2" s="1"/>
  <c r="K164" i="2"/>
  <c r="M164" i="2"/>
  <c r="H93" i="2"/>
  <c r="H138" i="2" s="1"/>
  <c r="I93" i="2"/>
  <c r="I138" i="2" s="1"/>
  <c r="J93" i="2"/>
  <c r="K93" i="2"/>
  <c r="K138" i="2" s="1"/>
  <c r="L93" i="2"/>
  <c r="L138" i="2" s="1"/>
  <c r="M93" i="2"/>
  <c r="M138" i="2" s="1"/>
  <c r="N93" i="2"/>
  <c r="N138" i="2" s="1"/>
  <c r="O93" i="2"/>
  <c r="O138" i="2" s="1"/>
  <c r="P93" i="2"/>
  <c r="P138" i="2" s="1"/>
  <c r="Q93" i="2"/>
  <c r="Q138" i="2" s="1"/>
  <c r="R93" i="2"/>
  <c r="R138" i="2" s="1"/>
  <c r="S93" i="2"/>
  <c r="S138" i="2" s="1"/>
  <c r="T93" i="2"/>
  <c r="T138" i="2" s="1"/>
  <c r="U93" i="2"/>
  <c r="U138" i="2" s="1"/>
  <c r="V93" i="2"/>
  <c r="V138" i="2" s="1"/>
  <c r="K77" i="2"/>
  <c r="M56" i="2"/>
  <c r="M54" i="2" s="1"/>
  <c r="M77" i="2" s="1"/>
  <c r="J54" i="2"/>
  <c r="J77" i="2" s="1"/>
  <c r="L54" i="2"/>
  <c r="N54" i="2"/>
  <c r="N77" i="2" s="1"/>
  <c r="O54" i="2"/>
  <c r="O77" i="2" s="1"/>
  <c r="P54" i="2"/>
  <c r="P77" i="2" s="1"/>
  <c r="Q54" i="2"/>
  <c r="Q77" i="2" s="1"/>
  <c r="R54" i="2"/>
  <c r="R77" i="2" s="1"/>
  <c r="S54" i="2"/>
  <c r="S77" i="2" s="1"/>
  <c r="T54" i="2"/>
  <c r="T77" i="2" s="1"/>
  <c r="U54" i="2"/>
  <c r="V54" i="2"/>
  <c r="G55" i="2"/>
  <c r="G54" i="2" s="1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G24" i="2"/>
  <c r="K20" i="2"/>
  <c r="M20" i="2"/>
  <c r="M29" i="2" s="1"/>
  <c r="N20" i="2"/>
  <c r="P20" i="2"/>
  <c r="Q20" i="2"/>
  <c r="S20" i="2"/>
  <c r="T20" i="2"/>
  <c r="V20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G13" i="2"/>
  <c r="W13" i="2" s="1"/>
  <c r="W198" i="2" l="1"/>
  <c r="Y198" i="2" s="1"/>
  <c r="G195" i="2"/>
  <c r="Y19" i="2"/>
  <c r="X23" i="2"/>
  <c r="Y94" i="2"/>
  <c r="Y176" i="2"/>
  <c r="Y201" i="2"/>
  <c r="Y32" i="2"/>
  <c r="Y40" i="2"/>
  <c r="Y49" i="2"/>
  <c r="Y167" i="2"/>
  <c r="Y191" i="2"/>
  <c r="Y38" i="2"/>
  <c r="Y47" i="2"/>
  <c r="Y172" i="2"/>
  <c r="Y156" i="2"/>
  <c r="Y144" i="2"/>
  <c r="Y134" i="2"/>
  <c r="Y159" i="2"/>
  <c r="Y8" i="2"/>
  <c r="Y21" i="2"/>
  <c r="N91" i="2"/>
  <c r="Y137" i="2"/>
  <c r="Y154" i="2"/>
  <c r="Y62" i="2"/>
  <c r="Y70" i="2"/>
  <c r="Y95" i="2"/>
  <c r="Y135" i="2"/>
  <c r="Y61" i="2"/>
  <c r="Y69" i="2"/>
  <c r="Y151" i="2"/>
  <c r="Y192" i="2"/>
  <c r="G16" i="2"/>
  <c r="W16" i="2" s="1"/>
  <c r="M91" i="2"/>
  <c r="W23" i="2"/>
  <c r="Y23" i="2" s="1"/>
  <c r="Y197" i="2"/>
  <c r="Y196" i="2"/>
  <c r="Y155" i="2"/>
  <c r="J16" i="2"/>
  <c r="X16" i="2" s="1"/>
  <c r="Y184" i="2"/>
  <c r="Y193" i="2"/>
  <c r="Y34" i="2"/>
  <c r="Y42" i="2"/>
  <c r="Y51" i="2"/>
  <c r="Y153" i="2"/>
  <c r="Y185" i="2"/>
  <c r="Y11" i="2"/>
  <c r="Y173" i="2"/>
  <c r="Y14" i="2"/>
  <c r="G87" i="2"/>
  <c r="W87" i="2" s="1"/>
  <c r="Y59" i="2"/>
  <c r="Y67" i="2"/>
  <c r="Y75" i="2"/>
  <c r="Y143" i="2"/>
  <c r="X80" i="2"/>
  <c r="Y80" i="2" s="1"/>
  <c r="J79" i="2"/>
  <c r="X79" i="2" s="1"/>
  <c r="X195" i="2"/>
  <c r="J203" i="2"/>
  <c r="Y60" i="2"/>
  <c r="Y68" i="2"/>
  <c r="Y76" i="2"/>
  <c r="K91" i="2"/>
  <c r="Q203" i="2"/>
  <c r="Y33" i="2"/>
  <c r="Y41" i="2"/>
  <c r="Y50" i="2"/>
  <c r="Y10" i="2"/>
  <c r="Y46" i="2"/>
  <c r="Y31" i="2"/>
  <c r="Y39" i="2"/>
  <c r="Y48" i="2"/>
  <c r="Y37" i="2"/>
  <c r="Y63" i="2"/>
  <c r="Y71" i="2"/>
  <c r="X181" i="2"/>
  <c r="Y199" i="2"/>
  <c r="Y145" i="2"/>
  <c r="Y175" i="2"/>
  <c r="W84" i="2"/>
  <c r="Y84" i="2" s="1"/>
  <c r="Y35" i="2"/>
  <c r="Y43" i="2"/>
  <c r="Y52" i="2"/>
  <c r="Y65" i="2"/>
  <c r="Y73" i="2"/>
  <c r="Y177" i="2"/>
  <c r="L203" i="2"/>
  <c r="Y57" i="2"/>
  <c r="Y66" i="2"/>
  <c r="Y74" i="2"/>
  <c r="Y130" i="2"/>
  <c r="Y140" i="2"/>
  <c r="X87" i="2"/>
  <c r="X12" i="2"/>
  <c r="Y88" i="2"/>
  <c r="Y131" i="2"/>
  <c r="G181" i="2"/>
  <c r="W181" i="2" s="1"/>
  <c r="Y132" i="2"/>
  <c r="Y146" i="2"/>
  <c r="Y158" i="2"/>
  <c r="Y81" i="2"/>
  <c r="X18" i="2"/>
  <c r="Y18" i="2" s="1"/>
  <c r="Y17" i="2"/>
  <c r="Y194" i="2"/>
  <c r="Y190" i="2"/>
  <c r="Y188" i="2"/>
  <c r="Y187" i="2"/>
  <c r="Y189" i="2"/>
  <c r="Y15" i="2"/>
  <c r="Y25" i="2"/>
  <c r="Y26" i="2"/>
  <c r="Y27" i="2"/>
  <c r="Y147" i="2"/>
  <c r="Y150" i="2"/>
  <c r="Y152" i="2"/>
  <c r="Y178" i="2"/>
  <c r="Y168" i="2"/>
  <c r="Y169" i="2"/>
  <c r="S203" i="2"/>
  <c r="Y28" i="2"/>
  <c r="Y166" i="2"/>
  <c r="X83" i="2"/>
  <c r="X24" i="2"/>
  <c r="R203" i="2"/>
  <c r="Y133" i="2"/>
  <c r="Y200" i="2"/>
  <c r="P203" i="2"/>
  <c r="Y9" i="2"/>
  <c r="Y22" i="2"/>
  <c r="Y82" i="2"/>
  <c r="W83" i="2"/>
  <c r="X20" i="2"/>
  <c r="W24" i="2"/>
  <c r="X93" i="2"/>
  <c r="O203" i="2"/>
  <c r="Y64" i="2"/>
  <c r="Y72" i="2"/>
  <c r="Y96" i="2"/>
  <c r="Y136" i="2"/>
  <c r="Y171" i="2"/>
  <c r="Y182" i="2"/>
  <c r="Y202" i="2"/>
  <c r="N203" i="2"/>
  <c r="Y85" i="2"/>
  <c r="O91" i="2"/>
  <c r="W93" i="2"/>
  <c r="G179" i="2"/>
  <c r="W179" i="2" s="1"/>
  <c r="Y179" i="2" s="1"/>
  <c r="P91" i="2"/>
  <c r="W55" i="2"/>
  <c r="Y55" i="2" s="1"/>
  <c r="Y36" i="2"/>
  <c r="Y45" i="2"/>
  <c r="X54" i="2"/>
  <c r="G148" i="2"/>
  <c r="W148" i="2" s="1"/>
  <c r="Y148" i="2" s="1"/>
  <c r="Y142" i="2"/>
  <c r="Y160" i="2"/>
  <c r="Y163" i="2"/>
  <c r="W141" i="2"/>
  <c r="Y141" i="2" s="1"/>
  <c r="J138" i="2"/>
  <c r="X138" i="2" s="1"/>
  <c r="G138" i="2"/>
  <c r="W138" i="2" s="1"/>
  <c r="Y86" i="2"/>
  <c r="Y90" i="2"/>
  <c r="X77" i="2"/>
  <c r="Y56" i="2"/>
  <c r="G12" i="2"/>
  <c r="W12" i="2" s="1"/>
  <c r="Y13" i="2"/>
  <c r="W20" i="2"/>
  <c r="M195" i="2"/>
  <c r="M203" i="2" s="1"/>
  <c r="G164" i="2"/>
  <c r="W164" i="2" s="1"/>
  <c r="Y164" i="2" s="1"/>
  <c r="G79" i="2"/>
  <c r="G58" i="2"/>
  <c r="Y181" i="2" l="1"/>
  <c r="Y20" i="2"/>
  <c r="Y16" i="2"/>
  <c r="J29" i="2"/>
  <c r="X29" i="2" s="1"/>
  <c r="J91" i="2"/>
  <c r="X91" i="2" s="1"/>
  <c r="M204" i="2"/>
  <c r="F7" i="1" s="1"/>
  <c r="K7" i="1" s="1"/>
  <c r="Y87" i="2"/>
  <c r="Y93" i="2"/>
  <c r="Y12" i="2"/>
  <c r="Y83" i="2"/>
  <c r="Y54" i="2"/>
  <c r="X203" i="2"/>
  <c r="Y24" i="2"/>
  <c r="Y138" i="2"/>
  <c r="W195" i="2"/>
  <c r="Y195" i="2" s="1"/>
  <c r="G203" i="2"/>
  <c r="W203" i="2" s="1"/>
  <c r="G91" i="2"/>
  <c r="W91" i="2" s="1"/>
  <c r="W79" i="2"/>
  <c r="Y79" i="2" s="1"/>
  <c r="G77" i="2"/>
  <c r="W77" i="2" s="1"/>
  <c r="Y77" i="2" s="1"/>
  <c r="W58" i="2"/>
  <c r="Y58" i="2" s="1"/>
  <c r="G29" i="2"/>
  <c r="W29" i="2" l="1"/>
  <c r="Y29" i="2" s="1"/>
  <c r="G204" i="2"/>
  <c r="W204" i="2" s="1"/>
  <c r="J204" i="2"/>
  <c r="Y91" i="2"/>
  <c r="Y203" i="2"/>
  <c r="X204" i="2" l="1"/>
  <c r="Y204" i="2" s="1"/>
  <c r="C7" i="1"/>
  <c r="O7" i="1" s="1"/>
</calcChain>
</file>

<file path=xl/sharedStrings.xml><?xml version="1.0" encoding="utf-8"?>
<sst xmlns="http://schemas.openxmlformats.org/spreadsheetml/2006/main" count="703" uniqueCount="341">
  <si>
    <t>Штатні працівники</t>
  </si>
  <si>
    <t>За строковими трудовими договорами</t>
  </si>
  <si>
    <t>За договорами ЦПХ</t>
  </si>
  <si>
    <t>місяців</t>
  </si>
  <si>
    <t>місяць</t>
  </si>
  <si>
    <t>дні</t>
  </si>
  <si>
    <t>учасн.</t>
  </si>
  <si>
    <t>шт.</t>
  </si>
  <si>
    <t>Фотофіксація</t>
  </si>
  <si>
    <t>сторінка</t>
  </si>
  <si>
    <t>Бухгалтерські послуги</t>
  </si>
  <si>
    <t>Розрахунково-касове обслуговування (відповідно до тарифів обслуговуючого банку)</t>
  </si>
  <si>
    <t>послуга</t>
  </si>
  <si>
    <t>4.1,1</t>
  </si>
  <si>
    <t>4.1,2</t>
  </si>
  <si>
    <t>1.5,1</t>
  </si>
  <si>
    <t>1.5,2</t>
  </si>
  <si>
    <t>1.5,3</t>
  </si>
  <si>
    <t>1.5,4</t>
  </si>
  <si>
    <t>1.4,1</t>
  </si>
  <si>
    <t>1.4,2</t>
  </si>
  <si>
    <r>
      <rPr>
        <b/>
        <sz val="9"/>
        <rFont val="Times New Roman"/>
        <family val="1"/>
        <charset val="204"/>
      </rPr>
      <t>Звіт про надходження та використання коштів для реалізації проекту
Назва Грантоотримувача:
Назва проєкту:
Дата початку проєкту:
Дата завершення проєкту:</t>
    </r>
  </si>
  <si>
    <t>Розділ: Стаття: Підстаття: 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</si>
  <si>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</si>
  <si>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</si>
  <si>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</si>
  <si>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</si>
  <si>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</si>
  <si>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</si>
  <si>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Загальна  сума витрат по проекту, грн.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</si>
  <si>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</si>
  <si>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</si>
  <si>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</si>
  <si>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</si>
  <si>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</si>
  <si>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</si>
  <si>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r>
      <rPr>
        <b/>
        <sz val="9"/>
        <rFont val="Times New Roman"/>
        <family val="1"/>
        <charset val="204"/>
      </rPr>
      <t>Кількість/
Період</t>
    </r>
  </si>
  <si>
    <r>
      <rPr>
        <b/>
        <sz val="9"/>
        <rFont val="Times New Roman"/>
        <family val="1"/>
        <charset val="204"/>
      </rPr>
      <t>Вартість за
одиницю, грн</t>
    </r>
  </si>
  <si>
    <r>
      <rPr>
        <b/>
        <sz val="9"/>
        <rFont val="Times New Roman"/>
        <family val="1"/>
        <charset val="204"/>
      </rPr>
      <t>Загальна сума,
грн. (=5*6)</t>
    </r>
  </si>
  <si>
    <r>
      <rPr>
        <b/>
        <sz val="9"/>
        <rFont val="Times New Roman"/>
        <family val="1"/>
        <charset val="204"/>
      </rPr>
      <t>Вартість за
одиницю, грн.</t>
    </r>
  </si>
  <si>
    <r>
      <rPr>
        <b/>
        <sz val="9"/>
        <rFont val="Times New Roman"/>
        <family val="1"/>
        <charset val="204"/>
      </rPr>
      <t>Загальна сума,
грн. (11*12)</t>
    </r>
  </si>
  <si>
    <r>
      <rPr>
        <b/>
        <sz val="9"/>
        <rFont val="Times New Roman"/>
        <family val="1"/>
        <charset val="204"/>
      </rPr>
      <t>Загальна сума,
грн. (=17*18)</t>
    </r>
  </si>
  <si>
    <r>
      <rPr>
        <b/>
        <sz val="9"/>
        <rFont val="Times New Roman"/>
        <family val="1"/>
        <charset val="204"/>
      </rPr>
      <t>Загальна сума,
грн. (=20*21)</t>
    </r>
  </si>
  <si>
    <t>грн.</t>
  </si>
  <si>
    <t>%</t>
  </si>
  <si>
    <t>Розділ ІІ:                  ВИТРАТИ:</t>
  </si>
  <si>
    <t>Стаття:</t>
  </si>
  <si>
    <t>Винагорода членам команди проєкту</t>
  </si>
  <si>
    <t>Підстаття:</t>
  </si>
  <si>
    <r>
      <rPr>
        <b/>
        <i/>
        <sz val="9"/>
        <rFont val="Times New Roman"/>
        <family val="1"/>
        <charset val="204"/>
      </rPr>
      <t>Оплата праці штатних працівників  організації-
заявника (лише у вигляді премії)</t>
    </r>
  </si>
  <si>
    <t>Пункт:</t>
  </si>
  <si>
    <t>1.1.1</t>
  </si>
  <si>
    <t>Повне ПІБ, посада (роль у проєкті)</t>
  </si>
  <si>
    <t>1.1.2</t>
  </si>
  <si>
    <t>1.1.3</t>
  </si>
  <si>
    <t>За  трудовими договорами</t>
  </si>
  <si>
    <t>1.2.1</t>
  </si>
  <si>
    <t>1.2.2</t>
  </si>
  <si>
    <t>1.2.3</t>
  </si>
  <si>
    <t>1.3.1</t>
  </si>
  <si>
    <r>
      <rPr>
        <sz val="9"/>
        <rFont val="Times New Roman"/>
        <family val="1"/>
        <charset val="204"/>
      </rPr>
      <t>Повне ПІБ, зазначити конкретну назву
послуги/виконання робіт</t>
    </r>
  </si>
  <si>
    <t>1.3.2</t>
  </si>
  <si>
    <t>1.3.3</t>
  </si>
  <si>
    <r>
      <rPr>
        <b/>
        <i/>
        <sz val="9"/>
        <rFont val="Times New Roman"/>
        <family val="1"/>
        <charset val="204"/>
      </rPr>
      <t>Соціальні внески з оплати праці (нарахування
ЄСВ)</t>
    </r>
  </si>
  <si>
    <t>За договорами з ФОП</t>
  </si>
  <si>
    <t>Всього по статті 1 "Винагорода членам команди":</t>
  </si>
  <si>
    <t>Витрати пов'язані з відрядженнями (для штатних працівників)</t>
  </si>
  <si>
    <t>Вартість проїзду (для штатних працівників)</t>
  </si>
  <si>
    <t>2.1.1</t>
  </si>
  <si>
    <r>
      <rPr>
        <sz val="9"/>
        <rFont val="Times New Roman"/>
        <family val="1"/>
        <charset val="204"/>
      </rPr>
      <t>Вартість квитків (з деталізацією маршруту і
прізвищем відрядженої особи)</t>
    </r>
  </si>
  <si>
    <t>2.1.2</t>
  </si>
  <si>
    <t>2.1.3</t>
  </si>
  <si>
    <r>
      <rPr>
        <b/>
        <i/>
        <sz val="9"/>
        <rFont val="Times New Roman"/>
        <family val="1"/>
        <charset val="204"/>
      </rPr>
      <t>Вартість проживання (для штатних
працівників)</t>
    </r>
  </si>
  <si>
    <t>2.2.1</t>
  </si>
  <si>
    <r>
      <rPr>
        <sz val="9"/>
        <rFont val="Times New Roman"/>
        <family val="1"/>
        <charset val="204"/>
      </rPr>
      <t>Рахунки з готелів (з вказаним прізвищем відрядженої
особи)</t>
    </r>
  </si>
  <si>
    <t>доба</t>
  </si>
  <si>
    <t>2.2.2</t>
  </si>
  <si>
    <t>2.2.3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</si>
  <si>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</si>
  <si>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</si>
  <si>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</si>
  <si>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</si>
  <si>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</si>
  <si>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</si>
  <si>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</si>
  <si>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</si>
  <si>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r>
      <rPr>
        <b/>
        <i/>
        <sz val="9"/>
        <rFont val="Times New Roman"/>
        <family val="1"/>
        <charset val="204"/>
      </rPr>
      <t>Обладнання, інструменти, інвентар, які необхідні для використання його при реалізації
проєкту грантоотримувача</t>
    </r>
  </si>
  <si>
    <t>3.1.1</t>
  </si>
  <si>
    <t>3.1.2</t>
  </si>
  <si>
    <r>
      <rPr>
        <sz val="9"/>
        <rFont val="Times New Roman"/>
        <family val="1"/>
        <charset val="204"/>
      </rPr>
      <t>Найменування інструменту (з деталізацією технічних
характеристик)</t>
    </r>
  </si>
  <si>
    <t>3.1.3</t>
  </si>
  <si>
    <r>
      <rPr>
        <sz val="9"/>
        <rFont val="Times New Roman"/>
        <family val="1"/>
        <charset val="204"/>
      </rPr>
      <t>Найменування інвентаря (з деталізацією технічних
характеристик)</t>
    </r>
  </si>
  <si>
    <r>
      <rPr>
        <b/>
        <i/>
        <sz val="9"/>
        <rFont val="Times New Roman"/>
        <family val="1"/>
        <charset val="204"/>
      </rPr>
      <t>Нематеріальні активи, які необхідні до
придбання для використання їх при реалізації проєкту грантоотримувача (за рахунок</t>
    </r>
  </si>
  <si>
    <t>3.2.1</t>
  </si>
  <si>
    <r>
      <rPr>
        <sz val="9"/>
        <rFont val="Times New Roman"/>
        <family val="1"/>
        <charset val="204"/>
      </rPr>
      <t>Програмне забезпечення  (з деталізацією технічних
характеристик)</t>
    </r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</si>
  <si>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</si>
  <si>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</si>
  <si>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</si>
  <si>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</si>
  <si>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</si>
  <si>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Оренда приміщення</t>
  </si>
  <si>
    <t>4.1.3</t>
  </si>
  <si>
    <r>
      <rPr>
        <sz val="9"/>
        <rFont val="Times New Roman"/>
        <family val="1"/>
        <charset val="204"/>
      </rPr>
      <t>кв.м
(годин, діб)</t>
    </r>
  </si>
  <si>
    <t>Оренда техніки, обладнання та інструменту</t>
  </si>
  <si>
    <t>4.2.1</t>
  </si>
  <si>
    <t>4.2.2</t>
  </si>
  <si>
    <t>4.2.3</t>
  </si>
  <si>
    <t>Оренда транспорту</t>
  </si>
  <si>
    <t>4.3.1</t>
  </si>
  <si>
    <t>км (годин)</t>
  </si>
  <si>
    <t>4.3.2</t>
  </si>
  <si>
    <t>4.3.3</t>
  </si>
  <si>
    <t>Оренда сценічно-постановочних засобів</t>
  </si>
  <si>
    <t>4.4.1</t>
  </si>
  <si>
    <r>
      <rPr>
        <sz val="9"/>
        <rFont val="Times New Roman"/>
        <family val="1"/>
        <charset val="204"/>
      </rPr>
      <t>Найменування (з деталізацією технічних
характеристик)</t>
    </r>
  </si>
  <si>
    <t>4.,4.2</t>
  </si>
  <si>
    <t>4.4,3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</si>
  <si>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</si>
  <si>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</si>
  <si>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</si>
  <si>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</si>
  <si>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</si>
  <si>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Витрати учасників проєкту, які беруть участь у заходах проєкту та не отримують оплату праці та/або винагороду</t>
  </si>
  <si>
    <t>Послуги з харчування</t>
  </si>
  <si>
    <t>5.1.1</t>
  </si>
  <si>
    <t>5.1.2</t>
  </si>
  <si>
    <t>5.1.3</t>
  </si>
  <si>
    <r>
      <rPr>
        <sz val="9"/>
        <rFont val="Times New Roman"/>
        <family val="1"/>
        <charset val="204"/>
      </rPr>
      <t>Послуги з харчування (сніданок/обід/вечеря/кава-
брейк)</t>
    </r>
  </si>
  <si>
    <t>Витрати на проїзд учасників заходів</t>
  </si>
  <si>
    <t>5.2.1</t>
  </si>
  <si>
    <r>
      <rPr>
        <sz val="9"/>
        <rFont val="Times New Roman"/>
        <family val="1"/>
        <charset val="204"/>
      </rPr>
      <t>Вартість квитків (з деталізацією маршруту і прізвищем
особи, що відряджається)</t>
    </r>
  </si>
  <si>
    <t>5.2.2</t>
  </si>
  <si>
    <t>5.2.3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</si>
  <si>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</si>
  <si>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</si>
  <si>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</si>
  <si>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</si>
  <si>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</si>
  <si>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</si>
  <si>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Основні матеріали та сировина</t>
  </si>
  <si>
    <t>6.1.1</t>
  </si>
  <si>
    <t>6.1.2</t>
  </si>
  <si>
    <t>6.1.3</t>
  </si>
  <si>
    <t>Найменування</t>
  </si>
  <si>
    <t>Носії, накопичувачі</t>
  </si>
  <si>
    <t>6.2.1</t>
  </si>
  <si>
    <t>6.2.2</t>
  </si>
  <si>
    <t>6.2.3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</si>
  <si>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</si>
  <si>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</si>
  <si>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</si>
  <si>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</si>
  <si>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</si>
  <si>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</si>
  <si>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Друк плакатів</t>
  </si>
  <si>
    <t>Послуги копірайтера</t>
  </si>
  <si>
    <t>Всього по статті 7 "Поліграфічні послуги":</t>
  </si>
  <si>
    <t>Видавничі послуги</t>
  </si>
  <si>
    <t>Послуги коректора</t>
  </si>
  <si>
    <t>Послуги верстки</t>
  </si>
  <si>
    <t>Друк книг</t>
  </si>
  <si>
    <t>екземпляр</t>
  </si>
  <si>
    <t>Друк журналів</t>
  </si>
  <si>
    <t>Інші витрати (вказати надану послугу)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</si>
  <si>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"Видавничі послуги"</t>
    </r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</si>
  <si>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</si>
  <si>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</si>
  <si>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</si>
  <si>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</si>
  <si>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"Створення web-ресурсу"</t>
    </r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</si>
  <si>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</si>
  <si>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</si>
  <si>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r>
      <rPr>
        <sz val="9"/>
        <rFont val="Times New Roman"/>
        <family val="1"/>
        <charset val="204"/>
      </rPr>
      <t>Найменування методичних, навчальних,
інформаційних матеріалів</t>
    </r>
  </si>
  <si>
    <r>
      <rPr>
        <b/>
        <i/>
        <sz val="9"/>
        <rFont val="Times New Roman"/>
        <family val="1"/>
        <charset val="204"/>
      </rPr>
      <t>Всього по статті 11 "Придбання методичних, навчальних, інформаційних
матеріалів, в т.ч. на електроних носіях інформації":</t>
    </r>
  </si>
  <si>
    <t>Послуги з перекладу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</si>
  <si>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"Послуги з перекладу"</t>
    </r>
  </si>
  <si>
    <t>Всього по статті 12 "Послуги з перекладу":</t>
  </si>
  <si>
    <t>Інші прямі витрати</t>
  </si>
  <si>
    <t>Адміністративні витрати</t>
  </si>
  <si>
    <t>Юридичні послуги</t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</si>
  <si>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"Адміністративні витрати"</t>
    </r>
  </si>
  <si>
    <r>
      <rPr>
        <b/>
        <i/>
        <sz val="9"/>
        <rFont val="Times New Roman"/>
        <family val="1"/>
        <charset val="204"/>
      </rPr>
      <t>Послуги комп'ютерної обробки, монтажу,
зведення</t>
    </r>
  </si>
  <si>
    <r>
      <rPr>
        <sz val="9"/>
        <rFont val="Times New Roman"/>
        <family val="1"/>
        <charset val="204"/>
      </rPr>
      <t>Зазначити конкретну назву послуги відповідно до
технічного завдання</t>
    </r>
  </si>
  <si>
    <r>
      <rPr>
        <sz val="9"/>
        <rFont val="Times New Roman"/>
        <family val="1"/>
        <charset val="204"/>
      </rPr>
      <t>Соціальні внески за договорами ЦПХ з підрядниками
(ЄСВ) розділу "Послуги комп'ютерної обробки,</t>
    </r>
  </si>
  <si>
    <t>Витрати на послуги страхування</t>
  </si>
  <si>
    <t>Вказати предмет страхування</t>
  </si>
  <si>
    <t>Всього по статті 13 "Інші прямі витрати":</t>
  </si>
  <si>
    <t>Всього по розділу ІІ "Витрати":</t>
  </si>
  <si>
    <t>6.1.4</t>
  </si>
  <si>
    <t>4.2,4</t>
  </si>
  <si>
    <t>4.2,5</t>
  </si>
  <si>
    <t>4.2,6</t>
  </si>
  <si>
    <r>
      <rPr>
        <b/>
        <sz val="9"/>
        <rFont val="Arial"/>
        <family val="2"/>
      </rPr>
      <t xml:space="preserve">ЗВІТ
про надходження та використання коштів для реалізації проєкту за період з </t>
    </r>
    <r>
      <rPr>
        <u/>
        <sz val="9"/>
        <rFont val="Times New Roman"/>
        <family val="1"/>
      </rPr>
      <t>                                     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по </t>
    </r>
    <r>
      <rPr>
        <u/>
        <sz val="9"/>
        <rFont val="Times New Roman"/>
        <family val="1"/>
      </rPr>
      <t>                                            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2021 року</t>
    </r>
  </si>
  <si>
    <r>
      <rPr>
        <b/>
        <sz val="9"/>
        <rFont val="Calibri"/>
        <family val="1"/>
      </rPr>
      <t>Загальна сума гранту</t>
    </r>
  </si>
  <si>
    <r>
      <rPr>
        <b/>
        <sz val="9"/>
        <rFont val="Calibri"/>
        <family val="1"/>
      </rPr>
      <t>Загальна сума співфінансування</t>
    </r>
  </si>
  <si>
    <r>
      <rPr>
        <b/>
        <sz val="9"/>
        <rFont val="Calibri"/>
        <family val="1"/>
      </rPr>
      <t>Загальна сума реінвестицій (дохід отриманий від реалізації книг,
квитків, програм та інше)</t>
    </r>
  </si>
  <si>
    <r>
      <rPr>
        <b/>
        <sz val="9"/>
        <rFont val="Calibri"/>
        <family val="1"/>
      </rPr>
      <t>Загальна сума всього проєкту</t>
    </r>
  </si>
  <si>
    <r>
      <rPr>
        <sz val="9"/>
        <rFont val="Calibri"/>
        <family val="1"/>
      </rPr>
      <t>Кошти організацій- партнерів
(повна назва організації)</t>
    </r>
  </si>
  <si>
    <r>
      <rPr>
        <sz val="9"/>
        <rFont val="Calibri"/>
        <family val="1"/>
      </rPr>
      <t>Кошти державного та місцевих бюджетів (повна назва організації)</t>
    </r>
  </si>
  <si>
    <r>
      <rPr>
        <sz val="9"/>
        <rFont val="Calibri"/>
        <family val="1"/>
      </rPr>
      <t>Кошти інших інстутиційних донорів</t>
    </r>
  </si>
  <si>
    <r>
      <rPr>
        <sz val="9"/>
        <rFont val="Calibri"/>
        <family val="1"/>
      </rPr>
      <t>Кошти приватних донорів</t>
    </r>
  </si>
  <si>
    <r>
      <rPr>
        <sz val="9"/>
        <rFont val="Calibri"/>
        <family val="1"/>
      </rPr>
      <t>Власні кошти організації- заявника</t>
    </r>
  </si>
  <si>
    <r>
      <rPr>
        <sz val="9"/>
        <rFont val="Calibri"/>
        <family val="1"/>
      </rPr>
      <t>Загальна сума</t>
    </r>
  </si>
  <si>
    <r>
      <rPr>
        <sz val="9"/>
        <rFont val="Calibri"/>
        <family val="1"/>
      </rPr>
      <t>%</t>
    </r>
  </si>
  <si>
    <r>
      <rPr>
        <sz val="9"/>
        <rFont val="Calibri"/>
        <family val="1"/>
      </rPr>
      <t>грн.</t>
    </r>
  </si>
  <si>
    <r>
      <rPr>
        <sz val="9"/>
        <rFont val="Calibri"/>
        <family val="1"/>
      </rPr>
      <t>грн. (ст.3+ст.4+ст.5+
ст.6+ст.7)</t>
    </r>
  </si>
  <si>
    <r>
      <rPr>
        <b/>
        <sz val="9"/>
        <rFont val="Calibri"/>
        <family val="1"/>
      </rPr>
      <t>%</t>
    </r>
  </si>
  <si>
    <r>
      <rPr>
        <b/>
        <sz val="9"/>
        <rFont val="Calibri"/>
        <family val="1"/>
      </rPr>
      <t>грн.</t>
    </r>
  </si>
  <si>
    <r>
      <rPr>
        <sz val="9"/>
        <rFont val="Calibri"/>
        <family val="1"/>
      </rPr>
      <t>стовпці</t>
    </r>
  </si>
  <si>
    <r>
      <rPr>
        <sz val="9"/>
        <rFont val="Calibri"/>
        <family val="1"/>
      </rPr>
      <t>плановий бюджет</t>
    </r>
  </si>
  <si>
    <r>
      <rPr>
        <sz val="9"/>
        <rFont val="Calibri"/>
        <family val="1"/>
      </rPr>
      <t>фактичний бюджет</t>
    </r>
  </si>
  <si>
    <r>
      <rPr>
        <sz val="9"/>
        <rFont val="Calibri"/>
        <family val="1"/>
      </rPr>
      <t>профінансовано</t>
    </r>
  </si>
  <si>
    <r>
      <rPr>
        <sz val="9"/>
        <rFont val="Calibri"/>
        <family val="1"/>
      </rPr>
      <t>залишок до
фінансування</t>
    </r>
  </si>
  <si>
    <r>
      <rPr>
        <b/>
        <sz val="9"/>
        <rFont val="Arial"/>
        <family val="2"/>
      </rPr>
      <t>РЕЗУЛЬТАТ РЕАЛІЗАЦІЇ ПРОЄКТУ</t>
    </r>
  </si>
  <si>
    <r>
      <rPr>
        <i/>
        <sz val="9"/>
        <rFont val="Arial"/>
        <family val="2"/>
      </rPr>
      <t>(посада)                                                                                                                                                                                                                 (підпис, печатка)                                                                                                                                    (ПІБ)</t>
    </r>
  </si>
  <si>
    <r>
      <rPr>
        <b/>
        <sz val="9"/>
        <rFont val="Arial"/>
        <family val="2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</si>
  <si>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r>
      <rPr>
        <i/>
        <sz val="9"/>
        <rFont val="Arial"/>
        <family val="2"/>
      </rPr>
      <t>(підпис, печатка)                                                                                                                                                                                                                                                                                                                                                                                                                                               (підпис, печатка)</t>
    </r>
  </si>
  <si>
    <t>1.4.3</t>
  </si>
  <si>
    <t xml:space="preserve">Друк банерів </t>
  </si>
  <si>
    <t>Друк інших роздаткових матеріалів</t>
  </si>
  <si>
    <t>Інші поліграфічні послуги</t>
  </si>
  <si>
    <t xml:space="preserve">Соціальні внески за договорами ЦПХ з підрядниками (ЄСВ) розділу "Поліграфічні послуги" </t>
  </si>
  <si>
    <t>13.1.1</t>
  </si>
  <si>
    <t>13.1.2</t>
  </si>
  <si>
    <t>13.4.1</t>
  </si>
  <si>
    <t>13.4.2</t>
  </si>
  <si>
    <t>13.4.3</t>
  </si>
  <si>
    <t>13.4.4</t>
  </si>
  <si>
    <t>13.4.5</t>
  </si>
  <si>
    <t>13.4.6</t>
  </si>
  <si>
    <t>13.4.7</t>
  </si>
  <si>
    <t>Соціальні внески за договорами ЦПХ з підрядниками (ЄСВ) розділу "Інші прямі витрати"</t>
  </si>
  <si>
    <t>год</t>
  </si>
  <si>
    <t>Витрати зі створення сайту (модернізація та створення окремої сторінок)</t>
  </si>
  <si>
    <t>проєкт</t>
  </si>
  <si>
    <t>Витрати з обслуговування сайту</t>
  </si>
  <si>
    <t>13,2,2</t>
  </si>
  <si>
    <t>кількість епізодів</t>
  </si>
  <si>
    <t>кількість спотів</t>
  </si>
  <si>
    <t>місяці</t>
  </si>
  <si>
    <r>
      <rPr>
        <sz val="9"/>
        <rFont val="Calibri"/>
        <family val="1"/>
      </rPr>
      <t xml:space="preserve">Склав:                          </t>
    </r>
    <r>
      <rPr>
        <u/>
        <sz val="9"/>
        <rFont val="Times New Roman"/>
        <family val="1"/>
      </rPr>
      <t xml:space="preserve">                                                                                         
</t>
    </r>
    <r>
      <rPr>
        <sz val="9"/>
        <rFont val="Calibri"/>
        <family val="1"/>
      </rPr>
      <t xml:space="preserve">посада                                                                                                                                                                  підпис                                                                                                                                                                                                             </t>
    </r>
  </si>
  <si>
    <t>Пашинська Анна Анатолівна, кураторка урбаністичної лабораторії</t>
  </si>
  <si>
    <t>Семенова Ксенія Володимирівна (координатор проекту)</t>
  </si>
  <si>
    <t>Налисник Рената Любомирівна</t>
  </si>
  <si>
    <t>Ржим Наталія Василівна (координатор подій проекту та розробки каталогу)</t>
  </si>
  <si>
    <t>Офіс для команди проекту, 
36м2, 67грн/кв.м в місяць (пільгова оренда для соціальних ініціатив) 
Сахарова 23, поверх Промприлад.Реновація, 6 місяців оренди 2212х6 та комунальні послуги (1900грн/місяць)</t>
  </si>
  <si>
    <t>кв.м (годин, діб)</t>
  </si>
  <si>
    <t>Послуги з харчування (сніданок/обід/вечеря/кава-брейк)</t>
  </si>
  <si>
    <t>Витрати на проїзд британських менторів</t>
  </si>
  <si>
    <t>Проживання британських менторів</t>
  </si>
  <si>
    <t>Витратні матеріали для виготовлення архітектурного об'єкта, робота з деревом - Дошка цільна</t>
  </si>
  <si>
    <t>Витратні матеріали для виготовлення архітектурного об'єкта, робота з деревом - Лак</t>
  </si>
  <si>
    <t>Витратні матеріали для виготовлення архітектурного об'єкта, робота з деревом - Шпаклівка для дерева</t>
  </si>
  <si>
    <t>Витратні матеріали для виготовлення архітектурного об'єкта, робота з деревом - Колесо поворотне</t>
  </si>
  <si>
    <t>Витратні матеріали для виготовлення архітектурного об'єкта, робота з деревом -Ролик для м'яких меблів</t>
  </si>
  <si>
    <t>Витратні матеріали для виготовлення архітектурного об'єкта, робота з деревом -</t>
  </si>
  <si>
    <t>Витратні матеріали для виготовлення архітектурного об'єкта, робота з деревом - петля рояльна</t>
  </si>
  <si>
    <t>Витратні матеріали для виготовлення архітектурного об'єкта, робота з металом - Труба сталева кругла</t>
  </si>
  <si>
    <t>Витратні матеріали для виготовлення архітектурного об'єкта, робота з металом - Круг d10 мм 2м.п.</t>
  </si>
  <si>
    <t>Витратні матеріали для виготовлення архітектурного об'єкта, робота з металом - Смуга сталева</t>
  </si>
  <si>
    <t>Витратні матеріали для виготовлення архітектурного об'єкта, робота з металом - Лист г/к рифлений</t>
  </si>
  <si>
    <t>Витратні матеріали для виготовлення архітектурного об'єкта, робота з металом - Емаль чорний мат.</t>
  </si>
  <si>
    <t>Витратні матеріали для виготовлення архітектурного об'єкта, робота з металом - Грунт Denber Денберост сірий мат.</t>
  </si>
  <si>
    <t>Витратні матеріали для виготовлення архітектурного об'єкта, робота з металом - Розчинник</t>
  </si>
  <si>
    <t>Витратні матеріали для виготовлення архітектурного об'єкта, робота з металом - Електроди</t>
  </si>
  <si>
    <t>Витратні матеріали для виготовлення архітектурного об'єкта, розхідні матеріали - Стрічка малярна</t>
  </si>
  <si>
    <t>Витратні матеріали для виготовлення архітектурного об'єкта, розхідні матеріали - Емаль алкідна</t>
  </si>
  <si>
    <t>Витратні матеріали для виготовлення архітектурного об'єкта, розхідні матеріали - Саморіз по дереву 3,5 x 35</t>
  </si>
  <si>
    <t>Витратні матеріали для виготовлення архітектурного об'єкта, розхідні матеріали - Саморіз по дереву 3,9x70 мм</t>
  </si>
  <si>
    <t>Витратні матеріали для виготовлення архітектурного об'єкта, розхідні матеріали - Валик</t>
  </si>
  <si>
    <t>Витратні матеріали для виготовлення архітектурного об'єкта, розхідні матеріали - Кутник перфорований</t>
  </si>
  <si>
    <t>Витратні матеріали для виготовлення архітектурного об'єкта, розхідні матеріали - Лак меблевий</t>
  </si>
  <si>
    <t>Витратні матеріали для виготовлення архітектурного об'єкта, розхідні матеріали - Напрямна кулькова</t>
  </si>
  <si>
    <t>Витратні матеріали для виготовлення архітектурного об'єкта, розхідні матеріали - Комбінезон захисний</t>
  </si>
  <si>
    <t>Витратні матеріали для виготовлення архітектурного об'єкта, розхідні матеріали - Степлер</t>
  </si>
  <si>
    <t>Витратні матеріали для виготовлення архітектурного об'єкта, розхідні матеріали - Скоби для ручного степлера</t>
  </si>
  <si>
    <t>Витратні матеріали для виготовлення архітектурного об'єкта, розхідні матеріали - Наждачний папір</t>
  </si>
  <si>
    <t>Витратні матеріали для виготовлення архітектурного об'єкта, розхідні матеріали - Струбцина з параметрами схожими до Montero</t>
  </si>
  <si>
    <t>Витратні матеріали для виготовлення архітектурного об'єкта, розхідні матеріали - Ніж сегментний</t>
  </si>
  <si>
    <t>Витратні матеріали для виготовлення архітектурного об'єкта, розхідні матеріали - Струбцина з параметрами схожими до Stark</t>
  </si>
  <si>
    <t>Витратні матеріали для виготовлення архітектурного об'єкта, розхідні матеріали - Пензель</t>
  </si>
  <si>
    <t>Витратні матеріали для виготовлення архітектурного об'єкта, розхідні матеріали - Пісок</t>
  </si>
  <si>
    <t>Витратні матеріали для виготовлення архітектурного об'єкта, розхідні матеріали - Поролон</t>
  </si>
  <si>
    <t>Витратні матеріали для виготовлення архітектурного об'єкта, розхідні матеріали - Галька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</si>
  <si>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</si>
  <si>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</si>
  <si>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</si>
  <si>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</si>
  <si>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</si>
  <si>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</si>
  <si>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</si>
  <si>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</si>
  <si>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</si>
  <si>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</si>
  <si>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</si>
  <si>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</si>
  <si>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</si>
  <si>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</si>
  <si>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</si>
  <si>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</si>
  <si>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</si>
  <si>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</si>
  <si>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</si>
  <si>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</si>
  <si>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</si>
  <si>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</si>
  <si>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</si>
  <si>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</si>
  <si>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</si>
  <si>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</si>
  <si>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</si>
  <si>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</si>
  <si>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6.1.33</t>
  </si>
  <si>
    <t>6.1.34</t>
  </si>
  <si>
    <t>6.1.35</t>
  </si>
  <si>
    <t>6.1.36</t>
  </si>
  <si>
    <t>Друк плакатів каталогу</t>
  </si>
  <si>
    <t>Дизайнер каталогу</t>
  </si>
  <si>
    <t>Відеофіксація (стріми і фіксація)</t>
  </si>
  <si>
    <t>Рекламні витрати (facebook)</t>
  </si>
  <si>
    <t>Менеджер соціальних мереж</t>
  </si>
  <si>
    <t>2 статті про проект у партнерстві зі ЗМІ</t>
  </si>
  <si>
    <t>Дизайнер розробки візуалізації для зовнішньої комунікації</t>
  </si>
  <si>
    <t>Письмовий переклад (укр-англ і навпаки)</t>
  </si>
  <si>
    <t>Редагування письмового перекладу</t>
  </si>
  <si>
    <t>Послуги з проведенням дослідження з кругової економіки: аналіз місцевих політик та тем, публічних просторів/ типів бізнесу в контексті запровадження практик кругової економіки</t>
  </si>
  <si>
    <t>Послуги ментора відкритих подій та урбаністичної лабораторії</t>
  </si>
  <si>
    <t>Технічні послуги інсталяції дерев'яних конструкцій архітектурного об'єкта</t>
  </si>
  <si>
    <t>Технічні послуги інсталяції металевих конструкцій архітектурного об'єкта</t>
  </si>
  <si>
    <t>Поштові витрати</t>
  </si>
  <si>
    <t>0.22</t>
  </si>
  <si>
    <t>Женчук Маргарита Євгенівна/Федорак Марія Іванівна, керівник проекту кругової економіки у БО "БФ "Тепле Місто"(консультантка із кругової економіки)</t>
  </si>
  <si>
    <r>
      <rPr>
        <b/>
        <sz val="9"/>
        <color rgb="FFFF0000"/>
        <rFont val="Times New Roman"/>
        <family val="1"/>
        <charset val="204"/>
      </rPr>
      <t>Кількість/
Період</t>
    </r>
  </si>
  <si>
    <r>
      <rPr>
        <b/>
        <sz val="9"/>
        <color rgb="FFFF0000"/>
        <rFont val="Times New Roman"/>
        <family val="1"/>
        <charset val="204"/>
      </rPr>
      <t>Вартість за
одиницю, грн.</t>
    </r>
  </si>
  <si>
    <r>
      <rPr>
        <b/>
        <sz val="9"/>
        <color rgb="FFFF0000"/>
        <rFont val="Times New Roman"/>
        <family val="1"/>
        <charset val="204"/>
      </rPr>
      <t>Загальна сума,
грн. (=14*15)</t>
    </r>
  </si>
  <si>
    <r>
      <rPr>
        <b/>
        <sz val="9"/>
        <color rgb="FFFF0000"/>
        <rFont val="Times New Roman"/>
        <family val="1"/>
        <charset val="204"/>
      </rPr>
      <t>Вартість за
одиницю, грн</t>
    </r>
  </si>
  <si>
    <r>
      <rPr>
        <b/>
        <sz val="9"/>
        <color rgb="FFFF0000"/>
        <rFont val="Times New Roman"/>
        <family val="1"/>
        <charset val="204"/>
      </rPr>
      <t>Загальна сума,
грн. (=8*9)</t>
    </r>
  </si>
  <si>
    <t>Витратні матеріали для виготовлення архітектурного об'єкта, робота з деревом - Фанера ФК/</t>
  </si>
  <si>
    <t>Витратні матеріали для виготовлення архітектурного об'єкта, робота з деревом - Фанера ФСФ/Брус</t>
  </si>
  <si>
    <t>Назва конкурсної програми: Назва ЛОТ-у:Культурно-мистецький проєкт 
Назва Грантоотримувача: ГО "МЕТАЛАБ"         Назва проєкту: «Продукт для міста: експериментальна урбаністична лабораторія з дизайну громадських просторів за принципами кругової економіки»
Дата початку проєкту: червень 2021
Дата завершення проєкту: 15.11. 2021</t>
  </si>
  <si>
    <r>
      <rPr>
        <sz val="9"/>
        <rFont val="Trebuchet MS"/>
        <family val="2"/>
      </rPr>
      <t>Додаток №4</t>
    </r>
    <r>
      <rPr>
        <u/>
        <sz val="9"/>
        <rFont val="Times New Roman"/>
        <family val="1"/>
      </rPr>
      <t xml:space="preserve">
</t>
    </r>
    <r>
      <rPr>
        <sz val="9"/>
        <rFont val="Trebuchet MS"/>
        <family val="2"/>
      </rPr>
      <t>до Договору про надання гранту № №4CFC23-03323 від 30.06.2021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</si>
</sst>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%;[Red]0.00%"/>
    <numFmt numFmtId="165" formatCode="0.0"/>
    <numFmt numFmtId="166" formatCode="0.00;[Red]0.00"/>
    <numFmt numFmtId="167" formatCode="yy\.m\.d;@"/>
    <numFmt numFmtId="168" formatCode="d\.m"/>
    <numFmt numFmtId="169" formatCode="0.00_ ;[Red]\-0.00\ "/>
  </numFmts>
  <fonts count="29" x14ac:knownFonts="1">
    <font>
      <sz val="10"/>
      <color rgb="FF000000"/>
      <name val="Times New Roman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rebuchet MS"/>
      <family val="2"/>
    </font>
    <font>
      <u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  <charset val="204"/>
    </font>
    <font>
      <b/>
      <sz val="9"/>
      <name val="Calibri"/>
      <family val="1"/>
    </font>
    <font>
      <sz val="9"/>
      <name val="Calibri"/>
      <family val="1"/>
    </font>
    <font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173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EF2CB"/>
      </patternFill>
    </fill>
    <fill>
      <patternFill patternType="solid">
        <fgColor rgb="FFFFFF00"/>
      </patternFill>
    </fill>
    <fill>
      <patternFill patternType="solid">
        <fgColor rgb="FFE2EFD9"/>
      </patternFill>
    </fill>
    <fill>
      <patternFill patternType="solid">
        <fgColor rgb="FFDEEAF6"/>
      </patternFill>
    </fill>
    <fill>
      <patternFill patternType="solid">
        <fgColor rgb="FFECECEC"/>
      </patternFill>
    </fill>
    <fill>
      <patternFill patternType="solid">
        <fgColor rgb="FFEDEDED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shrinkToFit="1"/>
    </xf>
    <xf numFmtId="1" fontId="9" fillId="5" borderId="12" xfId="0" applyNumberFormat="1" applyFont="1" applyFill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 wrapText="1"/>
    </xf>
    <xf numFmtId="165" fontId="9" fillId="6" borderId="12" xfId="0" applyNumberFormat="1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2" fontId="9" fillId="7" borderId="12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shrinkToFit="1"/>
    </xf>
    <xf numFmtId="2" fontId="9" fillId="0" borderId="12" xfId="0" applyNumberFormat="1" applyFont="1" applyFill="1" applyBorder="1" applyAlignment="1">
      <alignment horizontal="center" vertical="center" shrinkToFit="1"/>
    </xf>
    <xf numFmtId="167" fontId="9" fillId="0" borderId="12" xfId="0" applyNumberFormat="1" applyFont="1" applyFill="1" applyBorder="1" applyAlignment="1">
      <alignment horizontal="center" vertical="center" shrinkToFit="1"/>
    </xf>
    <xf numFmtId="2" fontId="9" fillId="4" borderId="12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left" vertical="top" indent="3" shrinkToFit="1"/>
    </xf>
    <xf numFmtId="2" fontId="7" fillId="0" borderId="1" xfId="0" applyNumberFormat="1" applyFont="1" applyFill="1" applyBorder="1" applyAlignment="1">
      <alignment horizontal="left" vertical="top" indent="3" shrinkToFit="1"/>
    </xf>
    <xf numFmtId="2" fontId="7" fillId="0" borderId="1" xfId="0" applyNumberFormat="1" applyFont="1" applyFill="1" applyBorder="1" applyAlignment="1">
      <alignment horizontal="center" vertical="top" shrinkToFit="1"/>
    </xf>
    <xf numFmtId="10" fontId="19" fillId="0" borderId="1" xfId="0" applyNumberFormat="1" applyFont="1" applyFill="1" applyBorder="1" applyAlignment="1">
      <alignment horizontal="center" vertical="top" shrinkToFit="1"/>
    </xf>
    <xf numFmtId="2" fontId="19" fillId="0" borderId="1" xfId="0" applyNumberFormat="1" applyFont="1" applyFill="1" applyBorder="1" applyAlignment="1">
      <alignment horizontal="center" vertical="top" shrinkToFit="1"/>
    </xf>
    <xf numFmtId="164" fontId="20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 indent="1"/>
    </xf>
    <xf numFmtId="0" fontId="4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166" fontId="6" fillId="4" borderId="2" xfId="0" applyNumberFormat="1" applyFont="1" applyFill="1" applyBorder="1" applyAlignment="1">
      <alignment horizontal="right" vertical="top" shrinkToFit="1"/>
    </xf>
    <xf numFmtId="1" fontId="9" fillId="3" borderId="12" xfId="0" applyNumberFormat="1" applyFont="1" applyFill="1" applyBorder="1" applyAlignment="1">
      <alignment horizontal="left" vertical="center" wrapText="1" shrinkToFit="1"/>
    </xf>
    <xf numFmtId="0" fontId="2" fillId="6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4" fillId="3" borderId="12" xfId="0" applyNumberFormat="1" applyFont="1" applyFill="1" applyBorder="1" applyAlignment="1">
      <alignment horizontal="center" vertical="center" shrinkToFit="1"/>
    </xf>
    <xf numFmtId="2" fontId="24" fillId="6" borderId="12" xfId="0" applyNumberFormat="1" applyFont="1" applyFill="1" applyBorder="1" applyAlignment="1">
      <alignment horizontal="center" vertical="center" shrinkToFit="1"/>
    </xf>
    <xf numFmtId="166" fontId="24" fillId="6" borderId="12" xfId="0" applyNumberFormat="1" applyFont="1" applyFill="1" applyBorder="1" applyAlignment="1">
      <alignment horizontal="center" vertical="center" shrinkToFit="1"/>
    </xf>
    <xf numFmtId="2" fontId="24" fillId="0" borderId="12" xfId="0" applyNumberFormat="1" applyFont="1" applyFill="1" applyBorder="1" applyAlignment="1">
      <alignment horizontal="center" vertical="center" shrinkToFit="1"/>
    </xf>
    <xf numFmtId="166" fontId="24" fillId="0" borderId="12" xfId="0" applyNumberFormat="1" applyFont="1" applyFill="1" applyBorder="1" applyAlignment="1">
      <alignment horizontal="center" vertical="center" shrinkToFit="1"/>
    </xf>
    <xf numFmtId="2" fontId="23" fillId="6" borderId="12" xfId="0" applyNumberFormat="1" applyFont="1" applyFill="1" applyBorder="1" applyAlignment="1">
      <alignment horizontal="center" vertical="center" shrinkToFit="1"/>
    </xf>
    <xf numFmtId="2" fontId="24" fillId="7" borderId="12" xfId="0" applyNumberFormat="1" applyFont="1" applyFill="1" applyBorder="1" applyAlignment="1">
      <alignment horizontal="center" vertical="center" shrinkToFit="1"/>
    </xf>
    <xf numFmtId="166" fontId="24" fillId="7" borderId="12" xfId="0" applyNumberFormat="1" applyFont="1" applyFill="1" applyBorder="1" applyAlignment="1">
      <alignment horizontal="center" vertical="center" shrinkToFit="1"/>
    </xf>
    <xf numFmtId="2" fontId="24" fillId="4" borderId="12" xfId="0" applyNumberFormat="1" applyFont="1" applyFill="1" applyBorder="1" applyAlignment="1">
      <alignment horizontal="center" vertical="center" shrinkToFit="1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9" fontId="24" fillId="2" borderId="12" xfId="0" applyNumberFormat="1" applyFont="1" applyFill="1" applyBorder="1" applyAlignment="1">
      <alignment horizontal="center" vertical="center" wrapText="1"/>
    </xf>
    <xf numFmtId="169" fontId="24" fillId="6" borderId="12" xfId="0" applyNumberFormat="1" applyFont="1" applyFill="1" applyBorder="1" applyAlignment="1">
      <alignment horizontal="center" vertical="center" shrinkToFit="1"/>
    </xf>
    <xf numFmtId="169" fontId="24" fillId="0" borderId="12" xfId="0" applyNumberFormat="1" applyFont="1" applyFill="1" applyBorder="1" applyAlignment="1">
      <alignment horizontal="center" vertical="center" shrinkToFit="1"/>
    </xf>
    <xf numFmtId="169" fontId="23" fillId="6" borderId="12" xfId="0" applyNumberFormat="1" applyFont="1" applyFill="1" applyBorder="1" applyAlignment="1">
      <alignment horizontal="center" vertical="center" shrinkToFit="1"/>
    </xf>
    <xf numFmtId="169" fontId="24" fillId="7" borderId="12" xfId="0" applyNumberFormat="1" applyFont="1" applyFill="1" applyBorder="1" applyAlignment="1">
      <alignment horizontal="center" vertical="center" shrinkToFit="1"/>
    </xf>
    <xf numFmtId="169" fontId="24" fillId="8" borderId="12" xfId="0" applyNumberFormat="1" applyFont="1" applyFill="1" applyBorder="1" applyAlignment="1">
      <alignment horizontal="center" vertical="center" shrinkToFit="1"/>
    </xf>
    <xf numFmtId="169" fontId="24" fillId="4" borderId="12" xfId="0" applyNumberFormat="1" applyFont="1" applyFill="1" applyBorder="1" applyAlignment="1">
      <alignment horizontal="center" vertical="center" shrinkToFit="1"/>
    </xf>
    <xf numFmtId="169" fontId="23" fillId="0" borderId="0" xfId="0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top" wrapText="1"/>
    </xf>
    <xf numFmtId="9" fontId="15" fillId="0" borderId="1" xfId="0" applyNumberFormat="1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2" fontId="9" fillId="6" borderId="12" xfId="0" applyNumberFormat="1" applyFont="1" applyFill="1" applyBorder="1" applyAlignment="1">
      <alignment horizontal="center" vertical="center" shrinkToFit="1"/>
    </xf>
    <xf numFmtId="2" fontId="2" fillId="7" borderId="12" xfId="0" applyNumberFormat="1" applyFont="1" applyFill="1" applyBorder="1" applyAlignment="1">
      <alignment horizontal="center" vertical="center" wrapText="1"/>
    </xf>
    <xf numFmtId="14" fontId="9" fillId="9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8" fontId="9" fillId="0" borderId="12" xfId="0" applyNumberFormat="1" applyFont="1" applyBorder="1" applyAlignment="1">
      <alignment horizontal="center" vertical="center"/>
    </xf>
    <xf numFmtId="168" fontId="9" fillId="9" borderId="12" xfId="0" applyNumberFormat="1" applyFont="1" applyFill="1" applyBorder="1" applyAlignment="1">
      <alignment horizontal="center" vertical="center"/>
    </xf>
    <xf numFmtId="49" fontId="9" fillId="9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 indent="15"/>
    </xf>
    <xf numFmtId="0" fontId="2" fillId="0" borderId="0" xfId="0" applyFont="1" applyFill="1" applyBorder="1" applyAlignment="1">
      <alignment horizontal="left" wrapText="1" indent="15"/>
    </xf>
    <xf numFmtId="1" fontId="7" fillId="0" borderId="9" xfId="0" applyNumberFormat="1" applyFont="1" applyFill="1" applyBorder="1" applyAlignment="1">
      <alignment horizontal="center" vertical="top" shrinkToFit="1"/>
    </xf>
    <xf numFmtId="1" fontId="7" fillId="0" borderId="11" xfId="0" applyNumberFormat="1" applyFont="1" applyFill="1" applyBorder="1" applyAlignment="1">
      <alignment horizontal="center" vertical="top" shrinkToFit="1"/>
    </xf>
    <xf numFmtId="2" fontId="7" fillId="0" borderId="9" xfId="0" applyNumberFormat="1" applyFont="1" applyFill="1" applyBorder="1" applyAlignment="1">
      <alignment horizontal="center" vertical="top" shrinkToFit="1"/>
    </xf>
    <xf numFmtId="2" fontId="7" fillId="0" borderId="11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wrapText="1" indent="9"/>
    </xf>
    <xf numFmtId="0" fontId="2" fillId="0" borderId="0" xfId="0" applyFont="1" applyFill="1" applyBorder="1" applyAlignment="1">
      <alignment horizontal="left" wrapText="1" indent="9"/>
    </xf>
    <xf numFmtId="0" fontId="25" fillId="0" borderId="0" xfId="0" applyFont="1" applyFill="1" applyBorder="1" applyAlignment="1">
      <alignment horizontal="left" vertical="top" wrapText="1" indent="18"/>
    </xf>
    <xf numFmtId="0" fontId="2" fillId="0" borderId="0" xfId="0" applyFont="1" applyFill="1" applyBorder="1" applyAlignment="1">
      <alignment horizontal="left" vertical="top" wrapText="1" indent="18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wrapText="1" indent="3"/>
    </xf>
    <xf numFmtId="0" fontId="15" fillId="0" borderId="6" xfId="0" applyFont="1" applyFill="1" applyBorder="1" applyAlignment="1">
      <alignment horizontal="left" vertical="center" wrapText="1" indent="3"/>
    </xf>
    <xf numFmtId="0" fontId="15" fillId="0" borderId="7" xfId="0" applyFont="1" applyFill="1" applyBorder="1" applyAlignment="1">
      <alignment horizontal="left" vertical="center" wrapText="1" indent="3"/>
    </xf>
    <xf numFmtId="0" fontId="15" fillId="0" borderId="8" xfId="0" applyFont="1" applyFill="1" applyBorder="1" applyAlignment="1">
      <alignment horizontal="left" vertical="center" wrapText="1" indent="3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left" vertical="center" wrapText="1" indent="2"/>
    </xf>
    <xf numFmtId="0" fontId="15" fillId="0" borderId="6" xfId="0" applyFont="1" applyFill="1" applyBorder="1" applyAlignment="1">
      <alignment horizontal="left" vertical="center" wrapText="1" indent="2"/>
    </xf>
    <xf numFmtId="0" fontId="15" fillId="0" borderId="7" xfId="0" applyFont="1" applyFill="1" applyBorder="1" applyAlignment="1">
      <alignment horizontal="left" vertical="center" wrapText="1" indent="2"/>
    </xf>
    <xf numFmtId="0" fontId="15" fillId="0" borderId="8" xfId="0" applyFont="1" applyFill="1" applyBorder="1" applyAlignment="1">
      <alignment horizontal="left" vertical="center" wrapText="1" indent="2"/>
    </xf>
    <xf numFmtId="0" fontId="18" fillId="0" borderId="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0" fillId="7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2" fontId="9" fillId="6" borderId="12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2" fontId="24" fillId="2" borderId="12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 indent="5"/>
    </xf>
    <xf numFmtId="0" fontId="4" fillId="0" borderId="0" xfId="0" applyFont="1" applyFill="1" applyBorder="1" applyAlignment="1">
      <alignment horizontal="left" vertical="top" wrapText="1" indent="5"/>
    </xf>
    <xf numFmtId="0" fontId="21" fillId="0" borderId="0" xfId="0" applyFont="1" applyFill="1" applyBorder="1" applyAlignment="1">
      <alignment horizontal="left" vertical="top" wrapText="1" indent="9"/>
    </xf>
    <xf numFmtId="2" fontId="26" fillId="2" borderId="12" xfId="0" applyNumberFormat="1" applyFont="1" applyFill="1" applyBorder="1" applyAlignment="1">
      <alignment horizontal="center" vertical="center" wrapText="1"/>
    </xf>
    <xf numFmtId="2" fontId="27" fillId="2" borderId="12" xfId="0" applyNumberFormat="1" applyFont="1" applyFill="1" applyBorder="1" applyAlignment="1">
      <alignment horizontal="center" vertical="center" wrapText="1"/>
    </xf>
    <xf numFmtId="1" fontId="26" fillId="3" borderId="12" xfId="0" applyNumberFormat="1" applyFont="1" applyFill="1" applyBorder="1" applyAlignment="1">
      <alignment horizontal="center" vertical="center" shrinkToFit="1"/>
    </xf>
    <xf numFmtId="2" fontId="26" fillId="6" borderId="12" xfId="0" applyNumberFormat="1" applyFont="1" applyFill="1" applyBorder="1" applyAlignment="1">
      <alignment horizontal="center" vertical="center" shrinkToFit="1"/>
    </xf>
    <xf numFmtId="2" fontId="27" fillId="6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shrinkToFit="1"/>
    </xf>
    <xf numFmtId="2" fontId="27" fillId="7" borderId="12" xfId="0" applyNumberFormat="1" applyFont="1" applyFill="1" applyBorder="1" applyAlignment="1">
      <alignment horizontal="center" vertical="center" wrapText="1"/>
    </xf>
    <xf numFmtId="2" fontId="26" fillId="7" borderId="12" xfId="0" applyNumberFormat="1" applyFont="1" applyFill="1" applyBorder="1" applyAlignment="1">
      <alignment horizontal="center" vertical="center" shrinkToFit="1"/>
    </xf>
    <xf numFmtId="2" fontId="27" fillId="7" borderId="12" xfId="0" applyNumberFormat="1" applyFont="1" applyFill="1" applyBorder="1" applyAlignment="1">
      <alignment horizontal="center" vertical="center" wrapText="1"/>
    </xf>
    <xf numFmtId="2" fontId="27" fillId="4" borderId="12" xfId="0" applyNumberFormat="1" applyFont="1" applyFill="1" applyBorder="1" applyAlignment="1">
      <alignment horizontal="center" vertical="center" wrapText="1"/>
    </xf>
    <xf numFmtId="2" fontId="26" fillId="4" borderId="12" xfId="0" applyNumberFormat="1" applyFont="1" applyFill="1" applyBorder="1" applyAlignment="1">
      <alignment horizontal="center" vertical="center" shrinkToFit="1"/>
    </xf>
    <xf numFmtId="2" fontId="27" fillId="0" borderId="0" xfId="0" applyNumberFormat="1" applyFont="1" applyFill="1" applyBorder="1" applyAlignment="1">
      <alignment horizontal="center" vertical="center"/>
    </xf>
    <xf numFmtId="2" fontId="26" fillId="6" borderId="12" xfId="0" applyNumberFormat="1" applyFont="1" applyFill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top"/>
    </xf>
    <xf numFmtId="10" fontId="24" fillId="6" borderId="12" xfId="0" applyNumberFormat="1" applyFont="1" applyFill="1" applyBorder="1" applyAlignment="1">
      <alignment horizontal="center" vertical="center" wrapText="1"/>
    </xf>
    <xf numFmtId="10" fontId="24" fillId="2" borderId="12" xfId="0" applyNumberFormat="1" applyFont="1" applyFill="1" applyBorder="1" applyAlignment="1">
      <alignment horizontal="center" vertical="center" wrapText="1"/>
    </xf>
    <xf numFmtId="10" fontId="24" fillId="3" borderId="12" xfId="0" applyNumberFormat="1" applyFont="1" applyFill="1" applyBorder="1" applyAlignment="1">
      <alignment horizontal="center" vertical="center" shrinkToFit="1"/>
    </xf>
    <xf numFmtId="10" fontId="24" fillId="0" borderId="12" xfId="0" applyNumberFormat="1" applyFont="1" applyFill="1" applyBorder="1" applyAlignment="1">
      <alignment horizontal="center" vertical="center" wrapText="1"/>
    </xf>
    <xf numFmtId="10" fontId="24" fillId="7" borderId="12" xfId="0" applyNumberFormat="1" applyFont="1" applyFill="1" applyBorder="1" applyAlignment="1">
      <alignment horizontal="center" vertical="center" wrapText="1"/>
    </xf>
    <xf numFmtId="10" fontId="24" fillId="8" borderId="12" xfId="0" applyNumberFormat="1" applyFont="1" applyFill="1" applyBorder="1" applyAlignment="1">
      <alignment horizontal="center" vertical="center" wrapText="1"/>
    </xf>
    <xf numFmtId="10" fontId="24" fillId="4" borderId="12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75199</xdr:rowOff>
    </xdr:from>
    <xdr:ext cx="521878" cy="38286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199"/>
          <a:ext cx="521878" cy="3828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76707</xdr:colOff>
      <xdr:row>0</xdr:row>
      <xdr:rowOff>112776</xdr:rowOff>
    </xdr:from>
    <xdr:ext cx="1498600" cy="31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1498600" cy="3175"/>
        </a:xfrm>
        <a:custGeom>
          <a:avLst/>
          <a:gdLst/>
          <a:ahLst/>
          <a:cxnLst/>
          <a:rect l="0" t="0" r="0" b="0"/>
          <a:pathLst>
            <a:path w="1498600" h="3175">
              <a:moveTo>
                <a:pt x="1498092" y="0"/>
              </a:moveTo>
              <a:lnTo>
                <a:pt x="0" y="0"/>
              </a:lnTo>
              <a:lnTo>
                <a:pt x="0" y="3047"/>
              </a:lnTo>
              <a:lnTo>
                <a:pt x="1498092" y="3047"/>
              </a:lnTo>
              <a:lnTo>
                <a:pt x="149809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76707</xdr:colOff>
      <xdr:row>0</xdr:row>
      <xdr:rowOff>112776</xdr:rowOff>
    </xdr:from>
    <xdr:ext cx="629920" cy="31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629920" cy="3175"/>
        </a:xfrm>
        <a:custGeom>
          <a:avLst/>
          <a:gdLst/>
          <a:ahLst/>
          <a:cxnLst/>
          <a:rect l="0" t="0" r="0" b="0"/>
          <a:pathLst>
            <a:path w="629920" h="3175">
              <a:moveTo>
                <a:pt x="629412" y="0"/>
              </a:moveTo>
              <a:lnTo>
                <a:pt x="0" y="0"/>
              </a:lnTo>
              <a:lnTo>
                <a:pt x="0" y="3047"/>
              </a:lnTo>
              <a:lnTo>
                <a:pt x="629412" y="3047"/>
              </a:lnTo>
              <a:lnTo>
                <a:pt x="62941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497331</xdr:colOff>
      <xdr:row>2</xdr:row>
      <xdr:rowOff>60083</xdr:rowOff>
    </xdr:from>
    <xdr:ext cx="1077595" cy="31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1077595" cy="3175"/>
        </a:xfrm>
        <a:custGeom>
          <a:avLst/>
          <a:gdLst/>
          <a:ahLst/>
          <a:cxnLst/>
          <a:rect l="0" t="0" r="0" b="0"/>
          <a:pathLst>
            <a:path w="1077595" h="3175">
              <a:moveTo>
                <a:pt x="1077468" y="0"/>
              </a:moveTo>
              <a:lnTo>
                <a:pt x="0" y="0"/>
              </a:lnTo>
              <a:lnTo>
                <a:pt x="0" y="3048"/>
              </a:lnTo>
              <a:lnTo>
                <a:pt x="1077468" y="3048"/>
              </a:lnTo>
              <a:lnTo>
                <a:pt x="107746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76708</xdr:colOff>
      <xdr:row>0</xdr:row>
      <xdr:rowOff>112776</xdr:rowOff>
    </xdr:from>
    <xdr:ext cx="2044064" cy="31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0" y="0"/>
          <a:ext cx="2044064" cy="3175"/>
        </a:xfrm>
        <a:custGeom>
          <a:avLst/>
          <a:gdLst/>
          <a:ahLst/>
          <a:cxnLst/>
          <a:rect l="0" t="0" r="0" b="0"/>
          <a:pathLst>
            <a:path w="2044064" h="3175">
              <a:moveTo>
                <a:pt x="2043683" y="0"/>
              </a:moveTo>
              <a:lnTo>
                <a:pt x="0" y="0"/>
              </a:lnTo>
              <a:lnTo>
                <a:pt x="0" y="3047"/>
              </a:lnTo>
              <a:lnTo>
                <a:pt x="2043683" y="3047"/>
              </a:lnTo>
              <a:lnTo>
                <a:pt x="20436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76708</xdr:colOff>
      <xdr:row>2</xdr:row>
      <xdr:rowOff>60083</xdr:rowOff>
    </xdr:from>
    <xdr:ext cx="1022985" cy="31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N3" sqref="N3:O4"/>
    </sheetView>
  </sheetViews>
  <sheetFormatPr defaultColWidth="8.8984375" defaultRowHeight="11.5" x14ac:dyDescent="0.3"/>
  <cols>
    <col min="1" max="1" width="8.8984375" style="1" customWidth="1"/>
    <col min="2" max="2" width="8.19921875" style="1" customWidth="1"/>
    <col min="3" max="3" width="11.59765625" style="1" customWidth="1"/>
    <col min="4" max="4" width="11.796875" style="1" customWidth="1"/>
    <col min="5" max="5" width="11.59765625" style="1" customWidth="1"/>
    <col min="6" max="6" width="8" style="1" customWidth="1"/>
    <col min="7" max="7" width="3.296875" style="1" customWidth="1"/>
    <col min="8" max="8" width="11.59765625" style="1" customWidth="1"/>
    <col min="9" max="9" width="11.796875" style="1" customWidth="1"/>
    <col min="10" max="10" width="8.19921875" style="1" customWidth="1"/>
    <col min="11" max="11" width="11.59765625" style="1" customWidth="1"/>
    <col min="12" max="12" width="8.19921875" style="1" customWidth="1"/>
    <col min="13" max="13" width="11.59765625" style="1" customWidth="1"/>
    <col min="14" max="14" width="8.19921875" style="1" customWidth="1"/>
    <col min="15" max="15" width="11.59765625" style="1" customWidth="1"/>
    <col min="16" max="16" width="30.3984375" style="1" customWidth="1"/>
    <col min="17" max="16384" width="8.8984375" style="1"/>
  </cols>
  <sheetData>
    <row r="1" spans="1:16" ht="119.5" customHeight="1" x14ac:dyDescent="0.25">
      <c r="A1" s="91" t="s">
        <v>339</v>
      </c>
      <c r="B1" s="92"/>
      <c r="C1" s="92"/>
      <c r="D1" s="92"/>
      <c r="E1" s="92"/>
      <c r="F1" s="92"/>
      <c r="G1" s="93" t="s">
        <v>340</v>
      </c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3">
      <c r="A2" s="95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" x14ac:dyDescent="0.3">
      <c r="A3" s="96"/>
      <c r="B3" s="99" t="s">
        <v>193</v>
      </c>
      <c r="C3" s="100"/>
      <c r="D3" s="103" t="s">
        <v>194</v>
      </c>
      <c r="E3" s="104"/>
      <c r="F3" s="104"/>
      <c r="G3" s="104"/>
      <c r="H3" s="104"/>
      <c r="I3" s="104"/>
      <c r="J3" s="104"/>
      <c r="K3" s="105"/>
      <c r="L3" s="106" t="s">
        <v>195</v>
      </c>
      <c r="M3" s="107"/>
      <c r="N3" s="110" t="s">
        <v>196</v>
      </c>
      <c r="O3" s="111"/>
    </row>
    <row r="4" spans="1:16" ht="72" x14ac:dyDescent="0.3">
      <c r="A4" s="97"/>
      <c r="B4" s="101"/>
      <c r="C4" s="102"/>
      <c r="D4" s="2" t="s">
        <v>197</v>
      </c>
      <c r="E4" s="25" t="s">
        <v>198</v>
      </c>
      <c r="F4" s="114" t="s">
        <v>199</v>
      </c>
      <c r="G4" s="115"/>
      <c r="H4" s="25" t="s">
        <v>200</v>
      </c>
      <c r="I4" s="26" t="s">
        <v>201</v>
      </c>
      <c r="J4" s="116" t="s">
        <v>202</v>
      </c>
      <c r="K4" s="117"/>
      <c r="L4" s="108"/>
      <c r="M4" s="109"/>
      <c r="N4" s="112"/>
      <c r="O4" s="113"/>
    </row>
    <row r="5" spans="1:16" ht="48" x14ac:dyDescent="0.3">
      <c r="A5" s="98"/>
      <c r="B5" s="27" t="s">
        <v>203</v>
      </c>
      <c r="C5" s="28" t="s">
        <v>204</v>
      </c>
      <c r="D5" s="27" t="s">
        <v>204</v>
      </c>
      <c r="E5" s="27" t="s">
        <v>204</v>
      </c>
      <c r="F5" s="118" t="s">
        <v>204</v>
      </c>
      <c r="G5" s="119"/>
      <c r="H5" s="27" t="s">
        <v>204</v>
      </c>
      <c r="I5" s="28" t="s">
        <v>204</v>
      </c>
      <c r="J5" s="27" t="s">
        <v>203</v>
      </c>
      <c r="K5" s="29" t="s">
        <v>205</v>
      </c>
      <c r="L5" s="27" t="s">
        <v>203</v>
      </c>
      <c r="M5" s="28" t="s">
        <v>204</v>
      </c>
      <c r="N5" s="30" t="s">
        <v>206</v>
      </c>
      <c r="O5" s="30" t="s">
        <v>207</v>
      </c>
    </row>
    <row r="6" spans="1:16" ht="12" x14ac:dyDescent="0.3">
      <c r="A6" s="27" t="s">
        <v>208</v>
      </c>
      <c r="B6" s="31">
        <v>1</v>
      </c>
      <c r="C6" s="32">
        <v>2</v>
      </c>
      <c r="D6" s="31">
        <v>3</v>
      </c>
      <c r="E6" s="31">
        <v>4</v>
      </c>
      <c r="F6" s="87">
        <v>5</v>
      </c>
      <c r="G6" s="88"/>
      <c r="H6" s="31">
        <v>6</v>
      </c>
      <c r="I6" s="32">
        <v>7</v>
      </c>
      <c r="J6" s="31">
        <v>8</v>
      </c>
      <c r="K6" s="31">
        <v>9</v>
      </c>
      <c r="L6" s="31">
        <v>10</v>
      </c>
      <c r="M6" s="32">
        <v>11</v>
      </c>
      <c r="N6" s="31">
        <v>12</v>
      </c>
      <c r="O6" s="31">
        <v>13</v>
      </c>
    </row>
    <row r="7" spans="1:16" ht="24" x14ac:dyDescent="0.3">
      <c r="A7" s="27" t="s">
        <v>209</v>
      </c>
      <c r="B7" s="68">
        <v>1</v>
      </c>
      <c r="C7" s="33">
        <f>'Table 2'!G204</f>
        <v>662200</v>
      </c>
      <c r="D7" s="34">
        <v>0</v>
      </c>
      <c r="E7" s="34">
        <v>0</v>
      </c>
      <c r="F7" s="89">
        <f>'Table 2'!M204</f>
        <v>208730</v>
      </c>
      <c r="G7" s="90"/>
      <c r="H7" s="34">
        <v>0</v>
      </c>
      <c r="I7" s="33">
        <v>0</v>
      </c>
      <c r="J7" s="68">
        <v>0</v>
      </c>
      <c r="K7" s="34">
        <f>F7</f>
        <v>208730</v>
      </c>
      <c r="L7" s="68">
        <v>0</v>
      </c>
      <c r="M7" s="33">
        <v>0</v>
      </c>
      <c r="N7" s="35">
        <v>1</v>
      </c>
      <c r="O7" s="36">
        <f>K7+C7</f>
        <v>870930</v>
      </c>
    </row>
    <row r="8" spans="1:16" ht="24" x14ac:dyDescent="0.3">
      <c r="A8" s="27" t="s">
        <v>210</v>
      </c>
      <c r="B8" s="68">
        <v>1</v>
      </c>
      <c r="C8" s="33">
        <v>662200</v>
      </c>
      <c r="D8" s="34">
        <v>0</v>
      </c>
      <c r="E8" s="34">
        <v>0</v>
      </c>
      <c r="F8" s="89">
        <f>'Table 2'!P204</f>
        <v>212157.44</v>
      </c>
      <c r="G8" s="90"/>
      <c r="H8" s="34">
        <v>0</v>
      </c>
      <c r="I8" s="33">
        <v>0</v>
      </c>
      <c r="J8" s="68">
        <v>0</v>
      </c>
      <c r="K8" s="34">
        <f t="shared" ref="K8:K10" si="0">F8</f>
        <v>212157.44</v>
      </c>
      <c r="L8" s="68">
        <v>0</v>
      </c>
      <c r="M8" s="33">
        <v>0</v>
      </c>
      <c r="N8" s="37">
        <v>1</v>
      </c>
      <c r="O8" s="36">
        <f t="shared" ref="O8:O10" si="1">K8+C8</f>
        <v>874357.44</v>
      </c>
    </row>
    <row r="9" spans="1:16" ht="24" x14ac:dyDescent="0.3">
      <c r="A9" s="27" t="s">
        <v>211</v>
      </c>
      <c r="B9" s="68">
        <v>0.75</v>
      </c>
      <c r="C9" s="33">
        <v>533070</v>
      </c>
      <c r="D9" s="34">
        <v>0</v>
      </c>
      <c r="E9" s="34">
        <v>0</v>
      </c>
      <c r="F9" s="89">
        <v>0</v>
      </c>
      <c r="G9" s="90"/>
      <c r="H9" s="34">
        <v>0</v>
      </c>
      <c r="I9" s="33">
        <v>0</v>
      </c>
      <c r="J9" s="68">
        <v>0</v>
      </c>
      <c r="K9" s="34">
        <f t="shared" si="0"/>
        <v>0</v>
      </c>
      <c r="L9" s="68">
        <v>0</v>
      </c>
      <c r="M9" s="33">
        <v>0</v>
      </c>
      <c r="N9" s="69">
        <v>0.75</v>
      </c>
      <c r="O9" s="36">
        <f t="shared" si="1"/>
        <v>533070</v>
      </c>
    </row>
    <row r="10" spans="1:16" ht="61.25" customHeight="1" x14ac:dyDescent="0.3">
      <c r="A10" s="38" t="s">
        <v>212</v>
      </c>
      <c r="B10" s="68">
        <v>0.25</v>
      </c>
      <c r="C10" s="33">
        <f>C8-C9</f>
        <v>129130</v>
      </c>
      <c r="D10" s="34">
        <v>0</v>
      </c>
      <c r="E10" s="34">
        <v>0</v>
      </c>
      <c r="F10" s="89">
        <v>0</v>
      </c>
      <c r="G10" s="90"/>
      <c r="H10" s="34">
        <v>0</v>
      </c>
      <c r="I10" s="33">
        <v>0</v>
      </c>
      <c r="J10" s="68">
        <v>0</v>
      </c>
      <c r="K10" s="34">
        <f t="shared" si="0"/>
        <v>0</v>
      </c>
      <c r="L10" s="68">
        <v>0</v>
      </c>
      <c r="M10" s="33">
        <v>0</v>
      </c>
      <c r="N10" s="69">
        <v>0.25</v>
      </c>
      <c r="O10" s="36">
        <f t="shared" si="1"/>
        <v>129130</v>
      </c>
    </row>
    <row r="11" spans="1:16" ht="56.4" customHeight="1" x14ac:dyDescent="0.3">
      <c r="A11" s="85" t="s">
        <v>240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</sheetData>
  <mergeCells count="17">
    <mergeCell ref="A1:F1"/>
    <mergeCell ref="G1:P1"/>
    <mergeCell ref="A2:P2"/>
    <mergeCell ref="A3:A5"/>
    <mergeCell ref="B3:C4"/>
    <mergeCell ref="D3:K3"/>
    <mergeCell ref="L3:M4"/>
    <mergeCell ref="N3:O4"/>
    <mergeCell ref="F4:G4"/>
    <mergeCell ref="J4:K4"/>
    <mergeCell ref="F5:G5"/>
    <mergeCell ref="A11:P11"/>
    <mergeCell ref="F6:G6"/>
    <mergeCell ref="F7:G7"/>
    <mergeCell ref="F8:G8"/>
    <mergeCell ref="F9:G9"/>
    <mergeCell ref="F10:G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4"/>
  <sheetViews>
    <sheetView topLeftCell="D17" workbookViewId="0">
      <selection activeCell="Z210" sqref="Z210"/>
    </sheetView>
  </sheetViews>
  <sheetFormatPr defaultColWidth="8.8984375" defaultRowHeight="11.5" x14ac:dyDescent="0.3"/>
  <cols>
    <col min="1" max="1" width="8.09765625" style="3" bestFit="1" customWidth="1"/>
    <col min="2" max="2" width="8.796875" style="3" bestFit="1" customWidth="1"/>
    <col min="3" max="3" width="31.09765625" style="48" customWidth="1"/>
    <col min="4" max="4" width="8" style="3" bestFit="1" customWidth="1"/>
    <col min="5" max="5" width="10.09765625" style="4" bestFit="1" customWidth="1"/>
    <col min="6" max="6" width="9.09765625" style="4" bestFit="1" customWidth="1"/>
    <col min="7" max="7" width="12.19921875" style="4" bestFit="1" customWidth="1"/>
    <col min="8" max="8" width="8.296875" style="150" bestFit="1" customWidth="1"/>
    <col min="9" max="9" width="9.09765625" style="150" bestFit="1" customWidth="1"/>
    <col min="10" max="10" width="13.19921875" style="150" customWidth="1"/>
    <col min="11" max="12" width="7.69921875" style="4" bestFit="1" customWidth="1"/>
    <col min="13" max="13" width="11.19921875" style="4" customWidth="1"/>
    <col min="14" max="14" width="4.8984375" style="150" customWidth="1"/>
    <col min="15" max="15" width="7.69921875" style="150" bestFit="1" customWidth="1"/>
    <col min="16" max="16" width="6.69921875" style="150" customWidth="1"/>
    <col min="17" max="17" width="4.8984375" style="4" hidden="1" customWidth="1"/>
    <col min="18" max="18" width="6.09765625" style="4" hidden="1" customWidth="1"/>
    <col min="19" max="19" width="6.69921875" style="4" hidden="1" customWidth="1"/>
    <col min="20" max="20" width="4.8984375" style="4" hidden="1" customWidth="1"/>
    <col min="21" max="21" width="6.09765625" style="4" hidden="1" customWidth="1"/>
    <col min="22" max="22" width="6.69921875" style="4" hidden="1" customWidth="1"/>
    <col min="23" max="23" width="15.796875" style="58" customWidth="1"/>
    <col min="24" max="24" width="15.796875" style="59" customWidth="1"/>
    <col min="25" max="25" width="11" style="67" customWidth="1"/>
    <col min="26" max="26" width="13.796875" style="164" customWidth="1"/>
    <col min="27" max="27" width="9.3984375" style="3" customWidth="1"/>
    <col min="28" max="28" width="2.8984375" style="3" customWidth="1"/>
    <col min="29" max="16384" width="8.8984375" style="3"/>
  </cols>
  <sheetData>
    <row r="1" spans="1:28" x14ac:dyDescent="0.3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x14ac:dyDescent="0.3">
      <c r="A2" s="132" t="s">
        <v>22</v>
      </c>
      <c r="B2" s="132" t="s">
        <v>23</v>
      </c>
      <c r="C2" s="133" t="s">
        <v>24</v>
      </c>
      <c r="D2" s="132" t="s">
        <v>25</v>
      </c>
      <c r="E2" s="134" t="s">
        <v>26</v>
      </c>
      <c r="F2" s="134"/>
      <c r="G2" s="134"/>
      <c r="H2" s="134"/>
      <c r="I2" s="134"/>
      <c r="J2" s="134"/>
      <c r="K2" s="134" t="s">
        <v>27</v>
      </c>
      <c r="L2" s="134"/>
      <c r="M2" s="134"/>
      <c r="N2" s="134"/>
      <c r="O2" s="134"/>
      <c r="P2" s="134"/>
      <c r="Q2" s="134" t="s">
        <v>28</v>
      </c>
      <c r="R2" s="134"/>
      <c r="S2" s="134"/>
      <c r="T2" s="134"/>
      <c r="U2" s="134"/>
      <c r="V2" s="134"/>
      <c r="W2" s="130" t="s">
        <v>29</v>
      </c>
      <c r="X2" s="130"/>
      <c r="Y2" s="130"/>
      <c r="Z2" s="130"/>
      <c r="AA2" s="132" t="s">
        <v>30</v>
      </c>
    </row>
    <row r="3" spans="1:28" x14ac:dyDescent="0.3">
      <c r="A3" s="132"/>
      <c r="B3" s="132"/>
      <c r="C3" s="133"/>
      <c r="D3" s="132"/>
      <c r="E3" s="134" t="s">
        <v>31</v>
      </c>
      <c r="F3" s="134"/>
      <c r="G3" s="134"/>
      <c r="H3" s="138" t="s">
        <v>32</v>
      </c>
      <c r="I3" s="138"/>
      <c r="J3" s="138"/>
      <c r="K3" s="134" t="s">
        <v>31</v>
      </c>
      <c r="L3" s="134"/>
      <c r="M3" s="134"/>
      <c r="N3" s="138" t="s">
        <v>32</v>
      </c>
      <c r="O3" s="138"/>
      <c r="P3" s="138"/>
      <c r="Q3" s="134" t="s">
        <v>31</v>
      </c>
      <c r="R3" s="134"/>
      <c r="S3" s="134"/>
      <c r="T3" s="134" t="s">
        <v>32</v>
      </c>
      <c r="U3" s="134"/>
      <c r="V3" s="134"/>
      <c r="W3" s="129" t="s">
        <v>33</v>
      </c>
      <c r="X3" s="130" t="s">
        <v>34</v>
      </c>
      <c r="Y3" s="130" t="s">
        <v>35</v>
      </c>
      <c r="Z3" s="130"/>
      <c r="AA3" s="132"/>
    </row>
    <row r="4" spans="1:28" ht="69" x14ac:dyDescent="0.3">
      <c r="A4" s="132"/>
      <c r="B4" s="132"/>
      <c r="C4" s="133"/>
      <c r="D4" s="132"/>
      <c r="E4" s="5" t="s">
        <v>36</v>
      </c>
      <c r="F4" s="5" t="s">
        <v>37</v>
      </c>
      <c r="G4" s="5" t="s">
        <v>38</v>
      </c>
      <c r="H4" s="139" t="s">
        <v>332</v>
      </c>
      <c r="I4" s="139" t="s">
        <v>335</v>
      </c>
      <c r="J4" s="139" t="s">
        <v>336</v>
      </c>
      <c r="K4" s="5" t="s">
        <v>36</v>
      </c>
      <c r="L4" s="5" t="s">
        <v>39</v>
      </c>
      <c r="M4" s="5" t="s">
        <v>40</v>
      </c>
      <c r="N4" s="139" t="s">
        <v>332</v>
      </c>
      <c r="O4" s="139" t="s">
        <v>333</v>
      </c>
      <c r="P4" s="139" t="s">
        <v>334</v>
      </c>
      <c r="Q4" s="5" t="s">
        <v>36</v>
      </c>
      <c r="R4" s="5" t="s">
        <v>39</v>
      </c>
      <c r="S4" s="5" t="s">
        <v>41</v>
      </c>
      <c r="T4" s="5" t="s">
        <v>36</v>
      </c>
      <c r="U4" s="5" t="s">
        <v>39</v>
      </c>
      <c r="V4" s="5" t="s">
        <v>42</v>
      </c>
      <c r="W4" s="129"/>
      <c r="X4" s="130"/>
      <c r="Y4" s="60" t="s">
        <v>43</v>
      </c>
      <c r="Z4" s="158" t="s">
        <v>44</v>
      </c>
      <c r="AA4" s="132"/>
    </row>
    <row r="5" spans="1:28" x14ac:dyDescent="0.3">
      <c r="A5" s="6">
        <v>1</v>
      </c>
      <c r="B5" s="6">
        <v>2</v>
      </c>
      <c r="C5" s="43">
        <v>3</v>
      </c>
      <c r="D5" s="6">
        <v>4</v>
      </c>
      <c r="E5" s="6">
        <v>5</v>
      </c>
      <c r="F5" s="6">
        <v>6</v>
      </c>
      <c r="G5" s="6">
        <v>7</v>
      </c>
      <c r="H5" s="140">
        <v>8</v>
      </c>
      <c r="I5" s="140">
        <v>9</v>
      </c>
      <c r="J5" s="140">
        <v>10</v>
      </c>
      <c r="K5" s="6">
        <v>11</v>
      </c>
      <c r="L5" s="6">
        <v>12</v>
      </c>
      <c r="M5" s="6">
        <v>13</v>
      </c>
      <c r="N5" s="140">
        <v>14</v>
      </c>
      <c r="O5" s="140">
        <v>15</v>
      </c>
      <c r="P5" s="140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49">
        <v>24</v>
      </c>
      <c r="Y5" s="49">
        <v>25</v>
      </c>
      <c r="Z5" s="159">
        <v>26</v>
      </c>
      <c r="AA5" s="6">
        <v>27</v>
      </c>
    </row>
    <row r="6" spans="1:28" x14ac:dyDescent="0.3">
      <c r="A6" s="123" t="s">
        <v>45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1:28" x14ac:dyDescent="0.3">
      <c r="A7" s="70" t="s">
        <v>46</v>
      </c>
      <c r="B7" s="7">
        <v>1</v>
      </c>
      <c r="C7" s="121" t="s">
        <v>47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1:28" ht="36" x14ac:dyDescent="0.3">
      <c r="A8" s="8" t="s">
        <v>48</v>
      </c>
      <c r="B8" s="9">
        <v>1.1000000000000001</v>
      </c>
      <c r="C8" s="44" t="s">
        <v>49</v>
      </c>
      <c r="D8" s="10"/>
      <c r="E8" s="72">
        <v>0</v>
      </c>
      <c r="F8" s="11"/>
      <c r="G8" s="72">
        <v>0</v>
      </c>
      <c r="H8" s="141"/>
      <c r="I8" s="151"/>
      <c r="J8" s="141">
        <v>0</v>
      </c>
      <c r="K8" s="72">
        <v>0</v>
      </c>
      <c r="L8" s="11"/>
      <c r="M8" s="72">
        <f>M9</f>
        <v>58500</v>
      </c>
      <c r="N8" s="141">
        <v>0</v>
      </c>
      <c r="O8" s="142"/>
      <c r="P8" s="141">
        <v>0</v>
      </c>
      <c r="Q8" s="72">
        <v>0</v>
      </c>
      <c r="R8" s="11"/>
      <c r="S8" s="72">
        <v>0</v>
      </c>
      <c r="T8" s="72">
        <v>0</v>
      </c>
      <c r="U8" s="11"/>
      <c r="V8" s="72">
        <v>0</v>
      </c>
      <c r="W8" s="50">
        <f>G8+M8</f>
        <v>58500</v>
      </c>
      <c r="X8" s="50">
        <f>J8+P8</f>
        <v>0</v>
      </c>
      <c r="Y8" s="61">
        <f t="shared" ref="Y8:Y29" si="0">W8-X8</f>
        <v>58500</v>
      </c>
      <c r="Z8" s="157">
        <f>IFERROR(Y8/W8,0)</f>
        <v>1</v>
      </c>
      <c r="AA8" s="10"/>
    </row>
    <row r="9" spans="1:28" x14ac:dyDescent="0.3">
      <c r="A9" s="12" t="s">
        <v>50</v>
      </c>
      <c r="B9" s="12" t="s">
        <v>51</v>
      </c>
      <c r="C9" s="84" t="s">
        <v>331</v>
      </c>
      <c r="D9" s="13" t="s">
        <v>3</v>
      </c>
      <c r="E9" s="14"/>
      <c r="F9" s="14"/>
      <c r="G9" s="15">
        <v>0</v>
      </c>
      <c r="H9" s="143"/>
      <c r="I9" s="143"/>
      <c r="J9" s="144">
        <v>0</v>
      </c>
      <c r="K9" s="14">
        <v>5</v>
      </c>
      <c r="L9" s="14">
        <v>11700</v>
      </c>
      <c r="M9" s="14">
        <f>L9*K9</f>
        <v>58500</v>
      </c>
      <c r="N9" s="143">
        <v>1</v>
      </c>
      <c r="O9" s="144">
        <v>59770</v>
      </c>
      <c r="P9" s="144">
        <f>O9</f>
        <v>59770</v>
      </c>
      <c r="Q9" s="14"/>
      <c r="R9" s="14"/>
      <c r="S9" s="15">
        <v>0</v>
      </c>
      <c r="T9" s="14"/>
      <c r="U9" s="14"/>
      <c r="V9" s="15">
        <v>0</v>
      </c>
      <c r="W9" s="52">
        <f t="shared" ref="W9:W72" si="1">G9+M9</f>
        <v>58500</v>
      </c>
      <c r="X9" s="53">
        <f t="shared" ref="X9:X29" si="2">J9+P9</f>
        <v>59770</v>
      </c>
      <c r="Y9" s="62">
        <f t="shared" si="0"/>
        <v>-1270</v>
      </c>
      <c r="Z9" s="157">
        <f t="shared" ref="Z9:Z29" si="3">IFERROR(Y9/W9,0)</f>
        <v>-2.1709401709401711E-2</v>
      </c>
      <c r="AA9" s="16"/>
    </row>
    <row r="10" spans="1:28" hidden="1" x14ac:dyDescent="0.3">
      <c r="A10" s="12" t="s">
        <v>50</v>
      </c>
      <c r="B10" s="12" t="s">
        <v>53</v>
      </c>
      <c r="C10" s="45" t="s">
        <v>52</v>
      </c>
      <c r="D10" s="13" t="s">
        <v>3</v>
      </c>
      <c r="E10" s="14"/>
      <c r="F10" s="14"/>
      <c r="G10" s="15">
        <v>0</v>
      </c>
      <c r="H10" s="143"/>
      <c r="I10" s="143"/>
      <c r="J10" s="144">
        <v>0</v>
      </c>
      <c r="K10" s="14"/>
      <c r="L10" s="14"/>
      <c r="M10" s="15">
        <v>0</v>
      </c>
      <c r="N10" s="143"/>
      <c r="O10" s="143"/>
      <c r="P10" s="144">
        <v>0</v>
      </c>
      <c r="Q10" s="14"/>
      <c r="R10" s="14"/>
      <c r="S10" s="15">
        <v>0</v>
      </c>
      <c r="T10" s="14"/>
      <c r="U10" s="14"/>
      <c r="V10" s="15">
        <v>0</v>
      </c>
      <c r="W10" s="52">
        <f t="shared" si="1"/>
        <v>0</v>
      </c>
      <c r="X10" s="53">
        <f t="shared" si="2"/>
        <v>0</v>
      </c>
      <c r="Y10" s="62">
        <f t="shared" si="0"/>
        <v>0</v>
      </c>
      <c r="Z10" s="157">
        <f t="shared" si="3"/>
        <v>0</v>
      </c>
      <c r="AA10" s="16"/>
    </row>
    <row r="11" spans="1:28" hidden="1" x14ac:dyDescent="0.3">
      <c r="A11" s="12" t="s">
        <v>50</v>
      </c>
      <c r="B11" s="12" t="s">
        <v>54</v>
      </c>
      <c r="C11" s="45" t="s">
        <v>52</v>
      </c>
      <c r="D11" s="13" t="s">
        <v>3</v>
      </c>
      <c r="E11" s="14"/>
      <c r="F11" s="14"/>
      <c r="G11" s="15">
        <v>0</v>
      </c>
      <c r="H11" s="143"/>
      <c r="I11" s="143"/>
      <c r="J11" s="144">
        <v>0</v>
      </c>
      <c r="K11" s="14"/>
      <c r="L11" s="14"/>
      <c r="M11" s="15">
        <v>0</v>
      </c>
      <c r="N11" s="143"/>
      <c r="O11" s="143"/>
      <c r="P11" s="144">
        <v>0</v>
      </c>
      <c r="Q11" s="14"/>
      <c r="R11" s="14"/>
      <c r="S11" s="15">
        <v>0</v>
      </c>
      <c r="T11" s="14"/>
      <c r="U11" s="14"/>
      <c r="V11" s="15">
        <v>0</v>
      </c>
      <c r="W11" s="52">
        <f t="shared" si="1"/>
        <v>0</v>
      </c>
      <c r="X11" s="53">
        <f t="shared" si="2"/>
        <v>0</v>
      </c>
      <c r="Y11" s="62">
        <f t="shared" si="0"/>
        <v>0</v>
      </c>
      <c r="Z11" s="157">
        <f t="shared" si="3"/>
        <v>0</v>
      </c>
      <c r="AA11" s="16"/>
    </row>
    <row r="12" spans="1:28" ht="23" x14ac:dyDescent="0.3">
      <c r="A12" s="8" t="s">
        <v>48</v>
      </c>
      <c r="B12" s="9">
        <v>1.2</v>
      </c>
      <c r="C12" s="46" t="s">
        <v>55</v>
      </c>
      <c r="D12" s="10"/>
      <c r="E12" s="72">
        <v>0</v>
      </c>
      <c r="F12" s="11"/>
      <c r="G12" s="72">
        <f>SUM(G13:G15)</f>
        <v>0</v>
      </c>
      <c r="H12" s="141"/>
      <c r="I12" s="141"/>
      <c r="J12" s="141">
        <f t="shared" ref="J12:V12" si="4">SUM(J13:J15)</f>
        <v>0</v>
      </c>
      <c r="K12" s="72">
        <f t="shared" si="4"/>
        <v>0</v>
      </c>
      <c r="L12" s="72">
        <f t="shared" si="4"/>
        <v>0</v>
      </c>
      <c r="M12" s="72">
        <f t="shared" si="4"/>
        <v>0</v>
      </c>
      <c r="N12" s="141">
        <f t="shared" si="4"/>
        <v>0</v>
      </c>
      <c r="O12" s="141">
        <f t="shared" si="4"/>
        <v>0</v>
      </c>
      <c r="P12" s="141">
        <f t="shared" si="4"/>
        <v>0</v>
      </c>
      <c r="Q12" s="72">
        <f t="shared" si="4"/>
        <v>0</v>
      </c>
      <c r="R12" s="72">
        <f t="shared" si="4"/>
        <v>0</v>
      </c>
      <c r="S12" s="72">
        <f t="shared" si="4"/>
        <v>0</v>
      </c>
      <c r="T12" s="72">
        <f t="shared" si="4"/>
        <v>0</v>
      </c>
      <c r="U12" s="72">
        <f t="shared" si="4"/>
        <v>0</v>
      </c>
      <c r="V12" s="72">
        <f t="shared" si="4"/>
        <v>0</v>
      </c>
      <c r="W12" s="50">
        <f t="shared" si="1"/>
        <v>0</v>
      </c>
      <c r="X12" s="54">
        <f t="shared" si="2"/>
        <v>0</v>
      </c>
      <c r="Y12" s="63">
        <f t="shared" si="0"/>
        <v>0</v>
      </c>
      <c r="Z12" s="157">
        <f t="shared" si="3"/>
        <v>0</v>
      </c>
      <c r="AA12" s="10"/>
    </row>
    <row r="13" spans="1:28" x14ac:dyDescent="0.3">
      <c r="A13" s="12" t="s">
        <v>50</v>
      </c>
      <c r="B13" s="12" t="s">
        <v>56</v>
      </c>
      <c r="C13" s="45" t="s">
        <v>52</v>
      </c>
      <c r="D13" s="13" t="s">
        <v>3</v>
      </c>
      <c r="E13" s="14"/>
      <c r="F13" s="14"/>
      <c r="G13" s="15">
        <f>E13*F13</f>
        <v>0</v>
      </c>
      <c r="H13" s="143"/>
      <c r="I13" s="143"/>
      <c r="J13" s="144">
        <v>0</v>
      </c>
      <c r="K13" s="14"/>
      <c r="L13" s="14"/>
      <c r="M13" s="15">
        <v>0</v>
      </c>
      <c r="N13" s="143"/>
      <c r="O13" s="143"/>
      <c r="P13" s="144">
        <v>0</v>
      </c>
      <c r="Q13" s="14"/>
      <c r="R13" s="14"/>
      <c r="S13" s="15">
        <v>0</v>
      </c>
      <c r="T13" s="14"/>
      <c r="U13" s="14"/>
      <c r="V13" s="15">
        <v>0</v>
      </c>
      <c r="W13" s="52">
        <f t="shared" si="1"/>
        <v>0</v>
      </c>
      <c r="X13" s="53">
        <f t="shared" si="2"/>
        <v>0</v>
      </c>
      <c r="Y13" s="62">
        <f t="shared" si="0"/>
        <v>0</v>
      </c>
      <c r="Z13" s="157">
        <f t="shared" si="3"/>
        <v>0</v>
      </c>
      <c r="AA13" s="16"/>
    </row>
    <row r="14" spans="1:28" hidden="1" x14ac:dyDescent="0.3">
      <c r="A14" s="12" t="s">
        <v>50</v>
      </c>
      <c r="B14" s="12" t="s">
        <v>57</v>
      </c>
      <c r="C14" s="45" t="s">
        <v>52</v>
      </c>
      <c r="D14" s="13" t="s">
        <v>3</v>
      </c>
      <c r="E14" s="14"/>
      <c r="F14" s="14"/>
      <c r="G14" s="15">
        <v>0</v>
      </c>
      <c r="H14" s="143"/>
      <c r="I14" s="143"/>
      <c r="J14" s="144">
        <v>0</v>
      </c>
      <c r="K14" s="14"/>
      <c r="L14" s="14"/>
      <c r="M14" s="15">
        <v>0</v>
      </c>
      <c r="N14" s="143"/>
      <c r="O14" s="143"/>
      <c r="P14" s="144">
        <v>0</v>
      </c>
      <c r="Q14" s="14"/>
      <c r="R14" s="14"/>
      <c r="S14" s="15">
        <v>0</v>
      </c>
      <c r="T14" s="14"/>
      <c r="U14" s="14"/>
      <c r="V14" s="15">
        <v>0</v>
      </c>
      <c r="W14" s="52">
        <f t="shared" si="1"/>
        <v>0</v>
      </c>
      <c r="X14" s="53">
        <f t="shared" si="2"/>
        <v>0</v>
      </c>
      <c r="Y14" s="62">
        <f t="shared" si="0"/>
        <v>0</v>
      </c>
      <c r="Z14" s="160">
        <f t="shared" si="3"/>
        <v>0</v>
      </c>
      <c r="AA14" s="16"/>
    </row>
    <row r="15" spans="1:28" hidden="1" x14ac:dyDescent="0.3">
      <c r="A15" s="12" t="s">
        <v>50</v>
      </c>
      <c r="B15" s="12" t="s">
        <v>58</v>
      </c>
      <c r="C15" s="45" t="s">
        <v>52</v>
      </c>
      <c r="D15" s="13" t="s">
        <v>3</v>
      </c>
      <c r="E15" s="14"/>
      <c r="F15" s="14"/>
      <c r="G15" s="15">
        <v>0</v>
      </c>
      <c r="H15" s="143"/>
      <c r="I15" s="143"/>
      <c r="J15" s="144">
        <v>0</v>
      </c>
      <c r="K15" s="14"/>
      <c r="L15" s="14"/>
      <c r="M15" s="15">
        <v>0</v>
      </c>
      <c r="N15" s="143"/>
      <c r="O15" s="143"/>
      <c r="P15" s="144">
        <v>0</v>
      </c>
      <c r="Q15" s="14"/>
      <c r="R15" s="14"/>
      <c r="S15" s="15">
        <v>0</v>
      </c>
      <c r="T15" s="14"/>
      <c r="U15" s="14"/>
      <c r="V15" s="15">
        <v>0</v>
      </c>
      <c r="W15" s="52">
        <f t="shared" si="1"/>
        <v>0</v>
      </c>
      <c r="X15" s="53">
        <f t="shared" si="2"/>
        <v>0</v>
      </c>
      <c r="Y15" s="62">
        <f t="shared" si="0"/>
        <v>0</v>
      </c>
      <c r="Z15" s="160">
        <f t="shared" si="3"/>
        <v>0</v>
      </c>
      <c r="AA15" s="16"/>
    </row>
    <row r="16" spans="1:28" ht="23" x14ac:dyDescent="0.3">
      <c r="A16" s="8" t="s">
        <v>48</v>
      </c>
      <c r="B16" s="9">
        <v>1.3</v>
      </c>
      <c r="C16" s="46" t="s">
        <v>2</v>
      </c>
      <c r="D16" s="10"/>
      <c r="E16" s="72">
        <v>0</v>
      </c>
      <c r="F16" s="11"/>
      <c r="G16" s="72">
        <f>G17+G18</f>
        <v>60000</v>
      </c>
      <c r="H16" s="141"/>
      <c r="I16" s="141"/>
      <c r="J16" s="141">
        <f t="shared" ref="J16:O16" si="5">J17+J18</f>
        <v>60000</v>
      </c>
      <c r="K16" s="72">
        <f t="shared" si="5"/>
        <v>0</v>
      </c>
      <c r="L16" s="72">
        <f t="shared" si="5"/>
        <v>0</v>
      </c>
      <c r="M16" s="72">
        <f t="shared" si="5"/>
        <v>0</v>
      </c>
      <c r="N16" s="141">
        <f t="shared" si="5"/>
        <v>0</v>
      </c>
      <c r="O16" s="141">
        <f t="shared" si="5"/>
        <v>0</v>
      </c>
      <c r="P16" s="141">
        <v>0</v>
      </c>
      <c r="Q16" s="72">
        <v>0</v>
      </c>
      <c r="R16" s="11"/>
      <c r="S16" s="72">
        <v>0</v>
      </c>
      <c r="T16" s="72">
        <v>0</v>
      </c>
      <c r="U16" s="11"/>
      <c r="V16" s="72">
        <v>0</v>
      </c>
      <c r="W16" s="50">
        <f t="shared" si="1"/>
        <v>60000</v>
      </c>
      <c r="X16" s="50">
        <f t="shared" si="2"/>
        <v>60000</v>
      </c>
      <c r="Y16" s="61">
        <f t="shared" si="0"/>
        <v>0</v>
      </c>
      <c r="Z16" s="157">
        <f t="shared" si="3"/>
        <v>0</v>
      </c>
      <c r="AA16" s="10"/>
    </row>
    <row r="17" spans="1:27" ht="23" x14ac:dyDescent="0.3">
      <c r="A17" s="12" t="s">
        <v>50</v>
      </c>
      <c r="B17" s="12" t="s">
        <v>59</v>
      </c>
      <c r="C17" s="47" t="s">
        <v>241</v>
      </c>
      <c r="D17" s="16" t="s">
        <v>3</v>
      </c>
      <c r="E17" s="14">
        <v>5</v>
      </c>
      <c r="F17" s="14">
        <v>12000</v>
      </c>
      <c r="G17" s="14">
        <f>F17*E17</f>
        <v>60000</v>
      </c>
      <c r="H17" s="143">
        <v>5</v>
      </c>
      <c r="I17" s="143">
        <v>12000</v>
      </c>
      <c r="J17" s="144">
        <f>I17*H17</f>
        <v>60000</v>
      </c>
      <c r="K17" s="14"/>
      <c r="L17" s="14"/>
      <c r="M17" s="15">
        <v>0</v>
      </c>
      <c r="N17" s="143"/>
      <c r="O17" s="143"/>
      <c r="P17" s="144">
        <v>0</v>
      </c>
      <c r="Q17" s="14"/>
      <c r="R17" s="14"/>
      <c r="S17" s="15">
        <v>0</v>
      </c>
      <c r="T17" s="14"/>
      <c r="U17" s="14"/>
      <c r="V17" s="15">
        <v>0</v>
      </c>
      <c r="W17" s="52">
        <f t="shared" si="1"/>
        <v>60000</v>
      </c>
      <c r="X17" s="53">
        <f t="shared" si="2"/>
        <v>60000</v>
      </c>
      <c r="Y17" s="62">
        <f t="shared" si="0"/>
        <v>0</v>
      </c>
      <c r="Z17" s="160">
        <f t="shared" si="3"/>
        <v>0</v>
      </c>
      <c r="AA17" s="16"/>
    </row>
    <row r="18" spans="1:27" x14ac:dyDescent="0.3">
      <c r="A18" s="12" t="s">
        <v>50</v>
      </c>
      <c r="B18" s="12" t="s">
        <v>61</v>
      </c>
      <c r="C18" s="45" t="s">
        <v>52</v>
      </c>
      <c r="D18" s="75" t="s">
        <v>3</v>
      </c>
      <c r="E18" s="76"/>
      <c r="F18" s="76"/>
      <c r="G18" s="15">
        <f>F18*E18</f>
        <v>0</v>
      </c>
      <c r="H18" s="143"/>
      <c r="I18" s="143"/>
      <c r="J18" s="144">
        <f>I18*H18</f>
        <v>0</v>
      </c>
      <c r="K18" s="14"/>
      <c r="L18" s="14"/>
      <c r="M18" s="15">
        <v>0</v>
      </c>
      <c r="N18" s="143"/>
      <c r="O18" s="143"/>
      <c r="P18" s="144">
        <v>0</v>
      </c>
      <c r="Q18" s="14"/>
      <c r="R18" s="14"/>
      <c r="S18" s="15">
        <v>0</v>
      </c>
      <c r="T18" s="14"/>
      <c r="U18" s="14"/>
      <c r="V18" s="15">
        <v>0</v>
      </c>
      <c r="W18" s="52">
        <f t="shared" si="1"/>
        <v>0</v>
      </c>
      <c r="X18" s="53">
        <f t="shared" si="2"/>
        <v>0</v>
      </c>
      <c r="Y18" s="62">
        <f t="shared" si="0"/>
        <v>0</v>
      </c>
      <c r="Z18" s="160">
        <f t="shared" si="3"/>
        <v>0</v>
      </c>
      <c r="AA18" s="16"/>
    </row>
    <row r="19" spans="1:27" ht="34.5" hidden="1" x14ac:dyDescent="0.3">
      <c r="A19" s="12" t="s">
        <v>50</v>
      </c>
      <c r="B19" s="12" t="s">
        <v>62</v>
      </c>
      <c r="C19" s="47" t="s">
        <v>60</v>
      </c>
      <c r="D19" s="13" t="s">
        <v>3</v>
      </c>
      <c r="E19" s="14"/>
      <c r="F19" s="14"/>
      <c r="G19" s="15">
        <v>0</v>
      </c>
      <c r="H19" s="143"/>
      <c r="I19" s="143"/>
      <c r="J19" s="144">
        <v>0</v>
      </c>
      <c r="K19" s="14"/>
      <c r="L19" s="14"/>
      <c r="M19" s="15">
        <v>0</v>
      </c>
      <c r="N19" s="143"/>
      <c r="O19" s="143"/>
      <c r="P19" s="144">
        <v>0</v>
      </c>
      <c r="Q19" s="14"/>
      <c r="R19" s="14"/>
      <c r="S19" s="15">
        <v>0</v>
      </c>
      <c r="T19" s="14"/>
      <c r="U19" s="14"/>
      <c r="V19" s="15">
        <v>0</v>
      </c>
      <c r="W19" s="52">
        <f t="shared" si="1"/>
        <v>0</v>
      </c>
      <c r="X19" s="53">
        <f t="shared" si="2"/>
        <v>0</v>
      </c>
      <c r="Y19" s="62">
        <f t="shared" si="0"/>
        <v>0</v>
      </c>
      <c r="Z19" s="160">
        <f t="shared" si="3"/>
        <v>0</v>
      </c>
      <c r="AA19" s="16"/>
    </row>
    <row r="20" spans="1:27" ht="36" x14ac:dyDescent="0.3">
      <c r="A20" s="8" t="s">
        <v>46</v>
      </c>
      <c r="B20" s="9">
        <v>1.4</v>
      </c>
      <c r="C20" s="44" t="s">
        <v>63</v>
      </c>
      <c r="D20" s="10"/>
      <c r="E20" s="72">
        <v>0</v>
      </c>
      <c r="F20" s="11"/>
      <c r="G20" s="72">
        <f>SUM(G21:G23)</f>
        <v>13200</v>
      </c>
      <c r="H20" s="141"/>
      <c r="I20" s="141"/>
      <c r="J20" s="141">
        <f t="shared" ref="J20:V20" si="6">SUM(J21:J23)</f>
        <v>13200</v>
      </c>
      <c r="K20" s="72">
        <f t="shared" si="6"/>
        <v>58500</v>
      </c>
      <c r="L20" s="72"/>
      <c r="M20" s="72">
        <f t="shared" si="6"/>
        <v>12870</v>
      </c>
      <c r="N20" s="141">
        <f t="shared" si="6"/>
        <v>59770</v>
      </c>
      <c r="O20" s="141"/>
      <c r="P20" s="141">
        <f t="shared" si="6"/>
        <v>13149.4</v>
      </c>
      <c r="Q20" s="72">
        <f t="shared" si="6"/>
        <v>0</v>
      </c>
      <c r="R20" s="72"/>
      <c r="S20" s="72">
        <f t="shared" si="6"/>
        <v>0</v>
      </c>
      <c r="T20" s="72">
        <f t="shared" si="6"/>
        <v>0</v>
      </c>
      <c r="U20" s="72"/>
      <c r="V20" s="72">
        <f t="shared" si="6"/>
        <v>0</v>
      </c>
      <c r="W20" s="50">
        <f t="shared" si="1"/>
        <v>26070</v>
      </c>
      <c r="X20" s="50">
        <f t="shared" si="2"/>
        <v>26349.4</v>
      </c>
      <c r="Y20" s="61">
        <f t="shared" si="0"/>
        <v>-279.40000000000146</v>
      </c>
      <c r="Z20" s="157">
        <f t="shared" si="3"/>
        <v>-1.0717299578059128E-2</v>
      </c>
      <c r="AA20" s="10"/>
    </row>
    <row r="21" spans="1:27" x14ac:dyDescent="0.3">
      <c r="A21" s="12" t="s">
        <v>50</v>
      </c>
      <c r="B21" s="17" t="s">
        <v>19</v>
      </c>
      <c r="C21" s="47" t="s">
        <v>0</v>
      </c>
      <c r="D21" s="75" t="s">
        <v>3</v>
      </c>
      <c r="E21" s="14">
        <v>0</v>
      </c>
      <c r="F21" s="14">
        <v>0.22</v>
      </c>
      <c r="G21" s="14">
        <v>0</v>
      </c>
      <c r="H21" s="144">
        <v>0</v>
      </c>
      <c r="I21" s="144">
        <v>0.22</v>
      </c>
      <c r="J21" s="144">
        <v>0</v>
      </c>
      <c r="K21" s="15">
        <v>58500</v>
      </c>
      <c r="L21" s="15">
        <v>0.22</v>
      </c>
      <c r="M21" s="15">
        <f>L21*K21</f>
        <v>12870</v>
      </c>
      <c r="N21" s="144">
        <v>59770</v>
      </c>
      <c r="O21" s="144">
        <v>0.22</v>
      </c>
      <c r="P21" s="144">
        <f>N21*O21</f>
        <v>13149.4</v>
      </c>
      <c r="Q21" s="15">
        <v>0</v>
      </c>
      <c r="R21" s="15">
        <v>0.22</v>
      </c>
      <c r="S21" s="15">
        <v>0</v>
      </c>
      <c r="T21" s="15">
        <v>0</v>
      </c>
      <c r="U21" s="15">
        <v>0.22</v>
      </c>
      <c r="V21" s="15">
        <v>0</v>
      </c>
      <c r="W21" s="52">
        <f t="shared" si="1"/>
        <v>12870</v>
      </c>
      <c r="X21" s="53">
        <f t="shared" si="2"/>
        <v>13149.4</v>
      </c>
      <c r="Y21" s="62">
        <f t="shared" si="0"/>
        <v>-279.39999999999964</v>
      </c>
      <c r="Z21" s="160">
        <f t="shared" si="3"/>
        <v>-2.1709401709401679E-2</v>
      </c>
      <c r="AA21" s="16"/>
    </row>
    <row r="22" spans="1:27" ht="23" x14ac:dyDescent="0.3">
      <c r="A22" s="12" t="s">
        <v>50</v>
      </c>
      <c r="B22" s="17" t="s">
        <v>20</v>
      </c>
      <c r="C22" s="47" t="s">
        <v>1</v>
      </c>
      <c r="D22" s="75" t="s">
        <v>3</v>
      </c>
      <c r="E22" s="14">
        <v>0</v>
      </c>
      <c r="F22" s="14">
        <v>0.22</v>
      </c>
      <c r="G22" s="14">
        <v>0</v>
      </c>
      <c r="H22" s="144">
        <v>0</v>
      </c>
      <c r="I22" s="144">
        <v>0.22</v>
      </c>
      <c r="J22" s="144">
        <v>0</v>
      </c>
      <c r="K22" s="15">
        <v>0</v>
      </c>
      <c r="L22" s="15">
        <v>0.22</v>
      </c>
      <c r="M22" s="15">
        <v>0</v>
      </c>
      <c r="N22" s="144">
        <v>0</v>
      </c>
      <c r="O22" s="144">
        <v>0.22</v>
      </c>
      <c r="P22" s="144">
        <v>0</v>
      </c>
      <c r="Q22" s="15">
        <v>0</v>
      </c>
      <c r="R22" s="15">
        <v>0.22</v>
      </c>
      <c r="S22" s="15">
        <v>0</v>
      </c>
      <c r="T22" s="15">
        <v>0</v>
      </c>
      <c r="U22" s="15">
        <v>0.22</v>
      </c>
      <c r="V22" s="15">
        <v>0</v>
      </c>
      <c r="W22" s="52">
        <f t="shared" si="1"/>
        <v>0</v>
      </c>
      <c r="X22" s="53">
        <f t="shared" si="2"/>
        <v>0</v>
      </c>
      <c r="Y22" s="62">
        <f t="shared" si="0"/>
        <v>0</v>
      </c>
      <c r="Z22" s="160">
        <f t="shared" si="3"/>
        <v>0</v>
      </c>
      <c r="AA22" s="16"/>
    </row>
    <row r="23" spans="1:27" x14ac:dyDescent="0.3">
      <c r="A23" s="12" t="s">
        <v>50</v>
      </c>
      <c r="B23" s="77" t="s">
        <v>217</v>
      </c>
      <c r="C23" s="78" t="s">
        <v>2</v>
      </c>
      <c r="D23" s="75" t="s">
        <v>3</v>
      </c>
      <c r="E23" s="76">
        <v>60000</v>
      </c>
      <c r="F23" s="14">
        <v>0.22</v>
      </c>
      <c r="G23" s="14">
        <f>F23*E23</f>
        <v>13200</v>
      </c>
      <c r="H23" s="144">
        <v>60000</v>
      </c>
      <c r="I23" s="144">
        <v>0.22</v>
      </c>
      <c r="J23" s="144">
        <f>I23*H23</f>
        <v>13200</v>
      </c>
      <c r="K23" s="15">
        <v>0</v>
      </c>
      <c r="L23" s="15">
        <v>0.22</v>
      </c>
      <c r="M23" s="15">
        <v>0</v>
      </c>
      <c r="N23" s="144">
        <v>0</v>
      </c>
      <c r="O23" s="144">
        <v>0.22</v>
      </c>
      <c r="P23" s="144">
        <v>0</v>
      </c>
      <c r="Q23" s="15">
        <v>0</v>
      </c>
      <c r="R23" s="15">
        <v>0.22</v>
      </c>
      <c r="S23" s="15">
        <v>0</v>
      </c>
      <c r="T23" s="15">
        <v>0</v>
      </c>
      <c r="U23" s="15">
        <v>0.22</v>
      </c>
      <c r="V23" s="15">
        <v>0</v>
      </c>
      <c r="W23" s="52">
        <f t="shared" si="1"/>
        <v>13200</v>
      </c>
      <c r="X23" s="53">
        <f t="shared" si="2"/>
        <v>13200</v>
      </c>
      <c r="Y23" s="62">
        <f t="shared" si="0"/>
        <v>0</v>
      </c>
      <c r="Z23" s="160">
        <f t="shared" si="3"/>
        <v>0</v>
      </c>
      <c r="AA23" s="16"/>
    </row>
    <row r="24" spans="1:27" ht="23" x14ac:dyDescent="0.3">
      <c r="A24" s="8" t="s">
        <v>48</v>
      </c>
      <c r="B24" s="9">
        <v>1.5</v>
      </c>
      <c r="C24" s="46" t="s">
        <v>64</v>
      </c>
      <c r="D24" s="10"/>
      <c r="E24" s="72">
        <v>0</v>
      </c>
      <c r="F24" s="11"/>
      <c r="G24" s="72">
        <f>SUM(G25:G28)</f>
        <v>127200</v>
      </c>
      <c r="H24" s="141"/>
      <c r="I24" s="141">
        <f t="shared" ref="I24:V24" si="7">SUM(I25:I28)</f>
        <v>27600</v>
      </c>
      <c r="J24" s="141">
        <f t="shared" si="7"/>
        <v>127200</v>
      </c>
      <c r="K24" s="72">
        <f t="shared" si="7"/>
        <v>5</v>
      </c>
      <c r="L24" s="72">
        <f t="shared" si="7"/>
        <v>8760</v>
      </c>
      <c r="M24" s="72">
        <f t="shared" si="7"/>
        <v>43800</v>
      </c>
      <c r="N24" s="141">
        <f t="shared" si="7"/>
        <v>5</v>
      </c>
      <c r="O24" s="141">
        <f t="shared" si="7"/>
        <v>8760</v>
      </c>
      <c r="P24" s="141">
        <f t="shared" si="7"/>
        <v>43800</v>
      </c>
      <c r="Q24" s="72">
        <f t="shared" si="7"/>
        <v>0</v>
      </c>
      <c r="R24" s="72">
        <f t="shared" si="7"/>
        <v>0</v>
      </c>
      <c r="S24" s="72">
        <f t="shared" si="7"/>
        <v>0</v>
      </c>
      <c r="T24" s="72">
        <f t="shared" si="7"/>
        <v>0</v>
      </c>
      <c r="U24" s="72">
        <f t="shared" si="7"/>
        <v>0</v>
      </c>
      <c r="V24" s="72">
        <f t="shared" si="7"/>
        <v>0</v>
      </c>
      <c r="W24" s="50">
        <f t="shared" si="1"/>
        <v>171000</v>
      </c>
      <c r="X24" s="50">
        <f t="shared" si="2"/>
        <v>171000</v>
      </c>
      <c r="Y24" s="61">
        <f t="shared" si="0"/>
        <v>0</v>
      </c>
      <c r="Z24" s="160">
        <f t="shared" si="3"/>
        <v>0</v>
      </c>
      <c r="AA24" s="10"/>
    </row>
    <row r="25" spans="1:27" ht="23" x14ac:dyDescent="0.3">
      <c r="A25" s="12" t="s">
        <v>50</v>
      </c>
      <c r="B25" s="74" t="s">
        <v>15</v>
      </c>
      <c r="C25" s="47" t="s">
        <v>242</v>
      </c>
      <c r="D25" s="16" t="s">
        <v>3</v>
      </c>
      <c r="E25" s="14">
        <v>5</v>
      </c>
      <c r="F25" s="14">
        <v>16800</v>
      </c>
      <c r="G25" s="14">
        <f>F25*E25</f>
        <v>84000</v>
      </c>
      <c r="H25" s="152">
        <v>5</v>
      </c>
      <c r="I25" s="152">
        <v>16800</v>
      </c>
      <c r="J25" s="144">
        <f>I25*H25</f>
        <v>84000</v>
      </c>
      <c r="K25" s="14"/>
      <c r="L25" s="14"/>
      <c r="M25" s="15">
        <v>0</v>
      </c>
      <c r="N25" s="143"/>
      <c r="O25" s="143"/>
      <c r="P25" s="144">
        <v>0</v>
      </c>
      <c r="Q25" s="14"/>
      <c r="R25" s="14"/>
      <c r="S25" s="15">
        <v>0</v>
      </c>
      <c r="T25" s="14"/>
      <c r="U25" s="14"/>
      <c r="V25" s="15">
        <v>0</v>
      </c>
      <c r="W25" s="52">
        <f t="shared" si="1"/>
        <v>84000</v>
      </c>
      <c r="X25" s="53">
        <f t="shared" si="2"/>
        <v>84000</v>
      </c>
      <c r="Y25" s="62">
        <f t="shared" si="0"/>
        <v>0</v>
      </c>
      <c r="Z25" s="160">
        <f t="shared" si="3"/>
        <v>0</v>
      </c>
      <c r="AA25" s="16"/>
    </row>
    <row r="26" spans="1:27" x14ac:dyDescent="0.3">
      <c r="A26" s="12" t="s">
        <v>50</v>
      </c>
      <c r="B26" s="74" t="s">
        <v>16</v>
      </c>
      <c r="C26" s="47" t="s">
        <v>243</v>
      </c>
      <c r="D26" s="16" t="s">
        <v>3</v>
      </c>
      <c r="E26" s="14"/>
      <c r="F26" s="14"/>
      <c r="G26" s="14"/>
      <c r="H26" s="152"/>
      <c r="I26" s="152"/>
      <c r="J26" s="144">
        <f t="shared" ref="J26:J28" si="8">I26*H26</f>
        <v>0</v>
      </c>
      <c r="K26" s="14">
        <v>5</v>
      </c>
      <c r="L26" s="14">
        <v>8760</v>
      </c>
      <c r="M26" s="14">
        <f>L26*K26</f>
        <v>43800</v>
      </c>
      <c r="N26" s="143">
        <v>5</v>
      </c>
      <c r="O26" s="143">
        <v>8760</v>
      </c>
      <c r="P26" s="144">
        <f>N26*O26</f>
        <v>43800</v>
      </c>
      <c r="Q26" s="14"/>
      <c r="R26" s="14"/>
      <c r="S26" s="15">
        <v>0</v>
      </c>
      <c r="T26" s="14"/>
      <c r="U26" s="14"/>
      <c r="V26" s="15">
        <v>0</v>
      </c>
      <c r="W26" s="52">
        <f t="shared" si="1"/>
        <v>43800</v>
      </c>
      <c r="X26" s="53">
        <f t="shared" si="2"/>
        <v>43800</v>
      </c>
      <c r="Y26" s="62">
        <f t="shared" si="0"/>
        <v>0</v>
      </c>
      <c r="Z26" s="160">
        <f t="shared" si="3"/>
        <v>0</v>
      </c>
      <c r="AA26" s="16"/>
    </row>
    <row r="27" spans="1:27" ht="34.5" x14ac:dyDescent="0.3">
      <c r="A27" s="12" t="s">
        <v>50</v>
      </c>
      <c r="B27" s="74" t="s">
        <v>17</v>
      </c>
      <c r="C27" s="47" t="s">
        <v>244</v>
      </c>
      <c r="D27" s="16" t="s">
        <v>3</v>
      </c>
      <c r="E27" s="14">
        <v>4</v>
      </c>
      <c r="F27" s="14">
        <v>10800</v>
      </c>
      <c r="G27" s="14">
        <f>F27*E27</f>
        <v>43200</v>
      </c>
      <c r="H27" s="152">
        <v>4</v>
      </c>
      <c r="I27" s="152">
        <v>10800</v>
      </c>
      <c r="J27" s="144">
        <f t="shared" si="8"/>
        <v>43200</v>
      </c>
      <c r="K27" s="14"/>
      <c r="L27" s="14"/>
      <c r="M27" s="15"/>
      <c r="N27" s="143"/>
      <c r="O27" s="143"/>
      <c r="P27" s="144"/>
      <c r="Q27" s="14"/>
      <c r="R27" s="14"/>
      <c r="S27" s="15"/>
      <c r="T27" s="14"/>
      <c r="U27" s="14"/>
      <c r="V27" s="15"/>
      <c r="W27" s="52">
        <f t="shared" si="1"/>
        <v>43200</v>
      </c>
      <c r="X27" s="53">
        <f t="shared" si="2"/>
        <v>43200</v>
      </c>
      <c r="Y27" s="62">
        <f t="shared" si="0"/>
        <v>0</v>
      </c>
      <c r="Z27" s="160">
        <f t="shared" si="3"/>
        <v>0</v>
      </c>
      <c r="AA27" s="16"/>
    </row>
    <row r="28" spans="1:27" ht="34.5" x14ac:dyDescent="0.3">
      <c r="A28" s="12" t="s">
        <v>50</v>
      </c>
      <c r="B28" s="17" t="s">
        <v>18</v>
      </c>
      <c r="C28" s="47" t="s">
        <v>60</v>
      </c>
      <c r="D28" s="16" t="s">
        <v>3</v>
      </c>
      <c r="E28" s="14">
        <v>0</v>
      </c>
      <c r="F28" s="14">
        <v>0</v>
      </c>
      <c r="G28" s="14">
        <v>0</v>
      </c>
      <c r="H28" s="143"/>
      <c r="I28" s="143"/>
      <c r="J28" s="144">
        <f t="shared" si="8"/>
        <v>0</v>
      </c>
      <c r="K28" s="14"/>
      <c r="L28" s="14"/>
      <c r="M28" s="15">
        <v>0</v>
      </c>
      <c r="N28" s="143"/>
      <c r="O28" s="143"/>
      <c r="P28" s="144">
        <v>0</v>
      </c>
      <c r="Q28" s="14"/>
      <c r="R28" s="14"/>
      <c r="S28" s="15">
        <v>0</v>
      </c>
      <c r="T28" s="14"/>
      <c r="U28" s="14"/>
      <c r="V28" s="15">
        <v>0</v>
      </c>
      <c r="W28" s="52">
        <f t="shared" si="1"/>
        <v>0</v>
      </c>
      <c r="X28" s="53">
        <f t="shared" si="2"/>
        <v>0</v>
      </c>
      <c r="Y28" s="62">
        <f t="shared" si="0"/>
        <v>0</v>
      </c>
      <c r="Z28" s="160">
        <f t="shared" si="3"/>
        <v>0</v>
      </c>
      <c r="AA28" s="16"/>
    </row>
    <row r="29" spans="1:27" ht="12" x14ac:dyDescent="0.3">
      <c r="A29" s="120" t="s">
        <v>65</v>
      </c>
      <c r="B29" s="120"/>
      <c r="C29" s="120"/>
      <c r="D29" s="120"/>
      <c r="E29" s="5"/>
      <c r="F29" s="73"/>
      <c r="G29" s="18">
        <f>G24+G20+G16+G12+G8</f>
        <v>200400</v>
      </c>
      <c r="H29" s="139"/>
      <c r="I29" s="147"/>
      <c r="J29" s="146">
        <f>J24+J20+J16+J12+J8</f>
        <v>200400</v>
      </c>
      <c r="K29" s="128"/>
      <c r="L29" s="128"/>
      <c r="M29" s="18">
        <f>M24+M20+M16+M12+M8</f>
        <v>115170</v>
      </c>
      <c r="N29" s="145"/>
      <c r="O29" s="145"/>
      <c r="P29" s="146">
        <v>0</v>
      </c>
      <c r="Q29" s="128"/>
      <c r="R29" s="128"/>
      <c r="S29" s="18">
        <v>0</v>
      </c>
      <c r="T29" s="128"/>
      <c r="U29" s="128"/>
      <c r="V29" s="18">
        <v>0</v>
      </c>
      <c r="W29" s="55">
        <f t="shared" si="1"/>
        <v>315570</v>
      </c>
      <c r="X29" s="55">
        <f t="shared" si="2"/>
        <v>200400</v>
      </c>
      <c r="Y29" s="64">
        <f t="shared" si="0"/>
        <v>115170</v>
      </c>
      <c r="Z29" s="161">
        <f t="shared" si="3"/>
        <v>0.36495864625915009</v>
      </c>
      <c r="AA29" s="71"/>
    </row>
    <row r="30" spans="1:27" x14ac:dyDescent="0.3">
      <c r="A30" s="70" t="s">
        <v>46</v>
      </c>
      <c r="B30" s="7">
        <v>2</v>
      </c>
      <c r="C30" s="121" t="s">
        <v>66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122"/>
    </row>
    <row r="31" spans="1:27" ht="24" x14ac:dyDescent="0.3">
      <c r="A31" s="8" t="s">
        <v>48</v>
      </c>
      <c r="B31" s="9">
        <v>2.1</v>
      </c>
      <c r="C31" s="46" t="s">
        <v>67</v>
      </c>
      <c r="D31" s="10"/>
      <c r="E31" s="72">
        <v>0</v>
      </c>
      <c r="F31" s="11"/>
      <c r="G31" s="72">
        <v>0</v>
      </c>
      <c r="H31" s="141"/>
      <c r="I31" s="142"/>
      <c r="J31" s="141">
        <v>0</v>
      </c>
      <c r="K31" s="72">
        <v>0</v>
      </c>
      <c r="L31" s="11"/>
      <c r="M31" s="72">
        <v>0</v>
      </c>
      <c r="N31" s="141">
        <v>0</v>
      </c>
      <c r="O31" s="142"/>
      <c r="P31" s="141">
        <v>0</v>
      </c>
      <c r="Q31" s="72">
        <v>0</v>
      </c>
      <c r="R31" s="11"/>
      <c r="S31" s="72">
        <v>0</v>
      </c>
      <c r="T31" s="72">
        <v>0</v>
      </c>
      <c r="U31" s="11"/>
      <c r="V31" s="72">
        <v>0</v>
      </c>
      <c r="W31" s="50">
        <f t="shared" si="1"/>
        <v>0</v>
      </c>
      <c r="X31" s="50">
        <f t="shared" ref="X31:X43" si="9">J31+P31</f>
        <v>0</v>
      </c>
      <c r="Y31" s="61">
        <f t="shared" ref="Y31:Y43" si="10">W31-X31</f>
        <v>0</v>
      </c>
      <c r="Z31" s="157">
        <f>IFERROR(Y31/W31,0)</f>
        <v>0</v>
      </c>
      <c r="AA31" s="10"/>
    </row>
    <row r="32" spans="1:27" ht="34.5" x14ac:dyDescent="0.3">
      <c r="A32" s="12" t="s">
        <v>50</v>
      </c>
      <c r="B32" s="12" t="s">
        <v>68</v>
      </c>
      <c r="C32" s="47" t="s">
        <v>69</v>
      </c>
      <c r="D32" s="13" t="s">
        <v>7</v>
      </c>
      <c r="E32" s="14"/>
      <c r="F32" s="14"/>
      <c r="G32" s="15">
        <v>0</v>
      </c>
      <c r="H32" s="143"/>
      <c r="I32" s="143"/>
      <c r="J32" s="144">
        <v>0</v>
      </c>
      <c r="K32" s="14"/>
      <c r="L32" s="14"/>
      <c r="M32" s="15">
        <v>0</v>
      </c>
      <c r="N32" s="143"/>
      <c r="O32" s="143"/>
      <c r="P32" s="144">
        <v>0</v>
      </c>
      <c r="Q32" s="14"/>
      <c r="R32" s="14"/>
      <c r="S32" s="15">
        <v>0</v>
      </c>
      <c r="T32" s="14"/>
      <c r="U32" s="14"/>
      <c r="V32" s="15">
        <v>0</v>
      </c>
      <c r="W32" s="52">
        <f t="shared" si="1"/>
        <v>0</v>
      </c>
      <c r="X32" s="53">
        <f t="shared" si="9"/>
        <v>0</v>
      </c>
      <c r="Y32" s="62">
        <f t="shared" si="10"/>
        <v>0</v>
      </c>
      <c r="Z32" s="160">
        <f t="shared" ref="Z32:Z43" si="11">IFERROR(Y32/W32,0)</f>
        <v>0</v>
      </c>
      <c r="AA32" s="16"/>
    </row>
    <row r="33" spans="1:27" ht="34.5" hidden="1" x14ac:dyDescent="0.3">
      <c r="A33" s="12" t="s">
        <v>50</v>
      </c>
      <c r="B33" s="12" t="s">
        <v>70</v>
      </c>
      <c r="C33" s="47" t="s">
        <v>69</v>
      </c>
      <c r="D33" s="13" t="s">
        <v>7</v>
      </c>
      <c r="E33" s="14"/>
      <c r="F33" s="14"/>
      <c r="G33" s="15">
        <v>0</v>
      </c>
      <c r="H33" s="143"/>
      <c r="I33" s="143"/>
      <c r="J33" s="144">
        <v>0</v>
      </c>
      <c r="K33" s="14"/>
      <c r="L33" s="14"/>
      <c r="M33" s="15">
        <v>0</v>
      </c>
      <c r="N33" s="143"/>
      <c r="O33" s="143"/>
      <c r="P33" s="144">
        <v>0</v>
      </c>
      <c r="Q33" s="14"/>
      <c r="R33" s="14"/>
      <c r="S33" s="15">
        <v>0</v>
      </c>
      <c r="T33" s="14"/>
      <c r="U33" s="14"/>
      <c r="V33" s="15">
        <v>0</v>
      </c>
      <c r="W33" s="52">
        <f t="shared" si="1"/>
        <v>0</v>
      </c>
      <c r="X33" s="53">
        <f t="shared" si="9"/>
        <v>0</v>
      </c>
      <c r="Y33" s="62">
        <f t="shared" si="10"/>
        <v>0</v>
      </c>
      <c r="Z33" s="160">
        <f t="shared" si="11"/>
        <v>0</v>
      </c>
      <c r="AA33" s="16"/>
    </row>
    <row r="34" spans="1:27" ht="34.5" hidden="1" x14ac:dyDescent="0.3">
      <c r="A34" s="12" t="s">
        <v>50</v>
      </c>
      <c r="B34" s="12" t="s">
        <v>71</v>
      </c>
      <c r="C34" s="47" t="s">
        <v>69</v>
      </c>
      <c r="D34" s="13" t="s">
        <v>7</v>
      </c>
      <c r="E34" s="14"/>
      <c r="F34" s="14"/>
      <c r="G34" s="15">
        <v>0</v>
      </c>
      <c r="H34" s="143"/>
      <c r="I34" s="143"/>
      <c r="J34" s="144">
        <v>0</v>
      </c>
      <c r="K34" s="14"/>
      <c r="L34" s="14"/>
      <c r="M34" s="15">
        <v>0</v>
      </c>
      <c r="N34" s="143"/>
      <c r="O34" s="143"/>
      <c r="P34" s="144">
        <v>0</v>
      </c>
      <c r="Q34" s="14"/>
      <c r="R34" s="14"/>
      <c r="S34" s="15">
        <v>0</v>
      </c>
      <c r="T34" s="14"/>
      <c r="U34" s="14"/>
      <c r="V34" s="15">
        <v>0</v>
      </c>
      <c r="W34" s="52">
        <f t="shared" si="1"/>
        <v>0</v>
      </c>
      <c r="X34" s="53">
        <f t="shared" si="9"/>
        <v>0</v>
      </c>
      <c r="Y34" s="62">
        <f t="shared" si="10"/>
        <v>0</v>
      </c>
      <c r="Z34" s="160">
        <f t="shared" si="11"/>
        <v>0</v>
      </c>
      <c r="AA34" s="16"/>
    </row>
    <row r="35" spans="1:27" ht="36" hidden="1" x14ac:dyDescent="0.3">
      <c r="A35" s="8" t="s">
        <v>48</v>
      </c>
      <c r="B35" s="9">
        <v>2.2000000000000002</v>
      </c>
      <c r="C35" s="44" t="s">
        <v>72</v>
      </c>
      <c r="D35" s="10"/>
      <c r="E35" s="72">
        <v>0</v>
      </c>
      <c r="F35" s="11"/>
      <c r="G35" s="72">
        <v>0</v>
      </c>
      <c r="H35" s="141">
        <v>0</v>
      </c>
      <c r="I35" s="142"/>
      <c r="J35" s="141">
        <v>0</v>
      </c>
      <c r="K35" s="72">
        <v>0</v>
      </c>
      <c r="L35" s="11"/>
      <c r="M35" s="72">
        <v>0</v>
      </c>
      <c r="N35" s="141">
        <v>0</v>
      </c>
      <c r="O35" s="142"/>
      <c r="P35" s="141">
        <v>0</v>
      </c>
      <c r="Q35" s="72">
        <v>0</v>
      </c>
      <c r="R35" s="11"/>
      <c r="S35" s="72">
        <v>0</v>
      </c>
      <c r="T35" s="72">
        <v>0</v>
      </c>
      <c r="U35" s="11"/>
      <c r="V35" s="72">
        <v>0</v>
      </c>
      <c r="W35" s="50">
        <f t="shared" si="1"/>
        <v>0</v>
      </c>
      <c r="X35" s="50">
        <f t="shared" si="9"/>
        <v>0</v>
      </c>
      <c r="Y35" s="61">
        <f t="shared" si="10"/>
        <v>0</v>
      </c>
      <c r="Z35" s="157">
        <f t="shared" si="11"/>
        <v>0</v>
      </c>
      <c r="AA35" s="10"/>
    </row>
    <row r="36" spans="1:27" ht="34.5" hidden="1" x14ac:dyDescent="0.3">
      <c r="A36" s="12" t="s">
        <v>50</v>
      </c>
      <c r="B36" s="12" t="s">
        <v>73</v>
      </c>
      <c r="C36" s="47" t="s">
        <v>74</v>
      </c>
      <c r="D36" s="13" t="s">
        <v>75</v>
      </c>
      <c r="E36" s="14"/>
      <c r="F36" s="14"/>
      <c r="G36" s="15">
        <v>0</v>
      </c>
      <c r="H36" s="143"/>
      <c r="I36" s="143"/>
      <c r="J36" s="144">
        <v>0</v>
      </c>
      <c r="K36" s="14"/>
      <c r="L36" s="14"/>
      <c r="M36" s="15">
        <v>0</v>
      </c>
      <c r="N36" s="143"/>
      <c r="O36" s="143"/>
      <c r="P36" s="144">
        <v>0</v>
      </c>
      <c r="Q36" s="14"/>
      <c r="R36" s="14"/>
      <c r="S36" s="15">
        <v>0</v>
      </c>
      <c r="T36" s="14"/>
      <c r="U36" s="14"/>
      <c r="V36" s="15">
        <v>0</v>
      </c>
      <c r="W36" s="52">
        <f t="shared" si="1"/>
        <v>0</v>
      </c>
      <c r="X36" s="53">
        <f t="shared" si="9"/>
        <v>0</v>
      </c>
      <c r="Y36" s="62">
        <f t="shared" si="10"/>
        <v>0</v>
      </c>
      <c r="Z36" s="160">
        <f t="shared" si="11"/>
        <v>0</v>
      </c>
      <c r="AA36" s="16"/>
    </row>
    <row r="37" spans="1:27" ht="34.5" hidden="1" x14ac:dyDescent="0.3">
      <c r="A37" s="12" t="s">
        <v>50</v>
      </c>
      <c r="B37" s="12" t="s">
        <v>76</v>
      </c>
      <c r="C37" s="47" t="s">
        <v>74</v>
      </c>
      <c r="D37" s="13" t="s">
        <v>75</v>
      </c>
      <c r="E37" s="14"/>
      <c r="F37" s="14"/>
      <c r="G37" s="15">
        <v>0</v>
      </c>
      <c r="H37" s="143"/>
      <c r="I37" s="143"/>
      <c r="J37" s="144">
        <v>0</v>
      </c>
      <c r="K37" s="14"/>
      <c r="L37" s="14"/>
      <c r="M37" s="15">
        <v>0</v>
      </c>
      <c r="N37" s="143"/>
      <c r="O37" s="143"/>
      <c r="P37" s="144">
        <v>0</v>
      </c>
      <c r="Q37" s="14"/>
      <c r="R37" s="14"/>
      <c r="S37" s="15">
        <v>0</v>
      </c>
      <c r="T37" s="14"/>
      <c r="U37" s="14"/>
      <c r="V37" s="15">
        <v>0</v>
      </c>
      <c r="W37" s="52">
        <f t="shared" si="1"/>
        <v>0</v>
      </c>
      <c r="X37" s="53">
        <f t="shared" si="9"/>
        <v>0</v>
      </c>
      <c r="Y37" s="62">
        <f t="shared" si="10"/>
        <v>0</v>
      </c>
      <c r="Z37" s="160">
        <f t="shared" si="11"/>
        <v>0</v>
      </c>
      <c r="AA37" s="16"/>
    </row>
    <row r="38" spans="1:27" ht="34.5" hidden="1" x14ac:dyDescent="0.3">
      <c r="A38" s="12" t="s">
        <v>50</v>
      </c>
      <c r="B38" s="12" t="s">
        <v>77</v>
      </c>
      <c r="C38" s="47" t="s">
        <v>74</v>
      </c>
      <c r="D38" s="13" t="s">
        <v>75</v>
      </c>
      <c r="E38" s="14"/>
      <c r="F38" s="14"/>
      <c r="G38" s="15">
        <v>0</v>
      </c>
      <c r="H38" s="143"/>
      <c r="I38" s="143"/>
      <c r="J38" s="144">
        <v>0</v>
      </c>
      <c r="K38" s="14"/>
      <c r="L38" s="14"/>
      <c r="M38" s="15">
        <v>0</v>
      </c>
      <c r="N38" s="143"/>
      <c r="O38" s="143"/>
      <c r="P38" s="144">
        <v>0</v>
      </c>
      <c r="Q38" s="14"/>
      <c r="R38" s="14"/>
      <c r="S38" s="15">
        <v>0</v>
      </c>
      <c r="T38" s="14"/>
      <c r="U38" s="14"/>
      <c r="V38" s="15">
        <v>0</v>
      </c>
      <c r="W38" s="52">
        <f t="shared" si="1"/>
        <v>0</v>
      </c>
      <c r="X38" s="53">
        <f t="shared" si="9"/>
        <v>0</v>
      </c>
      <c r="Y38" s="62">
        <f t="shared" si="10"/>
        <v>0</v>
      </c>
      <c r="Z38" s="160">
        <f t="shared" si="11"/>
        <v>0</v>
      </c>
      <c r="AA38" s="16"/>
    </row>
    <row r="39" spans="1:27" ht="23" hidden="1" x14ac:dyDescent="0.3">
      <c r="A39" s="8" t="s">
        <v>48</v>
      </c>
      <c r="B39" s="9">
        <v>2.2999999999999998</v>
      </c>
      <c r="C39" s="46" t="s">
        <v>78</v>
      </c>
      <c r="D39" s="10"/>
      <c r="E39" s="72">
        <v>0</v>
      </c>
      <c r="F39" s="11"/>
      <c r="G39" s="72">
        <v>0</v>
      </c>
      <c r="H39" s="141">
        <v>0</v>
      </c>
      <c r="I39" s="142"/>
      <c r="J39" s="141">
        <v>0</v>
      </c>
      <c r="K39" s="72">
        <v>0</v>
      </c>
      <c r="L39" s="11"/>
      <c r="M39" s="72">
        <v>0</v>
      </c>
      <c r="N39" s="141">
        <v>0</v>
      </c>
      <c r="O39" s="142"/>
      <c r="P39" s="141">
        <v>0</v>
      </c>
      <c r="Q39" s="72">
        <v>0</v>
      </c>
      <c r="R39" s="11"/>
      <c r="S39" s="72">
        <v>0</v>
      </c>
      <c r="T39" s="72">
        <v>0</v>
      </c>
      <c r="U39" s="11"/>
      <c r="V39" s="72">
        <v>0</v>
      </c>
      <c r="W39" s="50">
        <f t="shared" si="1"/>
        <v>0</v>
      </c>
      <c r="X39" s="50">
        <f t="shared" si="9"/>
        <v>0</v>
      </c>
      <c r="Y39" s="61">
        <f t="shared" si="10"/>
        <v>0</v>
      </c>
      <c r="Z39" s="157">
        <f t="shared" si="11"/>
        <v>0</v>
      </c>
      <c r="AA39" s="10"/>
    </row>
    <row r="40" spans="1:27" ht="23" hidden="1" x14ac:dyDescent="0.3">
      <c r="A40" s="12" t="s">
        <v>50</v>
      </c>
      <c r="B40" s="12" t="s">
        <v>79</v>
      </c>
      <c r="C40" s="45" t="s">
        <v>80</v>
      </c>
      <c r="D40" s="13" t="s">
        <v>75</v>
      </c>
      <c r="E40" s="14"/>
      <c r="F40" s="14"/>
      <c r="G40" s="15">
        <v>0</v>
      </c>
      <c r="H40" s="143"/>
      <c r="I40" s="143"/>
      <c r="J40" s="144">
        <v>0</v>
      </c>
      <c r="K40" s="14"/>
      <c r="L40" s="14"/>
      <c r="M40" s="15">
        <v>0</v>
      </c>
      <c r="N40" s="143"/>
      <c r="O40" s="143"/>
      <c r="P40" s="144">
        <v>0</v>
      </c>
      <c r="Q40" s="14"/>
      <c r="R40" s="14"/>
      <c r="S40" s="15">
        <v>0</v>
      </c>
      <c r="T40" s="14"/>
      <c r="U40" s="14"/>
      <c r="V40" s="15">
        <v>0</v>
      </c>
      <c r="W40" s="52">
        <f t="shared" si="1"/>
        <v>0</v>
      </c>
      <c r="X40" s="53">
        <f t="shared" si="9"/>
        <v>0</v>
      </c>
      <c r="Y40" s="62">
        <f t="shared" si="10"/>
        <v>0</v>
      </c>
      <c r="Z40" s="160">
        <f t="shared" si="11"/>
        <v>0</v>
      </c>
      <c r="AA40" s="16"/>
    </row>
    <row r="41" spans="1:27" ht="23" hidden="1" x14ac:dyDescent="0.3">
      <c r="A41" s="12" t="s">
        <v>50</v>
      </c>
      <c r="B41" s="12" t="s">
        <v>81</v>
      </c>
      <c r="C41" s="45" t="s">
        <v>82</v>
      </c>
      <c r="D41" s="13" t="s">
        <v>75</v>
      </c>
      <c r="E41" s="14"/>
      <c r="F41" s="14"/>
      <c r="G41" s="15">
        <v>0</v>
      </c>
      <c r="H41" s="143"/>
      <c r="I41" s="143"/>
      <c r="J41" s="144">
        <v>0</v>
      </c>
      <c r="K41" s="14"/>
      <c r="L41" s="14"/>
      <c r="M41" s="15">
        <v>0</v>
      </c>
      <c r="N41" s="143"/>
      <c r="O41" s="143"/>
      <c r="P41" s="144">
        <v>0</v>
      </c>
      <c r="Q41" s="14"/>
      <c r="R41" s="14"/>
      <c r="S41" s="15">
        <v>0</v>
      </c>
      <c r="T41" s="14"/>
      <c r="U41" s="14"/>
      <c r="V41" s="15">
        <v>0</v>
      </c>
      <c r="W41" s="52">
        <f t="shared" si="1"/>
        <v>0</v>
      </c>
      <c r="X41" s="53">
        <f t="shared" si="9"/>
        <v>0</v>
      </c>
      <c r="Y41" s="62">
        <f t="shared" si="10"/>
        <v>0</v>
      </c>
      <c r="Z41" s="160">
        <f t="shared" si="11"/>
        <v>0</v>
      </c>
      <c r="AA41" s="16"/>
    </row>
    <row r="42" spans="1:27" ht="23" hidden="1" x14ac:dyDescent="0.3">
      <c r="A42" s="12" t="s">
        <v>50</v>
      </c>
      <c r="B42" s="12" t="s">
        <v>83</v>
      </c>
      <c r="C42" s="45" t="s">
        <v>80</v>
      </c>
      <c r="D42" s="13" t="s">
        <v>75</v>
      </c>
      <c r="E42" s="14"/>
      <c r="F42" s="14"/>
      <c r="G42" s="15">
        <v>0</v>
      </c>
      <c r="H42" s="143"/>
      <c r="I42" s="143"/>
      <c r="J42" s="144">
        <v>0</v>
      </c>
      <c r="K42" s="14"/>
      <c r="L42" s="14"/>
      <c r="M42" s="15">
        <v>0</v>
      </c>
      <c r="N42" s="143"/>
      <c r="O42" s="143"/>
      <c r="P42" s="144">
        <v>0</v>
      </c>
      <c r="Q42" s="14"/>
      <c r="R42" s="14"/>
      <c r="S42" s="15">
        <v>0</v>
      </c>
      <c r="T42" s="14"/>
      <c r="U42" s="14"/>
      <c r="V42" s="15">
        <v>0</v>
      </c>
      <c r="W42" s="52">
        <f t="shared" si="1"/>
        <v>0</v>
      </c>
      <c r="X42" s="53">
        <f t="shared" si="9"/>
        <v>0</v>
      </c>
      <c r="Y42" s="62">
        <f t="shared" si="10"/>
        <v>0</v>
      </c>
      <c r="Z42" s="160">
        <f t="shared" si="11"/>
        <v>0</v>
      </c>
      <c r="AA42" s="16"/>
    </row>
    <row r="43" spans="1:27" ht="12" x14ac:dyDescent="0.3">
      <c r="A43" s="120" t="s">
        <v>84</v>
      </c>
      <c r="B43" s="120"/>
      <c r="C43" s="120"/>
      <c r="D43" s="120"/>
      <c r="E43" s="18">
        <v>0</v>
      </c>
      <c r="F43" s="73"/>
      <c r="G43" s="18">
        <v>0</v>
      </c>
      <c r="H43" s="146"/>
      <c r="I43" s="147"/>
      <c r="J43" s="146">
        <v>0</v>
      </c>
      <c r="K43" s="18">
        <v>0</v>
      </c>
      <c r="L43" s="73"/>
      <c r="M43" s="18">
        <v>0</v>
      </c>
      <c r="N43" s="146">
        <v>0</v>
      </c>
      <c r="O43" s="147"/>
      <c r="P43" s="146">
        <v>0</v>
      </c>
      <c r="Q43" s="18">
        <v>0</v>
      </c>
      <c r="R43" s="73"/>
      <c r="S43" s="18">
        <v>0</v>
      </c>
      <c r="T43" s="18">
        <v>0</v>
      </c>
      <c r="U43" s="73"/>
      <c r="V43" s="18">
        <v>0</v>
      </c>
      <c r="W43" s="55">
        <f t="shared" si="1"/>
        <v>0</v>
      </c>
      <c r="X43" s="56">
        <f t="shared" si="9"/>
        <v>0</v>
      </c>
      <c r="Y43" s="64">
        <f t="shared" si="10"/>
        <v>0</v>
      </c>
      <c r="Z43" s="161">
        <f t="shared" si="11"/>
        <v>0</v>
      </c>
      <c r="AA43" s="71"/>
    </row>
    <row r="44" spans="1:27" x14ac:dyDescent="0.3">
      <c r="A44" s="70" t="s">
        <v>46</v>
      </c>
      <c r="B44" s="7">
        <v>3</v>
      </c>
      <c r="C44" s="121" t="s">
        <v>85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spans="1:27" ht="48" x14ac:dyDescent="0.3">
      <c r="A45" s="8" t="s">
        <v>48</v>
      </c>
      <c r="B45" s="9">
        <v>3.1</v>
      </c>
      <c r="C45" s="44" t="s">
        <v>86</v>
      </c>
      <c r="D45" s="10"/>
      <c r="E45" s="72">
        <v>0</v>
      </c>
      <c r="F45" s="11"/>
      <c r="G45" s="72">
        <f>G46</f>
        <v>0</v>
      </c>
      <c r="H45" s="141"/>
      <c r="I45" s="142"/>
      <c r="J45" s="141">
        <f>J46</f>
        <v>0</v>
      </c>
      <c r="K45" s="72">
        <v>0</v>
      </c>
      <c r="L45" s="11"/>
      <c r="M45" s="72">
        <v>0</v>
      </c>
      <c r="N45" s="141">
        <v>0</v>
      </c>
      <c r="O45" s="142"/>
      <c r="P45" s="141">
        <v>0</v>
      </c>
      <c r="Q45" s="72">
        <v>0</v>
      </c>
      <c r="R45" s="11"/>
      <c r="S45" s="72">
        <v>0</v>
      </c>
      <c r="T45" s="72">
        <v>0</v>
      </c>
      <c r="U45" s="11"/>
      <c r="V45" s="72">
        <v>0</v>
      </c>
      <c r="W45" s="50">
        <f t="shared" si="1"/>
        <v>0</v>
      </c>
      <c r="X45" s="50">
        <f t="shared" ref="X45:X52" si="12">J45+P45</f>
        <v>0</v>
      </c>
      <c r="Y45" s="61">
        <f t="shared" ref="Y45:Y52" si="13">W45-X45</f>
        <v>0</v>
      </c>
      <c r="Z45" s="157">
        <f>IFERROR(Y45/W45,0)</f>
        <v>0</v>
      </c>
      <c r="AA45" s="10"/>
    </row>
    <row r="46" spans="1:27" x14ac:dyDescent="0.3">
      <c r="A46" s="12" t="s">
        <v>50</v>
      </c>
      <c r="B46" s="12" t="s">
        <v>87</v>
      </c>
      <c r="C46" s="45" t="s">
        <v>143</v>
      </c>
      <c r="D46" s="13" t="s">
        <v>7</v>
      </c>
      <c r="E46" s="14"/>
      <c r="F46" s="14"/>
      <c r="G46" s="15"/>
      <c r="H46" s="143"/>
      <c r="I46" s="143"/>
      <c r="J46" s="144">
        <f>I46*H46</f>
        <v>0</v>
      </c>
      <c r="K46" s="14"/>
      <c r="L46" s="14"/>
      <c r="M46" s="15">
        <v>0</v>
      </c>
      <c r="N46" s="143"/>
      <c r="O46" s="143"/>
      <c r="P46" s="144">
        <v>0</v>
      </c>
      <c r="Q46" s="14"/>
      <c r="R46" s="14"/>
      <c r="S46" s="15">
        <v>0</v>
      </c>
      <c r="T46" s="14"/>
      <c r="U46" s="14"/>
      <c r="V46" s="15">
        <v>0</v>
      </c>
      <c r="W46" s="52">
        <f t="shared" si="1"/>
        <v>0</v>
      </c>
      <c r="X46" s="53">
        <f t="shared" si="12"/>
        <v>0</v>
      </c>
      <c r="Y46" s="62">
        <f t="shared" si="13"/>
        <v>0</v>
      </c>
      <c r="Z46" s="160">
        <f t="shared" ref="Z46:Z52" si="14">IFERROR(Y46/W46,0)</f>
        <v>0</v>
      </c>
      <c r="AA46" s="16"/>
    </row>
    <row r="47" spans="1:27" ht="34.5" hidden="1" x14ac:dyDescent="0.3">
      <c r="A47" s="12" t="s">
        <v>50</v>
      </c>
      <c r="B47" s="12" t="s">
        <v>88</v>
      </c>
      <c r="C47" s="47" t="s">
        <v>89</v>
      </c>
      <c r="D47" s="13" t="s">
        <v>7</v>
      </c>
      <c r="E47" s="14"/>
      <c r="F47" s="14"/>
      <c r="G47" s="15">
        <v>0</v>
      </c>
      <c r="H47" s="143"/>
      <c r="I47" s="143"/>
      <c r="J47" s="144">
        <v>0</v>
      </c>
      <c r="K47" s="14"/>
      <c r="L47" s="14"/>
      <c r="M47" s="15">
        <v>0</v>
      </c>
      <c r="N47" s="143"/>
      <c r="O47" s="143"/>
      <c r="P47" s="144">
        <v>0</v>
      </c>
      <c r="Q47" s="14"/>
      <c r="R47" s="14"/>
      <c r="S47" s="15">
        <v>0</v>
      </c>
      <c r="T47" s="14"/>
      <c r="U47" s="14"/>
      <c r="V47" s="15">
        <v>0</v>
      </c>
      <c r="W47" s="52">
        <f t="shared" si="1"/>
        <v>0</v>
      </c>
      <c r="X47" s="53">
        <f t="shared" si="12"/>
        <v>0</v>
      </c>
      <c r="Y47" s="62">
        <f t="shared" si="13"/>
        <v>0</v>
      </c>
      <c r="Z47" s="160">
        <f t="shared" si="14"/>
        <v>0</v>
      </c>
      <c r="AA47" s="16"/>
    </row>
    <row r="48" spans="1:27" ht="34.5" hidden="1" x14ac:dyDescent="0.3">
      <c r="A48" s="12" t="s">
        <v>50</v>
      </c>
      <c r="B48" s="12" t="s">
        <v>90</v>
      </c>
      <c r="C48" s="47" t="s">
        <v>91</v>
      </c>
      <c r="D48" s="13" t="s">
        <v>7</v>
      </c>
      <c r="E48" s="14"/>
      <c r="F48" s="14"/>
      <c r="G48" s="15">
        <v>0</v>
      </c>
      <c r="H48" s="143"/>
      <c r="I48" s="143"/>
      <c r="J48" s="144">
        <v>0</v>
      </c>
      <c r="K48" s="14"/>
      <c r="L48" s="14"/>
      <c r="M48" s="15">
        <v>0</v>
      </c>
      <c r="N48" s="143"/>
      <c r="O48" s="143"/>
      <c r="P48" s="144">
        <v>0</v>
      </c>
      <c r="Q48" s="14"/>
      <c r="R48" s="14"/>
      <c r="S48" s="15">
        <v>0</v>
      </c>
      <c r="T48" s="14"/>
      <c r="U48" s="14"/>
      <c r="V48" s="15">
        <v>0</v>
      </c>
      <c r="W48" s="52">
        <f t="shared" si="1"/>
        <v>0</v>
      </c>
      <c r="X48" s="53">
        <f t="shared" si="12"/>
        <v>0</v>
      </c>
      <c r="Y48" s="62">
        <f t="shared" si="13"/>
        <v>0</v>
      </c>
      <c r="Z48" s="160">
        <f t="shared" si="14"/>
        <v>0</v>
      </c>
      <c r="AA48" s="16"/>
    </row>
    <row r="49" spans="1:27" ht="60" hidden="1" x14ac:dyDescent="0.3">
      <c r="A49" s="8" t="s">
        <v>48</v>
      </c>
      <c r="B49" s="9">
        <v>3.2</v>
      </c>
      <c r="C49" s="44" t="s">
        <v>92</v>
      </c>
      <c r="D49" s="10"/>
      <c r="E49" s="11"/>
      <c r="F49" s="11"/>
      <c r="G49" s="11"/>
      <c r="H49" s="142"/>
      <c r="I49" s="142"/>
      <c r="J49" s="142"/>
      <c r="K49" s="72">
        <v>0</v>
      </c>
      <c r="L49" s="11"/>
      <c r="M49" s="72">
        <v>0</v>
      </c>
      <c r="N49" s="141">
        <v>0</v>
      </c>
      <c r="O49" s="142"/>
      <c r="P49" s="141">
        <v>0</v>
      </c>
      <c r="Q49" s="72">
        <v>0</v>
      </c>
      <c r="R49" s="11"/>
      <c r="S49" s="72">
        <v>0</v>
      </c>
      <c r="T49" s="72">
        <v>0</v>
      </c>
      <c r="U49" s="11"/>
      <c r="V49" s="72">
        <v>0</v>
      </c>
      <c r="W49" s="50">
        <f t="shared" si="1"/>
        <v>0</v>
      </c>
      <c r="X49" s="50">
        <f t="shared" si="12"/>
        <v>0</v>
      </c>
      <c r="Y49" s="61">
        <f t="shared" si="13"/>
        <v>0</v>
      </c>
      <c r="Z49" s="157">
        <f t="shared" si="14"/>
        <v>0</v>
      </c>
      <c r="AA49" s="10"/>
    </row>
    <row r="50" spans="1:27" ht="34.5" hidden="1" x14ac:dyDescent="0.3">
      <c r="A50" s="12" t="s">
        <v>50</v>
      </c>
      <c r="B50" s="12" t="s">
        <v>93</v>
      </c>
      <c r="C50" s="47" t="s">
        <v>94</v>
      </c>
      <c r="D50" s="13" t="s">
        <v>12</v>
      </c>
      <c r="E50" s="127" t="s">
        <v>95</v>
      </c>
      <c r="F50" s="127"/>
      <c r="G50" s="127"/>
      <c r="H50" s="153" t="s">
        <v>95</v>
      </c>
      <c r="I50" s="153"/>
      <c r="J50" s="153"/>
      <c r="K50" s="14"/>
      <c r="L50" s="14"/>
      <c r="M50" s="15">
        <v>0</v>
      </c>
      <c r="N50" s="143"/>
      <c r="O50" s="143"/>
      <c r="P50" s="144">
        <v>0</v>
      </c>
      <c r="Q50" s="14"/>
      <c r="R50" s="14"/>
      <c r="S50" s="15">
        <v>0</v>
      </c>
      <c r="T50" s="14"/>
      <c r="U50" s="14"/>
      <c r="V50" s="15">
        <v>0</v>
      </c>
      <c r="W50" s="52">
        <f t="shared" si="1"/>
        <v>0</v>
      </c>
      <c r="X50" s="53">
        <f t="shared" si="12"/>
        <v>0</v>
      </c>
      <c r="Y50" s="62">
        <f t="shared" si="13"/>
        <v>0</v>
      </c>
      <c r="Z50" s="160">
        <f t="shared" si="14"/>
        <v>0</v>
      </c>
      <c r="AA50" s="16"/>
    </row>
    <row r="51" spans="1:27" hidden="1" x14ac:dyDescent="0.3">
      <c r="A51" s="12" t="s">
        <v>50</v>
      </c>
      <c r="B51" s="12" t="s">
        <v>96</v>
      </c>
      <c r="C51" s="45" t="s">
        <v>97</v>
      </c>
      <c r="D51" s="13" t="s">
        <v>12</v>
      </c>
      <c r="E51" s="127"/>
      <c r="F51" s="127"/>
      <c r="G51" s="127"/>
      <c r="H51" s="153"/>
      <c r="I51" s="153"/>
      <c r="J51" s="153"/>
      <c r="K51" s="14"/>
      <c r="L51" s="14"/>
      <c r="M51" s="15">
        <v>0</v>
      </c>
      <c r="N51" s="143"/>
      <c r="O51" s="143"/>
      <c r="P51" s="144">
        <v>0</v>
      </c>
      <c r="Q51" s="14"/>
      <c r="R51" s="14"/>
      <c r="S51" s="15">
        <v>0</v>
      </c>
      <c r="T51" s="14"/>
      <c r="U51" s="14"/>
      <c r="V51" s="15">
        <v>0</v>
      </c>
      <c r="W51" s="52">
        <f t="shared" si="1"/>
        <v>0</v>
      </c>
      <c r="X51" s="53">
        <f t="shared" si="12"/>
        <v>0</v>
      </c>
      <c r="Y51" s="62">
        <f t="shared" si="13"/>
        <v>0</v>
      </c>
      <c r="Z51" s="160">
        <f t="shared" si="14"/>
        <v>0</v>
      </c>
      <c r="AA51" s="16"/>
    </row>
    <row r="52" spans="1:27" ht="12" x14ac:dyDescent="0.3">
      <c r="A52" s="120" t="s">
        <v>98</v>
      </c>
      <c r="B52" s="120"/>
      <c r="C52" s="120"/>
      <c r="D52" s="120"/>
      <c r="E52" s="18">
        <v>0</v>
      </c>
      <c r="F52" s="73"/>
      <c r="G52" s="18">
        <f>G46</f>
        <v>0</v>
      </c>
      <c r="H52" s="146"/>
      <c r="I52" s="147"/>
      <c r="J52" s="146">
        <f>J46</f>
        <v>0</v>
      </c>
      <c r="K52" s="18">
        <v>0</v>
      </c>
      <c r="L52" s="73"/>
      <c r="M52" s="18">
        <v>0</v>
      </c>
      <c r="N52" s="146">
        <v>0</v>
      </c>
      <c r="O52" s="147"/>
      <c r="P52" s="146">
        <v>0</v>
      </c>
      <c r="Q52" s="18">
        <v>0</v>
      </c>
      <c r="R52" s="73"/>
      <c r="S52" s="18">
        <v>0</v>
      </c>
      <c r="T52" s="18">
        <v>0</v>
      </c>
      <c r="U52" s="73"/>
      <c r="V52" s="18">
        <v>0</v>
      </c>
      <c r="W52" s="55">
        <f t="shared" si="1"/>
        <v>0</v>
      </c>
      <c r="X52" s="56">
        <f t="shared" si="12"/>
        <v>0</v>
      </c>
      <c r="Y52" s="64">
        <f t="shared" si="13"/>
        <v>0</v>
      </c>
      <c r="Z52" s="161">
        <f t="shared" si="14"/>
        <v>0</v>
      </c>
      <c r="AA52" s="71"/>
    </row>
    <row r="53" spans="1:27" x14ac:dyDescent="0.3">
      <c r="A53" s="70" t="s">
        <v>46</v>
      </c>
      <c r="B53" s="7">
        <v>4</v>
      </c>
      <c r="C53" s="121" t="s">
        <v>99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  <c r="AA53" s="122"/>
    </row>
    <row r="54" spans="1:27" ht="23" x14ac:dyDescent="0.3">
      <c r="A54" s="8" t="s">
        <v>48</v>
      </c>
      <c r="B54" s="9">
        <v>4.0999999999999996</v>
      </c>
      <c r="C54" s="46" t="s">
        <v>100</v>
      </c>
      <c r="D54" s="10"/>
      <c r="E54" s="72">
        <v>0</v>
      </c>
      <c r="F54" s="11"/>
      <c r="G54" s="72">
        <f>SUM(G55:G57)</f>
        <v>0</v>
      </c>
      <c r="H54" s="141"/>
      <c r="I54" s="141"/>
      <c r="J54" s="141">
        <f t="shared" ref="J54:V54" si="15">SUM(J55:J57)</f>
        <v>0</v>
      </c>
      <c r="K54" s="72"/>
      <c r="L54" s="72">
        <f t="shared" si="15"/>
        <v>4112</v>
      </c>
      <c r="M54" s="72">
        <f t="shared" si="15"/>
        <v>20560</v>
      </c>
      <c r="N54" s="141">
        <f t="shared" si="15"/>
        <v>1</v>
      </c>
      <c r="O54" s="141">
        <f t="shared" si="15"/>
        <v>22438.04</v>
      </c>
      <c r="P54" s="141">
        <f t="shared" si="15"/>
        <v>22438.04</v>
      </c>
      <c r="Q54" s="72">
        <f t="shared" si="15"/>
        <v>0</v>
      </c>
      <c r="R54" s="72">
        <f t="shared" si="15"/>
        <v>0</v>
      </c>
      <c r="S54" s="72">
        <f t="shared" si="15"/>
        <v>0</v>
      </c>
      <c r="T54" s="72">
        <f t="shared" si="15"/>
        <v>0</v>
      </c>
      <c r="U54" s="72">
        <f t="shared" si="15"/>
        <v>0</v>
      </c>
      <c r="V54" s="72">
        <f t="shared" si="15"/>
        <v>0</v>
      </c>
      <c r="W54" s="50">
        <v>0</v>
      </c>
      <c r="X54" s="50">
        <f t="shared" ref="X54:X77" si="16">J54+P54</f>
        <v>22438.04</v>
      </c>
      <c r="Y54" s="61">
        <f t="shared" ref="Y54:Y77" si="17">W54-X54</f>
        <v>-22438.04</v>
      </c>
      <c r="Z54" s="157">
        <f>IFERROR(Y54/W54,0)</f>
        <v>0</v>
      </c>
      <c r="AA54" s="10"/>
    </row>
    <row r="55" spans="1:27" ht="80.5" x14ac:dyDescent="0.3">
      <c r="A55" s="12" t="s">
        <v>50</v>
      </c>
      <c r="B55" s="12" t="s">
        <v>13</v>
      </c>
      <c r="C55" s="47" t="s">
        <v>245</v>
      </c>
      <c r="D55" s="16" t="s">
        <v>246</v>
      </c>
      <c r="E55" s="14"/>
      <c r="F55" s="14"/>
      <c r="G55" s="14">
        <f>F55*E55</f>
        <v>0</v>
      </c>
      <c r="H55" s="143"/>
      <c r="I55" s="143"/>
      <c r="J55" s="144">
        <v>0</v>
      </c>
      <c r="K55" s="14">
        <v>5</v>
      </c>
      <c r="L55" s="14">
        <v>4112</v>
      </c>
      <c r="M55" s="15">
        <f>L55*K55</f>
        <v>20560</v>
      </c>
      <c r="N55" s="143">
        <v>1</v>
      </c>
      <c r="O55" s="143">
        <v>22438.04</v>
      </c>
      <c r="P55" s="144">
        <f>O55</f>
        <v>22438.04</v>
      </c>
      <c r="Q55" s="14"/>
      <c r="R55" s="14"/>
      <c r="S55" s="15">
        <v>0</v>
      </c>
      <c r="T55" s="14"/>
      <c r="U55" s="14"/>
      <c r="V55" s="15">
        <v>0</v>
      </c>
      <c r="W55" s="52">
        <f t="shared" si="1"/>
        <v>20560</v>
      </c>
      <c r="X55" s="53">
        <f t="shared" si="16"/>
        <v>22438.04</v>
      </c>
      <c r="Y55" s="62">
        <f t="shared" si="17"/>
        <v>-1878.0400000000009</v>
      </c>
      <c r="Z55" s="160">
        <f t="shared" ref="Z55:Z77" si="18">IFERROR(Y55/W55,0)</f>
        <v>-9.1344357976653745E-2</v>
      </c>
      <c r="AA55" s="16"/>
    </row>
    <row r="56" spans="1:27" ht="34.5" hidden="1" x14ac:dyDescent="0.3">
      <c r="A56" s="12" t="s">
        <v>50</v>
      </c>
      <c r="B56" s="12" t="s">
        <v>14</v>
      </c>
      <c r="C56" s="47" t="s">
        <v>114</v>
      </c>
      <c r="D56" s="16" t="s">
        <v>4</v>
      </c>
      <c r="E56" s="14"/>
      <c r="F56" s="14"/>
      <c r="G56" s="14">
        <v>0</v>
      </c>
      <c r="H56" s="143"/>
      <c r="I56" s="143"/>
      <c r="J56" s="144">
        <v>0</v>
      </c>
      <c r="K56" s="14"/>
      <c r="L56" s="14"/>
      <c r="M56" s="14">
        <f>L56*K56</f>
        <v>0</v>
      </c>
      <c r="N56" s="143"/>
      <c r="O56" s="143"/>
      <c r="P56" s="144">
        <v>0</v>
      </c>
      <c r="Q56" s="14"/>
      <c r="R56" s="14"/>
      <c r="S56" s="15">
        <v>0</v>
      </c>
      <c r="T56" s="14"/>
      <c r="U56" s="14"/>
      <c r="V56" s="15">
        <v>0</v>
      </c>
      <c r="W56" s="52">
        <v>0</v>
      </c>
      <c r="X56" s="53">
        <f t="shared" si="16"/>
        <v>0</v>
      </c>
      <c r="Y56" s="62">
        <f t="shared" si="17"/>
        <v>0</v>
      </c>
      <c r="Z56" s="160">
        <f t="shared" si="18"/>
        <v>0</v>
      </c>
      <c r="AA56" s="16"/>
    </row>
    <row r="57" spans="1:27" ht="34.5" hidden="1" x14ac:dyDescent="0.3">
      <c r="A57" s="12" t="s">
        <v>50</v>
      </c>
      <c r="B57" s="12" t="s">
        <v>101</v>
      </c>
      <c r="C57" s="47" t="s">
        <v>114</v>
      </c>
      <c r="D57" s="16" t="s">
        <v>102</v>
      </c>
      <c r="E57" s="14"/>
      <c r="F57" s="14"/>
      <c r="G57" s="15">
        <v>0</v>
      </c>
      <c r="H57" s="143"/>
      <c r="I57" s="143"/>
      <c r="J57" s="144">
        <v>0</v>
      </c>
      <c r="K57" s="14"/>
      <c r="L57" s="14"/>
      <c r="M57" s="15">
        <v>0</v>
      </c>
      <c r="N57" s="143"/>
      <c r="O57" s="143"/>
      <c r="P57" s="144">
        <v>0</v>
      </c>
      <c r="Q57" s="14"/>
      <c r="R57" s="14"/>
      <c r="S57" s="15">
        <v>0</v>
      </c>
      <c r="T57" s="14"/>
      <c r="U57" s="14"/>
      <c r="V57" s="15">
        <v>0</v>
      </c>
      <c r="W57" s="52">
        <f t="shared" si="1"/>
        <v>0</v>
      </c>
      <c r="X57" s="53">
        <f t="shared" si="16"/>
        <v>0</v>
      </c>
      <c r="Y57" s="62">
        <f t="shared" si="17"/>
        <v>0</v>
      </c>
      <c r="Z57" s="160">
        <f t="shared" si="18"/>
        <v>0</v>
      </c>
      <c r="AA57" s="16"/>
    </row>
    <row r="58" spans="1:27" ht="24" hidden="1" x14ac:dyDescent="0.3">
      <c r="A58" s="8" t="s">
        <v>48</v>
      </c>
      <c r="B58" s="9">
        <v>4.2</v>
      </c>
      <c r="C58" s="46" t="s">
        <v>103</v>
      </c>
      <c r="D58" s="10"/>
      <c r="E58" s="72">
        <v>0</v>
      </c>
      <c r="F58" s="11"/>
      <c r="G58" s="72">
        <f>SUM(G59:G64)</f>
        <v>0</v>
      </c>
      <c r="H58" s="141">
        <v>0</v>
      </c>
      <c r="I58" s="142"/>
      <c r="J58" s="141">
        <v>0</v>
      </c>
      <c r="K58" s="72">
        <v>0</v>
      </c>
      <c r="L58" s="11"/>
      <c r="M58" s="72">
        <v>0</v>
      </c>
      <c r="N58" s="141">
        <v>0</v>
      </c>
      <c r="O58" s="142"/>
      <c r="P58" s="141">
        <v>0</v>
      </c>
      <c r="Q58" s="72">
        <v>0</v>
      </c>
      <c r="R58" s="11"/>
      <c r="S58" s="72">
        <v>0</v>
      </c>
      <c r="T58" s="72">
        <v>0</v>
      </c>
      <c r="U58" s="11"/>
      <c r="V58" s="72">
        <v>0</v>
      </c>
      <c r="W58" s="50">
        <f t="shared" si="1"/>
        <v>0</v>
      </c>
      <c r="X58" s="50">
        <f t="shared" si="16"/>
        <v>0</v>
      </c>
      <c r="Y58" s="61">
        <f t="shared" si="17"/>
        <v>0</v>
      </c>
      <c r="Z58" s="157">
        <f t="shared" si="18"/>
        <v>0</v>
      </c>
      <c r="AA58" s="10"/>
    </row>
    <row r="59" spans="1:27" ht="34.5" hidden="1" x14ac:dyDescent="0.3">
      <c r="A59" s="12" t="s">
        <v>50</v>
      </c>
      <c r="B59" s="12" t="s">
        <v>104</v>
      </c>
      <c r="C59" s="47" t="s">
        <v>114</v>
      </c>
      <c r="D59" s="16" t="s">
        <v>5</v>
      </c>
      <c r="E59" s="14"/>
      <c r="F59" s="14"/>
      <c r="G59" s="14"/>
      <c r="H59" s="143"/>
      <c r="I59" s="143"/>
      <c r="J59" s="144">
        <v>0</v>
      </c>
      <c r="K59" s="14"/>
      <c r="L59" s="14"/>
      <c r="M59" s="15">
        <v>0</v>
      </c>
      <c r="N59" s="143"/>
      <c r="O59" s="143"/>
      <c r="P59" s="144">
        <v>0</v>
      </c>
      <c r="Q59" s="14"/>
      <c r="R59" s="14"/>
      <c r="S59" s="15">
        <v>0</v>
      </c>
      <c r="T59" s="14"/>
      <c r="U59" s="14"/>
      <c r="V59" s="15">
        <v>0</v>
      </c>
      <c r="W59" s="52">
        <f t="shared" si="1"/>
        <v>0</v>
      </c>
      <c r="X59" s="53">
        <f t="shared" si="16"/>
        <v>0</v>
      </c>
      <c r="Y59" s="62">
        <f t="shared" si="17"/>
        <v>0</v>
      </c>
      <c r="Z59" s="160">
        <f t="shared" si="18"/>
        <v>0</v>
      </c>
      <c r="AA59" s="16"/>
    </row>
    <row r="60" spans="1:27" ht="34.5" hidden="1" x14ac:dyDescent="0.3">
      <c r="A60" s="12" t="s">
        <v>50</v>
      </c>
      <c r="B60" s="12" t="s">
        <v>105</v>
      </c>
      <c r="C60" s="47" t="s">
        <v>114</v>
      </c>
      <c r="D60" s="16" t="s">
        <v>5</v>
      </c>
      <c r="E60" s="14"/>
      <c r="F60" s="14"/>
      <c r="G60" s="14"/>
      <c r="H60" s="143"/>
      <c r="I60" s="143"/>
      <c r="J60" s="144">
        <v>0</v>
      </c>
      <c r="K60" s="14"/>
      <c r="L60" s="14"/>
      <c r="M60" s="15">
        <v>0</v>
      </c>
      <c r="N60" s="143"/>
      <c r="O60" s="143"/>
      <c r="P60" s="144">
        <v>0</v>
      </c>
      <c r="Q60" s="14"/>
      <c r="R60" s="14"/>
      <c r="S60" s="15">
        <v>0</v>
      </c>
      <c r="T60" s="14"/>
      <c r="U60" s="14"/>
      <c r="V60" s="15">
        <v>0</v>
      </c>
      <c r="W60" s="52">
        <f t="shared" si="1"/>
        <v>0</v>
      </c>
      <c r="X60" s="53">
        <f t="shared" si="16"/>
        <v>0</v>
      </c>
      <c r="Y60" s="62">
        <f t="shared" si="17"/>
        <v>0</v>
      </c>
      <c r="Z60" s="160">
        <f t="shared" si="18"/>
        <v>0</v>
      </c>
      <c r="AA60" s="16"/>
    </row>
    <row r="61" spans="1:27" ht="34.5" hidden="1" x14ac:dyDescent="0.3">
      <c r="A61" s="12" t="s">
        <v>50</v>
      </c>
      <c r="B61" s="19" t="s">
        <v>106</v>
      </c>
      <c r="C61" s="47" t="s">
        <v>114</v>
      </c>
      <c r="D61" s="16" t="s">
        <v>5</v>
      </c>
      <c r="E61" s="14"/>
      <c r="F61" s="14"/>
      <c r="G61" s="14"/>
      <c r="H61" s="143"/>
      <c r="I61" s="143"/>
      <c r="J61" s="144"/>
      <c r="K61" s="14"/>
      <c r="L61" s="14"/>
      <c r="M61" s="15"/>
      <c r="N61" s="143"/>
      <c r="O61" s="143"/>
      <c r="P61" s="144"/>
      <c r="Q61" s="14"/>
      <c r="R61" s="14"/>
      <c r="S61" s="15"/>
      <c r="T61" s="14"/>
      <c r="U61" s="14"/>
      <c r="V61" s="15"/>
      <c r="W61" s="52">
        <f t="shared" si="1"/>
        <v>0</v>
      </c>
      <c r="X61" s="53">
        <f t="shared" si="16"/>
        <v>0</v>
      </c>
      <c r="Y61" s="62">
        <f t="shared" si="17"/>
        <v>0</v>
      </c>
      <c r="Z61" s="160">
        <f t="shared" si="18"/>
        <v>0</v>
      </c>
      <c r="AA61" s="16"/>
    </row>
    <row r="62" spans="1:27" ht="34.5" hidden="1" x14ac:dyDescent="0.3">
      <c r="A62" s="12" t="s">
        <v>50</v>
      </c>
      <c r="B62" s="19" t="s">
        <v>189</v>
      </c>
      <c r="C62" s="47" t="s">
        <v>114</v>
      </c>
      <c r="D62" s="16" t="s">
        <v>5</v>
      </c>
      <c r="E62" s="14"/>
      <c r="F62" s="14"/>
      <c r="G62" s="14"/>
      <c r="H62" s="143"/>
      <c r="I62" s="143"/>
      <c r="J62" s="144"/>
      <c r="K62" s="14"/>
      <c r="L62" s="14"/>
      <c r="M62" s="15"/>
      <c r="N62" s="143"/>
      <c r="O62" s="143"/>
      <c r="P62" s="144"/>
      <c r="Q62" s="14"/>
      <c r="R62" s="14"/>
      <c r="S62" s="15"/>
      <c r="T62" s="14"/>
      <c r="U62" s="14"/>
      <c r="V62" s="15"/>
      <c r="W62" s="52">
        <f t="shared" si="1"/>
        <v>0</v>
      </c>
      <c r="X62" s="53">
        <f t="shared" si="16"/>
        <v>0</v>
      </c>
      <c r="Y62" s="62">
        <f t="shared" si="17"/>
        <v>0</v>
      </c>
      <c r="Z62" s="160">
        <f t="shared" si="18"/>
        <v>0</v>
      </c>
      <c r="AA62" s="16"/>
    </row>
    <row r="63" spans="1:27" ht="34.5" hidden="1" x14ac:dyDescent="0.3">
      <c r="A63" s="12" t="s">
        <v>50</v>
      </c>
      <c r="B63" s="19" t="s">
        <v>190</v>
      </c>
      <c r="C63" s="47" t="s">
        <v>114</v>
      </c>
      <c r="D63" s="16" t="s">
        <v>5</v>
      </c>
      <c r="E63" s="14"/>
      <c r="F63" s="14"/>
      <c r="G63" s="14"/>
      <c r="H63" s="143"/>
      <c r="I63" s="143"/>
      <c r="J63" s="144"/>
      <c r="K63" s="14"/>
      <c r="L63" s="14"/>
      <c r="M63" s="15"/>
      <c r="N63" s="143"/>
      <c r="O63" s="143"/>
      <c r="P63" s="144"/>
      <c r="Q63" s="14"/>
      <c r="R63" s="14"/>
      <c r="S63" s="15"/>
      <c r="T63" s="14"/>
      <c r="U63" s="14"/>
      <c r="V63" s="15"/>
      <c r="W63" s="52">
        <f t="shared" si="1"/>
        <v>0</v>
      </c>
      <c r="X63" s="53">
        <f t="shared" si="16"/>
        <v>0</v>
      </c>
      <c r="Y63" s="62">
        <f t="shared" si="17"/>
        <v>0</v>
      </c>
      <c r="Z63" s="160">
        <f t="shared" si="18"/>
        <v>0</v>
      </c>
      <c r="AA63" s="16"/>
    </row>
    <row r="64" spans="1:27" ht="34.5" hidden="1" x14ac:dyDescent="0.3">
      <c r="A64" s="12" t="s">
        <v>50</v>
      </c>
      <c r="B64" s="19" t="s">
        <v>191</v>
      </c>
      <c r="C64" s="47" t="s">
        <v>114</v>
      </c>
      <c r="D64" s="16" t="s">
        <v>5</v>
      </c>
      <c r="E64" s="14"/>
      <c r="F64" s="14"/>
      <c r="G64" s="14"/>
      <c r="H64" s="143"/>
      <c r="I64" s="143"/>
      <c r="J64" s="144">
        <v>0</v>
      </c>
      <c r="K64" s="14"/>
      <c r="L64" s="14"/>
      <c r="M64" s="15">
        <v>0</v>
      </c>
      <c r="N64" s="143"/>
      <c r="O64" s="143"/>
      <c r="P64" s="144">
        <v>0</v>
      </c>
      <c r="Q64" s="14"/>
      <c r="R64" s="14"/>
      <c r="S64" s="15">
        <v>0</v>
      </c>
      <c r="T64" s="14"/>
      <c r="U64" s="14"/>
      <c r="V64" s="15">
        <v>0</v>
      </c>
      <c r="W64" s="52">
        <f t="shared" si="1"/>
        <v>0</v>
      </c>
      <c r="X64" s="53">
        <f t="shared" si="16"/>
        <v>0</v>
      </c>
      <c r="Y64" s="62">
        <f t="shared" si="17"/>
        <v>0</v>
      </c>
      <c r="Z64" s="160">
        <f t="shared" si="18"/>
        <v>0</v>
      </c>
      <c r="AA64" s="16"/>
    </row>
    <row r="65" spans="1:27" ht="23" hidden="1" x14ac:dyDescent="0.3">
      <c r="A65" s="8" t="s">
        <v>48</v>
      </c>
      <c r="B65" s="9">
        <v>4.3</v>
      </c>
      <c r="C65" s="46" t="s">
        <v>107</v>
      </c>
      <c r="D65" s="10"/>
      <c r="E65" s="72">
        <v>0</v>
      </c>
      <c r="F65" s="11"/>
      <c r="G65" s="72">
        <v>0</v>
      </c>
      <c r="H65" s="141">
        <v>0</v>
      </c>
      <c r="I65" s="142"/>
      <c r="J65" s="141">
        <v>0</v>
      </c>
      <c r="K65" s="72">
        <v>0</v>
      </c>
      <c r="L65" s="11"/>
      <c r="M65" s="72">
        <v>0</v>
      </c>
      <c r="N65" s="141">
        <v>0</v>
      </c>
      <c r="O65" s="142"/>
      <c r="P65" s="141">
        <v>0</v>
      </c>
      <c r="Q65" s="72">
        <v>0</v>
      </c>
      <c r="R65" s="11"/>
      <c r="S65" s="72">
        <v>0</v>
      </c>
      <c r="T65" s="72">
        <v>0</v>
      </c>
      <c r="U65" s="11"/>
      <c r="V65" s="72">
        <v>0</v>
      </c>
      <c r="W65" s="50">
        <f t="shared" si="1"/>
        <v>0</v>
      </c>
      <c r="X65" s="50">
        <f t="shared" si="16"/>
        <v>0</v>
      </c>
      <c r="Y65" s="61">
        <f t="shared" si="17"/>
        <v>0</v>
      </c>
      <c r="Z65" s="157">
        <f t="shared" si="18"/>
        <v>0</v>
      </c>
      <c r="AA65" s="10"/>
    </row>
    <row r="66" spans="1:27" ht="34.5" hidden="1" x14ac:dyDescent="0.3">
      <c r="A66" s="12" t="s">
        <v>50</v>
      </c>
      <c r="B66" s="12" t="s">
        <v>108</v>
      </c>
      <c r="C66" s="47" t="s">
        <v>114</v>
      </c>
      <c r="D66" s="13" t="s">
        <v>109</v>
      </c>
      <c r="E66" s="14"/>
      <c r="F66" s="14"/>
      <c r="G66" s="15">
        <v>0</v>
      </c>
      <c r="H66" s="143"/>
      <c r="I66" s="143"/>
      <c r="J66" s="144">
        <v>0</v>
      </c>
      <c r="K66" s="14"/>
      <c r="L66" s="14"/>
      <c r="M66" s="15">
        <v>0</v>
      </c>
      <c r="N66" s="143"/>
      <c r="O66" s="143"/>
      <c r="P66" s="144">
        <v>0</v>
      </c>
      <c r="Q66" s="14"/>
      <c r="R66" s="14"/>
      <c r="S66" s="15">
        <v>0</v>
      </c>
      <c r="T66" s="14"/>
      <c r="U66" s="14"/>
      <c r="V66" s="15">
        <v>0</v>
      </c>
      <c r="W66" s="52">
        <f t="shared" si="1"/>
        <v>0</v>
      </c>
      <c r="X66" s="53">
        <f t="shared" si="16"/>
        <v>0</v>
      </c>
      <c r="Y66" s="62">
        <f t="shared" si="17"/>
        <v>0</v>
      </c>
      <c r="Z66" s="160">
        <f t="shared" si="18"/>
        <v>0</v>
      </c>
      <c r="AA66" s="16"/>
    </row>
    <row r="67" spans="1:27" ht="34.5" hidden="1" x14ac:dyDescent="0.3">
      <c r="A67" s="12" t="s">
        <v>50</v>
      </c>
      <c r="B67" s="12" t="s">
        <v>110</v>
      </c>
      <c r="C67" s="47" t="s">
        <v>114</v>
      </c>
      <c r="D67" s="13" t="s">
        <v>109</v>
      </c>
      <c r="E67" s="14"/>
      <c r="F67" s="14"/>
      <c r="G67" s="15">
        <v>0</v>
      </c>
      <c r="H67" s="143"/>
      <c r="I67" s="143"/>
      <c r="J67" s="144">
        <v>0</v>
      </c>
      <c r="K67" s="14"/>
      <c r="L67" s="14"/>
      <c r="M67" s="15">
        <v>0</v>
      </c>
      <c r="N67" s="143"/>
      <c r="O67" s="143"/>
      <c r="P67" s="144">
        <v>0</v>
      </c>
      <c r="Q67" s="14"/>
      <c r="R67" s="14"/>
      <c r="S67" s="15">
        <v>0</v>
      </c>
      <c r="T67" s="14"/>
      <c r="U67" s="14"/>
      <c r="V67" s="15">
        <v>0</v>
      </c>
      <c r="W67" s="52">
        <f t="shared" si="1"/>
        <v>0</v>
      </c>
      <c r="X67" s="53">
        <f t="shared" si="16"/>
        <v>0</v>
      </c>
      <c r="Y67" s="62">
        <f t="shared" si="17"/>
        <v>0</v>
      </c>
      <c r="Z67" s="160">
        <f t="shared" si="18"/>
        <v>0</v>
      </c>
      <c r="AA67" s="16"/>
    </row>
    <row r="68" spans="1:27" ht="34.5" hidden="1" x14ac:dyDescent="0.3">
      <c r="A68" s="12" t="s">
        <v>50</v>
      </c>
      <c r="B68" s="12" t="s">
        <v>111</v>
      </c>
      <c r="C68" s="47" t="s">
        <v>114</v>
      </c>
      <c r="D68" s="13" t="s">
        <v>109</v>
      </c>
      <c r="E68" s="14"/>
      <c r="F68" s="14"/>
      <c r="G68" s="15">
        <v>0</v>
      </c>
      <c r="H68" s="143"/>
      <c r="I68" s="143"/>
      <c r="J68" s="144">
        <v>0</v>
      </c>
      <c r="K68" s="14"/>
      <c r="L68" s="14"/>
      <c r="M68" s="15">
        <v>0</v>
      </c>
      <c r="N68" s="143"/>
      <c r="O68" s="143"/>
      <c r="P68" s="144">
        <v>0</v>
      </c>
      <c r="Q68" s="14"/>
      <c r="R68" s="14"/>
      <c r="S68" s="15">
        <v>0</v>
      </c>
      <c r="T68" s="14"/>
      <c r="U68" s="14"/>
      <c r="V68" s="15">
        <v>0</v>
      </c>
      <c r="W68" s="52">
        <f t="shared" si="1"/>
        <v>0</v>
      </c>
      <c r="X68" s="53">
        <f t="shared" si="16"/>
        <v>0</v>
      </c>
      <c r="Y68" s="62">
        <f t="shared" si="17"/>
        <v>0</v>
      </c>
      <c r="Z68" s="160">
        <f t="shared" si="18"/>
        <v>0</v>
      </c>
      <c r="AA68" s="16"/>
    </row>
    <row r="69" spans="1:27" ht="24" hidden="1" x14ac:dyDescent="0.3">
      <c r="A69" s="8" t="s">
        <v>48</v>
      </c>
      <c r="B69" s="9">
        <v>4.4000000000000004</v>
      </c>
      <c r="C69" s="46" t="s">
        <v>112</v>
      </c>
      <c r="D69" s="10"/>
      <c r="E69" s="72">
        <v>0</v>
      </c>
      <c r="F69" s="11"/>
      <c r="G69" s="72">
        <v>0</v>
      </c>
      <c r="H69" s="141">
        <v>0</v>
      </c>
      <c r="I69" s="142"/>
      <c r="J69" s="141">
        <v>0</v>
      </c>
      <c r="K69" s="72">
        <v>0</v>
      </c>
      <c r="L69" s="11"/>
      <c r="M69" s="72">
        <v>0</v>
      </c>
      <c r="N69" s="141">
        <v>0</v>
      </c>
      <c r="O69" s="142"/>
      <c r="P69" s="141">
        <v>0</v>
      </c>
      <c r="Q69" s="72">
        <v>0</v>
      </c>
      <c r="R69" s="11"/>
      <c r="S69" s="72">
        <v>0</v>
      </c>
      <c r="T69" s="72">
        <v>0</v>
      </c>
      <c r="U69" s="11"/>
      <c r="V69" s="72">
        <v>0</v>
      </c>
      <c r="W69" s="50">
        <f t="shared" si="1"/>
        <v>0</v>
      </c>
      <c r="X69" s="50">
        <f t="shared" si="16"/>
        <v>0</v>
      </c>
      <c r="Y69" s="61">
        <f t="shared" si="17"/>
        <v>0</v>
      </c>
      <c r="Z69" s="157">
        <f t="shared" si="18"/>
        <v>0</v>
      </c>
      <c r="AA69" s="10"/>
    </row>
    <row r="70" spans="1:27" ht="34.5" hidden="1" x14ac:dyDescent="0.3">
      <c r="A70" s="12" t="s">
        <v>50</v>
      </c>
      <c r="B70" s="12" t="s">
        <v>113</v>
      </c>
      <c r="C70" s="47" t="s">
        <v>114</v>
      </c>
      <c r="D70" s="13" t="s">
        <v>7</v>
      </c>
      <c r="E70" s="14"/>
      <c r="F70" s="14"/>
      <c r="G70" s="15">
        <v>0</v>
      </c>
      <c r="H70" s="143"/>
      <c r="I70" s="143"/>
      <c r="J70" s="144">
        <v>0</v>
      </c>
      <c r="K70" s="14"/>
      <c r="L70" s="14"/>
      <c r="M70" s="15">
        <v>0</v>
      </c>
      <c r="N70" s="143"/>
      <c r="O70" s="143"/>
      <c r="P70" s="144">
        <v>0</v>
      </c>
      <c r="Q70" s="14"/>
      <c r="R70" s="14"/>
      <c r="S70" s="15">
        <v>0</v>
      </c>
      <c r="T70" s="14"/>
      <c r="U70" s="14"/>
      <c r="V70" s="15">
        <v>0</v>
      </c>
      <c r="W70" s="52">
        <f t="shared" si="1"/>
        <v>0</v>
      </c>
      <c r="X70" s="53">
        <f t="shared" si="16"/>
        <v>0</v>
      </c>
      <c r="Y70" s="62">
        <f t="shared" si="17"/>
        <v>0</v>
      </c>
      <c r="Z70" s="160">
        <f t="shared" si="18"/>
        <v>0</v>
      </c>
      <c r="AA70" s="16"/>
    </row>
    <row r="71" spans="1:27" ht="34.5" hidden="1" x14ac:dyDescent="0.3">
      <c r="A71" s="12" t="s">
        <v>50</v>
      </c>
      <c r="B71" s="12" t="s">
        <v>115</v>
      </c>
      <c r="C71" s="47" t="s">
        <v>114</v>
      </c>
      <c r="D71" s="13" t="s">
        <v>7</v>
      </c>
      <c r="E71" s="14"/>
      <c r="F71" s="14"/>
      <c r="G71" s="15">
        <v>0</v>
      </c>
      <c r="H71" s="143"/>
      <c r="I71" s="143"/>
      <c r="J71" s="144">
        <v>0</v>
      </c>
      <c r="K71" s="14"/>
      <c r="L71" s="14"/>
      <c r="M71" s="15">
        <v>0</v>
      </c>
      <c r="N71" s="143"/>
      <c r="O71" s="143"/>
      <c r="P71" s="144">
        <v>0</v>
      </c>
      <c r="Q71" s="14"/>
      <c r="R71" s="14"/>
      <c r="S71" s="15">
        <v>0</v>
      </c>
      <c r="T71" s="14"/>
      <c r="U71" s="14"/>
      <c r="V71" s="15">
        <v>0</v>
      </c>
      <c r="W71" s="52">
        <f t="shared" si="1"/>
        <v>0</v>
      </c>
      <c r="X71" s="53">
        <f t="shared" si="16"/>
        <v>0</v>
      </c>
      <c r="Y71" s="62">
        <f t="shared" si="17"/>
        <v>0</v>
      </c>
      <c r="Z71" s="160">
        <f t="shared" si="18"/>
        <v>0</v>
      </c>
      <c r="AA71" s="16"/>
    </row>
    <row r="72" spans="1:27" ht="34.5" hidden="1" x14ac:dyDescent="0.3">
      <c r="A72" s="12" t="s">
        <v>50</v>
      </c>
      <c r="B72" s="12" t="s">
        <v>116</v>
      </c>
      <c r="C72" s="47" t="s">
        <v>114</v>
      </c>
      <c r="D72" s="13" t="s">
        <v>7</v>
      </c>
      <c r="E72" s="14"/>
      <c r="F72" s="14"/>
      <c r="G72" s="15">
        <v>0</v>
      </c>
      <c r="H72" s="143"/>
      <c r="I72" s="143"/>
      <c r="J72" s="144">
        <v>0</v>
      </c>
      <c r="K72" s="14"/>
      <c r="L72" s="14"/>
      <c r="M72" s="15">
        <v>0</v>
      </c>
      <c r="N72" s="143"/>
      <c r="O72" s="143"/>
      <c r="P72" s="144">
        <v>0</v>
      </c>
      <c r="Q72" s="14"/>
      <c r="R72" s="14"/>
      <c r="S72" s="15">
        <v>0</v>
      </c>
      <c r="T72" s="14"/>
      <c r="U72" s="14"/>
      <c r="V72" s="15">
        <v>0</v>
      </c>
      <c r="W72" s="52">
        <f t="shared" si="1"/>
        <v>0</v>
      </c>
      <c r="X72" s="53">
        <f t="shared" si="16"/>
        <v>0</v>
      </c>
      <c r="Y72" s="62">
        <f t="shared" si="17"/>
        <v>0</v>
      </c>
      <c r="Z72" s="160">
        <f t="shared" si="18"/>
        <v>0</v>
      </c>
      <c r="AA72" s="16"/>
    </row>
    <row r="73" spans="1:27" ht="23" hidden="1" x14ac:dyDescent="0.3">
      <c r="A73" s="8" t="s">
        <v>48</v>
      </c>
      <c r="B73" s="9">
        <v>4.5</v>
      </c>
      <c r="C73" s="46" t="s">
        <v>117</v>
      </c>
      <c r="D73" s="10"/>
      <c r="E73" s="72">
        <v>0</v>
      </c>
      <c r="F73" s="11"/>
      <c r="G73" s="72">
        <v>0</v>
      </c>
      <c r="H73" s="141">
        <v>0</v>
      </c>
      <c r="I73" s="142"/>
      <c r="J73" s="141">
        <v>0</v>
      </c>
      <c r="K73" s="72">
        <v>0</v>
      </c>
      <c r="L73" s="11"/>
      <c r="M73" s="72">
        <v>0</v>
      </c>
      <c r="N73" s="141">
        <v>0</v>
      </c>
      <c r="O73" s="142"/>
      <c r="P73" s="141">
        <v>0</v>
      </c>
      <c r="Q73" s="72">
        <v>0</v>
      </c>
      <c r="R73" s="11"/>
      <c r="S73" s="72">
        <v>0</v>
      </c>
      <c r="T73" s="72">
        <v>0</v>
      </c>
      <c r="U73" s="11"/>
      <c r="V73" s="72">
        <v>0</v>
      </c>
      <c r="W73" s="50">
        <f t="shared" ref="W73:W77" si="19">G73+M73</f>
        <v>0</v>
      </c>
      <c r="X73" s="50">
        <f t="shared" si="16"/>
        <v>0</v>
      </c>
      <c r="Y73" s="61">
        <f t="shared" si="17"/>
        <v>0</v>
      </c>
      <c r="Z73" s="157">
        <f t="shared" si="18"/>
        <v>0</v>
      </c>
      <c r="AA73" s="10"/>
    </row>
    <row r="74" spans="1:27" ht="34.5" hidden="1" x14ac:dyDescent="0.3">
      <c r="A74" s="12" t="s">
        <v>50</v>
      </c>
      <c r="B74" s="12" t="s">
        <v>118</v>
      </c>
      <c r="C74" s="47" t="s">
        <v>114</v>
      </c>
      <c r="D74" s="13" t="s">
        <v>7</v>
      </c>
      <c r="E74" s="14"/>
      <c r="F74" s="14"/>
      <c r="G74" s="15">
        <v>0</v>
      </c>
      <c r="H74" s="143"/>
      <c r="I74" s="143"/>
      <c r="J74" s="144">
        <v>0</v>
      </c>
      <c r="K74" s="14"/>
      <c r="L74" s="14"/>
      <c r="M74" s="15">
        <v>0</v>
      </c>
      <c r="N74" s="143"/>
      <c r="O74" s="143"/>
      <c r="P74" s="144">
        <v>0</v>
      </c>
      <c r="Q74" s="14"/>
      <c r="R74" s="14"/>
      <c r="S74" s="15">
        <v>0</v>
      </c>
      <c r="T74" s="14"/>
      <c r="U74" s="14"/>
      <c r="V74" s="15">
        <v>0</v>
      </c>
      <c r="W74" s="52">
        <f t="shared" si="19"/>
        <v>0</v>
      </c>
      <c r="X74" s="53">
        <f t="shared" si="16"/>
        <v>0</v>
      </c>
      <c r="Y74" s="62">
        <f t="shared" si="17"/>
        <v>0</v>
      </c>
      <c r="Z74" s="160">
        <f t="shared" si="18"/>
        <v>0</v>
      </c>
      <c r="AA74" s="16"/>
    </row>
    <row r="75" spans="1:27" ht="34.5" hidden="1" x14ac:dyDescent="0.3">
      <c r="A75" s="12" t="s">
        <v>50</v>
      </c>
      <c r="B75" s="12" t="s">
        <v>119</v>
      </c>
      <c r="C75" s="47" t="s">
        <v>114</v>
      </c>
      <c r="D75" s="13" t="s">
        <v>7</v>
      </c>
      <c r="E75" s="14"/>
      <c r="F75" s="14"/>
      <c r="G75" s="15">
        <v>0</v>
      </c>
      <c r="H75" s="143"/>
      <c r="I75" s="143"/>
      <c r="J75" s="144">
        <v>0</v>
      </c>
      <c r="K75" s="14"/>
      <c r="L75" s="14"/>
      <c r="M75" s="15">
        <v>0</v>
      </c>
      <c r="N75" s="143"/>
      <c r="O75" s="143"/>
      <c r="P75" s="144">
        <v>0</v>
      </c>
      <c r="Q75" s="14"/>
      <c r="R75" s="14"/>
      <c r="S75" s="15">
        <v>0</v>
      </c>
      <c r="T75" s="14"/>
      <c r="U75" s="14"/>
      <c r="V75" s="15">
        <v>0</v>
      </c>
      <c r="W75" s="52">
        <f t="shared" si="19"/>
        <v>0</v>
      </c>
      <c r="X75" s="53">
        <f t="shared" si="16"/>
        <v>0</v>
      </c>
      <c r="Y75" s="62">
        <f t="shared" si="17"/>
        <v>0</v>
      </c>
      <c r="Z75" s="160">
        <f t="shared" si="18"/>
        <v>0</v>
      </c>
      <c r="AA75" s="16"/>
    </row>
    <row r="76" spans="1:27" ht="34.5" hidden="1" x14ac:dyDescent="0.3">
      <c r="A76" s="12" t="s">
        <v>50</v>
      </c>
      <c r="B76" s="12" t="s">
        <v>120</v>
      </c>
      <c r="C76" s="47" t="s">
        <v>114</v>
      </c>
      <c r="D76" s="13" t="s">
        <v>7</v>
      </c>
      <c r="E76" s="14"/>
      <c r="F76" s="14"/>
      <c r="G76" s="15">
        <v>0</v>
      </c>
      <c r="H76" s="143"/>
      <c r="I76" s="143"/>
      <c r="J76" s="144">
        <v>0</v>
      </c>
      <c r="K76" s="14"/>
      <c r="L76" s="14"/>
      <c r="M76" s="15">
        <v>0</v>
      </c>
      <c r="N76" s="143"/>
      <c r="O76" s="143"/>
      <c r="P76" s="144">
        <v>0</v>
      </c>
      <c r="Q76" s="14"/>
      <c r="R76" s="14"/>
      <c r="S76" s="15">
        <v>0</v>
      </c>
      <c r="T76" s="14"/>
      <c r="U76" s="14"/>
      <c r="V76" s="15">
        <v>0</v>
      </c>
      <c r="W76" s="52">
        <f t="shared" si="19"/>
        <v>0</v>
      </c>
      <c r="X76" s="53">
        <f t="shared" si="16"/>
        <v>0</v>
      </c>
      <c r="Y76" s="62">
        <f t="shared" si="17"/>
        <v>0</v>
      </c>
      <c r="Z76" s="160">
        <f t="shared" si="18"/>
        <v>0</v>
      </c>
      <c r="AA76" s="16"/>
    </row>
    <row r="77" spans="1:27" ht="12" x14ac:dyDescent="0.3">
      <c r="A77" s="120" t="s">
        <v>121</v>
      </c>
      <c r="B77" s="120"/>
      <c r="C77" s="120"/>
      <c r="D77" s="120"/>
      <c r="E77" s="18">
        <v>0</v>
      </c>
      <c r="F77" s="73"/>
      <c r="G77" s="18">
        <f>G54+G58+G65+G69+G73</f>
        <v>0</v>
      </c>
      <c r="H77" s="146"/>
      <c r="I77" s="146"/>
      <c r="J77" s="146">
        <f t="shared" ref="J77:T77" si="20">J54+J58+J65+J69+J73</f>
        <v>0</v>
      </c>
      <c r="K77" s="18">
        <f t="shared" si="20"/>
        <v>0</v>
      </c>
      <c r="L77" s="18"/>
      <c r="M77" s="18">
        <f t="shared" si="20"/>
        <v>20560</v>
      </c>
      <c r="N77" s="146">
        <f t="shared" si="20"/>
        <v>1</v>
      </c>
      <c r="O77" s="146">
        <f t="shared" si="20"/>
        <v>22438.04</v>
      </c>
      <c r="P77" s="146">
        <f t="shared" si="20"/>
        <v>22438.04</v>
      </c>
      <c r="Q77" s="18">
        <f t="shared" si="20"/>
        <v>0</v>
      </c>
      <c r="R77" s="18">
        <f t="shared" si="20"/>
        <v>0</v>
      </c>
      <c r="S77" s="18">
        <f t="shared" si="20"/>
        <v>0</v>
      </c>
      <c r="T77" s="18">
        <f t="shared" si="20"/>
        <v>0</v>
      </c>
      <c r="U77" s="73"/>
      <c r="V77" s="18">
        <v>0</v>
      </c>
      <c r="W77" s="55">
        <f t="shared" si="19"/>
        <v>20560</v>
      </c>
      <c r="X77" s="56">
        <f t="shared" si="16"/>
        <v>22438.04</v>
      </c>
      <c r="Y77" s="65">
        <f t="shared" si="17"/>
        <v>-1878.0400000000009</v>
      </c>
      <c r="Z77" s="162">
        <f t="shared" si="18"/>
        <v>-9.1344357976653745E-2</v>
      </c>
      <c r="AA77" s="71"/>
    </row>
    <row r="78" spans="1:27" x14ac:dyDescent="0.3">
      <c r="A78" s="70" t="s">
        <v>46</v>
      </c>
      <c r="B78" s="7">
        <v>5</v>
      </c>
      <c r="C78" s="121" t="s">
        <v>122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2"/>
      <c r="AA78" s="122"/>
    </row>
    <row r="79" spans="1:27" ht="23" x14ac:dyDescent="0.3">
      <c r="A79" s="8" t="s">
        <v>48</v>
      </c>
      <c r="B79" s="9">
        <v>5.0999999999999996</v>
      </c>
      <c r="C79" s="46" t="s">
        <v>123</v>
      </c>
      <c r="D79" s="10"/>
      <c r="E79" s="72">
        <v>0</v>
      </c>
      <c r="F79" s="11"/>
      <c r="G79" s="72">
        <f>SUM(G80:G81)</f>
        <v>19500</v>
      </c>
      <c r="H79" s="141"/>
      <c r="I79" s="141"/>
      <c r="J79" s="141">
        <f t="shared" ref="J79:V79" si="21">SUM(J80:J81)</f>
        <v>25380</v>
      </c>
      <c r="K79" s="72">
        <f t="shared" si="21"/>
        <v>0</v>
      </c>
      <c r="L79" s="72">
        <f t="shared" si="21"/>
        <v>0</v>
      </c>
      <c r="M79" s="72">
        <f t="shared" si="21"/>
        <v>0</v>
      </c>
      <c r="N79" s="141">
        <f t="shared" si="21"/>
        <v>0</v>
      </c>
      <c r="O79" s="141">
        <f t="shared" si="21"/>
        <v>0</v>
      </c>
      <c r="P79" s="141">
        <f t="shared" si="21"/>
        <v>0</v>
      </c>
      <c r="Q79" s="72">
        <f t="shared" si="21"/>
        <v>0</v>
      </c>
      <c r="R79" s="72">
        <f t="shared" si="21"/>
        <v>0</v>
      </c>
      <c r="S79" s="72">
        <f t="shared" si="21"/>
        <v>0</v>
      </c>
      <c r="T79" s="72">
        <f t="shared" si="21"/>
        <v>0</v>
      </c>
      <c r="U79" s="72">
        <f t="shared" si="21"/>
        <v>0</v>
      </c>
      <c r="V79" s="72">
        <f t="shared" si="21"/>
        <v>0</v>
      </c>
      <c r="W79" s="50">
        <f t="shared" ref="W79:W91" si="22">G79+M79</f>
        <v>19500</v>
      </c>
      <c r="X79" s="51">
        <f t="shared" ref="X79:X91" si="23">J79+P79</f>
        <v>25380</v>
      </c>
      <c r="Y79" s="61">
        <f t="shared" ref="Y79:Y91" si="24">W79-X79</f>
        <v>-5880</v>
      </c>
      <c r="Z79" s="157">
        <f>IFERROR(Y79/W79,0)</f>
        <v>-0.30153846153846153</v>
      </c>
      <c r="AA79" s="10"/>
    </row>
    <row r="80" spans="1:27" ht="23" x14ac:dyDescent="0.3">
      <c r="A80" s="12" t="s">
        <v>50</v>
      </c>
      <c r="B80" s="12" t="s">
        <v>124</v>
      </c>
      <c r="C80" s="47" t="s">
        <v>247</v>
      </c>
      <c r="D80" s="16" t="s">
        <v>6</v>
      </c>
      <c r="E80" s="14">
        <v>50</v>
      </c>
      <c r="F80" s="14">
        <v>250</v>
      </c>
      <c r="G80" s="14">
        <f>F80*E80</f>
        <v>12500</v>
      </c>
      <c r="H80" s="143">
        <v>55</v>
      </c>
      <c r="I80" s="143">
        <v>252</v>
      </c>
      <c r="J80" s="144">
        <f>I80*H80</f>
        <v>13860</v>
      </c>
      <c r="K80" s="14"/>
      <c r="L80" s="14"/>
      <c r="M80" s="15">
        <v>0</v>
      </c>
      <c r="N80" s="143"/>
      <c r="O80" s="143"/>
      <c r="P80" s="144">
        <v>0</v>
      </c>
      <c r="Q80" s="14"/>
      <c r="R80" s="14"/>
      <c r="S80" s="15">
        <v>0</v>
      </c>
      <c r="T80" s="14"/>
      <c r="U80" s="14"/>
      <c r="V80" s="15">
        <v>0</v>
      </c>
      <c r="W80" s="52">
        <f t="shared" si="22"/>
        <v>12500</v>
      </c>
      <c r="X80" s="53">
        <f t="shared" si="23"/>
        <v>13860</v>
      </c>
      <c r="Y80" s="62">
        <f t="shared" si="24"/>
        <v>-1360</v>
      </c>
      <c r="Z80" s="160">
        <f t="shared" ref="Z80:Z91" si="25">IFERROR(Y80/W80,0)</f>
        <v>-0.10879999999999999</v>
      </c>
      <c r="AA80" s="16"/>
    </row>
    <row r="81" spans="1:27" ht="23" x14ac:dyDescent="0.3">
      <c r="A81" s="12" t="s">
        <v>50</v>
      </c>
      <c r="B81" s="12" t="s">
        <v>125</v>
      </c>
      <c r="C81" s="47" t="s">
        <v>247</v>
      </c>
      <c r="D81" s="16" t="s">
        <v>6</v>
      </c>
      <c r="E81" s="14">
        <v>70</v>
      </c>
      <c r="F81" s="14">
        <v>100</v>
      </c>
      <c r="G81" s="14">
        <f>F81*E81</f>
        <v>7000</v>
      </c>
      <c r="H81" s="143">
        <v>96</v>
      </c>
      <c r="I81" s="143">
        <v>120</v>
      </c>
      <c r="J81" s="144">
        <f>I81*H81</f>
        <v>11520</v>
      </c>
      <c r="K81" s="14"/>
      <c r="L81" s="14"/>
      <c r="M81" s="15">
        <v>0</v>
      </c>
      <c r="N81" s="143"/>
      <c r="O81" s="143"/>
      <c r="P81" s="144">
        <v>0</v>
      </c>
      <c r="Q81" s="14"/>
      <c r="R81" s="14"/>
      <c r="S81" s="15">
        <v>0</v>
      </c>
      <c r="T81" s="14"/>
      <c r="U81" s="14"/>
      <c r="V81" s="15">
        <v>0</v>
      </c>
      <c r="W81" s="52">
        <f t="shared" si="22"/>
        <v>7000</v>
      </c>
      <c r="X81" s="53">
        <f t="shared" si="23"/>
        <v>11520</v>
      </c>
      <c r="Y81" s="62">
        <f t="shared" si="24"/>
        <v>-4520</v>
      </c>
      <c r="Z81" s="160">
        <f t="shared" si="25"/>
        <v>-0.64571428571428569</v>
      </c>
      <c r="AA81" s="16"/>
    </row>
    <row r="82" spans="1:27" ht="34.5" hidden="1" x14ac:dyDescent="0.3">
      <c r="A82" s="12" t="s">
        <v>50</v>
      </c>
      <c r="B82" s="12" t="s">
        <v>126</v>
      </c>
      <c r="C82" s="47" t="s">
        <v>127</v>
      </c>
      <c r="D82" s="13" t="s">
        <v>6</v>
      </c>
      <c r="E82" s="14"/>
      <c r="F82" s="14"/>
      <c r="G82" s="15">
        <v>0</v>
      </c>
      <c r="H82" s="143"/>
      <c r="I82" s="143"/>
      <c r="J82" s="144">
        <v>0</v>
      </c>
      <c r="K82" s="14"/>
      <c r="L82" s="14"/>
      <c r="M82" s="15">
        <v>0</v>
      </c>
      <c r="N82" s="143"/>
      <c r="O82" s="143"/>
      <c r="P82" s="144">
        <v>0</v>
      </c>
      <c r="Q82" s="14"/>
      <c r="R82" s="14"/>
      <c r="S82" s="15">
        <v>0</v>
      </c>
      <c r="T82" s="14"/>
      <c r="U82" s="14"/>
      <c r="V82" s="15">
        <v>0</v>
      </c>
      <c r="W82" s="52">
        <f t="shared" si="22"/>
        <v>0</v>
      </c>
      <c r="X82" s="53">
        <f t="shared" si="23"/>
        <v>0</v>
      </c>
      <c r="Y82" s="62">
        <f t="shared" si="24"/>
        <v>0</v>
      </c>
      <c r="Z82" s="160">
        <f t="shared" si="25"/>
        <v>0</v>
      </c>
      <c r="AA82" s="16"/>
    </row>
    <row r="83" spans="1:27" ht="24" x14ac:dyDescent="0.3">
      <c r="A83" s="8" t="s">
        <v>48</v>
      </c>
      <c r="B83" s="9">
        <v>5.2</v>
      </c>
      <c r="C83" s="46" t="s">
        <v>128</v>
      </c>
      <c r="D83" s="10"/>
      <c r="E83" s="72">
        <v>0</v>
      </c>
      <c r="F83" s="11"/>
      <c r="G83" s="72">
        <f>G84</f>
        <v>40800</v>
      </c>
      <c r="H83" s="141"/>
      <c r="I83" s="141"/>
      <c r="J83" s="141">
        <f t="shared" ref="J83:P83" si="26">J84</f>
        <v>0</v>
      </c>
      <c r="K83" s="72">
        <f t="shared" si="26"/>
        <v>0</v>
      </c>
      <c r="L83" s="72">
        <f t="shared" si="26"/>
        <v>0</v>
      </c>
      <c r="M83" s="72">
        <f t="shared" si="26"/>
        <v>0</v>
      </c>
      <c r="N83" s="141">
        <f t="shared" si="26"/>
        <v>0</v>
      </c>
      <c r="O83" s="141">
        <f t="shared" si="26"/>
        <v>0</v>
      </c>
      <c r="P83" s="141">
        <f t="shared" si="26"/>
        <v>0</v>
      </c>
      <c r="Q83" s="72">
        <v>0</v>
      </c>
      <c r="R83" s="11"/>
      <c r="S83" s="72">
        <v>0</v>
      </c>
      <c r="T83" s="72">
        <v>0</v>
      </c>
      <c r="U83" s="11"/>
      <c r="V83" s="72">
        <v>0</v>
      </c>
      <c r="W83" s="50">
        <f t="shared" si="22"/>
        <v>40800</v>
      </c>
      <c r="X83" s="51">
        <f t="shared" si="23"/>
        <v>0</v>
      </c>
      <c r="Y83" s="61">
        <f t="shared" si="24"/>
        <v>40800</v>
      </c>
      <c r="Z83" s="157">
        <f t="shared" si="25"/>
        <v>1</v>
      </c>
      <c r="AA83" s="10"/>
    </row>
    <row r="84" spans="1:27" ht="23" x14ac:dyDescent="0.3">
      <c r="A84" s="12" t="s">
        <v>50</v>
      </c>
      <c r="B84" s="12" t="s">
        <v>129</v>
      </c>
      <c r="C84" s="47" t="s">
        <v>248</v>
      </c>
      <c r="D84" s="16" t="s">
        <v>7</v>
      </c>
      <c r="E84" s="14">
        <v>1</v>
      </c>
      <c r="F84" s="14">
        <v>40800</v>
      </c>
      <c r="G84" s="14">
        <f>F84*E84</f>
        <v>40800</v>
      </c>
      <c r="H84" s="143">
        <v>0</v>
      </c>
      <c r="I84" s="154">
        <v>0</v>
      </c>
      <c r="J84" s="144">
        <f>I84*H84</f>
        <v>0</v>
      </c>
      <c r="K84" s="14"/>
      <c r="L84" s="14"/>
      <c r="M84" s="15">
        <v>0</v>
      </c>
      <c r="N84" s="143"/>
      <c r="O84" s="143"/>
      <c r="P84" s="144">
        <v>0</v>
      </c>
      <c r="Q84" s="14"/>
      <c r="R84" s="14"/>
      <c r="S84" s="15">
        <v>0</v>
      </c>
      <c r="T84" s="14"/>
      <c r="U84" s="14"/>
      <c r="V84" s="15">
        <v>0</v>
      </c>
      <c r="W84" s="52">
        <f t="shared" si="22"/>
        <v>40800</v>
      </c>
      <c r="X84" s="53">
        <f t="shared" si="23"/>
        <v>0</v>
      </c>
      <c r="Y84" s="62">
        <f t="shared" si="24"/>
        <v>40800</v>
      </c>
      <c r="Z84" s="160">
        <f t="shared" si="25"/>
        <v>1</v>
      </c>
      <c r="AA84" s="16"/>
    </row>
    <row r="85" spans="1:27" ht="34.5" hidden="1" x14ac:dyDescent="0.3">
      <c r="A85" s="12" t="s">
        <v>50</v>
      </c>
      <c r="B85" s="12" t="s">
        <v>131</v>
      </c>
      <c r="C85" s="47" t="s">
        <v>130</v>
      </c>
      <c r="D85" s="13" t="s">
        <v>7</v>
      </c>
      <c r="E85" s="14"/>
      <c r="F85" s="14"/>
      <c r="G85" s="15">
        <v>0</v>
      </c>
      <c r="H85" s="143"/>
      <c r="I85" s="143"/>
      <c r="J85" s="144">
        <v>0</v>
      </c>
      <c r="K85" s="14"/>
      <c r="L85" s="14"/>
      <c r="M85" s="15">
        <v>0</v>
      </c>
      <c r="N85" s="143"/>
      <c r="O85" s="143"/>
      <c r="P85" s="144">
        <v>0</v>
      </c>
      <c r="Q85" s="14"/>
      <c r="R85" s="14"/>
      <c r="S85" s="15">
        <v>0</v>
      </c>
      <c r="T85" s="14"/>
      <c r="U85" s="14"/>
      <c r="V85" s="15">
        <v>0</v>
      </c>
      <c r="W85" s="52">
        <f t="shared" si="22"/>
        <v>0</v>
      </c>
      <c r="X85" s="53">
        <f t="shared" si="23"/>
        <v>0</v>
      </c>
      <c r="Y85" s="62">
        <f t="shared" si="24"/>
        <v>0</v>
      </c>
      <c r="Z85" s="160">
        <f t="shared" si="25"/>
        <v>0</v>
      </c>
      <c r="AA85" s="16"/>
    </row>
    <row r="86" spans="1:27" ht="34.5" hidden="1" x14ac:dyDescent="0.3">
      <c r="A86" s="12" t="s">
        <v>50</v>
      </c>
      <c r="B86" s="12" t="s">
        <v>132</v>
      </c>
      <c r="C86" s="47" t="s">
        <v>130</v>
      </c>
      <c r="D86" s="13" t="s">
        <v>7</v>
      </c>
      <c r="E86" s="14"/>
      <c r="F86" s="14"/>
      <c r="G86" s="15">
        <v>0</v>
      </c>
      <c r="H86" s="143"/>
      <c r="I86" s="143"/>
      <c r="J86" s="144">
        <v>0</v>
      </c>
      <c r="K86" s="14"/>
      <c r="L86" s="14"/>
      <c r="M86" s="15">
        <v>0</v>
      </c>
      <c r="N86" s="143"/>
      <c r="O86" s="143"/>
      <c r="P86" s="144">
        <v>0</v>
      </c>
      <c r="Q86" s="14"/>
      <c r="R86" s="14"/>
      <c r="S86" s="15">
        <v>0</v>
      </c>
      <c r="T86" s="14"/>
      <c r="U86" s="14"/>
      <c r="V86" s="15">
        <v>0</v>
      </c>
      <c r="W86" s="52">
        <f t="shared" si="22"/>
        <v>0</v>
      </c>
      <c r="X86" s="53">
        <f t="shared" si="23"/>
        <v>0</v>
      </c>
      <c r="Y86" s="62">
        <f t="shared" si="24"/>
        <v>0</v>
      </c>
      <c r="Z86" s="160">
        <f t="shared" si="25"/>
        <v>0</v>
      </c>
      <c r="AA86" s="16"/>
    </row>
    <row r="87" spans="1:27" ht="24" x14ac:dyDescent="0.3">
      <c r="A87" s="8" t="s">
        <v>48</v>
      </c>
      <c r="B87" s="9">
        <v>5.3</v>
      </c>
      <c r="C87" s="46" t="s">
        <v>133</v>
      </c>
      <c r="D87" s="126">
        <v>0</v>
      </c>
      <c r="E87" s="126"/>
      <c r="F87" s="11"/>
      <c r="G87" s="72">
        <f>G88+G89</f>
        <v>8400</v>
      </c>
      <c r="H87" s="141"/>
      <c r="I87" s="141"/>
      <c r="J87" s="141">
        <f>J88+J89</f>
        <v>0</v>
      </c>
      <c r="K87" s="72">
        <f>K88+K89</f>
        <v>0</v>
      </c>
      <c r="L87" s="72"/>
      <c r="M87" s="72">
        <f t="shared" ref="M87:V87" si="27">M88+M89</f>
        <v>0</v>
      </c>
      <c r="N87" s="141">
        <f t="shared" si="27"/>
        <v>0</v>
      </c>
      <c r="O87" s="141">
        <f t="shared" si="27"/>
        <v>0</v>
      </c>
      <c r="P87" s="141">
        <f t="shared" si="27"/>
        <v>0</v>
      </c>
      <c r="Q87" s="72">
        <f t="shared" si="27"/>
        <v>0</v>
      </c>
      <c r="R87" s="72">
        <f t="shared" si="27"/>
        <v>0</v>
      </c>
      <c r="S87" s="72">
        <f t="shared" si="27"/>
        <v>0</v>
      </c>
      <c r="T87" s="72">
        <f t="shared" si="27"/>
        <v>0</v>
      </c>
      <c r="U87" s="72">
        <f t="shared" si="27"/>
        <v>0</v>
      </c>
      <c r="V87" s="72">
        <f t="shared" si="27"/>
        <v>0</v>
      </c>
      <c r="W87" s="50">
        <f t="shared" si="22"/>
        <v>8400</v>
      </c>
      <c r="X87" s="51">
        <f t="shared" si="23"/>
        <v>0</v>
      </c>
      <c r="Y87" s="61">
        <f t="shared" si="24"/>
        <v>8400</v>
      </c>
      <c r="Z87" s="157">
        <f t="shared" si="25"/>
        <v>1</v>
      </c>
      <c r="AA87" s="10"/>
    </row>
    <row r="88" spans="1:27" x14ac:dyDescent="0.3">
      <c r="A88" s="12" t="s">
        <v>50</v>
      </c>
      <c r="B88" s="12" t="s">
        <v>134</v>
      </c>
      <c r="C88" s="47" t="s">
        <v>249</v>
      </c>
      <c r="D88" s="16" t="s">
        <v>7</v>
      </c>
      <c r="E88" s="14">
        <v>14</v>
      </c>
      <c r="F88" s="14">
        <v>600</v>
      </c>
      <c r="G88" s="14">
        <f>F88*E88</f>
        <v>8400</v>
      </c>
      <c r="H88" s="143">
        <v>0</v>
      </c>
      <c r="I88" s="143">
        <v>0</v>
      </c>
      <c r="J88" s="144">
        <f>I88*H88</f>
        <v>0</v>
      </c>
      <c r="K88" s="14"/>
      <c r="L88" s="14"/>
      <c r="M88" s="15">
        <v>0</v>
      </c>
      <c r="N88" s="143"/>
      <c r="O88" s="143"/>
      <c r="P88" s="144">
        <v>0</v>
      </c>
      <c r="Q88" s="14"/>
      <c r="R88" s="14"/>
      <c r="S88" s="15">
        <v>0</v>
      </c>
      <c r="T88" s="14"/>
      <c r="U88" s="14"/>
      <c r="V88" s="15">
        <v>0</v>
      </c>
      <c r="W88" s="52">
        <f t="shared" si="22"/>
        <v>8400</v>
      </c>
      <c r="X88" s="53">
        <f t="shared" si="23"/>
        <v>0</v>
      </c>
      <c r="Y88" s="62">
        <f t="shared" si="24"/>
        <v>8400</v>
      </c>
      <c r="Z88" s="160">
        <f t="shared" si="25"/>
        <v>1</v>
      </c>
      <c r="AA88" s="16"/>
    </row>
    <row r="89" spans="1:27" ht="34.5" hidden="1" x14ac:dyDescent="0.3">
      <c r="A89" s="12" t="s">
        <v>50</v>
      </c>
      <c r="B89" s="12" t="s">
        <v>135</v>
      </c>
      <c r="C89" s="47" t="s">
        <v>114</v>
      </c>
      <c r="D89" s="79" t="s">
        <v>75</v>
      </c>
      <c r="E89" s="76"/>
      <c r="F89" s="76"/>
      <c r="G89" s="76">
        <f>E89*F89</f>
        <v>0</v>
      </c>
      <c r="H89" s="143"/>
      <c r="I89" s="143"/>
      <c r="J89" s="144">
        <f>I89*H89</f>
        <v>0</v>
      </c>
      <c r="K89" s="14"/>
      <c r="L89" s="14"/>
      <c r="M89" s="15">
        <v>0</v>
      </c>
      <c r="N89" s="143"/>
      <c r="O89" s="143"/>
      <c r="P89" s="144">
        <v>0</v>
      </c>
      <c r="Q89" s="14"/>
      <c r="R89" s="14"/>
      <c r="S89" s="15">
        <v>0</v>
      </c>
      <c r="T89" s="14"/>
      <c r="U89" s="14"/>
      <c r="V89" s="15">
        <v>0</v>
      </c>
      <c r="W89" s="52">
        <f t="shared" si="22"/>
        <v>0</v>
      </c>
      <c r="X89" s="53">
        <f t="shared" si="23"/>
        <v>0</v>
      </c>
      <c r="Y89" s="62">
        <f t="shared" si="24"/>
        <v>0</v>
      </c>
      <c r="Z89" s="160">
        <f t="shared" si="25"/>
        <v>0</v>
      </c>
      <c r="AA89" s="16"/>
    </row>
    <row r="90" spans="1:27" ht="34.5" hidden="1" x14ac:dyDescent="0.3">
      <c r="A90" s="12" t="s">
        <v>50</v>
      </c>
      <c r="B90" s="12" t="s">
        <v>136</v>
      </c>
      <c r="C90" s="47" t="s">
        <v>74</v>
      </c>
      <c r="D90" s="13" t="s">
        <v>75</v>
      </c>
      <c r="E90" s="14"/>
      <c r="F90" s="14"/>
      <c r="G90" s="15">
        <v>0</v>
      </c>
      <c r="H90" s="143"/>
      <c r="I90" s="143"/>
      <c r="J90" s="144">
        <v>0</v>
      </c>
      <c r="K90" s="14"/>
      <c r="L90" s="14"/>
      <c r="M90" s="15">
        <v>0</v>
      </c>
      <c r="N90" s="143"/>
      <c r="O90" s="143"/>
      <c r="P90" s="144">
        <v>0</v>
      </c>
      <c r="Q90" s="14"/>
      <c r="R90" s="14"/>
      <c r="S90" s="15">
        <v>0</v>
      </c>
      <c r="T90" s="14"/>
      <c r="U90" s="14"/>
      <c r="V90" s="15">
        <v>0</v>
      </c>
      <c r="W90" s="52">
        <f t="shared" si="22"/>
        <v>0</v>
      </c>
      <c r="X90" s="53">
        <f t="shared" si="23"/>
        <v>0</v>
      </c>
      <c r="Y90" s="62">
        <f t="shared" si="24"/>
        <v>0</v>
      </c>
      <c r="Z90" s="160">
        <f t="shared" si="25"/>
        <v>0</v>
      </c>
      <c r="AA90" s="16"/>
    </row>
    <row r="91" spans="1:27" ht="12" x14ac:dyDescent="0.3">
      <c r="A91" s="120" t="s">
        <v>137</v>
      </c>
      <c r="B91" s="120"/>
      <c r="C91" s="120"/>
      <c r="D91" s="120"/>
      <c r="E91" s="73"/>
      <c r="F91" s="73"/>
      <c r="G91" s="18">
        <f>G79+G83+G87</f>
        <v>68700</v>
      </c>
      <c r="H91" s="146"/>
      <c r="I91" s="146"/>
      <c r="J91" s="146">
        <f t="shared" ref="J91:V91" si="28">J79+J83+J87</f>
        <v>25380</v>
      </c>
      <c r="K91" s="18">
        <f t="shared" si="28"/>
        <v>0</v>
      </c>
      <c r="L91" s="18">
        <f t="shared" si="28"/>
        <v>0</v>
      </c>
      <c r="M91" s="18">
        <f t="shared" si="28"/>
        <v>0</v>
      </c>
      <c r="N91" s="146">
        <f t="shared" si="28"/>
        <v>0</v>
      </c>
      <c r="O91" s="146">
        <f t="shared" si="28"/>
        <v>0</v>
      </c>
      <c r="P91" s="146">
        <f t="shared" si="28"/>
        <v>0</v>
      </c>
      <c r="Q91" s="18">
        <f t="shared" si="28"/>
        <v>0</v>
      </c>
      <c r="R91" s="18">
        <f t="shared" si="28"/>
        <v>0</v>
      </c>
      <c r="S91" s="18">
        <f t="shared" si="28"/>
        <v>0</v>
      </c>
      <c r="T91" s="18">
        <f t="shared" si="28"/>
        <v>0</v>
      </c>
      <c r="U91" s="18">
        <f t="shared" si="28"/>
        <v>0</v>
      </c>
      <c r="V91" s="18">
        <f t="shared" si="28"/>
        <v>0</v>
      </c>
      <c r="W91" s="55">
        <f t="shared" si="22"/>
        <v>68700</v>
      </c>
      <c r="X91" s="56">
        <f t="shared" si="23"/>
        <v>25380</v>
      </c>
      <c r="Y91" s="64">
        <f t="shared" si="24"/>
        <v>43320</v>
      </c>
      <c r="Z91" s="161">
        <f t="shared" si="25"/>
        <v>0.6305676855895197</v>
      </c>
      <c r="AA91" s="71"/>
    </row>
    <row r="92" spans="1:27" x14ac:dyDescent="0.3">
      <c r="A92" s="70" t="s">
        <v>46</v>
      </c>
      <c r="B92" s="7">
        <v>6</v>
      </c>
      <c r="C92" s="121" t="s">
        <v>138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2"/>
      <c r="AA92" s="122"/>
    </row>
    <row r="93" spans="1:27" ht="23" x14ac:dyDescent="0.3">
      <c r="A93" s="8" t="s">
        <v>48</v>
      </c>
      <c r="B93" s="9">
        <v>6.1</v>
      </c>
      <c r="C93" s="46" t="s">
        <v>139</v>
      </c>
      <c r="D93" s="10"/>
      <c r="E93" s="72">
        <v>0</v>
      </c>
      <c r="F93" s="11"/>
      <c r="G93" s="72">
        <f t="shared" ref="G93:V93" si="29">SUM(G94:G129)</f>
        <v>110000</v>
      </c>
      <c r="H93" s="141">
        <f t="shared" si="29"/>
        <v>249</v>
      </c>
      <c r="I93" s="141">
        <f t="shared" si="29"/>
        <v>85100.12</v>
      </c>
      <c r="J93" s="141">
        <f t="shared" si="29"/>
        <v>135369.65600000002</v>
      </c>
      <c r="K93" s="72">
        <f t="shared" si="29"/>
        <v>0</v>
      </c>
      <c r="L93" s="72">
        <f t="shared" si="29"/>
        <v>0</v>
      </c>
      <c r="M93" s="72">
        <f t="shared" si="29"/>
        <v>0</v>
      </c>
      <c r="N93" s="141">
        <f t="shared" si="29"/>
        <v>0</v>
      </c>
      <c r="O93" s="141">
        <f t="shared" si="29"/>
        <v>0</v>
      </c>
      <c r="P93" s="141">
        <f t="shared" si="29"/>
        <v>0</v>
      </c>
      <c r="Q93" s="72">
        <f t="shared" si="29"/>
        <v>0</v>
      </c>
      <c r="R93" s="72">
        <f t="shared" si="29"/>
        <v>0</v>
      </c>
      <c r="S93" s="72">
        <f t="shared" si="29"/>
        <v>0</v>
      </c>
      <c r="T93" s="72">
        <f t="shared" si="29"/>
        <v>0</v>
      </c>
      <c r="U93" s="72">
        <f t="shared" si="29"/>
        <v>0</v>
      </c>
      <c r="V93" s="72">
        <f t="shared" si="29"/>
        <v>0</v>
      </c>
      <c r="W93" s="50">
        <f t="shared" ref="W93:W138" si="30">G93+M93</f>
        <v>110000</v>
      </c>
      <c r="X93" s="50">
        <f t="shared" ref="X93:X138" si="31">J93+P93</f>
        <v>135369.65600000002</v>
      </c>
      <c r="Y93" s="61">
        <f t="shared" ref="Y93:Y138" si="32">W93-X93</f>
        <v>-25369.656000000017</v>
      </c>
      <c r="Z93" s="157">
        <f>IFERROR(Y93/W93,0)</f>
        <v>-0.23063323636363653</v>
      </c>
      <c r="AA93" s="10"/>
    </row>
    <row r="94" spans="1:27" ht="34.5" x14ac:dyDescent="0.3">
      <c r="A94" s="12" t="s">
        <v>50</v>
      </c>
      <c r="B94" s="12" t="s">
        <v>140</v>
      </c>
      <c r="C94" s="47" t="s">
        <v>337</v>
      </c>
      <c r="D94" s="16" t="s">
        <v>7</v>
      </c>
      <c r="E94" s="14">
        <v>25</v>
      </c>
      <c r="F94" s="14">
        <v>590</v>
      </c>
      <c r="G94" s="14">
        <f>F94*E94</f>
        <v>14750</v>
      </c>
      <c r="H94" s="143"/>
      <c r="I94" s="143"/>
      <c r="J94" s="144">
        <v>0</v>
      </c>
      <c r="K94" s="14"/>
      <c r="L94" s="14"/>
      <c r="M94" s="15">
        <v>0</v>
      </c>
      <c r="N94" s="143"/>
      <c r="O94" s="143"/>
      <c r="P94" s="144">
        <v>0</v>
      </c>
      <c r="Q94" s="14"/>
      <c r="R94" s="14"/>
      <c r="S94" s="15">
        <v>0</v>
      </c>
      <c r="T94" s="14"/>
      <c r="U94" s="14"/>
      <c r="V94" s="15">
        <v>0</v>
      </c>
      <c r="W94" s="52">
        <f t="shared" si="30"/>
        <v>14750</v>
      </c>
      <c r="X94" s="53">
        <f t="shared" si="31"/>
        <v>0</v>
      </c>
      <c r="Y94" s="62">
        <f t="shared" si="32"/>
        <v>14750</v>
      </c>
      <c r="Z94" s="160">
        <f t="shared" ref="Z94:Z159" si="33">IFERROR(Y94/W94,0)</f>
        <v>1</v>
      </c>
      <c r="AA94" s="16"/>
    </row>
    <row r="95" spans="1:27" ht="34.5" x14ac:dyDescent="0.3">
      <c r="A95" s="12" t="s">
        <v>50</v>
      </c>
      <c r="B95" s="12" t="s">
        <v>141</v>
      </c>
      <c r="C95" s="47" t="s">
        <v>338</v>
      </c>
      <c r="D95" s="16" t="s">
        <v>7</v>
      </c>
      <c r="E95" s="14">
        <v>10</v>
      </c>
      <c r="F95" s="14">
        <v>1127</v>
      </c>
      <c r="G95" s="14">
        <f t="shared" ref="G95:G129" si="34">F95*E95</f>
        <v>11270</v>
      </c>
      <c r="H95" s="143">
        <v>1</v>
      </c>
      <c r="I95" s="143">
        <v>8814.36</v>
      </c>
      <c r="J95" s="144">
        <f>I95</f>
        <v>8814.36</v>
      </c>
      <c r="K95" s="14"/>
      <c r="L95" s="14"/>
      <c r="M95" s="15">
        <v>0</v>
      </c>
      <c r="N95" s="143"/>
      <c r="O95" s="143"/>
      <c r="P95" s="144">
        <v>0</v>
      </c>
      <c r="Q95" s="14"/>
      <c r="R95" s="14"/>
      <c r="S95" s="15">
        <v>0</v>
      </c>
      <c r="T95" s="14"/>
      <c r="U95" s="14"/>
      <c r="V95" s="15">
        <v>0</v>
      </c>
      <c r="W95" s="52">
        <f t="shared" si="30"/>
        <v>11270</v>
      </c>
      <c r="X95" s="53">
        <f t="shared" si="31"/>
        <v>8814.36</v>
      </c>
      <c r="Y95" s="62">
        <f t="shared" si="32"/>
        <v>2455.6399999999994</v>
      </c>
      <c r="Z95" s="160">
        <f t="shared" si="33"/>
        <v>0.21789174800354918</v>
      </c>
      <c r="AA95" s="16"/>
    </row>
    <row r="96" spans="1:27" ht="34.5" x14ac:dyDescent="0.3">
      <c r="A96" s="12" t="s">
        <v>50</v>
      </c>
      <c r="B96" s="12" t="s">
        <v>142</v>
      </c>
      <c r="C96" s="47" t="s">
        <v>250</v>
      </c>
      <c r="D96" s="16" t="s">
        <v>7</v>
      </c>
      <c r="E96" s="14">
        <v>35</v>
      </c>
      <c r="F96" s="14">
        <v>170</v>
      </c>
      <c r="G96" s="14">
        <f t="shared" si="34"/>
        <v>5950</v>
      </c>
      <c r="H96" s="143">
        <v>1</v>
      </c>
      <c r="I96" s="143">
        <f>17280+47975+8340</f>
        <v>73595</v>
      </c>
      <c r="J96" s="144">
        <f>I96</f>
        <v>73595</v>
      </c>
      <c r="K96" s="14"/>
      <c r="L96" s="14"/>
      <c r="M96" s="15">
        <v>0</v>
      </c>
      <c r="N96" s="143"/>
      <c r="O96" s="143"/>
      <c r="P96" s="144">
        <v>0</v>
      </c>
      <c r="Q96" s="14"/>
      <c r="R96" s="14"/>
      <c r="S96" s="15"/>
      <c r="T96" s="14"/>
      <c r="U96" s="14"/>
      <c r="V96" s="15"/>
      <c r="W96" s="52">
        <f t="shared" si="30"/>
        <v>5950</v>
      </c>
      <c r="X96" s="53">
        <f t="shared" si="31"/>
        <v>73595</v>
      </c>
      <c r="Y96" s="62">
        <f t="shared" si="32"/>
        <v>-67645</v>
      </c>
      <c r="Z96" s="160">
        <f t="shared" si="33"/>
        <v>-11.368907563025211</v>
      </c>
      <c r="AA96" s="16"/>
    </row>
    <row r="97" spans="1:27" ht="34.5" x14ac:dyDescent="0.3">
      <c r="A97" s="12" t="s">
        <v>50</v>
      </c>
      <c r="B97" s="12" t="s">
        <v>188</v>
      </c>
      <c r="C97" s="47" t="s">
        <v>251</v>
      </c>
      <c r="D97" s="16" t="s">
        <v>7</v>
      </c>
      <c r="E97" s="14">
        <v>7</v>
      </c>
      <c r="F97" s="14">
        <v>500</v>
      </c>
      <c r="G97" s="14">
        <f t="shared" si="34"/>
        <v>3500</v>
      </c>
      <c r="H97" s="143"/>
      <c r="I97" s="143"/>
      <c r="J97" s="144">
        <v>0</v>
      </c>
      <c r="K97" s="14"/>
      <c r="L97" s="14"/>
      <c r="M97" s="15">
        <v>0</v>
      </c>
      <c r="N97" s="143"/>
      <c r="O97" s="143"/>
      <c r="P97" s="144">
        <v>0</v>
      </c>
      <c r="Q97" s="14"/>
      <c r="R97" s="14"/>
      <c r="S97" s="15"/>
      <c r="T97" s="14"/>
      <c r="U97" s="14"/>
      <c r="V97" s="15"/>
      <c r="W97" s="52">
        <f t="shared" si="30"/>
        <v>3500</v>
      </c>
      <c r="X97" s="53">
        <f t="shared" si="31"/>
        <v>0</v>
      </c>
      <c r="Y97" s="62">
        <f t="shared" si="32"/>
        <v>3500</v>
      </c>
      <c r="Z97" s="160">
        <f t="shared" si="33"/>
        <v>1</v>
      </c>
      <c r="AA97" s="16"/>
    </row>
    <row r="98" spans="1:27" ht="34.5" x14ac:dyDescent="0.3">
      <c r="A98" s="12" t="s">
        <v>50</v>
      </c>
      <c r="B98" s="12" t="s">
        <v>284</v>
      </c>
      <c r="C98" s="47" t="s">
        <v>252</v>
      </c>
      <c r="D98" s="16" t="s">
        <v>7</v>
      </c>
      <c r="E98" s="14">
        <v>4</v>
      </c>
      <c r="F98" s="14">
        <v>41.75</v>
      </c>
      <c r="G98" s="14">
        <f t="shared" si="34"/>
        <v>167</v>
      </c>
      <c r="H98" s="143"/>
      <c r="I98" s="143"/>
      <c r="J98" s="144">
        <v>0</v>
      </c>
      <c r="K98" s="14"/>
      <c r="L98" s="14"/>
      <c r="M98" s="15">
        <v>0</v>
      </c>
      <c r="N98" s="143"/>
      <c r="O98" s="143"/>
      <c r="P98" s="144">
        <v>0</v>
      </c>
      <c r="Q98" s="14"/>
      <c r="R98" s="14"/>
      <c r="S98" s="15"/>
      <c r="T98" s="14"/>
      <c r="U98" s="14"/>
      <c r="V98" s="15"/>
      <c r="W98" s="52">
        <f t="shared" si="30"/>
        <v>167</v>
      </c>
      <c r="X98" s="53">
        <f t="shared" si="31"/>
        <v>0</v>
      </c>
      <c r="Y98" s="62">
        <f t="shared" si="32"/>
        <v>167</v>
      </c>
      <c r="Z98" s="160">
        <f t="shared" si="33"/>
        <v>1</v>
      </c>
      <c r="AA98" s="16"/>
    </row>
    <row r="99" spans="1:27" ht="34.5" x14ac:dyDescent="0.3">
      <c r="A99" s="12" t="s">
        <v>50</v>
      </c>
      <c r="B99" s="12" t="s">
        <v>285</v>
      </c>
      <c r="C99" s="47" t="s">
        <v>253</v>
      </c>
      <c r="D99" s="16" t="s">
        <v>7</v>
      </c>
      <c r="E99" s="14">
        <v>10</v>
      </c>
      <c r="F99" s="14">
        <v>106.7</v>
      </c>
      <c r="G99" s="14">
        <f t="shared" si="34"/>
        <v>1067</v>
      </c>
      <c r="H99" s="143"/>
      <c r="I99" s="143"/>
      <c r="J99" s="144">
        <v>0</v>
      </c>
      <c r="K99" s="14"/>
      <c r="L99" s="14"/>
      <c r="M99" s="15">
        <v>0</v>
      </c>
      <c r="N99" s="143"/>
      <c r="O99" s="143"/>
      <c r="P99" s="144">
        <v>0</v>
      </c>
      <c r="Q99" s="14"/>
      <c r="R99" s="14"/>
      <c r="S99" s="15"/>
      <c r="T99" s="14"/>
      <c r="U99" s="14"/>
      <c r="V99" s="15"/>
      <c r="W99" s="52">
        <f t="shared" si="30"/>
        <v>1067</v>
      </c>
      <c r="X99" s="53">
        <f t="shared" si="31"/>
        <v>0</v>
      </c>
      <c r="Y99" s="62">
        <f t="shared" si="32"/>
        <v>1067</v>
      </c>
      <c r="Z99" s="160">
        <f t="shared" si="33"/>
        <v>1</v>
      </c>
      <c r="AA99" s="16"/>
    </row>
    <row r="100" spans="1:27" ht="34.5" x14ac:dyDescent="0.3">
      <c r="A100" s="12" t="s">
        <v>50</v>
      </c>
      <c r="B100" s="12" t="s">
        <v>286</v>
      </c>
      <c r="C100" s="47" t="s">
        <v>254</v>
      </c>
      <c r="D100" s="16" t="s">
        <v>7</v>
      </c>
      <c r="E100" s="14">
        <v>14</v>
      </c>
      <c r="F100" s="14">
        <v>21</v>
      </c>
      <c r="G100" s="14">
        <f t="shared" si="34"/>
        <v>294</v>
      </c>
      <c r="H100" s="143"/>
      <c r="I100" s="143"/>
      <c r="J100" s="144">
        <v>0</v>
      </c>
      <c r="K100" s="14"/>
      <c r="L100" s="14"/>
      <c r="M100" s="15">
        <v>0</v>
      </c>
      <c r="N100" s="143"/>
      <c r="O100" s="143"/>
      <c r="P100" s="144">
        <v>0</v>
      </c>
      <c r="Q100" s="14"/>
      <c r="R100" s="14"/>
      <c r="S100" s="15"/>
      <c r="T100" s="14"/>
      <c r="U100" s="14"/>
      <c r="V100" s="15"/>
      <c r="W100" s="52">
        <f t="shared" si="30"/>
        <v>294</v>
      </c>
      <c r="X100" s="53">
        <f t="shared" si="31"/>
        <v>0</v>
      </c>
      <c r="Y100" s="62">
        <f t="shared" si="32"/>
        <v>294</v>
      </c>
      <c r="Z100" s="160">
        <f t="shared" si="33"/>
        <v>1</v>
      </c>
      <c r="AA100" s="16"/>
    </row>
    <row r="101" spans="1:27" ht="34.5" x14ac:dyDescent="0.3">
      <c r="A101" s="12" t="s">
        <v>50</v>
      </c>
      <c r="B101" s="12" t="s">
        <v>287</v>
      </c>
      <c r="C101" s="47" t="s">
        <v>255</v>
      </c>
      <c r="D101" s="16" t="s">
        <v>7</v>
      </c>
      <c r="E101" s="14">
        <v>15</v>
      </c>
      <c r="F101" s="14">
        <v>67</v>
      </c>
      <c r="G101" s="14">
        <f t="shared" si="34"/>
        <v>1005</v>
      </c>
      <c r="H101" s="143"/>
      <c r="I101" s="143"/>
      <c r="J101" s="144">
        <v>0</v>
      </c>
      <c r="K101" s="14"/>
      <c r="L101" s="14"/>
      <c r="M101" s="15">
        <v>0</v>
      </c>
      <c r="N101" s="143"/>
      <c r="O101" s="143"/>
      <c r="P101" s="144">
        <v>0</v>
      </c>
      <c r="Q101" s="14"/>
      <c r="R101" s="14"/>
      <c r="S101" s="15"/>
      <c r="T101" s="14"/>
      <c r="U101" s="14"/>
      <c r="V101" s="15"/>
      <c r="W101" s="52">
        <f t="shared" si="30"/>
        <v>1005</v>
      </c>
      <c r="X101" s="53">
        <f t="shared" si="31"/>
        <v>0</v>
      </c>
      <c r="Y101" s="62">
        <f t="shared" si="32"/>
        <v>1005</v>
      </c>
      <c r="Z101" s="160">
        <f t="shared" si="33"/>
        <v>1</v>
      </c>
      <c r="AA101" s="16"/>
    </row>
    <row r="102" spans="1:27" ht="34.5" x14ac:dyDescent="0.3">
      <c r="A102" s="12" t="s">
        <v>50</v>
      </c>
      <c r="B102" s="12" t="s">
        <v>288</v>
      </c>
      <c r="C102" s="47" t="s">
        <v>256</v>
      </c>
      <c r="D102" s="16" t="s">
        <v>7</v>
      </c>
      <c r="E102" s="14">
        <v>10</v>
      </c>
      <c r="F102" s="14">
        <v>70.599999999999994</v>
      </c>
      <c r="G102" s="14">
        <f t="shared" si="34"/>
        <v>706</v>
      </c>
      <c r="H102" s="143"/>
      <c r="I102" s="143"/>
      <c r="J102" s="144">
        <v>0</v>
      </c>
      <c r="K102" s="14"/>
      <c r="L102" s="14"/>
      <c r="M102" s="15">
        <v>0</v>
      </c>
      <c r="N102" s="143"/>
      <c r="O102" s="143"/>
      <c r="P102" s="144">
        <v>0</v>
      </c>
      <c r="Q102" s="14"/>
      <c r="R102" s="14"/>
      <c r="S102" s="15"/>
      <c r="T102" s="14"/>
      <c r="U102" s="14"/>
      <c r="V102" s="15"/>
      <c r="W102" s="52">
        <f t="shared" si="30"/>
        <v>706</v>
      </c>
      <c r="X102" s="53">
        <f t="shared" si="31"/>
        <v>0</v>
      </c>
      <c r="Y102" s="62">
        <f t="shared" si="32"/>
        <v>706</v>
      </c>
      <c r="Z102" s="160">
        <f t="shared" si="33"/>
        <v>1</v>
      </c>
      <c r="AA102" s="16"/>
    </row>
    <row r="103" spans="1:27" ht="34.5" x14ac:dyDescent="0.3">
      <c r="A103" s="12" t="s">
        <v>50</v>
      </c>
      <c r="B103" s="12" t="s">
        <v>289</v>
      </c>
      <c r="C103" s="47" t="s">
        <v>257</v>
      </c>
      <c r="D103" s="16" t="s">
        <v>7</v>
      </c>
      <c r="E103" s="14">
        <v>12</v>
      </c>
      <c r="F103" s="14">
        <v>480</v>
      </c>
      <c r="G103" s="14">
        <f t="shared" si="34"/>
        <v>5760</v>
      </c>
      <c r="H103" s="143"/>
      <c r="I103" s="143"/>
      <c r="J103" s="144">
        <v>0</v>
      </c>
      <c r="K103" s="14"/>
      <c r="L103" s="14"/>
      <c r="M103" s="15">
        <v>0</v>
      </c>
      <c r="N103" s="143"/>
      <c r="O103" s="143"/>
      <c r="P103" s="144">
        <v>0</v>
      </c>
      <c r="Q103" s="14"/>
      <c r="R103" s="14"/>
      <c r="S103" s="15"/>
      <c r="T103" s="14"/>
      <c r="U103" s="14"/>
      <c r="V103" s="15"/>
      <c r="W103" s="52">
        <f t="shared" si="30"/>
        <v>5760</v>
      </c>
      <c r="X103" s="53">
        <f t="shared" si="31"/>
        <v>0</v>
      </c>
      <c r="Y103" s="62">
        <f t="shared" si="32"/>
        <v>5760</v>
      </c>
      <c r="Z103" s="160">
        <f t="shared" si="33"/>
        <v>1</v>
      </c>
      <c r="AA103" s="16"/>
    </row>
    <row r="104" spans="1:27" ht="34.5" x14ac:dyDescent="0.3">
      <c r="A104" s="12" t="s">
        <v>50</v>
      </c>
      <c r="B104" s="12" t="s">
        <v>290</v>
      </c>
      <c r="C104" s="47" t="s">
        <v>258</v>
      </c>
      <c r="D104" s="16" t="s">
        <v>7</v>
      </c>
      <c r="E104" s="14">
        <v>38</v>
      </c>
      <c r="F104" s="14">
        <v>50.5</v>
      </c>
      <c r="G104" s="14">
        <f t="shared" si="34"/>
        <v>1919</v>
      </c>
      <c r="H104" s="143"/>
      <c r="I104" s="143"/>
      <c r="J104" s="144">
        <v>0</v>
      </c>
      <c r="K104" s="14"/>
      <c r="L104" s="14"/>
      <c r="M104" s="15">
        <v>0</v>
      </c>
      <c r="N104" s="143"/>
      <c r="O104" s="143"/>
      <c r="P104" s="144">
        <v>0</v>
      </c>
      <c r="Q104" s="14"/>
      <c r="R104" s="14"/>
      <c r="S104" s="15"/>
      <c r="T104" s="14"/>
      <c r="U104" s="14"/>
      <c r="V104" s="15"/>
      <c r="W104" s="52">
        <f t="shared" si="30"/>
        <v>1919</v>
      </c>
      <c r="X104" s="53">
        <f t="shared" si="31"/>
        <v>0</v>
      </c>
      <c r="Y104" s="62">
        <f t="shared" si="32"/>
        <v>1919</v>
      </c>
      <c r="Z104" s="160">
        <f t="shared" si="33"/>
        <v>1</v>
      </c>
      <c r="AA104" s="16"/>
    </row>
    <row r="105" spans="1:27" ht="34.5" x14ac:dyDescent="0.3">
      <c r="A105" s="12" t="s">
        <v>50</v>
      </c>
      <c r="B105" s="12" t="s">
        <v>291</v>
      </c>
      <c r="C105" s="47" t="s">
        <v>259</v>
      </c>
      <c r="D105" s="16" t="s">
        <v>7</v>
      </c>
      <c r="E105" s="14">
        <v>40</v>
      </c>
      <c r="F105" s="14">
        <v>76.5</v>
      </c>
      <c r="G105" s="14">
        <f t="shared" si="34"/>
        <v>3060</v>
      </c>
      <c r="H105" s="143">
        <v>19</v>
      </c>
      <c r="I105" s="143">
        <v>2681.9760000000001</v>
      </c>
      <c r="J105" s="144">
        <f>H105*I105</f>
        <v>50957.544000000002</v>
      </c>
      <c r="K105" s="14"/>
      <c r="L105" s="14"/>
      <c r="M105" s="15">
        <v>0</v>
      </c>
      <c r="N105" s="143"/>
      <c r="O105" s="143"/>
      <c r="P105" s="144">
        <v>0</v>
      </c>
      <c r="Q105" s="14"/>
      <c r="R105" s="14"/>
      <c r="S105" s="15"/>
      <c r="T105" s="14"/>
      <c r="U105" s="14"/>
      <c r="V105" s="15"/>
      <c r="W105" s="52">
        <f t="shared" si="30"/>
        <v>3060</v>
      </c>
      <c r="X105" s="53">
        <f t="shared" si="31"/>
        <v>50957.544000000002</v>
      </c>
      <c r="Y105" s="62">
        <f t="shared" si="32"/>
        <v>-47897.544000000002</v>
      </c>
      <c r="Z105" s="160">
        <f t="shared" si="33"/>
        <v>-15.652792156862745</v>
      </c>
      <c r="AA105" s="16"/>
    </row>
    <row r="106" spans="1:27" ht="34.5" x14ac:dyDescent="0.3">
      <c r="A106" s="12" t="s">
        <v>50</v>
      </c>
      <c r="B106" s="12" t="s">
        <v>292</v>
      </c>
      <c r="C106" s="47" t="s">
        <v>260</v>
      </c>
      <c r="D106" s="16" t="s">
        <v>7</v>
      </c>
      <c r="E106" s="14">
        <v>8</v>
      </c>
      <c r="F106" s="14">
        <v>700</v>
      </c>
      <c r="G106" s="14">
        <f t="shared" si="34"/>
        <v>5600</v>
      </c>
      <c r="H106" s="143"/>
      <c r="I106" s="143"/>
      <c r="J106" s="144">
        <v>0</v>
      </c>
      <c r="K106" s="14"/>
      <c r="L106" s="14"/>
      <c r="M106" s="15">
        <v>0</v>
      </c>
      <c r="N106" s="143"/>
      <c r="O106" s="143"/>
      <c r="P106" s="144">
        <v>0</v>
      </c>
      <c r="Q106" s="14"/>
      <c r="R106" s="14"/>
      <c r="S106" s="15"/>
      <c r="T106" s="14"/>
      <c r="U106" s="14"/>
      <c r="V106" s="15"/>
      <c r="W106" s="52">
        <f t="shared" si="30"/>
        <v>5600</v>
      </c>
      <c r="X106" s="53">
        <f t="shared" si="31"/>
        <v>0</v>
      </c>
      <c r="Y106" s="62">
        <f t="shared" si="32"/>
        <v>5600</v>
      </c>
      <c r="Z106" s="160">
        <f t="shared" si="33"/>
        <v>1</v>
      </c>
      <c r="AA106" s="16"/>
    </row>
    <row r="107" spans="1:27" ht="34.5" x14ac:dyDescent="0.3">
      <c r="A107" s="12" t="s">
        <v>50</v>
      </c>
      <c r="B107" s="12" t="s">
        <v>293</v>
      </c>
      <c r="C107" s="47" t="s">
        <v>261</v>
      </c>
      <c r="D107" s="16" t="s">
        <v>7</v>
      </c>
      <c r="E107" s="14">
        <v>12</v>
      </c>
      <c r="F107" s="14">
        <v>274</v>
      </c>
      <c r="G107" s="14">
        <f t="shared" si="34"/>
        <v>3288</v>
      </c>
      <c r="H107" s="143"/>
      <c r="I107" s="143"/>
      <c r="J107" s="144">
        <v>0</v>
      </c>
      <c r="K107" s="14"/>
      <c r="L107" s="14"/>
      <c r="M107" s="15">
        <v>0</v>
      </c>
      <c r="N107" s="143"/>
      <c r="O107" s="143"/>
      <c r="P107" s="144">
        <v>0</v>
      </c>
      <c r="Q107" s="14"/>
      <c r="R107" s="14"/>
      <c r="S107" s="15"/>
      <c r="T107" s="14"/>
      <c r="U107" s="14"/>
      <c r="V107" s="15"/>
      <c r="W107" s="52">
        <f t="shared" si="30"/>
        <v>3288</v>
      </c>
      <c r="X107" s="53">
        <f t="shared" si="31"/>
        <v>0</v>
      </c>
      <c r="Y107" s="62">
        <f t="shared" si="32"/>
        <v>3288</v>
      </c>
      <c r="Z107" s="160">
        <f t="shared" si="33"/>
        <v>1</v>
      </c>
      <c r="AA107" s="16"/>
    </row>
    <row r="108" spans="1:27" ht="46" x14ac:dyDescent="0.3">
      <c r="A108" s="12" t="s">
        <v>50</v>
      </c>
      <c r="B108" s="12" t="s">
        <v>294</v>
      </c>
      <c r="C108" s="47" t="s">
        <v>262</v>
      </c>
      <c r="D108" s="16" t="s">
        <v>7</v>
      </c>
      <c r="E108" s="14">
        <v>12</v>
      </c>
      <c r="F108" s="14">
        <v>470</v>
      </c>
      <c r="G108" s="14">
        <f t="shared" si="34"/>
        <v>5640</v>
      </c>
      <c r="H108" s="143"/>
      <c r="I108" s="143"/>
      <c r="J108" s="144">
        <v>0</v>
      </c>
      <c r="K108" s="14"/>
      <c r="L108" s="14"/>
      <c r="M108" s="15">
        <v>0</v>
      </c>
      <c r="N108" s="143"/>
      <c r="O108" s="143"/>
      <c r="P108" s="144">
        <v>0</v>
      </c>
      <c r="Q108" s="14"/>
      <c r="R108" s="14"/>
      <c r="S108" s="15"/>
      <c r="T108" s="14"/>
      <c r="U108" s="14"/>
      <c r="V108" s="15"/>
      <c r="W108" s="52">
        <f t="shared" si="30"/>
        <v>5640</v>
      </c>
      <c r="X108" s="53">
        <f t="shared" si="31"/>
        <v>0</v>
      </c>
      <c r="Y108" s="62">
        <f t="shared" si="32"/>
        <v>5640</v>
      </c>
      <c r="Z108" s="160">
        <f t="shared" si="33"/>
        <v>1</v>
      </c>
      <c r="AA108" s="16"/>
    </row>
    <row r="109" spans="1:27" ht="34.5" x14ac:dyDescent="0.3">
      <c r="A109" s="12" t="s">
        <v>50</v>
      </c>
      <c r="B109" s="12" t="s">
        <v>295</v>
      </c>
      <c r="C109" s="47" t="s">
        <v>263</v>
      </c>
      <c r="D109" s="16" t="s">
        <v>7</v>
      </c>
      <c r="E109" s="14">
        <v>4</v>
      </c>
      <c r="F109" s="14">
        <v>71.5</v>
      </c>
      <c r="G109" s="14">
        <f t="shared" si="34"/>
        <v>286</v>
      </c>
      <c r="H109" s="143"/>
      <c r="I109" s="143"/>
      <c r="J109" s="144">
        <v>0</v>
      </c>
      <c r="K109" s="14"/>
      <c r="L109" s="14"/>
      <c r="M109" s="15">
        <v>0</v>
      </c>
      <c r="N109" s="143"/>
      <c r="O109" s="143"/>
      <c r="P109" s="144">
        <v>0</v>
      </c>
      <c r="Q109" s="14"/>
      <c r="R109" s="14"/>
      <c r="S109" s="15"/>
      <c r="T109" s="14"/>
      <c r="U109" s="14"/>
      <c r="V109" s="15"/>
      <c r="W109" s="52">
        <f t="shared" si="30"/>
        <v>286</v>
      </c>
      <c r="X109" s="53">
        <f t="shared" si="31"/>
        <v>0</v>
      </c>
      <c r="Y109" s="62">
        <f t="shared" si="32"/>
        <v>286</v>
      </c>
      <c r="Z109" s="160">
        <f t="shared" si="33"/>
        <v>1</v>
      </c>
      <c r="AA109" s="16"/>
    </row>
    <row r="110" spans="1:27" ht="34.5" x14ac:dyDescent="0.3">
      <c r="A110" s="12" t="s">
        <v>50</v>
      </c>
      <c r="B110" s="12" t="s">
        <v>296</v>
      </c>
      <c r="C110" s="47" t="s">
        <v>264</v>
      </c>
      <c r="D110" s="16" t="s">
        <v>7</v>
      </c>
      <c r="E110" s="14">
        <v>20</v>
      </c>
      <c r="F110" s="14">
        <v>294.39999999999998</v>
      </c>
      <c r="G110" s="14">
        <f t="shared" si="34"/>
        <v>5888</v>
      </c>
      <c r="H110" s="143"/>
      <c r="I110" s="143"/>
      <c r="J110" s="144">
        <v>0</v>
      </c>
      <c r="K110" s="14"/>
      <c r="L110" s="14"/>
      <c r="M110" s="15">
        <v>0</v>
      </c>
      <c r="N110" s="143"/>
      <c r="O110" s="143"/>
      <c r="P110" s="144">
        <v>0</v>
      </c>
      <c r="Q110" s="14"/>
      <c r="R110" s="14"/>
      <c r="S110" s="15"/>
      <c r="T110" s="14"/>
      <c r="U110" s="14"/>
      <c r="V110" s="15"/>
      <c r="W110" s="52">
        <f t="shared" si="30"/>
        <v>5888</v>
      </c>
      <c r="X110" s="53">
        <f t="shared" si="31"/>
        <v>0</v>
      </c>
      <c r="Y110" s="62">
        <f t="shared" si="32"/>
        <v>5888</v>
      </c>
      <c r="Z110" s="160">
        <f t="shared" si="33"/>
        <v>1</v>
      </c>
      <c r="AA110" s="16"/>
    </row>
    <row r="111" spans="1:27" ht="34.5" x14ac:dyDescent="0.3">
      <c r="A111" s="12" t="s">
        <v>50</v>
      </c>
      <c r="B111" s="12" t="s">
        <v>297</v>
      </c>
      <c r="C111" s="47" t="s">
        <v>265</v>
      </c>
      <c r="D111" s="16" t="s">
        <v>7</v>
      </c>
      <c r="E111" s="14">
        <v>20</v>
      </c>
      <c r="F111" s="14">
        <v>78.900000000000006</v>
      </c>
      <c r="G111" s="14">
        <f t="shared" si="34"/>
        <v>1578</v>
      </c>
      <c r="H111" s="143"/>
      <c r="I111" s="143"/>
      <c r="J111" s="144">
        <v>0</v>
      </c>
      <c r="K111" s="14"/>
      <c r="L111" s="14"/>
      <c r="M111" s="15">
        <v>0</v>
      </c>
      <c r="N111" s="143"/>
      <c r="O111" s="143"/>
      <c r="P111" s="144">
        <v>0</v>
      </c>
      <c r="Q111" s="14"/>
      <c r="R111" s="14"/>
      <c r="S111" s="15"/>
      <c r="T111" s="14"/>
      <c r="U111" s="14"/>
      <c r="V111" s="15"/>
      <c r="W111" s="52">
        <f t="shared" si="30"/>
        <v>1578</v>
      </c>
      <c r="X111" s="53">
        <f t="shared" si="31"/>
        <v>0</v>
      </c>
      <c r="Y111" s="62">
        <f t="shared" si="32"/>
        <v>1578</v>
      </c>
      <c r="Z111" s="160">
        <f t="shared" si="33"/>
        <v>1</v>
      </c>
      <c r="AA111" s="16"/>
    </row>
    <row r="112" spans="1:27" ht="34.5" x14ac:dyDescent="0.3">
      <c r="A112" s="12" t="s">
        <v>50</v>
      </c>
      <c r="B112" s="12" t="s">
        <v>298</v>
      </c>
      <c r="C112" s="47" t="s">
        <v>266</v>
      </c>
      <c r="D112" s="16" t="s">
        <v>7</v>
      </c>
      <c r="E112" s="14">
        <v>4</v>
      </c>
      <c r="F112" s="14">
        <v>303</v>
      </c>
      <c r="G112" s="14">
        <f t="shared" si="34"/>
        <v>1212</v>
      </c>
      <c r="H112" s="143"/>
      <c r="I112" s="143"/>
      <c r="J112" s="144">
        <v>0</v>
      </c>
      <c r="K112" s="14"/>
      <c r="L112" s="14"/>
      <c r="M112" s="15">
        <v>0</v>
      </c>
      <c r="N112" s="143"/>
      <c r="O112" s="143"/>
      <c r="P112" s="144">
        <v>0</v>
      </c>
      <c r="Q112" s="14"/>
      <c r="R112" s="14"/>
      <c r="S112" s="15"/>
      <c r="T112" s="14"/>
      <c r="U112" s="14"/>
      <c r="V112" s="15"/>
      <c r="W112" s="52">
        <f t="shared" si="30"/>
        <v>1212</v>
      </c>
      <c r="X112" s="53">
        <f t="shared" si="31"/>
        <v>0</v>
      </c>
      <c r="Y112" s="62">
        <f t="shared" si="32"/>
        <v>1212</v>
      </c>
      <c r="Z112" s="160">
        <f t="shared" si="33"/>
        <v>1</v>
      </c>
      <c r="AA112" s="16"/>
    </row>
    <row r="113" spans="1:27" ht="34.5" x14ac:dyDescent="0.3">
      <c r="A113" s="12" t="s">
        <v>50</v>
      </c>
      <c r="B113" s="12" t="s">
        <v>299</v>
      </c>
      <c r="C113" s="47" t="s">
        <v>267</v>
      </c>
      <c r="D113" s="16" t="s">
        <v>7</v>
      </c>
      <c r="E113" s="14">
        <v>3</v>
      </c>
      <c r="F113" s="14">
        <v>896</v>
      </c>
      <c r="G113" s="14">
        <f t="shared" si="34"/>
        <v>2688</v>
      </c>
      <c r="H113" s="143"/>
      <c r="I113" s="143"/>
      <c r="J113" s="144">
        <v>0</v>
      </c>
      <c r="K113" s="14"/>
      <c r="L113" s="14"/>
      <c r="M113" s="15">
        <v>0</v>
      </c>
      <c r="N113" s="143"/>
      <c r="O113" s="143"/>
      <c r="P113" s="144">
        <v>0</v>
      </c>
      <c r="Q113" s="14"/>
      <c r="R113" s="14"/>
      <c r="S113" s="15"/>
      <c r="T113" s="14"/>
      <c r="U113" s="14"/>
      <c r="V113" s="15"/>
      <c r="W113" s="52">
        <f t="shared" si="30"/>
        <v>2688</v>
      </c>
      <c r="X113" s="53">
        <f t="shared" si="31"/>
        <v>0</v>
      </c>
      <c r="Y113" s="62">
        <f t="shared" si="32"/>
        <v>2688</v>
      </c>
      <c r="Z113" s="160">
        <f t="shared" si="33"/>
        <v>1</v>
      </c>
      <c r="AA113" s="16"/>
    </row>
    <row r="114" spans="1:27" ht="46" x14ac:dyDescent="0.3">
      <c r="A114" s="12" t="s">
        <v>50</v>
      </c>
      <c r="B114" s="12" t="s">
        <v>300</v>
      </c>
      <c r="C114" s="47" t="s">
        <v>268</v>
      </c>
      <c r="D114" s="16" t="s">
        <v>7</v>
      </c>
      <c r="E114" s="14">
        <v>200</v>
      </c>
      <c r="F114" s="14">
        <v>21.4</v>
      </c>
      <c r="G114" s="14">
        <f t="shared" si="34"/>
        <v>4280</v>
      </c>
      <c r="H114" s="143"/>
      <c r="I114" s="143"/>
      <c r="J114" s="144">
        <v>0</v>
      </c>
      <c r="K114" s="14"/>
      <c r="L114" s="14"/>
      <c r="M114" s="15">
        <v>0</v>
      </c>
      <c r="N114" s="143"/>
      <c r="O114" s="143"/>
      <c r="P114" s="144">
        <v>0</v>
      </c>
      <c r="Q114" s="14"/>
      <c r="R114" s="14"/>
      <c r="S114" s="15"/>
      <c r="T114" s="14"/>
      <c r="U114" s="14"/>
      <c r="V114" s="15"/>
      <c r="W114" s="52">
        <f t="shared" si="30"/>
        <v>4280</v>
      </c>
      <c r="X114" s="53">
        <f t="shared" si="31"/>
        <v>0</v>
      </c>
      <c r="Y114" s="62">
        <f t="shared" si="32"/>
        <v>4280</v>
      </c>
      <c r="Z114" s="160">
        <f t="shared" si="33"/>
        <v>1</v>
      </c>
      <c r="AA114" s="16"/>
    </row>
    <row r="115" spans="1:27" ht="34.5" x14ac:dyDescent="0.3">
      <c r="A115" s="12" t="s">
        <v>50</v>
      </c>
      <c r="B115" s="12" t="s">
        <v>301</v>
      </c>
      <c r="C115" s="47" t="s">
        <v>269</v>
      </c>
      <c r="D115" s="16" t="s">
        <v>7</v>
      </c>
      <c r="E115" s="14">
        <v>10</v>
      </c>
      <c r="F115" s="14">
        <v>505.2</v>
      </c>
      <c r="G115" s="14">
        <f t="shared" si="34"/>
        <v>5052</v>
      </c>
      <c r="H115" s="143"/>
      <c r="I115" s="143"/>
      <c r="J115" s="144">
        <v>0</v>
      </c>
      <c r="K115" s="14"/>
      <c r="L115" s="14"/>
      <c r="M115" s="15">
        <v>0</v>
      </c>
      <c r="N115" s="143"/>
      <c r="O115" s="143"/>
      <c r="P115" s="144">
        <v>0</v>
      </c>
      <c r="Q115" s="14"/>
      <c r="R115" s="14"/>
      <c r="S115" s="15"/>
      <c r="T115" s="14"/>
      <c r="U115" s="14"/>
      <c r="V115" s="15"/>
      <c r="W115" s="52">
        <f t="shared" si="30"/>
        <v>5052</v>
      </c>
      <c r="X115" s="53">
        <f t="shared" si="31"/>
        <v>0</v>
      </c>
      <c r="Y115" s="62">
        <f t="shared" si="32"/>
        <v>5052</v>
      </c>
      <c r="Z115" s="160">
        <f t="shared" si="33"/>
        <v>1</v>
      </c>
      <c r="AA115" s="16"/>
    </row>
    <row r="116" spans="1:27" ht="34.5" x14ac:dyDescent="0.3">
      <c r="A116" s="12" t="s">
        <v>50</v>
      </c>
      <c r="B116" s="12" t="s">
        <v>302</v>
      </c>
      <c r="C116" s="47" t="s">
        <v>270</v>
      </c>
      <c r="D116" s="16" t="s">
        <v>7</v>
      </c>
      <c r="E116" s="14">
        <v>60</v>
      </c>
      <c r="F116" s="14">
        <v>20.8</v>
      </c>
      <c r="G116" s="14">
        <f t="shared" si="34"/>
        <v>1248</v>
      </c>
      <c r="H116" s="143"/>
      <c r="I116" s="143"/>
      <c r="J116" s="144">
        <v>0</v>
      </c>
      <c r="K116" s="14"/>
      <c r="L116" s="14"/>
      <c r="M116" s="15">
        <v>0</v>
      </c>
      <c r="N116" s="143"/>
      <c r="O116" s="143"/>
      <c r="P116" s="144">
        <v>0</v>
      </c>
      <c r="Q116" s="14"/>
      <c r="R116" s="14"/>
      <c r="S116" s="15"/>
      <c r="T116" s="14"/>
      <c r="U116" s="14"/>
      <c r="V116" s="15"/>
      <c r="W116" s="52">
        <f t="shared" si="30"/>
        <v>1248</v>
      </c>
      <c r="X116" s="53">
        <f t="shared" si="31"/>
        <v>0</v>
      </c>
      <c r="Y116" s="62">
        <f t="shared" si="32"/>
        <v>1248</v>
      </c>
      <c r="Z116" s="160">
        <f t="shared" si="33"/>
        <v>1</v>
      </c>
      <c r="AA116" s="16"/>
    </row>
    <row r="117" spans="1:27" ht="34.5" x14ac:dyDescent="0.3">
      <c r="A117" s="12" t="s">
        <v>50</v>
      </c>
      <c r="B117" s="12" t="s">
        <v>303</v>
      </c>
      <c r="C117" s="47" t="s">
        <v>271</v>
      </c>
      <c r="D117" s="16" t="s">
        <v>7</v>
      </c>
      <c r="E117" s="14">
        <v>4</v>
      </c>
      <c r="F117" s="14">
        <v>691.5</v>
      </c>
      <c r="G117" s="14">
        <f t="shared" si="34"/>
        <v>2766</v>
      </c>
      <c r="H117" s="143"/>
      <c r="I117" s="143"/>
      <c r="J117" s="144">
        <v>0</v>
      </c>
      <c r="K117" s="14"/>
      <c r="L117" s="14"/>
      <c r="M117" s="15">
        <v>0</v>
      </c>
      <c r="N117" s="143"/>
      <c r="O117" s="143"/>
      <c r="P117" s="144">
        <v>0</v>
      </c>
      <c r="Q117" s="14"/>
      <c r="R117" s="14"/>
      <c r="S117" s="15"/>
      <c r="T117" s="14"/>
      <c r="U117" s="14"/>
      <c r="V117" s="15"/>
      <c r="W117" s="52">
        <f t="shared" si="30"/>
        <v>2766</v>
      </c>
      <c r="X117" s="53">
        <f t="shared" si="31"/>
        <v>0</v>
      </c>
      <c r="Y117" s="62">
        <f t="shared" si="32"/>
        <v>2766</v>
      </c>
      <c r="Z117" s="160">
        <f t="shared" si="33"/>
        <v>1</v>
      </c>
      <c r="AA117" s="16"/>
    </row>
    <row r="118" spans="1:27" ht="34.5" x14ac:dyDescent="0.3">
      <c r="A118" s="12" t="s">
        <v>50</v>
      </c>
      <c r="B118" s="12" t="s">
        <v>304</v>
      </c>
      <c r="C118" s="47" t="s">
        <v>272</v>
      </c>
      <c r="D118" s="16" t="s">
        <v>7</v>
      </c>
      <c r="E118" s="14">
        <v>20</v>
      </c>
      <c r="F118" s="14">
        <v>167</v>
      </c>
      <c r="G118" s="14">
        <f t="shared" si="34"/>
        <v>3340</v>
      </c>
      <c r="H118" s="143"/>
      <c r="I118" s="143"/>
      <c r="J118" s="144">
        <v>0</v>
      </c>
      <c r="K118" s="14"/>
      <c r="L118" s="14"/>
      <c r="M118" s="15">
        <v>0</v>
      </c>
      <c r="N118" s="143"/>
      <c r="O118" s="143"/>
      <c r="P118" s="144">
        <v>0</v>
      </c>
      <c r="Q118" s="14"/>
      <c r="R118" s="14"/>
      <c r="S118" s="15"/>
      <c r="T118" s="14"/>
      <c r="U118" s="14"/>
      <c r="V118" s="15"/>
      <c r="W118" s="52">
        <f t="shared" si="30"/>
        <v>3340</v>
      </c>
      <c r="X118" s="53">
        <f t="shared" si="31"/>
        <v>0</v>
      </c>
      <c r="Y118" s="62">
        <f t="shared" si="32"/>
        <v>3340</v>
      </c>
      <c r="Z118" s="160">
        <f t="shared" si="33"/>
        <v>1</v>
      </c>
      <c r="AA118" s="16"/>
    </row>
    <row r="119" spans="1:27" ht="34.5" x14ac:dyDescent="0.3">
      <c r="A119" s="12" t="s">
        <v>50</v>
      </c>
      <c r="B119" s="12" t="s">
        <v>305</v>
      </c>
      <c r="C119" s="47" t="s">
        <v>273</v>
      </c>
      <c r="D119" s="16" t="s">
        <v>7</v>
      </c>
      <c r="E119" s="14">
        <v>10</v>
      </c>
      <c r="F119" s="14">
        <v>178</v>
      </c>
      <c r="G119" s="14">
        <f t="shared" si="34"/>
        <v>1780</v>
      </c>
      <c r="H119" s="143"/>
      <c r="I119" s="143"/>
      <c r="J119" s="144">
        <v>0</v>
      </c>
      <c r="K119" s="14"/>
      <c r="L119" s="14"/>
      <c r="M119" s="15">
        <v>0</v>
      </c>
      <c r="N119" s="143"/>
      <c r="O119" s="143"/>
      <c r="P119" s="144">
        <v>0</v>
      </c>
      <c r="Q119" s="14"/>
      <c r="R119" s="14"/>
      <c r="S119" s="15"/>
      <c r="T119" s="14"/>
      <c r="U119" s="14"/>
      <c r="V119" s="15"/>
      <c r="W119" s="52">
        <f t="shared" si="30"/>
        <v>1780</v>
      </c>
      <c r="X119" s="53">
        <f t="shared" si="31"/>
        <v>0</v>
      </c>
      <c r="Y119" s="62">
        <f t="shared" si="32"/>
        <v>1780</v>
      </c>
      <c r="Z119" s="160">
        <f t="shared" si="33"/>
        <v>1</v>
      </c>
      <c r="AA119" s="16"/>
    </row>
    <row r="120" spans="1:27" ht="34.5" x14ac:dyDescent="0.3">
      <c r="A120" s="12" t="s">
        <v>50</v>
      </c>
      <c r="B120" s="12" t="s">
        <v>306</v>
      </c>
      <c r="C120" s="47" t="s">
        <v>274</v>
      </c>
      <c r="D120" s="16" t="s">
        <v>7</v>
      </c>
      <c r="E120" s="14">
        <v>8</v>
      </c>
      <c r="F120" s="14">
        <v>325.5</v>
      </c>
      <c r="G120" s="14">
        <f t="shared" si="34"/>
        <v>2604</v>
      </c>
      <c r="H120" s="143"/>
      <c r="I120" s="143"/>
      <c r="J120" s="144">
        <v>0</v>
      </c>
      <c r="K120" s="14"/>
      <c r="L120" s="14"/>
      <c r="M120" s="15">
        <v>0</v>
      </c>
      <c r="N120" s="143"/>
      <c r="O120" s="143"/>
      <c r="P120" s="144">
        <v>0</v>
      </c>
      <c r="Q120" s="14"/>
      <c r="R120" s="14"/>
      <c r="S120" s="15"/>
      <c r="T120" s="14"/>
      <c r="U120" s="14"/>
      <c r="V120" s="15"/>
      <c r="W120" s="52">
        <f t="shared" si="30"/>
        <v>2604</v>
      </c>
      <c r="X120" s="53">
        <f t="shared" si="31"/>
        <v>0</v>
      </c>
      <c r="Y120" s="62">
        <f t="shared" si="32"/>
        <v>2604</v>
      </c>
      <c r="Z120" s="160">
        <f t="shared" si="33"/>
        <v>1</v>
      </c>
      <c r="AA120" s="16"/>
    </row>
    <row r="121" spans="1:27" ht="46" x14ac:dyDescent="0.3">
      <c r="A121" s="12" t="s">
        <v>50</v>
      </c>
      <c r="B121" s="12" t="s">
        <v>307</v>
      </c>
      <c r="C121" s="47" t="s">
        <v>275</v>
      </c>
      <c r="D121" s="16" t="s">
        <v>7</v>
      </c>
      <c r="E121" s="14">
        <v>40</v>
      </c>
      <c r="F121" s="14">
        <v>45.4</v>
      </c>
      <c r="G121" s="14">
        <f t="shared" si="34"/>
        <v>1816</v>
      </c>
      <c r="H121" s="143">
        <v>228</v>
      </c>
      <c r="I121" s="143">
        <v>8.7840000000000007</v>
      </c>
      <c r="J121" s="144">
        <f>+H121*I121</f>
        <v>2002.7520000000002</v>
      </c>
      <c r="K121" s="14"/>
      <c r="L121" s="14"/>
      <c r="M121" s="15">
        <v>0</v>
      </c>
      <c r="N121" s="143"/>
      <c r="O121" s="143"/>
      <c r="P121" s="144">
        <v>0</v>
      </c>
      <c r="Q121" s="14"/>
      <c r="R121" s="14"/>
      <c r="S121" s="15"/>
      <c r="T121" s="14"/>
      <c r="U121" s="14"/>
      <c r="V121" s="15"/>
      <c r="W121" s="52">
        <f t="shared" si="30"/>
        <v>1816</v>
      </c>
      <c r="X121" s="53">
        <f t="shared" si="31"/>
        <v>2002.7520000000002</v>
      </c>
      <c r="Y121" s="62">
        <f t="shared" si="32"/>
        <v>-186.75200000000018</v>
      </c>
      <c r="Z121" s="160">
        <f t="shared" si="33"/>
        <v>-0.10283700440528644</v>
      </c>
      <c r="AA121" s="16"/>
    </row>
    <row r="122" spans="1:27" ht="34.5" x14ac:dyDescent="0.3">
      <c r="A122" s="12" t="s">
        <v>50</v>
      </c>
      <c r="B122" s="12" t="s">
        <v>308</v>
      </c>
      <c r="C122" s="47" t="s">
        <v>276</v>
      </c>
      <c r="D122" s="16" t="s">
        <v>7</v>
      </c>
      <c r="E122" s="14">
        <v>40</v>
      </c>
      <c r="F122" s="14">
        <v>16.2</v>
      </c>
      <c r="G122" s="14">
        <f t="shared" si="34"/>
        <v>648</v>
      </c>
      <c r="H122" s="143"/>
      <c r="I122" s="143"/>
      <c r="J122" s="144">
        <v>0</v>
      </c>
      <c r="K122" s="14"/>
      <c r="L122" s="14"/>
      <c r="M122" s="15">
        <v>0</v>
      </c>
      <c r="N122" s="143"/>
      <c r="O122" s="143"/>
      <c r="P122" s="144">
        <v>0</v>
      </c>
      <c r="Q122" s="14"/>
      <c r="R122" s="14"/>
      <c r="S122" s="15"/>
      <c r="T122" s="14"/>
      <c r="U122" s="14"/>
      <c r="V122" s="15"/>
      <c r="W122" s="52">
        <f t="shared" si="30"/>
        <v>648</v>
      </c>
      <c r="X122" s="53">
        <f t="shared" si="31"/>
        <v>0</v>
      </c>
      <c r="Y122" s="62">
        <f t="shared" si="32"/>
        <v>648</v>
      </c>
      <c r="Z122" s="160">
        <f t="shared" si="33"/>
        <v>1</v>
      </c>
      <c r="AA122" s="16"/>
    </row>
    <row r="123" spans="1:27" ht="46" x14ac:dyDescent="0.3">
      <c r="A123" s="12" t="s">
        <v>50</v>
      </c>
      <c r="B123" s="12" t="s">
        <v>309</v>
      </c>
      <c r="C123" s="47" t="s">
        <v>277</v>
      </c>
      <c r="D123" s="16" t="s">
        <v>7</v>
      </c>
      <c r="E123" s="14">
        <v>6</v>
      </c>
      <c r="F123" s="14">
        <v>170</v>
      </c>
      <c r="G123" s="14">
        <f t="shared" si="34"/>
        <v>1020</v>
      </c>
      <c r="H123" s="143"/>
      <c r="I123" s="143"/>
      <c r="J123" s="144">
        <v>0</v>
      </c>
      <c r="K123" s="14"/>
      <c r="L123" s="14"/>
      <c r="M123" s="15">
        <v>0</v>
      </c>
      <c r="N123" s="143"/>
      <c r="O123" s="143"/>
      <c r="P123" s="144">
        <v>0</v>
      </c>
      <c r="Q123" s="14"/>
      <c r="R123" s="14"/>
      <c r="S123" s="15"/>
      <c r="T123" s="14"/>
      <c r="U123" s="14"/>
      <c r="V123" s="15"/>
      <c r="W123" s="52">
        <f t="shared" si="30"/>
        <v>1020</v>
      </c>
      <c r="X123" s="53">
        <f t="shared" si="31"/>
        <v>0</v>
      </c>
      <c r="Y123" s="62">
        <f t="shared" si="32"/>
        <v>1020</v>
      </c>
      <c r="Z123" s="160">
        <f t="shared" si="33"/>
        <v>1</v>
      </c>
      <c r="AA123" s="16"/>
    </row>
    <row r="124" spans="1:27" ht="34.5" x14ac:dyDescent="0.3">
      <c r="A124" s="12" t="s">
        <v>50</v>
      </c>
      <c r="B124" s="12" t="s">
        <v>310</v>
      </c>
      <c r="C124" s="47" t="s">
        <v>278</v>
      </c>
      <c r="D124" s="16" t="s">
        <v>7</v>
      </c>
      <c r="E124" s="14">
        <v>15</v>
      </c>
      <c r="F124" s="14">
        <v>115</v>
      </c>
      <c r="G124" s="14">
        <f t="shared" si="34"/>
        <v>1725</v>
      </c>
      <c r="H124" s="143"/>
      <c r="I124" s="143"/>
      <c r="J124" s="144">
        <v>0</v>
      </c>
      <c r="K124" s="14"/>
      <c r="L124" s="14"/>
      <c r="M124" s="15">
        <v>0</v>
      </c>
      <c r="N124" s="143"/>
      <c r="O124" s="143"/>
      <c r="P124" s="144">
        <v>0</v>
      </c>
      <c r="Q124" s="14"/>
      <c r="R124" s="14"/>
      <c r="S124" s="15"/>
      <c r="T124" s="14"/>
      <c r="U124" s="14"/>
      <c r="V124" s="15"/>
      <c r="W124" s="52">
        <f t="shared" si="30"/>
        <v>1725</v>
      </c>
      <c r="X124" s="53">
        <f t="shared" si="31"/>
        <v>0</v>
      </c>
      <c r="Y124" s="62">
        <f t="shared" si="32"/>
        <v>1725</v>
      </c>
      <c r="Z124" s="160">
        <f t="shared" si="33"/>
        <v>1</v>
      </c>
      <c r="AA124" s="16"/>
    </row>
    <row r="125" spans="1:27" ht="46" x14ac:dyDescent="0.3">
      <c r="A125" s="12" t="s">
        <v>50</v>
      </c>
      <c r="B125" s="12" t="s">
        <v>311</v>
      </c>
      <c r="C125" s="47" t="s">
        <v>279</v>
      </c>
      <c r="D125" s="16" t="s">
        <v>7</v>
      </c>
      <c r="E125" s="14">
        <v>12</v>
      </c>
      <c r="F125" s="14">
        <v>52.5</v>
      </c>
      <c r="G125" s="14">
        <f t="shared" si="34"/>
        <v>630</v>
      </c>
      <c r="H125" s="143"/>
      <c r="I125" s="143"/>
      <c r="J125" s="144">
        <v>0</v>
      </c>
      <c r="K125" s="14"/>
      <c r="L125" s="14"/>
      <c r="M125" s="15">
        <v>0</v>
      </c>
      <c r="N125" s="143"/>
      <c r="O125" s="143"/>
      <c r="P125" s="144">
        <v>0</v>
      </c>
      <c r="Q125" s="14"/>
      <c r="R125" s="14"/>
      <c r="S125" s="15"/>
      <c r="T125" s="14"/>
      <c r="U125" s="14"/>
      <c r="V125" s="15"/>
      <c r="W125" s="52">
        <f t="shared" si="30"/>
        <v>630</v>
      </c>
      <c r="X125" s="53">
        <f t="shared" si="31"/>
        <v>0</v>
      </c>
      <c r="Y125" s="62">
        <f t="shared" si="32"/>
        <v>630</v>
      </c>
      <c r="Z125" s="160">
        <f t="shared" si="33"/>
        <v>1</v>
      </c>
      <c r="AA125" s="16"/>
    </row>
    <row r="126" spans="1:27" ht="34.5" x14ac:dyDescent="0.3">
      <c r="A126" s="12" t="s">
        <v>50</v>
      </c>
      <c r="B126" s="12" t="s">
        <v>312</v>
      </c>
      <c r="C126" s="47" t="s">
        <v>280</v>
      </c>
      <c r="D126" s="16" t="s">
        <v>7</v>
      </c>
      <c r="E126" s="14">
        <v>12</v>
      </c>
      <c r="F126" s="14">
        <v>54</v>
      </c>
      <c r="G126" s="14">
        <f t="shared" si="34"/>
        <v>648</v>
      </c>
      <c r="H126" s="143"/>
      <c r="I126" s="143"/>
      <c r="J126" s="144">
        <v>0</v>
      </c>
      <c r="K126" s="14"/>
      <c r="L126" s="14"/>
      <c r="M126" s="15">
        <v>0</v>
      </c>
      <c r="N126" s="143"/>
      <c r="O126" s="143"/>
      <c r="P126" s="144">
        <v>0</v>
      </c>
      <c r="Q126" s="14"/>
      <c r="R126" s="14"/>
      <c r="S126" s="15"/>
      <c r="T126" s="14"/>
      <c r="U126" s="14"/>
      <c r="V126" s="15"/>
      <c r="W126" s="52">
        <f t="shared" si="30"/>
        <v>648</v>
      </c>
      <c r="X126" s="53">
        <f t="shared" si="31"/>
        <v>0</v>
      </c>
      <c r="Y126" s="62">
        <f t="shared" si="32"/>
        <v>648</v>
      </c>
      <c r="Z126" s="160">
        <f t="shared" si="33"/>
        <v>1</v>
      </c>
      <c r="AA126" s="16"/>
    </row>
    <row r="127" spans="1:27" ht="34.5" x14ac:dyDescent="0.3">
      <c r="A127" s="12" t="s">
        <v>50</v>
      </c>
      <c r="B127" s="12" t="s">
        <v>313</v>
      </c>
      <c r="C127" s="47" t="s">
        <v>281</v>
      </c>
      <c r="D127" s="16" t="s">
        <v>7</v>
      </c>
      <c r="E127" s="14">
        <v>10</v>
      </c>
      <c r="F127" s="14">
        <v>36</v>
      </c>
      <c r="G127" s="14">
        <f t="shared" si="34"/>
        <v>360</v>
      </c>
      <c r="H127" s="143"/>
      <c r="I127" s="143"/>
      <c r="J127" s="144">
        <v>0</v>
      </c>
      <c r="K127" s="14"/>
      <c r="L127" s="14"/>
      <c r="M127" s="15">
        <v>0</v>
      </c>
      <c r="N127" s="143"/>
      <c r="O127" s="143"/>
      <c r="P127" s="144">
        <v>0</v>
      </c>
      <c r="Q127" s="14"/>
      <c r="R127" s="14"/>
      <c r="S127" s="15"/>
      <c r="T127" s="14"/>
      <c r="U127" s="14"/>
      <c r="V127" s="15"/>
      <c r="W127" s="52">
        <f t="shared" si="30"/>
        <v>360</v>
      </c>
      <c r="X127" s="53">
        <f t="shared" si="31"/>
        <v>0</v>
      </c>
      <c r="Y127" s="62">
        <f t="shared" si="32"/>
        <v>360</v>
      </c>
      <c r="Z127" s="160">
        <f t="shared" si="33"/>
        <v>1</v>
      </c>
      <c r="AA127" s="16"/>
    </row>
    <row r="128" spans="1:27" ht="34.5" x14ac:dyDescent="0.3">
      <c r="A128" s="12" t="s">
        <v>50</v>
      </c>
      <c r="B128" s="12" t="s">
        <v>314</v>
      </c>
      <c r="C128" s="47" t="s">
        <v>282</v>
      </c>
      <c r="D128" s="16" t="s">
        <v>7</v>
      </c>
      <c r="E128" s="14">
        <v>5</v>
      </c>
      <c r="F128" s="14">
        <v>1000</v>
      </c>
      <c r="G128" s="14">
        <f t="shared" si="34"/>
        <v>5000</v>
      </c>
      <c r="H128" s="143"/>
      <c r="I128" s="143"/>
      <c r="J128" s="144">
        <v>0</v>
      </c>
      <c r="K128" s="14"/>
      <c r="L128" s="14"/>
      <c r="M128" s="15">
        <v>0</v>
      </c>
      <c r="N128" s="143"/>
      <c r="O128" s="143"/>
      <c r="P128" s="144">
        <v>0</v>
      </c>
      <c r="Q128" s="14"/>
      <c r="R128" s="14"/>
      <c r="S128" s="15"/>
      <c r="T128" s="14"/>
      <c r="U128" s="14"/>
      <c r="V128" s="15"/>
      <c r="W128" s="52">
        <f t="shared" si="30"/>
        <v>5000</v>
      </c>
      <c r="X128" s="53">
        <f t="shared" si="31"/>
        <v>0</v>
      </c>
      <c r="Y128" s="62">
        <f t="shared" si="32"/>
        <v>5000</v>
      </c>
      <c r="Z128" s="160">
        <f t="shared" si="33"/>
        <v>1</v>
      </c>
      <c r="AA128" s="16"/>
    </row>
    <row r="129" spans="1:27" ht="34.5" x14ac:dyDescent="0.3">
      <c r="A129" s="12" t="s">
        <v>50</v>
      </c>
      <c r="B129" s="12" t="s">
        <v>315</v>
      </c>
      <c r="C129" s="47" t="s">
        <v>283</v>
      </c>
      <c r="D129" s="16" t="s">
        <v>7</v>
      </c>
      <c r="E129" s="14">
        <v>15</v>
      </c>
      <c r="F129" s="14">
        <v>97</v>
      </c>
      <c r="G129" s="14">
        <f t="shared" si="34"/>
        <v>1455</v>
      </c>
      <c r="H129" s="143"/>
      <c r="I129" s="143"/>
      <c r="J129" s="144">
        <v>0</v>
      </c>
      <c r="K129" s="14"/>
      <c r="L129" s="14"/>
      <c r="M129" s="15">
        <v>0</v>
      </c>
      <c r="N129" s="143"/>
      <c r="O129" s="143"/>
      <c r="P129" s="144">
        <v>0</v>
      </c>
      <c r="Q129" s="14"/>
      <c r="R129" s="14"/>
      <c r="S129" s="15"/>
      <c r="T129" s="14"/>
      <c r="U129" s="14"/>
      <c r="V129" s="15"/>
      <c r="W129" s="52">
        <f t="shared" si="30"/>
        <v>1455</v>
      </c>
      <c r="X129" s="53">
        <f t="shared" si="31"/>
        <v>0</v>
      </c>
      <c r="Y129" s="62">
        <f t="shared" si="32"/>
        <v>1455</v>
      </c>
      <c r="Z129" s="160">
        <f t="shared" si="33"/>
        <v>1</v>
      </c>
      <c r="AA129" s="16"/>
    </row>
    <row r="130" spans="1:27" ht="12" hidden="1" x14ac:dyDescent="0.3">
      <c r="A130" s="8" t="s">
        <v>46</v>
      </c>
      <c r="B130" s="9">
        <v>6.2</v>
      </c>
      <c r="C130" s="46" t="s">
        <v>144</v>
      </c>
      <c r="D130" s="10"/>
      <c r="E130" s="72">
        <v>0</v>
      </c>
      <c r="F130" s="11"/>
      <c r="G130" s="72">
        <v>0</v>
      </c>
      <c r="H130" s="141">
        <v>0</v>
      </c>
      <c r="I130" s="142"/>
      <c r="J130" s="141">
        <v>0</v>
      </c>
      <c r="K130" s="72">
        <v>0</v>
      </c>
      <c r="L130" s="11"/>
      <c r="M130" s="72">
        <v>0</v>
      </c>
      <c r="N130" s="141">
        <v>0</v>
      </c>
      <c r="O130" s="142"/>
      <c r="P130" s="141">
        <v>0</v>
      </c>
      <c r="Q130" s="72">
        <v>0</v>
      </c>
      <c r="R130" s="11"/>
      <c r="S130" s="72">
        <v>0</v>
      </c>
      <c r="T130" s="72">
        <v>0</v>
      </c>
      <c r="U130" s="11"/>
      <c r="V130" s="72">
        <v>0</v>
      </c>
      <c r="W130" s="50">
        <f t="shared" si="30"/>
        <v>0</v>
      </c>
      <c r="X130" s="50">
        <f t="shared" si="31"/>
        <v>0</v>
      </c>
      <c r="Y130" s="61">
        <f t="shared" si="32"/>
        <v>0</v>
      </c>
      <c r="Z130" s="157">
        <f t="shared" si="33"/>
        <v>0</v>
      </c>
      <c r="AA130" s="10"/>
    </row>
    <row r="131" spans="1:27" hidden="1" x14ac:dyDescent="0.3">
      <c r="A131" s="12" t="s">
        <v>50</v>
      </c>
      <c r="B131" s="12" t="s">
        <v>145</v>
      </c>
      <c r="C131" s="45" t="s">
        <v>143</v>
      </c>
      <c r="D131" s="13" t="s">
        <v>7</v>
      </c>
      <c r="E131" s="14"/>
      <c r="F131" s="14"/>
      <c r="G131" s="15">
        <v>0</v>
      </c>
      <c r="H131" s="143"/>
      <c r="I131" s="143"/>
      <c r="J131" s="144">
        <v>0</v>
      </c>
      <c r="K131" s="14"/>
      <c r="L131" s="14"/>
      <c r="M131" s="15">
        <v>0</v>
      </c>
      <c r="N131" s="143"/>
      <c r="O131" s="143"/>
      <c r="P131" s="144">
        <v>0</v>
      </c>
      <c r="Q131" s="14"/>
      <c r="R131" s="14"/>
      <c r="S131" s="15">
        <v>0</v>
      </c>
      <c r="T131" s="14"/>
      <c r="U131" s="14"/>
      <c r="V131" s="15">
        <v>0</v>
      </c>
      <c r="W131" s="52">
        <f t="shared" si="30"/>
        <v>0</v>
      </c>
      <c r="X131" s="53">
        <f t="shared" si="31"/>
        <v>0</v>
      </c>
      <c r="Y131" s="62">
        <f t="shared" si="32"/>
        <v>0</v>
      </c>
      <c r="Z131" s="160">
        <f t="shared" si="33"/>
        <v>0</v>
      </c>
      <c r="AA131" s="16"/>
    </row>
    <row r="132" spans="1:27" hidden="1" x14ac:dyDescent="0.3">
      <c r="A132" s="12" t="s">
        <v>50</v>
      </c>
      <c r="B132" s="12" t="s">
        <v>146</v>
      </c>
      <c r="C132" s="45" t="s">
        <v>143</v>
      </c>
      <c r="D132" s="13" t="s">
        <v>7</v>
      </c>
      <c r="E132" s="14"/>
      <c r="F132" s="14"/>
      <c r="G132" s="15">
        <v>0</v>
      </c>
      <c r="H132" s="143"/>
      <c r="I132" s="143"/>
      <c r="J132" s="144">
        <v>0</v>
      </c>
      <c r="K132" s="14"/>
      <c r="L132" s="14"/>
      <c r="M132" s="15">
        <v>0</v>
      </c>
      <c r="N132" s="143"/>
      <c r="O132" s="143"/>
      <c r="P132" s="144">
        <v>0</v>
      </c>
      <c r="Q132" s="14"/>
      <c r="R132" s="14"/>
      <c r="S132" s="15">
        <v>0</v>
      </c>
      <c r="T132" s="14"/>
      <c r="U132" s="14"/>
      <c r="V132" s="15">
        <v>0</v>
      </c>
      <c r="W132" s="52">
        <f t="shared" si="30"/>
        <v>0</v>
      </c>
      <c r="X132" s="53">
        <f t="shared" si="31"/>
        <v>0</v>
      </c>
      <c r="Y132" s="62">
        <f t="shared" si="32"/>
        <v>0</v>
      </c>
      <c r="Z132" s="160">
        <f t="shared" si="33"/>
        <v>0</v>
      </c>
      <c r="AA132" s="16"/>
    </row>
    <row r="133" spans="1:27" hidden="1" x14ac:dyDescent="0.3">
      <c r="A133" s="12" t="s">
        <v>50</v>
      </c>
      <c r="B133" s="12" t="s">
        <v>147</v>
      </c>
      <c r="C133" s="45" t="s">
        <v>143</v>
      </c>
      <c r="D133" s="13" t="s">
        <v>7</v>
      </c>
      <c r="E133" s="14"/>
      <c r="F133" s="14"/>
      <c r="G133" s="15">
        <v>0</v>
      </c>
      <c r="H133" s="143"/>
      <c r="I133" s="143"/>
      <c r="J133" s="144">
        <v>0</v>
      </c>
      <c r="K133" s="14"/>
      <c r="L133" s="14"/>
      <c r="M133" s="15">
        <v>0</v>
      </c>
      <c r="N133" s="143"/>
      <c r="O133" s="143"/>
      <c r="P133" s="144">
        <v>0</v>
      </c>
      <c r="Q133" s="14"/>
      <c r="R133" s="14"/>
      <c r="S133" s="15">
        <v>0</v>
      </c>
      <c r="T133" s="14"/>
      <c r="U133" s="14"/>
      <c r="V133" s="15">
        <v>0</v>
      </c>
      <c r="W133" s="52">
        <f t="shared" si="30"/>
        <v>0</v>
      </c>
      <c r="X133" s="53">
        <f t="shared" si="31"/>
        <v>0</v>
      </c>
      <c r="Y133" s="62">
        <f t="shared" si="32"/>
        <v>0</v>
      </c>
      <c r="Z133" s="160">
        <f t="shared" si="33"/>
        <v>0</v>
      </c>
      <c r="AA133" s="16"/>
    </row>
    <row r="134" spans="1:27" ht="12" hidden="1" x14ac:dyDescent="0.3">
      <c r="A134" s="8" t="s">
        <v>46</v>
      </c>
      <c r="B134" s="9">
        <v>6.3</v>
      </c>
      <c r="C134" s="46" t="s">
        <v>148</v>
      </c>
      <c r="D134" s="10"/>
      <c r="E134" s="72">
        <v>0</v>
      </c>
      <c r="F134" s="11"/>
      <c r="G134" s="72">
        <v>0</v>
      </c>
      <c r="H134" s="141">
        <v>0</v>
      </c>
      <c r="I134" s="142"/>
      <c r="J134" s="141">
        <v>0</v>
      </c>
      <c r="K134" s="72">
        <v>0</v>
      </c>
      <c r="L134" s="11"/>
      <c r="M134" s="72">
        <v>0</v>
      </c>
      <c r="N134" s="141">
        <v>0</v>
      </c>
      <c r="O134" s="142"/>
      <c r="P134" s="141">
        <v>0</v>
      </c>
      <c r="Q134" s="72">
        <v>0</v>
      </c>
      <c r="R134" s="11"/>
      <c r="S134" s="72">
        <v>0</v>
      </c>
      <c r="T134" s="72">
        <v>0</v>
      </c>
      <c r="U134" s="11"/>
      <c r="V134" s="72">
        <v>0</v>
      </c>
      <c r="W134" s="50">
        <f t="shared" si="30"/>
        <v>0</v>
      </c>
      <c r="X134" s="50">
        <f t="shared" si="31"/>
        <v>0</v>
      </c>
      <c r="Y134" s="61">
        <f t="shared" si="32"/>
        <v>0</v>
      </c>
      <c r="Z134" s="157">
        <f t="shared" si="33"/>
        <v>0</v>
      </c>
      <c r="AA134" s="10"/>
    </row>
    <row r="135" spans="1:27" hidden="1" x14ac:dyDescent="0.3">
      <c r="A135" s="12" t="s">
        <v>50</v>
      </c>
      <c r="B135" s="12" t="s">
        <v>149</v>
      </c>
      <c r="C135" s="45" t="s">
        <v>143</v>
      </c>
      <c r="D135" s="13" t="s">
        <v>7</v>
      </c>
      <c r="E135" s="14"/>
      <c r="F135" s="14"/>
      <c r="G135" s="15">
        <v>0</v>
      </c>
      <c r="H135" s="143"/>
      <c r="I135" s="143"/>
      <c r="J135" s="144">
        <v>0</v>
      </c>
      <c r="K135" s="14"/>
      <c r="L135" s="14"/>
      <c r="M135" s="15">
        <v>0</v>
      </c>
      <c r="N135" s="143"/>
      <c r="O135" s="143"/>
      <c r="P135" s="144">
        <v>0</v>
      </c>
      <c r="Q135" s="14"/>
      <c r="R135" s="14"/>
      <c r="S135" s="15">
        <v>0</v>
      </c>
      <c r="T135" s="14"/>
      <c r="U135" s="14"/>
      <c r="V135" s="15">
        <v>0</v>
      </c>
      <c r="W135" s="52">
        <f t="shared" si="30"/>
        <v>0</v>
      </c>
      <c r="X135" s="53">
        <f t="shared" si="31"/>
        <v>0</v>
      </c>
      <c r="Y135" s="62">
        <f t="shared" si="32"/>
        <v>0</v>
      </c>
      <c r="Z135" s="160">
        <f t="shared" si="33"/>
        <v>0</v>
      </c>
      <c r="AA135" s="16"/>
    </row>
    <row r="136" spans="1:27" hidden="1" x14ac:dyDescent="0.3">
      <c r="A136" s="12" t="s">
        <v>50</v>
      </c>
      <c r="B136" s="12" t="s">
        <v>150</v>
      </c>
      <c r="C136" s="45" t="s">
        <v>143</v>
      </c>
      <c r="D136" s="13" t="s">
        <v>7</v>
      </c>
      <c r="E136" s="14"/>
      <c r="F136" s="14"/>
      <c r="G136" s="15">
        <v>0</v>
      </c>
      <c r="H136" s="143"/>
      <c r="I136" s="143"/>
      <c r="J136" s="144">
        <v>0</v>
      </c>
      <c r="K136" s="14"/>
      <c r="L136" s="14"/>
      <c r="M136" s="15">
        <v>0</v>
      </c>
      <c r="N136" s="143"/>
      <c r="O136" s="143"/>
      <c r="P136" s="144">
        <v>0</v>
      </c>
      <c r="Q136" s="14"/>
      <c r="R136" s="14"/>
      <c r="S136" s="15">
        <v>0</v>
      </c>
      <c r="T136" s="14"/>
      <c r="U136" s="14"/>
      <c r="V136" s="15">
        <v>0</v>
      </c>
      <c r="W136" s="52">
        <f t="shared" si="30"/>
        <v>0</v>
      </c>
      <c r="X136" s="53">
        <f t="shared" si="31"/>
        <v>0</v>
      </c>
      <c r="Y136" s="62">
        <f t="shared" si="32"/>
        <v>0</v>
      </c>
      <c r="Z136" s="160">
        <f t="shared" si="33"/>
        <v>0</v>
      </c>
      <c r="AA136" s="16"/>
    </row>
    <row r="137" spans="1:27" hidden="1" x14ac:dyDescent="0.3">
      <c r="A137" s="12" t="s">
        <v>50</v>
      </c>
      <c r="B137" s="12" t="s">
        <v>151</v>
      </c>
      <c r="C137" s="45" t="s">
        <v>143</v>
      </c>
      <c r="D137" s="13" t="s">
        <v>7</v>
      </c>
      <c r="E137" s="14"/>
      <c r="F137" s="14"/>
      <c r="G137" s="15">
        <v>0</v>
      </c>
      <c r="H137" s="143"/>
      <c r="I137" s="143"/>
      <c r="J137" s="144">
        <v>0</v>
      </c>
      <c r="K137" s="14"/>
      <c r="L137" s="14"/>
      <c r="M137" s="15">
        <v>0</v>
      </c>
      <c r="N137" s="143"/>
      <c r="O137" s="143"/>
      <c r="P137" s="144">
        <v>0</v>
      </c>
      <c r="Q137" s="14"/>
      <c r="R137" s="14"/>
      <c r="S137" s="15">
        <v>0</v>
      </c>
      <c r="T137" s="14"/>
      <c r="U137" s="14"/>
      <c r="V137" s="15">
        <v>0</v>
      </c>
      <c r="W137" s="52">
        <f t="shared" si="30"/>
        <v>0</v>
      </c>
      <c r="X137" s="53">
        <f t="shared" si="31"/>
        <v>0</v>
      </c>
      <c r="Y137" s="62">
        <f t="shared" si="32"/>
        <v>0</v>
      </c>
      <c r="Z137" s="160">
        <f t="shared" si="33"/>
        <v>0</v>
      </c>
      <c r="AA137" s="16"/>
    </row>
    <row r="138" spans="1:27" ht="12" x14ac:dyDescent="0.3">
      <c r="A138" s="120" t="s">
        <v>152</v>
      </c>
      <c r="B138" s="120"/>
      <c r="C138" s="120"/>
      <c r="D138" s="120"/>
      <c r="E138" s="18">
        <v>0</v>
      </c>
      <c r="F138" s="73"/>
      <c r="G138" s="18">
        <f t="shared" ref="G138:V138" si="35">G93</f>
        <v>110000</v>
      </c>
      <c r="H138" s="146">
        <f t="shared" si="35"/>
        <v>249</v>
      </c>
      <c r="I138" s="146">
        <f t="shared" si="35"/>
        <v>85100.12</v>
      </c>
      <c r="J138" s="146">
        <f t="shared" si="35"/>
        <v>135369.65600000002</v>
      </c>
      <c r="K138" s="18">
        <f t="shared" si="35"/>
        <v>0</v>
      </c>
      <c r="L138" s="18">
        <f t="shared" si="35"/>
        <v>0</v>
      </c>
      <c r="M138" s="18">
        <f t="shared" si="35"/>
        <v>0</v>
      </c>
      <c r="N138" s="146">
        <f t="shared" si="35"/>
        <v>0</v>
      </c>
      <c r="O138" s="146">
        <f t="shared" si="35"/>
        <v>0</v>
      </c>
      <c r="P138" s="146">
        <f t="shared" si="35"/>
        <v>0</v>
      </c>
      <c r="Q138" s="18">
        <f t="shared" si="35"/>
        <v>0</v>
      </c>
      <c r="R138" s="18">
        <f t="shared" si="35"/>
        <v>0</v>
      </c>
      <c r="S138" s="18">
        <f t="shared" si="35"/>
        <v>0</v>
      </c>
      <c r="T138" s="18">
        <f t="shared" si="35"/>
        <v>0</v>
      </c>
      <c r="U138" s="18">
        <f t="shared" si="35"/>
        <v>0</v>
      </c>
      <c r="V138" s="18">
        <f t="shared" si="35"/>
        <v>0</v>
      </c>
      <c r="W138" s="55">
        <f t="shared" si="30"/>
        <v>110000</v>
      </c>
      <c r="X138" s="56">
        <f t="shared" si="31"/>
        <v>135369.65600000002</v>
      </c>
      <c r="Y138" s="64">
        <f t="shared" si="32"/>
        <v>-25369.656000000017</v>
      </c>
      <c r="Z138" s="161">
        <f t="shared" si="33"/>
        <v>-0.23063323636363653</v>
      </c>
      <c r="AA138" s="71"/>
    </row>
    <row r="139" spans="1:27" x14ac:dyDescent="0.3">
      <c r="A139" s="70" t="s">
        <v>46</v>
      </c>
      <c r="B139" s="7">
        <v>7</v>
      </c>
      <c r="C139" s="121" t="s">
        <v>153</v>
      </c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2"/>
      <c r="AA139" s="122"/>
    </row>
    <row r="140" spans="1:27" x14ac:dyDescent="0.3">
      <c r="A140" s="12" t="s">
        <v>50</v>
      </c>
      <c r="B140" s="20">
        <v>7.1</v>
      </c>
      <c r="C140" s="47" t="s">
        <v>316</v>
      </c>
      <c r="D140" s="16" t="s">
        <v>7</v>
      </c>
      <c r="E140" s="14">
        <v>12</v>
      </c>
      <c r="F140" s="14">
        <v>500</v>
      </c>
      <c r="G140" s="14">
        <f>F140*E140</f>
        <v>6000</v>
      </c>
      <c r="H140" s="143">
        <v>1</v>
      </c>
      <c r="I140" s="143">
        <f>190+1418.34</f>
        <v>1608.34</v>
      </c>
      <c r="J140" s="144">
        <f>I140*H140</f>
        <v>1608.34</v>
      </c>
      <c r="K140" s="14"/>
      <c r="L140" s="14"/>
      <c r="M140" s="15">
        <v>0</v>
      </c>
      <c r="N140" s="143"/>
      <c r="O140" s="143"/>
      <c r="P140" s="144">
        <v>0</v>
      </c>
      <c r="Q140" s="14"/>
      <c r="R140" s="14"/>
      <c r="S140" s="15">
        <v>0</v>
      </c>
      <c r="T140" s="14"/>
      <c r="U140" s="14"/>
      <c r="V140" s="15">
        <v>0</v>
      </c>
      <c r="W140" s="52">
        <f t="shared" ref="W140:W148" si="36">G140+M140</f>
        <v>6000</v>
      </c>
      <c r="X140" s="53">
        <f t="shared" ref="X140:X148" si="37">J140+P140</f>
        <v>1608.34</v>
      </c>
      <c r="Y140" s="62">
        <f t="shared" ref="Y140:Y148" si="38">W140-X140</f>
        <v>4391.66</v>
      </c>
      <c r="Z140" s="160">
        <f t="shared" si="33"/>
        <v>0.73194333333333328</v>
      </c>
      <c r="AA140" s="16"/>
    </row>
    <row r="141" spans="1:27" x14ac:dyDescent="0.3">
      <c r="A141" s="12" t="s">
        <v>50</v>
      </c>
      <c r="B141" s="20">
        <v>7.5</v>
      </c>
      <c r="C141" s="47" t="s">
        <v>317</v>
      </c>
      <c r="D141" s="16" t="s">
        <v>12</v>
      </c>
      <c r="E141" s="14">
        <v>1</v>
      </c>
      <c r="F141" s="14">
        <v>20000</v>
      </c>
      <c r="G141" s="14">
        <f>F141*E141</f>
        <v>20000</v>
      </c>
      <c r="H141" s="143">
        <v>1</v>
      </c>
      <c r="I141" s="143">
        <v>30000</v>
      </c>
      <c r="J141" s="144">
        <f>H141*I141</f>
        <v>30000</v>
      </c>
      <c r="K141" s="14"/>
      <c r="L141" s="14"/>
      <c r="M141" s="15">
        <v>0</v>
      </c>
      <c r="N141" s="143"/>
      <c r="O141" s="143"/>
      <c r="P141" s="144">
        <v>0</v>
      </c>
      <c r="Q141" s="14"/>
      <c r="R141" s="14"/>
      <c r="S141" s="15">
        <v>0</v>
      </c>
      <c r="T141" s="14"/>
      <c r="U141" s="14"/>
      <c r="V141" s="15">
        <v>0</v>
      </c>
      <c r="W141" s="52">
        <f t="shared" si="36"/>
        <v>20000</v>
      </c>
      <c r="X141" s="53">
        <f t="shared" si="37"/>
        <v>30000</v>
      </c>
      <c r="Y141" s="62">
        <f t="shared" si="38"/>
        <v>-10000</v>
      </c>
      <c r="Z141" s="160">
        <f t="shared" si="33"/>
        <v>-0.5</v>
      </c>
      <c r="AA141" s="16"/>
    </row>
    <row r="142" spans="1:27" hidden="1" x14ac:dyDescent="0.3">
      <c r="A142" s="12" t="s">
        <v>50</v>
      </c>
      <c r="B142" s="20">
        <v>7.6</v>
      </c>
      <c r="C142" s="78" t="s">
        <v>154</v>
      </c>
      <c r="D142" s="75" t="s">
        <v>7</v>
      </c>
      <c r="E142" s="76"/>
      <c r="F142" s="76"/>
      <c r="G142" s="76">
        <f t="shared" ref="G142:G147" si="39">E142*F142</f>
        <v>0</v>
      </c>
      <c r="H142" s="143"/>
      <c r="I142" s="143"/>
      <c r="J142" s="144">
        <v>0</v>
      </c>
      <c r="K142" s="14"/>
      <c r="L142" s="14"/>
      <c r="M142" s="15">
        <v>0</v>
      </c>
      <c r="N142" s="143"/>
      <c r="O142" s="143"/>
      <c r="P142" s="144">
        <v>0</v>
      </c>
      <c r="Q142" s="14"/>
      <c r="R142" s="14"/>
      <c r="S142" s="15">
        <v>0</v>
      </c>
      <c r="T142" s="14"/>
      <c r="U142" s="14"/>
      <c r="V142" s="15">
        <v>0</v>
      </c>
      <c r="W142" s="52">
        <f t="shared" si="36"/>
        <v>0</v>
      </c>
      <c r="X142" s="53">
        <f t="shared" si="37"/>
        <v>0</v>
      </c>
      <c r="Y142" s="62">
        <f t="shared" si="38"/>
        <v>0</v>
      </c>
      <c r="Z142" s="160">
        <f t="shared" si="33"/>
        <v>0</v>
      </c>
      <c r="AA142" s="16"/>
    </row>
    <row r="143" spans="1:27" hidden="1" x14ac:dyDescent="0.3">
      <c r="A143" s="12" t="s">
        <v>50</v>
      </c>
      <c r="B143" s="20">
        <v>7.7</v>
      </c>
      <c r="C143" s="78" t="s">
        <v>218</v>
      </c>
      <c r="D143" s="75" t="s">
        <v>7</v>
      </c>
      <c r="E143" s="76"/>
      <c r="F143" s="76"/>
      <c r="G143" s="76">
        <f t="shared" si="39"/>
        <v>0</v>
      </c>
      <c r="H143" s="143"/>
      <c r="I143" s="143"/>
      <c r="J143" s="144">
        <v>0</v>
      </c>
      <c r="K143" s="14"/>
      <c r="L143" s="14"/>
      <c r="M143" s="15">
        <v>0</v>
      </c>
      <c r="N143" s="143"/>
      <c r="O143" s="143"/>
      <c r="P143" s="144">
        <v>0</v>
      </c>
      <c r="Q143" s="14"/>
      <c r="R143" s="14"/>
      <c r="S143" s="15">
        <v>0</v>
      </c>
      <c r="T143" s="14"/>
      <c r="U143" s="14"/>
      <c r="V143" s="15">
        <v>0</v>
      </c>
      <c r="W143" s="52">
        <f t="shared" si="36"/>
        <v>0</v>
      </c>
      <c r="X143" s="53">
        <f t="shared" si="37"/>
        <v>0</v>
      </c>
      <c r="Y143" s="62">
        <f t="shared" si="38"/>
        <v>0</v>
      </c>
      <c r="Z143" s="160">
        <f t="shared" si="33"/>
        <v>0</v>
      </c>
      <c r="AA143" s="16"/>
    </row>
    <row r="144" spans="1:27" hidden="1" x14ac:dyDescent="0.3">
      <c r="A144" s="12" t="s">
        <v>50</v>
      </c>
      <c r="B144" s="20">
        <v>7.8</v>
      </c>
      <c r="C144" s="78" t="s">
        <v>219</v>
      </c>
      <c r="D144" s="75" t="s">
        <v>7</v>
      </c>
      <c r="E144" s="76"/>
      <c r="F144" s="76"/>
      <c r="G144" s="76">
        <f t="shared" si="39"/>
        <v>0</v>
      </c>
      <c r="H144" s="143"/>
      <c r="I144" s="143"/>
      <c r="J144" s="144">
        <v>0</v>
      </c>
      <c r="K144" s="14"/>
      <c r="L144" s="14"/>
      <c r="M144" s="15">
        <v>0</v>
      </c>
      <c r="N144" s="143"/>
      <c r="O144" s="143"/>
      <c r="P144" s="144">
        <v>0</v>
      </c>
      <c r="Q144" s="14"/>
      <c r="R144" s="14"/>
      <c r="S144" s="15">
        <v>0</v>
      </c>
      <c r="T144" s="14"/>
      <c r="U144" s="14"/>
      <c r="V144" s="15">
        <v>0</v>
      </c>
      <c r="W144" s="52">
        <f t="shared" si="36"/>
        <v>0</v>
      </c>
      <c r="X144" s="53">
        <f t="shared" si="37"/>
        <v>0</v>
      </c>
      <c r="Y144" s="62">
        <f t="shared" si="38"/>
        <v>0</v>
      </c>
      <c r="Z144" s="160">
        <f t="shared" si="33"/>
        <v>0</v>
      </c>
      <c r="AA144" s="16"/>
    </row>
    <row r="145" spans="1:27" hidden="1" x14ac:dyDescent="0.3">
      <c r="A145" s="12" t="s">
        <v>50</v>
      </c>
      <c r="B145" s="20">
        <v>7.9</v>
      </c>
      <c r="C145" s="78" t="s">
        <v>155</v>
      </c>
      <c r="D145" s="75" t="s">
        <v>7</v>
      </c>
      <c r="E145" s="76"/>
      <c r="F145" s="76"/>
      <c r="G145" s="76">
        <f t="shared" si="39"/>
        <v>0</v>
      </c>
      <c r="H145" s="143"/>
      <c r="I145" s="143"/>
      <c r="J145" s="144">
        <v>0</v>
      </c>
      <c r="K145" s="14"/>
      <c r="L145" s="14"/>
      <c r="M145" s="15">
        <v>0</v>
      </c>
      <c r="N145" s="143"/>
      <c r="O145" s="143"/>
      <c r="P145" s="144">
        <v>0</v>
      </c>
      <c r="Q145" s="14"/>
      <c r="R145" s="14"/>
      <c r="S145" s="15">
        <v>0</v>
      </c>
      <c r="T145" s="14"/>
      <c r="U145" s="14"/>
      <c r="V145" s="15">
        <v>0</v>
      </c>
      <c r="W145" s="52">
        <f t="shared" si="36"/>
        <v>0</v>
      </c>
      <c r="X145" s="53">
        <f t="shared" si="37"/>
        <v>0</v>
      </c>
      <c r="Y145" s="62">
        <f t="shared" si="38"/>
        <v>0</v>
      </c>
      <c r="Z145" s="160">
        <f t="shared" si="33"/>
        <v>0</v>
      </c>
      <c r="AA145" s="16"/>
    </row>
    <row r="146" spans="1:27" hidden="1" x14ac:dyDescent="0.3">
      <c r="A146" s="12" t="s">
        <v>50</v>
      </c>
      <c r="B146" s="21">
        <v>7.1</v>
      </c>
      <c r="C146" s="78" t="s">
        <v>220</v>
      </c>
      <c r="D146" s="75" t="s">
        <v>7</v>
      </c>
      <c r="E146" s="76"/>
      <c r="F146" s="76"/>
      <c r="G146" s="76">
        <f t="shared" si="39"/>
        <v>0</v>
      </c>
      <c r="H146" s="143"/>
      <c r="I146" s="143"/>
      <c r="J146" s="144">
        <v>0</v>
      </c>
      <c r="K146" s="14"/>
      <c r="L146" s="14"/>
      <c r="M146" s="15">
        <v>0</v>
      </c>
      <c r="N146" s="143"/>
      <c r="O146" s="143"/>
      <c r="P146" s="144">
        <v>0</v>
      </c>
      <c r="Q146" s="14"/>
      <c r="R146" s="14"/>
      <c r="S146" s="15">
        <v>0</v>
      </c>
      <c r="T146" s="14"/>
      <c r="U146" s="14"/>
      <c r="V146" s="15">
        <v>0</v>
      </c>
      <c r="W146" s="52">
        <f t="shared" si="36"/>
        <v>0</v>
      </c>
      <c r="X146" s="53">
        <f t="shared" si="37"/>
        <v>0</v>
      </c>
      <c r="Y146" s="62">
        <f t="shared" si="38"/>
        <v>0</v>
      </c>
      <c r="Z146" s="160">
        <f t="shared" si="33"/>
        <v>0</v>
      </c>
      <c r="AA146" s="16"/>
    </row>
    <row r="147" spans="1:27" ht="34.5" hidden="1" x14ac:dyDescent="0.3">
      <c r="A147" s="12" t="s">
        <v>50</v>
      </c>
      <c r="B147" s="21">
        <v>7.11</v>
      </c>
      <c r="C147" s="80" t="s">
        <v>221</v>
      </c>
      <c r="D147" s="75"/>
      <c r="E147" s="76"/>
      <c r="F147" s="76">
        <v>0.22</v>
      </c>
      <c r="G147" s="76">
        <f t="shared" si="39"/>
        <v>0</v>
      </c>
      <c r="H147" s="143"/>
      <c r="I147" s="144">
        <v>0.22</v>
      </c>
      <c r="J147" s="144">
        <v>0</v>
      </c>
      <c r="K147" s="14"/>
      <c r="L147" s="15">
        <v>0.22</v>
      </c>
      <c r="M147" s="15">
        <v>0</v>
      </c>
      <c r="N147" s="143"/>
      <c r="O147" s="144">
        <v>0.22</v>
      </c>
      <c r="P147" s="144">
        <v>0</v>
      </c>
      <c r="Q147" s="14"/>
      <c r="R147" s="15">
        <v>0.22</v>
      </c>
      <c r="S147" s="15">
        <v>0</v>
      </c>
      <c r="T147" s="14"/>
      <c r="U147" s="15">
        <v>0.22</v>
      </c>
      <c r="V147" s="15">
        <v>0</v>
      </c>
      <c r="W147" s="52">
        <f t="shared" si="36"/>
        <v>0</v>
      </c>
      <c r="X147" s="53">
        <f t="shared" si="37"/>
        <v>0</v>
      </c>
      <c r="Y147" s="62">
        <f t="shared" si="38"/>
        <v>0</v>
      </c>
      <c r="Z147" s="160">
        <f t="shared" si="33"/>
        <v>0</v>
      </c>
      <c r="AA147" s="16"/>
    </row>
    <row r="148" spans="1:27" ht="12" x14ac:dyDescent="0.3">
      <c r="A148" s="120" t="s">
        <v>156</v>
      </c>
      <c r="B148" s="120"/>
      <c r="C148" s="120"/>
      <c r="D148" s="120"/>
      <c r="E148" s="18">
        <v>0</v>
      </c>
      <c r="F148" s="73"/>
      <c r="G148" s="18">
        <f>SUM(G140:G147)</f>
        <v>26000</v>
      </c>
      <c r="H148" s="146"/>
      <c r="I148" s="146"/>
      <c r="J148" s="146">
        <f>SUM(J140:J147)</f>
        <v>31608.34</v>
      </c>
      <c r="K148" s="18">
        <f>SUM(K140:K147)</f>
        <v>0</v>
      </c>
      <c r="L148" s="18"/>
      <c r="M148" s="18">
        <f>SUM(M140:M147)</f>
        <v>0</v>
      </c>
      <c r="N148" s="146">
        <v>0</v>
      </c>
      <c r="O148" s="147"/>
      <c r="P148" s="146">
        <v>0</v>
      </c>
      <c r="Q148" s="18">
        <v>0</v>
      </c>
      <c r="R148" s="73"/>
      <c r="S148" s="18">
        <v>0</v>
      </c>
      <c r="T148" s="18">
        <v>0</v>
      </c>
      <c r="U148" s="73"/>
      <c r="V148" s="18">
        <v>0</v>
      </c>
      <c r="W148" s="55">
        <f t="shared" si="36"/>
        <v>26000</v>
      </c>
      <c r="X148" s="56">
        <f t="shared" si="37"/>
        <v>31608.34</v>
      </c>
      <c r="Y148" s="64">
        <f t="shared" si="38"/>
        <v>-5608.34</v>
      </c>
      <c r="Z148" s="161">
        <f t="shared" si="33"/>
        <v>-0.21570538461538463</v>
      </c>
      <c r="AA148" s="71"/>
    </row>
    <row r="149" spans="1:27" x14ac:dyDescent="0.3">
      <c r="A149" s="70" t="s">
        <v>46</v>
      </c>
      <c r="B149" s="7">
        <v>8</v>
      </c>
      <c r="C149" s="121" t="s">
        <v>157</v>
      </c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2"/>
      <c r="AA149" s="122"/>
    </row>
    <row r="150" spans="1:27" x14ac:dyDescent="0.3">
      <c r="A150" s="12" t="s">
        <v>50</v>
      </c>
      <c r="B150" s="20">
        <v>8.1</v>
      </c>
      <c r="C150" s="45" t="s">
        <v>158</v>
      </c>
      <c r="D150" s="13" t="s">
        <v>9</v>
      </c>
      <c r="E150" s="14">
        <v>1</v>
      </c>
      <c r="F150" s="14">
        <v>3500</v>
      </c>
      <c r="G150" s="15">
        <f>F150*E150</f>
        <v>3500</v>
      </c>
      <c r="H150" s="143">
        <v>1</v>
      </c>
      <c r="I150" s="143">
        <v>3500</v>
      </c>
      <c r="J150" s="144">
        <f>H150*I150</f>
        <v>3500</v>
      </c>
      <c r="K150" s="14"/>
      <c r="L150" s="14"/>
      <c r="M150" s="15">
        <v>0</v>
      </c>
      <c r="N150" s="143"/>
      <c r="O150" s="143"/>
      <c r="P150" s="144">
        <v>0</v>
      </c>
      <c r="Q150" s="14"/>
      <c r="R150" s="14"/>
      <c r="S150" s="15">
        <v>0</v>
      </c>
      <c r="T150" s="14"/>
      <c r="U150" s="14"/>
      <c r="V150" s="15">
        <v>0</v>
      </c>
      <c r="W150" s="52">
        <f t="shared" ref="W150:W156" si="40">G150+M150</f>
        <v>3500</v>
      </c>
      <c r="X150" s="53">
        <f t="shared" ref="X150:X156" si="41">J150+P150</f>
        <v>3500</v>
      </c>
      <c r="Y150" s="62">
        <f t="shared" ref="Y150:Y156" si="42">W150-X150</f>
        <v>0</v>
      </c>
      <c r="Z150" s="160">
        <f t="shared" si="33"/>
        <v>0</v>
      </c>
      <c r="AA150" s="16"/>
    </row>
    <row r="151" spans="1:27" hidden="1" x14ac:dyDescent="0.3">
      <c r="A151" s="12" t="s">
        <v>50</v>
      </c>
      <c r="B151" s="20">
        <v>8.1999999999999993</v>
      </c>
      <c r="C151" s="45" t="s">
        <v>159</v>
      </c>
      <c r="D151" s="13" t="s">
        <v>9</v>
      </c>
      <c r="E151" s="14"/>
      <c r="F151" s="14"/>
      <c r="G151" s="15">
        <v>0</v>
      </c>
      <c r="H151" s="143"/>
      <c r="I151" s="143"/>
      <c r="J151" s="144">
        <v>0</v>
      </c>
      <c r="K151" s="14"/>
      <c r="L151" s="14"/>
      <c r="M151" s="15">
        <v>0</v>
      </c>
      <c r="N151" s="143"/>
      <c r="O151" s="143"/>
      <c r="P151" s="144">
        <v>0</v>
      </c>
      <c r="Q151" s="14"/>
      <c r="R151" s="14"/>
      <c r="S151" s="15">
        <v>0</v>
      </c>
      <c r="T151" s="14"/>
      <c r="U151" s="14"/>
      <c r="V151" s="15">
        <v>0</v>
      </c>
      <c r="W151" s="52">
        <f t="shared" si="40"/>
        <v>0</v>
      </c>
      <c r="X151" s="53">
        <f t="shared" si="41"/>
        <v>0</v>
      </c>
      <c r="Y151" s="62">
        <f t="shared" si="42"/>
        <v>0</v>
      </c>
      <c r="Z151" s="160">
        <f t="shared" si="33"/>
        <v>0</v>
      </c>
      <c r="AA151" s="16"/>
    </row>
    <row r="152" spans="1:27" ht="23" hidden="1" x14ac:dyDescent="0.3">
      <c r="A152" s="12" t="s">
        <v>50</v>
      </c>
      <c r="B152" s="20">
        <v>8.3000000000000007</v>
      </c>
      <c r="C152" s="45" t="s">
        <v>160</v>
      </c>
      <c r="D152" s="13" t="s">
        <v>161</v>
      </c>
      <c r="E152" s="14"/>
      <c r="F152" s="14"/>
      <c r="G152" s="15">
        <v>0</v>
      </c>
      <c r="H152" s="143"/>
      <c r="I152" s="143"/>
      <c r="J152" s="144">
        <v>0</v>
      </c>
      <c r="K152" s="14"/>
      <c r="L152" s="14"/>
      <c r="M152" s="15">
        <v>0</v>
      </c>
      <c r="N152" s="143"/>
      <c r="O152" s="143"/>
      <c r="P152" s="144">
        <v>0</v>
      </c>
      <c r="Q152" s="14"/>
      <c r="R152" s="14"/>
      <c r="S152" s="15">
        <v>0</v>
      </c>
      <c r="T152" s="14"/>
      <c r="U152" s="14"/>
      <c r="V152" s="15">
        <v>0</v>
      </c>
      <c r="W152" s="52">
        <f t="shared" si="40"/>
        <v>0</v>
      </c>
      <c r="X152" s="53">
        <f t="shared" si="41"/>
        <v>0</v>
      </c>
      <c r="Y152" s="62">
        <f t="shared" si="42"/>
        <v>0</v>
      </c>
      <c r="Z152" s="160">
        <f t="shared" si="33"/>
        <v>0</v>
      </c>
      <c r="AA152" s="16"/>
    </row>
    <row r="153" spans="1:27" ht="23" hidden="1" x14ac:dyDescent="0.3">
      <c r="A153" s="12" t="s">
        <v>50</v>
      </c>
      <c r="B153" s="20">
        <v>8.4</v>
      </c>
      <c r="C153" s="45" t="s">
        <v>162</v>
      </c>
      <c r="D153" s="13" t="s">
        <v>161</v>
      </c>
      <c r="E153" s="14"/>
      <c r="F153" s="14"/>
      <c r="G153" s="15">
        <v>0</v>
      </c>
      <c r="H153" s="143"/>
      <c r="I153" s="143"/>
      <c r="J153" s="144">
        <v>0</v>
      </c>
      <c r="K153" s="14"/>
      <c r="L153" s="14"/>
      <c r="M153" s="15">
        <v>0</v>
      </c>
      <c r="N153" s="143"/>
      <c r="O153" s="143"/>
      <c r="P153" s="144">
        <v>0</v>
      </c>
      <c r="Q153" s="14"/>
      <c r="R153" s="14"/>
      <c r="S153" s="15">
        <v>0</v>
      </c>
      <c r="T153" s="14"/>
      <c r="U153" s="14"/>
      <c r="V153" s="15">
        <v>0</v>
      </c>
      <c r="W153" s="52">
        <f t="shared" si="40"/>
        <v>0</v>
      </c>
      <c r="X153" s="53">
        <f t="shared" si="41"/>
        <v>0</v>
      </c>
      <c r="Y153" s="62">
        <f t="shared" si="42"/>
        <v>0</v>
      </c>
      <c r="Z153" s="160">
        <f t="shared" si="33"/>
        <v>0</v>
      </c>
      <c r="AA153" s="16"/>
    </row>
    <row r="154" spans="1:27" ht="23" hidden="1" x14ac:dyDescent="0.3">
      <c r="A154" s="12" t="s">
        <v>50</v>
      </c>
      <c r="B154" s="20">
        <v>8.5</v>
      </c>
      <c r="C154" s="45" t="s">
        <v>163</v>
      </c>
      <c r="D154" s="13" t="s">
        <v>161</v>
      </c>
      <c r="E154" s="14"/>
      <c r="F154" s="14"/>
      <c r="G154" s="15">
        <v>0</v>
      </c>
      <c r="H154" s="143"/>
      <c r="I154" s="143"/>
      <c r="J154" s="144">
        <v>0</v>
      </c>
      <c r="K154" s="14"/>
      <c r="L154" s="14"/>
      <c r="M154" s="15">
        <v>0</v>
      </c>
      <c r="N154" s="143"/>
      <c r="O154" s="143"/>
      <c r="P154" s="144">
        <v>0</v>
      </c>
      <c r="Q154" s="14"/>
      <c r="R154" s="14"/>
      <c r="S154" s="15">
        <v>0</v>
      </c>
      <c r="T154" s="14"/>
      <c r="U154" s="14"/>
      <c r="V154" s="15">
        <v>0</v>
      </c>
      <c r="W154" s="52">
        <f t="shared" si="40"/>
        <v>0</v>
      </c>
      <c r="X154" s="53">
        <f t="shared" si="41"/>
        <v>0</v>
      </c>
      <c r="Y154" s="62">
        <f t="shared" si="42"/>
        <v>0</v>
      </c>
      <c r="Z154" s="160">
        <f t="shared" si="33"/>
        <v>0</v>
      </c>
      <c r="AA154" s="16"/>
    </row>
    <row r="155" spans="1:27" ht="34.5" hidden="1" x14ac:dyDescent="0.3">
      <c r="A155" s="12" t="s">
        <v>50</v>
      </c>
      <c r="B155" s="20">
        <v>8.6</v>
      </c>
      <c r="C155" s="47" t="s">
        <v>164</v>
      </c>
      <c r="D155" s="16"/>
      <c r="E155" s="14"/>
      <c r="F155" s="15">
        <v>0.22</v>
      </c>
      <c r="G155" s="15">
        <v>0</v>
      </c>
      <c r="H155" s="143"/>
      <c r="I155" s="144">
        <v>0.22</v>
      </c>
      <c r="J155" s="144">
        <v>0</v>
      </c>
      <c r="K155" s="14"/>
      <c r="L155" s="15">
        <v>0.22</v>
      </c>
      <c r="M155" s="15">
        <v>0</v>
      </c>
      <c r="N155" s="143"/>
      <c r="O155" s="144">
        <v>0.22</v>
      </c>
      <c r="P155" s="144">
        <v>0</v>
      </c>
      <c r="Q155" s="14"/>
      <c r="R155" s="15">
        <v>0.22</v>
      </c>
      <c r="S155" s="15">
        <v>0</v>
      </c>
      <c r="T155" s="14"/>
      <c r="U155" s="15">
        <v>0.22</v>
      </c>
      <c r="V155" s="15">
        <v>0</v>
      </c>
      <c r="W155" s="52">
        <f t="shared" si="40"/>
        <v>0</v>
      </c>
      <c r="X155" s="53">
        <f t="shared" si="41"/>
        <v>0</v>
      </c>
      <c r="Y155" s="62">
        <f t="shared" si="42"/>
        <v>0</v>
      </c>
      <c r="Z155" s="160">
        <f t="shared" si="33"/>
        <v>0</v>
      </c>
      <c r="AA155" s="16"/>
    </row>
    <row r="156" spans="1:27" ht="12" x14ac:dyDescent="0.3">
      <c r="A156" s="120" t="s">
        <v>165</v>
      </c>
      <c r="B156" s="120"/>
      <c r="C156" s="120"/>
      <c r="D156" s="120"/>
      <c r="E156" s="18">
        <v>0</v>
      </c>
      <c r="F156" s="73"/>
      <c r="G156" s="18">
        <f>G150</f>
        <v>3500</v>
      </c>
      <c r="H156" s="146">
        <f t="shared" ref="H156:T156" si="43">H150</f>
        <v>1</v>
      </c>
      <c r="I156" s="146">
        <f t="shared" si="43"/>
        <v>3500</v>
      </c>
      <c r="J156" s="146">
        <f t="shared" si="43"/>
        <v>3500</v>
      </c>
      <c r="K156" s="18">
        <f t="shared" si="43"/>
        <v>0</v>
      </c>
      <c r="L156" s="18">
        <f t="shared" si="43"/>
        <v>0</v>
      </c>
      <c r="M156" s="18">
        <f t="shared" si="43"/>
        <v>0</v>
      </c>
      <c r="N156" s="146">
        <f t="shared" si="43"/>
        <v>0</v>
      </c>
      <c r="O156" s="146">
        <f t="shared" si="43"/>
        <v>0</v>
      </c>
      <c r="P156" s="146">
        <f t="shared" si="43"/>
        <v>0</v>
      </c>
      <c r="Q156" s="18">
        <f t="shared" si="43"/>
        <v>0</v>
      </c>
      <c r="R156" s="18">
        <f t="shared" si="43"/>
        <v>0</v>
      </c>
      <c r="S156" s="18">
        <f t="shared" si="43"/>
        <v>0</v>
      </c>
      <c r="T156" s="18">
        <f t="shared" si="43"/>
        <v>0</v>
      </c>
      <c r="U156" s="73"/>
      <c r="V156" s="18">
        <v>0</v>
      </c>
      <c r="W156" s="55">
        <f t="shared" si="40"/>
        <v>3500</v>
      </c>
      <c r="X156" s="56">
        <f t="shared" si="41"/>
        <v>3500</v>
      </c>
      <c r="Y156" s="64">
        <f t="shared" si="42"/>
        <v>0</v>
      </c>
      <c r="Z156" s="161">
        <f t="shared" si="33"/>
        <v>0</v>
      </c>
      <c r="AA156" s="71"/>
    </row>
    <row r="157" spans="1:27" x14ac:dyDescent="0.3">
      <c r="A157" s="70" t="s">
        <v>46</v>
      </c>
      <c r="B157" s="7">
        <v>9</v>
      </c>
      <c r="C157" s="121" t="s">
        <v>166</v>
      </c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2"/>
      <c r="AA157" s="122"/>
    </row>
    <row r="158" spans="1:27" x14ac:dyDescent="0.3">
      <c r="A158" s="12" t="s">
        <v>50</v>
      </c>
      <c r="B158" s="81">
        <v>43839</v>
      </c>
      <c r="C158" s="47" t="s">
        <v>8</v>
      </c>
      <c r="D158" s="16" t="s">
        <v>232</v>
      </c>
      <c r="E158" s="14">
        <v>10</v>
      </c>
      <c r="F158" s="14">
        <v>500</v>
      </c>
      <c r="G158" s="14">
        <f>F158*E158</f>
        <v>5000</v>
      </c>
      <c r="H158" s="152">
        <v>17</v>
      </c>
      <c r="I158" s="152">
        <v>500</v>
      </c>
      <c r="J158" s="144">
        <f>I158*H158</f>
        <v>8500</v>
      </c>
      <c r="K158" s="14"/>
      <c r="L158" s="14"/>
      <c r="M158" s="15">
        <v>0</v>
      </c>
      <c r="N158" s="143"/>
      <c r="O158" s="143"/>
      <c r="P158" s="144">
        <v>0</v>
      </c>
      <c r="Q158" s="14"/>
      <c r="R158" s="14"/>
      <c r="S158" s="15">
        <v>0</v>
      </c>
      <c r="T158" s="14"/>
      <c r="U158" s="14"/>
      <c r="V158" s="15">
        <v>0</v>
      </c>
      <c r="W158" s="52">
        <f t="shared" ref="W158:W164" si="44">G158+M158</f>
        <v>5000</v>
      </c>
      <c r="X158" s="53">
        <f t="shared" ref="X158:X164" si="45">J158+P158</f>
        <v>8500</v>
      </c>
      <c r="Y158" s="62">
        <f>W158-X158</f>
        <v>-3500</v>
      </c>
      <c r="Z158" s="160">
        <f t="shared" si="33"/>
        <v>-0.7</v>
      </c>
      <c r="AA158" s="16"/>
    </row>
    <row r="159" spans="1:27" x14ac:dyDescent="0.3">
      <c r="A159" s="12" t="s">
        <v>50</v>
      </c>
      <c r="B159" s="81">
        <v>43870</v>
      </c>
      <c r="C159" s="47" t="s">
        <v>318</v>
      </c>
      <c r="D159" s="16" t="s">
        <v>232</v>
      </c>
      <c r="E159" s="14">
        <v>6</v>
      </c>
      <c r="F159" s="14">
        <v>2500</v>
      </c>
      <c r="G159" s="14">
        <f t="shared" ref="G159:G163" si="46">F159*E159</f>
        <v>15000</v>
      </c>
      <c r="H159" s="152">
        <v>1</v>
      </c>
      <c r="I159" s="152">
        <v>21000</v>
      </c>
      <c r="J159" s="144">
        <f t="shared" ref="J159:J163" si="47">I159*H159</f>
        <v>21000</v>
      </c>
      <c r="K159" s="14"/>
      <c r="L159" s="14"/>
      <c r="M159" s="15">
        <v>0</v>
      </c>
      <c r="N159" s="143"/>
      <c r="O159" s="143"/>
      <c r="P159" s="144">
        <v>0</v>
      </c>
      <c r="Q159" s="14"/>
      <c r="R159" s="14"/>
      <c r="S159" s="15">
        <v>0</v>
      </c>
      <c r="T159" s="14"/>
      <c r="U159" s="14"/>
      <c r="V159" s="15">
        <v>0</v>
      </c>
      <c r="W159" s="52">
        <f t="shared" si="44"/>
        <v>15000</v>
      </c>
      <c r="X159" s="53">
        <f t="shared" si="45"/>
        <v>21000</v>
      </c>
      <c r="Y159" s="62">
        <f>W159-X159</f>
        <v>-6000</v>
      </c>
      <c r="Z159" s="160">
        <f t="shared" si="33"/>
        <v>-0.4</v>
      </c>
      <c r="AA159" s="16"/>
    </row>
    <row r="160" spans="1:27" x14ac:dyDescent="0.3">
      <c r="A160" s="12" t="s">
        <v>50</v>
      </c>
      <c r="B160" s="81">
        <v>43899</v>
      </c>
      <c r="C160" s="47" t="s">
        <v>319</v>
      </c>
      <c r="D160" s="16" t="s">
        <v>7</v>
      </c>
      <c r="E160" s="14">
        <v>15</v>
      </c>
      <c r="F160" s="14">
        <v>900</v>
      </c>
      <c r="G160" s="14">
        <f t="shared" si="46"/>
        <v>13500</v>
      </c>
      <c r="H160" s="143">
        <v>1</v>
      </c>
      <c r="I160" s="143">
        <v>3000</v>
      </c>
      <c r="J160" s="144">
        <f t="shared" si="47"/>
        <v>3000</v>
      </c>
      <c r="K160" s="14"/>
      <c r="L160" s="14"/>
      <c r="M160" s="15">
        <v>0</v>
      </c>
      <c r="N160" s="143"/>
      <c r="O160" s="143"/>
      <c r="P160" s="144">
        <v>0</v>
      </c>
      <c r="Q160" s="14"/>
      <c r="R160" s="14"/>
      <c r="S160" s="15">
        <v>0</v>
      </c>
      <c r="T160" s="14"/>
      <c r="U160" s="14"/>
      <c r="V160" s="15">
        <v>0</v>
      </c>
      <c r="W160" s="52">
        <f t="shared" si="44"/>
        <v>13500</v>
      </c>
      <c r="X160" s="53">
        <f t="shared" si="45"/>
        <v>3000</v>
      </c>
      <c r="Y160" s="62">
        <f>W160-X160</f>
        <v>10500</v>
      </c>
      <c r="Z160" s="160">
        <f t="shared" ref="Z160:Z164" si="48">IFERROR(Y160/W160,0)</f>
        <v>0.77777777777777779</v>
      </c>
      <c r="AA160" s="16"/>
    </row>
    <row r="161" spans="1:27" x14ac:dyDescent="0.3">
      <c r="A161" s="12" t="s">
        <v>50</v>
      </c>
      <c r="B161" s="82">
        <v>43930</v>
      </c>
      <c r="C161" s="47" t="s">
        <v>320</v>
      </c>
      <c r="D161" s="16" t="s">
        <v>232</v>
      </c>
      <c r="E161" s="14">
        <v>100</v>
      </c>
      <c r="F161" s="14">
        <v>360</v>
      </c>
      <c r="G161" s="14">
        <f t="shared" si="46"/>
        <v>36000</v>
      </c>
      <c r="H161" s="143">
        <v>100</v>
      </c>
      <c r="I161" s="143">
        <v>360</v>
      </c>
      <c r="J161" s="144">
        <f t="shared" si="47"/>
        <v>36000</v>
      </c>
      <c r="K161" s="14"/>
      <c r="L161" s="14"/>
      <c r="M161" s="15"/>
      <c r="N161" s="143"/>
      <c r="O161" s="143"/>
      <c r="P161" s="144"/>
      <c r="Q161" s="14"/>
      <c r="R161" s="14"/>
      <c r="S161" s="15"/>
      <c r="T161" s="14"/>
      <c r="U161" s="14"/>
      <c r="V161" s="15"/>
      <c r="W161" s="52">
        <f t="shared" si="44"/>
        <v>36000</v>
      </c>
      <c r="X161" s="53">
        <f t="shared" si="45"/>
        <v>36000</v>
      </c>
      <c r="Y161" s="62">
        <f t="shared" ref="Y161:Y162" si="49">W161-X161</f>
        <v>0</v>
      </c>
      <c r="Z161" s="160">
        <f t="shared" si="48"/>
        <v>0</v>
      </c>
      <c r="AA161" s="16"/>
    </row>
    <row r="162" spans="1:27" ht="23" x14ac:dyDescent="0.3">
      <c r="A162" s="12" t="s">
        <v>50</v>
      </c>
      <c r="B162" s="82">
        <v>130.5</v>
      </c>
      <c r="C162" s="47" t="s">
        <v>321</v>
      </c>
      <c r="D162" s="16" t="s">
        <v>12</v>
      </c>
      <c r="E162" s="14">
        <v>2</v>
      </c>
      <c r="F162" s="14">
        <v>5000</v>
      </c>
      <c r="G162" s="14">
        <f t="shared" si="46"/>
        <v>10000</v>
      </c>
      <c r="H162" s="143">
        <v>2</v>
      </c>
      <c r="I162" s="143">
        <v>5000</v>
      </c>
      <c r="J162" s="144">
        <f t="shared" si="47"/>
        <v>10000</v>
      </c>
      <c r="K162" s="14"/>
      <c r="L162" s="14"/>
      <c r="M162" s="15"/>
      <c r="N162" s="143"/>
      <c r="O162" s="143"/>
      <c r="P162" s="144"/>
      <c r="Q162" s="14"/>
      <c r="R162" s="14"/>
      <c r="S162" s="15"/>
      <c r="T162" s="14"/>
      <c r="U162" s="14"/>
      <c r="V162" s="15"/>
      <c r="W162" s="52">
        <f t="shared" si="44"/>
        <v>10000</v>
      </c>
      <c r="X162" s="53">
        <f t="shared" si="45"/>
        <v>10000</v>
      </c>
      <c r="Y162" s="62">
        <f t="shared" si="49"/>
        <v>0</v>
      </c>
      <c r="Z162" s="160">
        <f t="shared" si="48"/>
        <v>0</v>
      </c>
      <c r="AA162" s="16"/>
    </row>
    <row r="163" spans="1:27" ht="23" x14ac:dyDescent="0.3">
      <c r="A163" s="12" t="s">
        <v>50</v>
      </c>
      <c r="B163" s="82">
        <v>43991</v>
      </c>
      <c r="C163" s="47" t="s">
        <v>322</v>
      </c>
      <c r="D163" s="16" t="s">
        <v>4</v>
      </c>
      <c r="E163" s="14"/>
      <c r="F163" s="14"/>
      <c r="G163" s="14">
        <f t="shared" si="46"/>
        <v>0</v>
      </c>
      <c r="H163" s="143"/>
      <c r="I163" s="143"/>
      <c r="J163" s="144">
        <f t="shared" si="47"/>
        <v>0</v>
      </c>
      <c r="K163" s="14">
        <v>5</v>
      </c>
      <c r="L163" s="14">
        <v>7200</v>
      </c>
      <c r="M163" s="15">
        <f>L163*K163</f>
        <v>36000</v>
      </c>
      <c r="N163" s="143">
        <v>1</v>
      </c>
      <c r="O163" s="143">
        <v>36000</v>
      </c>
      <c r="P163" s="144">
        <f>O163</f>
        <v>36000</v>
      </c>
      <c r="Q163" s="14"/>
      <c r="R163" s="14"/>
      <c r="S163" s="15">
        <v>0</v>
      </c>
      <c r="T163" s="14"/>
      <c r="U163" s="14"/>
      <c r="V163" s="15">
        <v>0</v>
      </c>
      <c r="W163" s="52">
        <f t="shared" si="44"/>
        <v>36000</v>
      </c>
      <c r="X163" s="53">
        <f t="shared" si="45"/>
        <v>36000</v>
      </c>
      <c r="Y163" s="62">
        <f>W163-X163</f>
        <v>0</v>
      </c>
      <c r="Z163" s="160">
        <f t="shared" si="48"/>
        <v>0</v>
      </c>
      <c r="AA163" s="16"/>
    </row>
    <row r="164" spans="1:27" ht="12" x14ac:dyDescent="0.3">
      <c r="A164" s="120" t="s">
        <v>167</v>
      </c>
      <c r="B164" s="120"/>
      <c r="C164" s="120"/>
      <c r="D164" s="120"/>
      <c r="E164" s="18">
        <v>0</v>
      </c>
      <c r="F164" s="73"/>
      <c r="G164" s="18">
        <f>SUM(G158:G163)</f>
        <v>79500</v>
      </c>
      <c r="H164" s="146"/>
      <c r="I164" s="146"/>
      <c r="J164" s="146">
        <f>SUM(J158:J163)</f>
        <v>78500</v>
      </c>
      <c r="K164" s="18">
        <f>SUM(K158:K163)</f>
        <v>5</v>
      </c>
      <c r="L164" s="18"/>
      <c r="M164" s="18">
        <f>SUM(M158:M163)</f>
        <v>36000</v>
      </c>
      <c r="N164" s="146">
        <v>0</v>
      </c>
      <c r="O164" s="147"/>
      <c r="P164" s="146">
        <f>P163</f>
        <v>36000</v>
      </c>
      <c r="Q164" s="18">
        <v>0</v>
      </c>
      <c r="R164" s="73"/>
      <c r="S164" s="18">
        <v>0</v>
      </c>
      <c r="T164" s="18">
        <v>0</v>
      </c>
      <c r="U164" s="73"/>
      <c r="V164" s="18">
        <v>0</v>
      </c>
      <c r="W164" s="55">
        <f t="shared" si="44"/>
        <v>115500</v>
      </c>
      <c r="X164" s="56">
        <f t="shared" si="45"/>
        <v>114500</v>
      </c>
      <c r="Y164" s="64">
        <f>W164-X164</f>
        <v>1000</v>
      </c>
      <c r="Z164" s="161">
        <f t="shared" si="48"/>
        <v>8.658008658008658E-3</v>
      </c>
      <c r="AA164" s="71"/>
    </row>
    <row r="165" spans="1:27" x14ac:dyDescent="0.3">
      <c r="A165" s="70" t="s">
        <v>46</v>
      </c>
      <c r="B165" s="7">
        <v>10</v>
      </c>
      <c r="C165" s="121" t="s">
        <v>168</v>
      </c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2"/>
      <c r="AA165" s="122"/>
    </row>
    <row r="166" spans="1:27" ht="34.5" x14ac:dyDescent="0.3">
      <c r="A166" s="12" t="s">
        <v>50</v>
      </c>
      <c r="B166" s="20">
        <v>10.1</v>
      </c>
      <c r="C166" s="47" t="s">
        <v>233</v>
      </c>
      <c r="D166" s="16" t="s">
        <v>234</v>
      </c>
      <c r="E166" s="14"/>
      <c r="F166" s="14"/>
      <c r="G166" s="15"/>
      <c r="H166" s="143"/>
      <c r="I166" s="143"/>
      <c r="J166" s="144">
        <f>I166*H166</f>
        <v>0</v>
      </c>
      <c r="K166" s="14"/>
      <c r="L166" s="14"/>
      <c r="M166" s="15">
        <v>0</v>
      </c>
      <c r="N166" s="143"/>
      <c r="O166" s="143"/>
      <c r="P166" s="144">
        <v>0</v>
      </c>
      <c r="Q166" s="14"/>
      <c r="R166" s="14"/>
      <c r="S166" s="15">
        <v>0</v>
      </c>
      <c r="T166" s="14"/>
      <c r="U166" s="14"/>
      <c r="V166" s="15">
        <v>0</v>
      </c>
      <c r="W166" s="52">
        <f t="shared" ref="W166:W169" si="50">G166+M166</f>
        <v>0</v>
      </c>
      <c r="X166" s="53">
        <f t="shared" ref="X166:X169" si="51">J166+P166</f>
        <v>0</v>
      </c>
      <c r="Y166" s="62">
        <f t="shared" ref="Y166:Y169" si="52">W166-X166</f>
        <v>0</v>
      </c>
      <c r="Z166" s="160">
        <f t="shared" ref="Z166:Z204" si="53">IFERROR(Y166/W166,0)</f>
        <v>0</v>
      </c>
      <c r="AA166" s="16"/>
    </row>
    <row r="167" spans="1:27" hidden="1" x14ac:dyDescent="0.3">
      <c r="A167" s="12" t="s">
        <v>50</v>
      </c>
      <c r="B167" s="20">
        <v>10.199999999999999</v>
      </c>
      <c r="C167" s="47" t="s">
        <v>235</v>
      </c>
      <c r="D167" s="16" t="s">
        <v>3</v>
      </c>
      <c r="E167" s="14"/>
      <c r="F167" s="14"/>
      <c r="G167" s="15"/>
      <c r="H167" s="143"/>
      <c r="I167" s="143"/>
      <c r="J167" s="144">
        <f t="shared" ref="J167:J168" si="54">I167*H167</f>
        <v>0</v>
      </c>
      <c r="K167" s="14"/>
      <c r="L167" s="14"/>
      <c r="M167" s="15">
        <v>0</v>
      </c>
      <c r="N167" s="143"/>
      <c r="O167" s="143"/>
      <c r="P167" s="144">
        <v>0</v>
      </c>
      <c r="Q167" s="14"/>
      <c r="R167" s="14"/>
      <c r="S167" s="15">
        <v>0</v>
      </c>
      <c r="T167" s="14"/>
      <c r="U167" s="14"/>
      <c r="V167" s="15">
        <v>0</v>
      </c>
      <c r="W167" s="52">
        <f t="shared" si="50"/>
        <v>0</v>
      </c>
      <c r="X167" s="53">
        <f t="shared" si="51"/>
        <v>0</v>
      </c>
      <c r="Y167" s="62">
        <f t="shared" si="52"/>
        <v>0</v>
      </c>
      <c r="Z167" s="160">
        <f t="shared" si="53"/>
        <v>0</v>
      </c>
      <c r="AA167" s="16"/>
    </row>
    <row r="168" spans="1:27" ht="46" hidden="1" x14ac:dyDescent="0.3">
      <c r="A168" s="12" t="s">
        <v>50</v>
      </c>
      <c r="B168" s="20">
        <v>10.5</v>
      </c>
      <c r="C168" s="47" t="s">
        <v>169</v>
      </c>
      <c r="D168" s="16"/>
      <c r="E168" s="14"/>
      <c r="F168" s="15">
        <v>0.22</v>
      </c>
      <c r="G168" s="15">
        <v>0</v>
      </c>
      <c r="H168" s="143"/>
      <c r="I168" s="144">
        <v>0.22</v>
      </c>
      <c r="J168" s="144">
        <f t="shared" si="54"/>
        <v>0</v>
      </c>
      <c r="K168" s="14"/>
      <c r="L168" s="15">
        <v>0.22</v>
      </c>
      <c r="M168" s="15">
        <v>0</v>
      </c>
      <c r="N168" s="143"/>
      <c r="O168" s="144">
        <v>0.22</v>
      </c>
      <c r="P168" s="144">
        <v>0</v>
      </c>
      <c r="Q168" s="14"/>
      <c r="R168" s="15">
        <v>0.22</v>
      </c>
      <c r="S168" s="15">
        <v>0</v>
      </c>
      <c r="T168" s="14"/>
      <c r="U168" s="15">
        <v>0.22</v>
      </c>
      <c r="V168" s="15">
        <v>0</v>
      </c>
      <c r="W168" s="52">
        <f t="shared" si="50"/>
        <v>0</v>
      </c>
      <c r="X168" s="53">
        <f t="shared" si="51"/>
        <v>0</v>
      </c>
      <c r="Y168" s="62">
        <f t="shared" si="52"/>
        <v>0</v>
      </c>
      <c r="Z168" s="160">
        <f t="shared" si="53"/>
        <v>0</v>
      </c>
      <c r="AA168" s="16"/>
    </row>
    <row r="169" spans="1:27" ht="12" x14ac:dyDescent="0.3">
      <c r="A169" s="120" t="s">
        <v>170</v>
      </c>
      <c r="B169" s="120"/>
      <c r="C169" s="120"/>
      <c r="D169" s="120"/>
      <c r="E169" s="18">
        <v>0</v>
      </c>
      <c r="F169" s="73"/>
      <c r="G169" s="18">
        <f>SUM(G166:G168)</f>
        <v>0</v>
      </c>
      <c r="H169" s="146">
        <f>SUM(H166:H168)</f>
        <v>0</v>
      </c>
      <c r="I169" s="146"/>
      <c r="J169" s="146">
        <f>SUM(J166:J168)</f>
        <v>0</v>
      </c>
      <c r="K169" s="18">
        <v>0</v>
      </c>
      <c r="L169" s="73"/>
      <c r="M169" s="18">
        <v>0</v>
      </c>
      <c r="N169" s="146">
        <v>0</v>
      </c>
      <c r="O169" s="147"/>
      <c r="P169" s="146">
        <v>0</v>
      </c>
      <c r="Q169" s="18">
        <v>0</v>
      </c>
      <c r="R169" s="73"/>
      <c r="S169" s="18">
        <v>0</v>
      </c>
      <c r="T169" s="18">
        <v>0</v>
      </c>
      <c r="U169" s="73"/>
      <c r="V169" s="18">
        <v>0</v>
      </c>
      <c r="W169" s="55">
        <f t="shared" si="50"/>
        <v>0</v>
      </c>
      <c r="X169" s="56">
        <f t="shared" si="51"/>
        <v>0</v>
      </c>
      <c r="Y169" s="64">
        <f t="shared" si="52"/>
        <v>0</v>
      </c>
      <c r="Z169" s="161">
        <f t="shared" si="53"/>
        <v>0</v>
      </c>
      <c r="AA169" s="71"/>
    </row>
    <row r="170" spans="1:27" x14ac:dyDescent="0.3">
      <c r="A170" s="70" t="s">
        <v>46</v>
      </c>
      <c r="B170" s="7">
        <v>11</v>
      </c>
      <c r="C170" s="121" t="s">
        <v>171</v>
      </c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2"/>
      <c r="AA170" s="122"/>
    </row>
    <row r="171" spans="1:27" ht="34.5" x14ac:dyDescent="0.3">
      <c r="A171" s="12" t="s">
        <v>50</v>
      </c>
      <c r="B171" s="20">
        <v>11.1</v>
      </c>
      <c r="C171" s="47" t="s">
        <v>172</v>
      </c>
      <c r="D171" s="13" t="s">
        <v>7</v>
      </c>
      <c r="E171" s="14"/>
      <c r="F171" s="14"/>
      <c r="G171" s="15">
        <v>0</v>
      </c>
      <c r="H171" s="143"/>
      <c r="I171" s="143"/>
      <c r="J171" s="144">
        <v>0</v>
      </c>
      <c r="K171" s="14"/>
      <c r="L171" s="14"/>
      <c r="M171" s="15">
        <v>0</v>
      </c>
      <c r="N171" s="143"/>
      <c r="O171" s="143"/>
      <c r="P171" s="144">
        <v>0</v>
      </c>
      <c r="Q171" s="14"/>
      <c r="R171" s="14"/>
      <c r="S171" s="15">
        <v>0</v>
      </c>
      <c r="T171" s="14"/>
      <c r="U171" s="14"/>
      <c r="V171" s="15">
        <v>0</v>
      </c>
      <c r="W171" s="52">
        <f t="shared" ref="W171:W173" si="55">G171+M171</f>
        <v>0</v>
      </c>
      <c r="X171" s="53">
        <f t="shared" ref="X171:X173" si="56">J171+P171</f>
        <v>0</v>
      </c>
      <c r="Y171" s="62">
        <f>W171-X171</f>
        <v>0</v>
      </c>
      <c r="Z171" s="160">
        <f t="shared" si="53"/>
        <v>0</v>
      </c>
      <c r="AA171" s="16"/>
    </row>
    <row r="172" spans="1:27" ht="34.5" hidden="1" x14ac:dyDescent="0.3">
      <c r="A172" s="12" t="s">
        <v>50</v>
      </c>
      <c r="B172" s="20">
        <v>11.2</v>
      </c>
      <c r="C172" s="47" t="s">
        <v>172</v>
      </c>
      <c r="D172" s="13" t="s">
        <v>7</v>
      </c>
      <c r="E172" s="14"/>
      <c r="F172" s="14"/>
      <c r="G172" s="15">
        <v>0</v>
      </c>
      <c r="H172" s="143"/>
      <c r="I172" s="143"/>
      <c r="J172" s="144">
        <v>0</v>
      </c>
      <c r="K172" s="14"/>
      <c r="L172" s="14"/>
      <c r="M172" s="15">
        <v>0</v>
      </c>
      <c r="N172" s="143"/>
      <c r="O172" s="143"/>
      <c r="P172" s="144">
        <v>0</v>
      </c>
      <c r="Q172" s="14"/>
      <c r="R172" s="14"/>
      <c r="S172" s="15">
        <v>0</v>
      </c>
      <c r="T172" s="14"/>
      <c r="U172" s="14"/>
      <c r="V172" s="15">
        <v>0</v>
      </c>
      <c r="W172" s="52">
        <f t="shared" si="55"/>
        <v>0</v>
      </c>
      <c r="X172" s="53">
        <f t="shared" si="56"/>
        <v>0</v>
      </c>
      <c r="Y172" s="62">
        <f>W172-X172</f>
        <v>0</v>
      </c>
      <c r="Z172" s="160">
        <f t="shared" si="53"/>
        <v>0</v>
      </c>
      <c r="AA172" s="16"/>
    </row>
    <row r="173" spans="1:27" x14ac:dyDescent="0.3">
      <c r="A173" s="125" t="s">
        <v>173</v>
      </c>
      <c r="B173" s="125"/>
      <c r="C173" s="125"/>
      <c r="D173" s="125"/>
      <c r="E173" s="18">
        <v>0</v>
      </c>
      <c r="F173" s="73"/>
      <c r="G173" s="18">
        <v>0</v>
      </c>
      <c r="H173" s="146">
        <v>0</v>
      </c>
      <c r="I173" s="147"/>
      <c r="J173" s="146">
        <v>0</v>
      </c>
      <c r="K173" s="18">
        <v>0</v>
      </c>
      <c r="L173" s="73"/>
      <c r="M173" s="18">
        <v>0</v>
      </c>
      <c r="N173" s="146">
        <v>0</v>
      </c>
      <c r="O173" s="147"/>
      <c r="P173" s="146">
        <v>0</v>
      </c>
      <c r="Q173" s="18">
        <v>0</v>
      </c>
      <c r="R173" s="73"/>
      <c r="S173" s="18">
        <v>0</v>
      </c>
      <c r="T173" s="18">
        <v>0</v>
      </c>
      <c r="U173" s="73"/>
      <c r="V173" s="18">
        <v>0</v>
      </c>
      <c r="W173" s="55">
        <f t="shared" si="55"/>
        <v>0</v>
      </c>
      <c r="X173" s="56">
        <f t="shared" si="56"/>
        <v>0</v>
      </c>
      <c r="Y173" s="64">
        <f>W173-X173</f>
        <v>0</v>
      </c>
      <c r="Z173" s="161">
        <f t="shared" si="53"/>
        <v>0</v>
      </c>
      <c r="AA173" s="71"/>
    </row>
    <row r="174" spans="1:27" x14ac:dyDescent="0.3">
      <c r="A174" s="70" t="s">
        <v>46</v>
      </c>
      <c r="B174" s="7">
        <v>12</v>
      </c>
      <c r="C174" s="121" t="s">
        <v>174</v>
      </c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2"/>
      <c r="AA174" s="122"/>
    </row>
    <row r="175" spans="1:27" ht="34.5" x14ac:dyDescent="0.3">
      <c r="A175" s="12" t="s">
        <v>50</v>
      </c>
      <c r="B175" s="20">
        <v>12.1</v>
      </c>
      <c r="C175" s="47" t="s">
        <v>172</v>
      </c>
      <c r="D175" s="13"/>
      <c r="E175" s="14"/>
      <c r="F175" s="14"/>
      <c r="G175" s="15">
        <v>0</v>
      </c>
      <c r="H175" s="143"/>
      <c r="I175" s="143"/>
      <c r="J175" s="144">
        <v>0</v>
      </c>
      <c r="K175" s="14"/>
      <c r="L175" s="14"/>
      <c r="M175" s="15">
        <v>0</v>
      </c>
      <c r="N175" s="143"/>
      <c r="O175" s="143"/>
      <c r="P175" s="144">
        <v>0</v>
      </c>
      <c r="Q175" s="14"/>
      <c r="R175" s="14"/>
      <c r="S175" s="15">
        <v>0</v>
      </c>
      <c r="T175" s="14"/>
      <c r="U175" s="14"/>
      <c r="V175" s="15">
        <v>0</v>
      </c>
      <c r="W175" s="52">
        <f t="shared" ref="W175:W179" si="57">G175+M175</f>
        <v>0</v>
      </c>
      <c r="X175" s="53">
        <f t="shared" ref="X175:X179" si="58">J175+P175</f>
        <v>0</v>
      </c>
      <c r="Y175" s="62">
        <f>W175-X175</f>
        <v>0</v>
      </c>
      <c r="Z175" s="160">
        <f t="shared" si="53"/>
        <v>0</v>
      </c>
      <c r="AA175" s="16"/>
    </row>
    <row r="176" spans="1:27" ht="23" x14ac:dyDescent="0.3">
      <c r="A176" s="12" t="s">
        <v>50</v>
      </c>
      <c r="B176" s="20">
        <v>12.2</v>
      </c>
      <c r="C176" s="47" t="s">
        <v>323</v>
      </c>
      <c r="D176" s="16" t="s">
        <v>9</v>
      </c>
      <c r="E176" s="14">
        <v>20</v>
      </c>
      <c r="F176" s="14">
        <v>450</v>
      </c>
      <c r="G176" s="14">
        <f>F176*E176</f>
        <v>9000</v>
      </c>
      <c r="H176" s="143">
        <v>80</v>
      </c>
      <c r="I176" s="143">
        <v>150</v>
      </c>
      <c r="J176" s="144">
        <f>H176*I176</f>
        <v>12000</v>
      </c>
      <c r="K176" s="14"/>
      <c r="L176" s="14"/>
      <c r="M176" s="15">
        <v>0</v>
      </c>
      <c r="N176" s="143"/>
      <c r="O176" s="143"/>
      <c r="P176" s="144">
        <v>0</v>
      </c>
      <c r="Q176" s="14"/>
      <c r="R176" s="14"/>
      <c r="S176" s="15">
        <v>0</v>
      </c>
      <c r="T176" s="14"/>
      <c r="U176" s="14"/>
      <c r="V176" s="15">
        <v>0</v>
      </c>
      <c r="W176" s="52">
        <f t="shared" si="57"/>
        <v>9000</v>
      </c>
      <c r="X176" s="53">
        <f t="shared" si="58"/>
        <v>12000</v>
      </c>
      <c r="Y176" s="62">
        <f>W176-X176</f>
        <v>-3000</v>
      </c>
      <c r="Z176" s="160">
        <f t="shared" si="53"/>
        <v>-0.33333333333333331</v>
      </c>
      <c r="AA176" s="16"/>
    </row>
    <row r="177" spans="1:27" x14ac:dyDescent="0.3">
      <c r="A177" s="12" t="s">
        <v>50</v>
      </c>
      <c r="B177" s="20">
        <v>12.3</v>
      </c>
      <c r="C177" s="47" t="s">
        <v>324</v>
      </c>
      <c r="D177" s="16" t="s">
        <v>9</v>
      </c>
      <c r="E177" s="14">
        <v>40</v>
      </c>
      <c r="F177" s="14">
        <v>200</v>
      </c>
      <c r="G177" s="14">
        <f>F177*E177</f>
        <v>8000</v>
      </c>
      <c r="H177" s="143">
        <v>1</v>
      </c>
      <c r="I177" s="143">
        <v>6750</v>
      </c>
      <c r="J177" s="144">
        <f>I177</f>
        <v>6750</v>
      </c>
      <c r="K177" s="14"/>
      <c r="L177" s="14"/>
      <c r="M177" s="15">
        <v>0</v>
      </c>
      <c r="N177" s="143"/>
      <c r="O177" s="143"/>
      <c r="P177" s="144">
        <v>0</v>
      </c>
      <c r="Q177" s="14"/>
      <c r="R177" s="14"/>
      <c r="S177" s="15">
        <v>0</v>
      </c>
      <c r="T177" s="14"/>
      <c r="U177" s="14"/>
      <c r="V177" s="15">
        <v>0</v>
      </c>
      <c r="W177" s="52">
        <f t="shared" si="57"/>
        <v>8000</v>
      </c>
      <c r="X177" s="53">
        <f t="shared" si="58"/>
        <v>6750</v>
      </c>
      <c r="Y177" s="62">
        <f>W177-X177</f>
        <v>1250</v>
      </c>
      <c r="Z177" s="160">
        <f t="shared" si="53"/>
        <v>0.15625</v>
      </c>
      <c r="AA177" s="16"/>
    </row>
    <row r="178" spans="1:27" ht="34.5" hidden="1" x14ac:dyDescent="0.3">
      <c r="A178" s="12" t="s">
        <v>50</v>
      </c>
      <c r="B178" s="20">
        <v>12.4</v>
      </c>
      <c r="C178" s="47" t="s">
        <v>175</v>
      </c>
      <c r="D178" s="16"/>
      <c r="E178" s="14"/>
      <c r="F178" s="15">
        <v>0.22</v>
      </c>
      <c r="G178" s="15">
        <v>0</v>
      </c>
      <c r="H178" s="143"/>
      <c r="I178" s="144">
        <v>0.22</v>
      </c>
      <c r="J178" s="144">
        <v>0</v>
      </c>
      <c r="K178" s="14"/>
      <c r="L178" s="15">
        <v>0.22</v>
      </c>
      <c r="M178" s="15">
        <v>0</v>
      </c>
      <c r="N178" s="143"/>
      <c r="O178" s="144">
        <v>0.22</v>
      </c>
      <c r="P178" s="144">
        <v>0</v>
      </c>
      <c r="Q178" s="14"/>
      <c r="R178" s="15">
        <v>0.22</v>
      </c>
      <c r="S178" s="15">
        <v>0</v>
      </c>
      <c r="T178" s="14"/>
      <c r="U178" s="15">
        <v>0.22</v>
      </c>
      <c r="V178" s="15">
        <v>0</v>
      </c>
      <c r="W178" s="52">
        <f t="shared" si="57"/>
        <v>0</v>
      </c>
      <c r="X178" s="53">
        <f t="shared" si="58"/>
        <v>0</v>
      </c>
      <c r="Y178" s="62">
        <f>W178-X178</f>
        <v>0</v>
      </c>
      <c r="Z178" s="160">
        <f t="shared" si="53"/>
        <v>0</v>
      </c>
      <c r="AA178" s="16"/>
    </row>
    <row r="179" spans="1:27" ht="12" x14ac:dyDescent="0.3">
      <c r="A179" s="120" t="s">
        <v>176</v>
      </c>
      <c r="B179" s="120"/>
      <c r="C179" s="120"/>
      <c r="D179" s="120"/>
      <c r="E179" s="18">
        <v>0</v>
      </c>
      <c r="F179" s="73"/>
      <c r="G179" s="18">
        <f>SUM(G175:G178)</f>
        <v>17000</v>
      </c>
      <c r="H179" s="146">
        <v>0</v>
      </c>
      <c r="I179" s="147"/>
      <c r="J179" s="146">
        <f>J176+J177</f>
        <v>18750</v>
      </c>
      <c r="K179" s="18">
        <v>0</v>
      </c>
      <c r="L179" s="73"/>
      <c r="M179" s="18">
        <v>0</v>
      </c>
      <c r="N179" s="146">
        <v>0</v>
      </c>
      <c r="O179" s="147"/>
      <c r="P179" s="146">
        <v>0</v>
      </c>
      <c r="Q179" s="18">
        <v>0</v>
      </c>
      <c r="R179" s="73"/>
      <c r="S179" s="18">
        <v>0</v>
      </c>
      <c r="T179" s="18">
        <v>0</v>
      </c>
      <c r="U179" s="73"/>
      <c r="V179" s="18">
        <v>0</v>
      </c>
      <c r="W179" s="55">
        <f t="shared" si="57"/>
        <v>17000</v>
      </c>
      <c r="X179" s="56">
        <f t="shared" si="58"/>
        <v>18750</v>
      </c>
      <c r="Y179" s="64">
        <f>W179-X179</f>
        <v>-1750</v>
      </c>
      <c r="Z179" s="161">
        <f t="shared" si="53"/>
        <v>-0.10294117647058823</v>
      </c>
      <c r="AA179" s="71"/>
    </row>
    <row r="180" spans="1:27" x14ac:dyDescent="0.3">
      <c r="A180" s="70" t="s">
        <v>46</v>
      </c>
      <c r="B180" s="7">
        <v>13</v>
      </c>
      <c r="C180" s="121" t="s">
        <v>177</v>
      </c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2"/>
      <c r="AA180" s="122"/>
    </row>
    <row r="181" spans="1:27" ht="23" x14ac:dyDescent="0.3">
      <c r="A181" s="8" t="s">
        <v>48</v>
      </c>
      <c r="B181" s="9">
        <v>13.1</v>
      </c>
      <c r="C181" s="46" t="s">
        <v>178</v>
      </c>
      <c r="D181" s="10"/>
      <c r="E181" s="72">
        <v>0</v>
      </c>
      <c r="F181" s="11"/>
      <c r="G181" s="72">
        <f>G182+G183</f>
        <v>37500</v>
      </c>
      <c r="H181" s="141"/>
      <c r="I181" s="141"/>
      <c r="J181" s="141">
        <f>J182+J183</f>
        <v>37500</v>
      </c>
      <c r="K181" s="72">
        <f>K182+K183</f>
        <v>0</v>
      </c>
      <c r="L181" s="72">
        <f>L182+L183</f>
        <v>0</v>
      </c>
      <c r="M181" s="72">
        <f>M182+M183</f>
        <v>0</v>
      </c>
      <c r="N181" s="141">
        <f t="shared" ref="N181" si="59">N182</f>
        <v>0</v>
      </c>
      <c r="O181" s="141">
        <f t="shared" ref="O181" si="60">O182</f>
        <v>0</v>
      </c>
      <c r="P181" s="141">
        <f t="shared" ref="P181" si="61">P182</f>
        <v>0</v>
      </c>
      <c r="Q181" s="72">
        <f t="shared" ref="Q181" si="62">Q182</f>
        <v>0</v>
      </c>
      <c r="R181" s="72">
        <f t="shared" ref="R181" si="63">R182</f>
        <v>0</v>
      </c>
      <c r="S181" s="72">
        <f t="shared" ref="S181" si="64">S182</f>
        <v>0</v>
      </c>
      <c r="T181" s="72">
        <f t="shared" ref="T181" si="65">T182</f>
        <v>0</v>
      </c>
      <c r="U181" s="72">
        <f t="shared" ref="U181" si="66">U182</f>
        <v>0</v>
      </c>
      <c r="V181" s="72">
        <f t="shared" ref="V181" si="67">V182</f>
        <v>0</v>
      </c>
      <c r="W181" s="50">
        <f t="shared" ref="W181:W204" si="68">G181+M181</f>
        <v>37500</v>
      </c>
      <c r="X181" s="50">
        <f t="shared" ref="X181:X204" si="69">J181+P181</f>
        <v>37500</v>
      </c>
      <c r="Y181" s="61">
        <f t="shared" ref="Y181:Y204" si="70">W181-X181</f>
        <v>0</v>
      </c>
      <c r="Z181" s="157">
        <f t="shared" si="53"/>
        <v>0</v>
      </c>
      <c r="AA181" s="10"/>
    </row>
    <row r="182" spans="1:27" x14ac:dyDescent="0.3">
      <c r="A182" s="12" t="s">
        <v>50</v>
      </c>
      <c r="B182" s="77" t="s">
        <v>222</v>
      </c>
      <c r="C182" s="78" t="s">
        <v>10</v>
      </c>
      <c r="D182" s="75" t="s">
        <v>3</v>
      </c>
      <c r="E182" s="14">
        <v>5</v>
      </c>
      <c r="F182" s="14">
        <v>7500</v>
      </c>
      <c r="G182" s="76">
        <f>F182*E182</f>
        <v>37500</v>
      </c>
      <c r="H182" s="143">
        <v>5</v>
      </c>
      <c r="I182" s="143">
        <v>7500</v>
      </c>
      <c r="J182" s="144">
        <f>I182*H182</f>
        <v>37500</v>
      </c>
      <c r="K182" s="14"/>
      <c r="L182" s="14"/>
      <c r="M182" s="15">
        <v>0</v>
      </c>
      <c r="N182" s="143"/>
      <c r="O182" s="143"/>
      <c r="P182" s="144">
        <v>0</v>
      </c>
      <c r="Q182" s="14"/>
      <c r="R182" s="14"/>
      <c r="S182" s="15">
        <v>0</v>
      </c>
      <c r="T182" s="14"/>
      <c r="U182" s="14"/>
      <c r="V182" s="15">
        <v>0</v>
      </c>
      <c r="W182" s="52">
        <f t="shared" si="68"/>
        <v>37500</v>
      </c>
      <c r="X182" s="53">
        <f t="shared" si="69"/>
        <v>37500</v>
      </c>
      <c r="Y182" s="62">
        <f t="shared" si="70"/>
        <v>0</v>
      </c>
      <c r="Z182" s="160">
        <f t="shared" si="53"/>
        <v>0</v>
      </c>
      <c r="AA182" s="16"/>
    </row>
    <row r="183" spans="1:27" hidden="1" x14ac:dyDescent="0.3">
      <c r="A183" s="12" t="s">
        <v>50</v>
      </c>
      <c r="B183" s="77" t="s">
        <v>223</v>
      </c>
      <c r="C183" s="78" t="s">
        <v>179</v>
      </c>
      <c r="D183" s="75" t="s">
        <v>12</v>
      </c>
      <c r="E183" s="76">
        <v>0</v>
      </c>
      <c r="F183" s="76">
        <v>0</v>
      </c>
      <c r="G183" s="76">
        <f>F183*E183</f>
        <v>0</v>
      </c>
      <c r="H183" s="143">
        <v>0</v>
      </c>
      <c r="I183" s="154">
        <v>0</v>
      </c>
      <c r="J183" s="144">
        <f>I183*H183</f>
        <v>0</v>
      </c>
      <c r="K183" s="14"/>
      <c r="L183" s="14"/>
      <c r="M183" s="15">
        <v>0</v>
      </c>
      <c r="N183" s="143"/>
      <c r="O183" s="143"/>
      <c r="P183" s="144">
        <v>0</v>
      </c>
      <c r="Q183" s="14"/>
      <c r="R183" s="14"/>
      <c r="S183" s="15">
        <v>0</v>
      </c>
      <c r="T183" s="14"/>
      <c r="U183" s="14"/>
      <c r="V183" s="15">
        <v>0</v>
      </c>
      <c r="W183" s="52">
        <f t="shared" si="68"/>
        <v>0</v>
      </c>
      <c r="X183" s="53">
        <f t="shared" si="69"/>
        <v>0</v>
      </c>
      <c r="Y183" s="62">
        <f t="shared" si="70"/>
        <v>0</v>
      </c>
      <c r="Z183" s="160">
        <f t="shared" si="53"/>
        <v>0</v>
      </c>
      <c r="AA183" s="16"/>
    </row>
    <row r="184" spans="1:27" ht="46" hidden="1" x14ac:dyDescent="0.3">
      <c r="A184" s="12" t="s">
        <v>50</v>
      </c>
      <c r="B184" s="22">
        <v>41278</v>
      </c>
      <c r="C184" s="47" t="s">
        <v>180</v>
      </c>
      <c r="D184" s="75" t="s">
        <v>12</v>
      </c>
      <c r="E184" s="14"/>
      <c r="F184" s="15">
        <v>0.22</v>
      </c>
      <c r="G184" s="15">
        <v>0</v>
      </c>
      <c r="H184" s="143"/>
      <c r="I184" s="144">
        <v>0.22</v>
      </c>
      <c r="J184" s="144">
        <v>0</v>
      </c>
      <c r="K184" s="14"/>
      <c r="L184" s="15">
        <v>0.22</v>
      </c>
      <c r="M184" s="15">
        <v>0</v>
      </c>
      <c r="N184" s="143"/>
      <c r="O184" s="144">
        <v>0.22</v>
      </c>
      <c r="P184" s="144">
        <v>0</v>
      </c>
      <c r="Q184" s="14"/>
      <c r="R184" s="15">
        <v>0.22</v>
      </c>
      <c r="S184" s="15">
        <v>0</v>
      </c>
      <c r="T184" s="14"/>
      <c r="U184" s="15">
        <v>0.22</v>
      </c>
      <c r="V184" s="15">
        <v>0</v>
      </c>
      <c r="W184" s="52">
        <f t="shared" si="68"/>
        <v>0</v>
      </c>
      <c r="X184" s="53">
        <f t="shared" si="69"/>
        <v>0</v>
      </c>
      <c r="Y184" s="62">
        <f t="shared" si="70"/>
        <v>0</v>
      </c>
      <c r="Z184" s="160">
        <f t="shared" si="53"/>
        <v>0</v>
      </c>
      <c r="AA184" s="16"/>
    </row>
    <row r="185" spans="1:27" ht="36" hidden="1" x14ac:dyDescent="0.3">
      <c r="A185" s="8" t="s">
        <v>48</v>
      </c>
      <c r="B185" s="9">
        <v>13.2</v>
      </c>
      <c r="C185" s="44" t="s">
        <v>181</v>
      </c>
      <c r="D185" s="10"/>
      <c r="E185" s="72">
        <v>0</v>
      </c>
      <c r="F185" s="11"/>
      <c r="G185" s="72">
        <f>SUM(G186:G187)</f>
        <v>0</v>
      </c>
      <c r="H185" s="141">
        <v>0</v>
      </c>
      <c r="I185" s="142"/>
      <c r="J185" s="141">
        <f>SUM(J186:J187)</f>
        <v>0</v>
      </c>
      <c r="K185" s="72">
        <v>0</v>
      </c>
      <c r="L185" s="11"/>
      <c r="M185" s="72">
        <v>0</v>
      </c>
      <c r="N185" s="141">
        <v>0</v>
      </c>
      <c r="O185" s="142"/>
      <c r="P185" s="141">
        <v>0</v>
      </c>
      <c r="Q185" s="72">
        <v>0</v>
      </c>
      <c r="R185" s="11"/>
      <c r="S185" s="72">
        <v>0</v>
      </c>
      <c r="T185" s="72">
        <v>0</v>
      </c>
      <c r="U185" s="11"/>
      <c r="V185" s="72">
        <v>0</v>
      </c>
      <c r="W185" s="50">
        <f t="shared" si="68"/>
        <v>0</v>
      </c>
      <c r="X185" s="50">
        <f t="shared" si="69"/>
        <v>0</v>
      </c>
      <c r="Y185" s="61">
        <f t="shared" si="70"/>
        <v>0</v>
      </c>
      <c r="Z185" s="157">
        <f t="shared" si="53"/>
        <v>0</v>
      </c>
      <c r="AA185" s="10"/>
    </row>
    <row r="186" spans="1:27" ht="23" hidden="1" x14ac:dyDescent="0.3">
      <c r="A186" s="12" t="s">
        <v>50</v>
      </c>
      <c r="B186" s="22">
        <v>41306</v>
      </c>
      <c r="C186" s="47"/>
      <c r="D186" s="16" t="s">
        <v>237</v>
      </c>
      <c r="E186" s="14"/>
      <c r="F186" s="14"/>
      <c r="G186" s="15"/>
      <c r="H186" s="143"/>
      <c r="I186" s="143"/>
      <c r="J186" s="144"/>
      <c r="K186" s="14"/>
      <c r="L186" s="14"/>
      <c r="M186" s="15">
        <v>0</v>
      </c>
      <c r="N186" s="143"/>
      <c r="O186" s="143"/>
      <c r="P186" s="144">
        <v>0</v>
      </c>
      <c r="Q186" s="14"/>
      <c r="R186" s="14"/>
      <c r="S186" s="15">
        <v>0</v>
      </c>
      <c r="T186" s="14"/>
      <c r="U186" s="14"/>
      <c r="V186" s="15">
        <v>0</v>
      </c>
      <c r="W186" s="52">
        <f t="shared" ref="W186" si="71">G186+M186</f>
        <v>0</v>
      </c>
      <c r="X186" s="53">
        <f t="shared" ref="X186" si="72">J186+P186</f>
        <v>0</v>
      </c>
      <c r="Y186" s="62">
        <f t="shared" ref="Y186" si="73">W186-X186</f>
        <v>0</v>
      </c>
      <c r="Z186" s="160">
        <f t="shared" si="53"/>
        <v>0</v>
      </c>
      <c r="AA186" s="16"/>
    </row>
    <row r="187" spans="1:27" ht="23" hidden="1" x14ac:dyDescent="0.3">
      <c r="A187" s="12" t="s">
        <v>50</v>
      </c>
      <c r="B187" s="22" t="s">
        <v>236</v>
      </c>
      <c r="C187" s="47"/>
      <c r="D187" s="16" t="s">
        <v>238</v>
      </c>
      <c r="E187" s="14"/>
      <c r="F187" s="14"/>
      <c r="G187" s="15"/>
      <c r="H187" s="143"/>
      <c r="I187" s="143"/>
      <c r="J187" s="144"/>
      <c r="K187" s="14"/>
      <c r="L187" s="14"/>
      <c r="M187" s="15">
        <v>0</v>
      </c>
      <c r="N187" s="143"/>
      <c r="O187" s="143"/>
      <c r="P187" s="144">
        <v>0</v>
      </c>
      <c r="Q187" s="14"/>
      <c r="R187" s="14"/>
      <c r="S187" s="15">
        <v>0</v>
      </c>
      <c r="T187" s="14"/>
      <c r="U187" s="14"/>
      <c r="V187" s="15">
        <v>0</v>
      </c>
      <c r="W187" s="52">
        <f t="shared" si="68"/>
        <v>0</v>
      </c>
      <c r="X187" s="53">
        <f t="shared" si="69"/>
        <v>0</v>
      </c>
      <c r="Y187" s="62">
        <f t="shared" si="70"/>
        <v>0</v>
      </c>
      <c r="Z187" s="160">
        <f t="shared" si="53"/>
        <v>0</v>
      </c>
      <c r="AA187" s="16"/>
    </row>
    <row r="188" spans="1:27" ht="34.5" hidden="1" x14ac:dyDescent="0.3">
      <c r="A188" s="12" t="s">
        <v>50</v>
      </c>
      <c r="B188" s="22">
        <v>41307</v>
      </c>
      <c r="C188" s="47" t="s">
        <v>182</v>
      </c>
      <c r="D188" s="16"/>
      <c r="E188" s="14"/>
      <c r="F188" s="14"/>
      <c r="G188" s="15">
        <v>0</v>
      </c>
      <c r="H188" s="143"/>
      <c r="I188" s="143"/>
      <c r="J188" s="144">
        <v>0</v>
      </c>
      <c r="K188" s="14"/>
      <c r="L188" s="14"/>
      <c r="M188" s="15">
        <v>0</v>
      </c>
      <c r="N188" s="143"/>
      <c r="O188" s="143"/>
      <c r="P188" s="144">
        <v>0</v>
      </c>
      <c r="Q188" s="14"/>
      <c r="R188" s="14"/>
      <c r="S188" s="15">
        <v>0</v>
      </c>
      <c r="T188" s="14"/>
      <c r="U188" s="14"/>
      <c r="V188" s="15">
        <v>0</v>
      </c>
      <c r="W188" s="52">
        <f t="shared" si="68"/>
        <v>0</v>
      </c>
      <c r="X188" s="53">
        <f t="shared" si="69"/>
        <v>0</v>
      </c>
      <c r="Y188" s="62">
        <f t="shared" si="70"/>
        <v>0</v>
      </c>
      <c r="Z188" s="160">
        <f t="shared" si="53"/>
        <v>0</v>
      </c>
      <c r="AA188" s="16"/>
    </row>
    <row r="189" spans="1:27" ht="34.5" hidden="1" x14ac:dyDescent="0.3">
      <c r="A189" s="12" t="s">
        <v>50</v>
      </c>
      <c r="B189" s="22">
        <v>41308</v>
      </c>
      <c r="C189" s="47" t="s">
        <v>182</v>
      </c>
      <c r="D189" s="16"/>
      <c r="E189" s="14"/>
      <c r="F189" s="14"/>
      <c r="G189" s="15">
        <v>0</v>
      </c>
      <c r="H189" s="143"/>
      <c r="I189" s="143"/>
      <c r="J189" s="144">
        <v>0</v>
      </c>
      <c r="K189" s="14"/>
      <c r="L189" s="14"/>
      <c r="M189" s="15">
        <v>0</v>
      </c>
      <c r="N189" s="143"/>
      <c r="O189" s="143"/>
      <c r="P189" s="144">
        <v>0</v>
      </c>
      <c r="Q189" s="14"/>
      <c r="R189" s="14"/>
      <c r="S189" s="15">
        <v>0</v>
      </c>
      <c r="T189" s="14"/>
      <c r="U189" s="14"/>
      <c r="V189" s="15">
        <v>0</v>
      </c>
      <c r="W189" s="52">
        <f t="shared" si="68"/>
        <v>0</v>
      </c>
      <c r="X189" s="53">
        <f t="shared" si="69"/>
        <v>0</v>
      </c>
      <c r="Y189" s="62">
        <f t="shared" si="70"/>
        <v>0</v>
      </c>
      <c r="Z189" s="160">
        <f t="shared" si="53"/>
        <v>0</v>
      </c>
      <c r="AA189" s="16"/>
    </row>
    <row r="190" spans="1:27" ht="46" hidden="1" x14ac:dyDescent="0.3">
      <c r="A190" s="12" t="s">
        <v>50</v>
      </c>
      <c r="B190" s="22">
        <v>41309</v>
      </c>
      <c r="C190" s="47" t="s">
        <v>183</v>
      </c>
      <c r="D190" s="16"/>
      <c r="E190" s="14"/>
      <c r="F190" s="15">
        <v>0.22</v>
      </c>
      <c r="G190" s="15">
        <v>0</v>
      </c>
      <c r="H190" s="143"/>
      <c r="I190" s="144">
        <v>0.22</v>
      </c>
      <c r="J190" s="144">
        <v>0</v>
      </c>
      <c r="K190" s="14"/>
      <c r="L190" s="15">
        <v>0.22</v>
      </c>
      <c r="M190" s="15">
        <v>0</v>
      </c>
      <c r="N190" s="143"/>
      <c r="O190" s="144">
        <v>0.22</v>
      </c>
      <c r="P190" s="144">
        <v>0</v>
      </c>
      <c r="Q190" s="14"/>
      <c r="R190" s="15">
        <v>0.22</v>
      </c>
      <c r="S190" s="15">
        <v>0</v>
      </c>
      <c r="T190" s="14"/>
      <c r="U190" s="15">
        <v>0.22</v>
      </c>
      <c r="V190" s="15">
        <v>0</v>
      </c>
      <c r="W190" s="52">
        <f t="shared" si="68"/>
        <v>0</v>
      </c>
      <c r="X190" s="53">
        <f t="shared" si="69"/>
        <v>0</v>
      </c>
      <c r="Y190" s="62">
        <f t="shared" si="70"/>
        <v>0</v>
      </c>
      <c r="Z190" s="160">
        <f t="shared" si="53"/>
        <v>0</v>
      </c>
      <c r="AA190" s="16"/>
    </row>
    <row r="191" spans="1:27" ht="23" hidden="1" x14ac:dyDescent="0.3">
      <c r="A191" s="8" t="s">
        <v>48</v>
      </c>
      <c r="B191" s="9">
        <v>13.3</v>
      </c>
      <c r="C191" s="46" t="s">
        <v>184</v>
      </c>
      <c r="D191" s="10"/>
      <c r="E191" s="72">
        <v>0</v>
      </c>
      <c r="F191" s="11"/>
      <c r="G191" s="72">
        <v>0</v>
      </c>
      <c r="H191" s="141">
        <v>0</v>
      </c>
      <c r="I191" s="142"/>
      <c r="J191" s="141">
        <v>0</v>
      </c>
      <c r="K191" s="72">
        <v>0</v>
      </c>
      <c r="L191" s="11"/>
      <c r="M191" s="72">
        <v>0</v>
      </c>
      <c r="N191" s="141">
        <v>0</v>
      </c>
      <c r="O191" s="142"/>
      <c r="P191" s="141">
        <v>0</v>
      </c>
      <c r="Q191" s="72">
        <v>0</v>
      </c>
      <c r="R191" s="11"/>
      <c r="S191" s="72">
        <v>0</v>
      </c>
      <c r="T191" s="72">
        <v>0</v>
      </c>
      <c r="U191" s="11"/>
      <c r="V191" s="72">
        <v>0</v>
      </c>
      <c r="W191" s="50">
        <f t="shared" si="68"/>
        <v>0</v>
      </c>
      <c r="X191" s="50">
        <f t="shared" si="69"/>
        <v>0</v>
      </c>
      <c r="Y191" s="61">
        <f t="shared" si="70"/>
        <v>0</v>
      </c>
      <c r="Z191" s="157">
        <f t="shared" si="53"/>
        <v>0</v>
      </c>
      <c r="AA191" s="10"/>
    </row>
    <row r="192" spans="1:27" hidden="1" x14ac:dyDescent="0.3">
      <c r="A192" s="12" t="s">
        <v>50</v>
      </c>
      <c r="B192" s="22">
        <v>41334</v>
      </c>
      <c r="C192" s="45" t="s">
        <v>185</v>
      </c>
      <c r="D192" s="75" t="s">
        <v>12</v>
      </c>
      <c r="E192" s="14"/>
      <c r="F192" s="14"/>
      <c r="G192" s="15">
        <v>0</v>
      </c>
      <c r="H192" s="143"/>
      <c r="I192" s="143"/>
      <c r="J192" s="144">
        <v>0</v>
      </c>
      <c r="K192" s="14"/>
      <c r="L192" s="14"/>
      <c r="M192" s="15">
        <v>0</v>
      </c>
      <c r="N192" s="143"/>
      <c r="O192" s="143"/>
      <c r="P192" s="144">
        <v>0</v>
      </c>
      <c r="Q192" s="14"/>
      <c r="R192" s="14"/>
      <c r="S192" s="15">
        <v>0</v>
      </c>
      <c r="T192" s="14"/>
      <c r="U192" s="14"/>
      <c r="V192" s="15">
        <v>0</v>
      </c>
      <c r="W192" s="52">
        <f t="shared" si="68"/>
        <v>0</v>
      </c>
      <c r="X192" s="53">
        <f t="shared" si="69"/>
        <v>0</v>
      </c>
      <c r="Y192" s="62">
        <f t="shared" si="70"/>
        <v>0</v>
      </c>
      <c r="Z192" s="160">
        <f t="shared" si="53"/>
        <v>0</v>
      </c>
      <c r="AA192" s="16"/>
    </row>
    <row r="193" spans="1:27" hidden="1" x14ac:dyDescent="0.3">
      <c r="A193" s="12" t="s">
        <v>50</v>
      </c>
      <c r="B193" s="22">
        <v>41335</v>
      </c>
      <c r="C193" s="45" t="s">
        <v>185</v>
      </c>
      <c r="D193" s="16"/>
      <c r="E193" s="14"/>
      <c r="F193" s="14"/>
      <c r="G193" s="15">
        <v>0</v>
      </c>
      <c r="H193" s="143"/>
      <c r="I193" s="143"/>
      <c r="J193" s="144">
        <v>0</v>
      </c>
      <c r="K193" s="14"/>
      <c r="L193" s="14"/>
      <c r="M193" s="15">
        <v>0</v>
      </c>
      <c r="N193" s="143"/>
      <c r="O193" s="143"/>
      <c r="P193" s="144">
        <v>0</v>
      </c>
      <c r="Q193" s="14"/>
      <c r="R193" s="14"/>
      <c r="S193" s="15">
        <v>0</v>
      </c>
      <c r="T193" s="14"/>
      <c r="U193" s="14"/>
      <c r="V193" s="15">
        <v>0</v>
      </c>
      <c r="W193" s="52">
        <f t="shared" si="68"/>
        <v>0</v>
      </c>
      <c r="X193" s="53">
        <f t="shared" si="69"/>
        <v>0</v>
      </c>
      <c r="Y193" s="62">
        <f t="shared" si="70"/>
        <v>0</v>
      </c>
      <c r="Z193" s="160">
        <f t="shared" si="53"/>
        <v>0</v>
      </c>
      <c r="AA193" s="16"/>
    </row>
    <row r="194" spans="1:27" hidden="1" x14ac:dyDescent="0.3">
      <c r="A194" s="12" t="s">
        <v>50</v>
      </c>
      <c r="B194" s="22">
        <v>41336</v>
      </c>
      <c r="C194" s="45" t="s">
        <v>185</v>
      </c>
      <c r="D194" s="16"/>
      <c r="E194" s="14"/>
      <c r="F194" s="14"/>
      <c r="G194" s="15">
        <v>0</v>
      </c>
      <c r="H194" s="143"/>
      <c r="I194" s="143"/>
      <c r="J194" s="144">
        <v>0</v>
      </c>
      <c r="K194" s="14"/>
      <c r="L194" s="14"/>
      <c r="M194" s="15">
        <v>0</v>
      </c>
      <c r="N194" s="143"/>
      <c r="O194" s="143"/>
      <c r="P194" s="144">
        <v>0</v>
      </c>
      <c r="Q194" s="14"/>
      <c r="R194" s="14"/>
      <c r="S194" s="15">
        <v>0</v>
      </c>
      <c r="T194" s="14"/>
      <c r="U194" s="14"/>
      <c r="V194" s="15">
        <v>0</v>
      </c>
      <c r="W194" s="52">
        <f t="shared" si="68"/>
        <v>0</v>
      </c>
      <c r="X194" s="53">
        <f t="shared" si="69"/>
        <v>0</v>
      </c>
      <c r="Y194" s="62">
        <f t="shared" si="70"/>
        <v>0</v>
      </c>
      <c r="Z194" s="160">
        <f t="shared" si="53"/>
        <v>0</v>
      </c>
      <c r="AA194" s="16"/>
    </row>
    <row r="195" spans="1:27" ht="23" x14ac:dyDescent="0.3">
      <c r="A195" s="8" t="s">
        <v>48</v>
      </c>
      <c r="B195" s="9">
        <v>13.4</v>
      </c>
      <c r="C195" s="46" t="s">
        <v>177</v>
      </c>
      <c r="D195" s="10"/>
      <c r="E195" s="72">
        <v>0</v>
      </c>
      <c r="F195" s="11"/>
      <c r="G195" s="72">
        <f>SUM(G196:G202)</f>
        <v>119600</v>
      </c>
      <c r="H195" s="141"/>
      <c r="I195" s="141">
        <f>SUM(I196:I202)</f>
        <v>131192</v>
      </c>
      <c r="J195" s="141">
        <f>SUM(J196:J202)</f>
        <v>131192</v>
      </c>
      <c r="K195" s="72"/>
      <c r="L195" s="72">
        <f t="shared" ref="L195:S195" si="74">SUM(L196:L202)</f>
        <v>37000</v>
      </c>
      <c r="M195" s="72">
        <f t="shared" si="74"/>
        <v>37000</v>
      </c>
      <c r="N195" s="141">
        <f t="shared" si="74"/>
        <v>1</v>
      </c>
      <c r="O195" s="141">
        <f t="shared" si="74"/>
        <v>37000</v>
      </c>
      <c r="P195" s="141">
        <f t="shared" si="74"/>
        <v>37000</v>
      </c>
      <c r="Q195" s="72">
        <f t="shared" si="74"/>
        <v>0</v>
      </c>
      <c r="R195" s="72">
        <f t="shared" si="74"/>
        <v>0</v>
      </c>
      <c r="S195" s="72">
        <f t="shared" si="74"/>
        <v>0</v>
      </c>
      <c r="T195" s="72">
        <v>0</v>
      </c>
      <c r="U195" s="11"/>
      <c r="V195" s="72">
        <v>0</v>
      </c>
      <c r="W195" s="50">
        <f t="shared" si="68"/>
        <v>156600</v>
      </c>
      <c r="X195" s="50">
        <f t="shared" si="69"/>
        <v>168192</v>
      </c>
      <c r="Y195" s="61">
        <f t="shared" si="70"/>
        <v>-11592</v>
      </c>
      <c r="Z195" s="157">
        <f t="shared" si="53"/>
        <v>-7.4022988505747123E-2</v>
      </c>
      <c r="AA195" s="10"/>
    </row>
    <row r="196" spans="1:27" ht="34.5" x14ac:dyDescent="0.3">
      <c r="A196" s="12" t="s">
        <v>50</v>
      </c>
      <c r="B196" s="83" t="s">
        <v>224</v>
      </c>
      <c r="C196" s="47" t="s">
        <v>11</v>
      </c>
      <c r="D196" s="16" t="s">
        <v>239</v>
      </c>
      <c r="E196" s="14">
        <v>5</v>
      </c>
      <c r="F196" s="14">
        <v>120</v>
      </c>
      <c r="G196" s="14">
        <f>F196*E196</f>
        <v>600</v>
      </c>
      <c r="H196" s="143">
        <v>1</v>
      </c>
      <c r="I196" s="143">
        <v>402</v>
      </c>
      <c r="J196" s="144">
        <v>402</v>
      </c>
      <c r="K196" s="14"/>
      <c r="L196" s="14"/>
      <c r="M196" s="15">
        <v>0</v>
      </c>
      <c r="N196" s="143"/>
      <c r="O196" s="143"/>
      <c r="P196" s="144">
        <v>0</v>
      </c>
      <c r="Q196" s="14"/>
      <c r="R196" s="14"/>
      <c r="S196" s="15">
        <v>0</v>
      </c>
      <c r="T196" s="14"/>
      <c r="U196" s="14"/>
      <c r="V196" s="15">
        <v>0</v>
      </c>
      <c r="W196" s="52">
        <f t="shared" si="68"/>
        <v>600</v>
      </c>
      <c r="X196" s="53">
        <f t="shared" si="69"/>
        <v>402</v>
      </c>
      <c r="Y196" s="62">
        <f t="shared" si="70"/>
        <v>198</v>
      </c>
      <c r="Z196" s="160">
        <f t="shared" si="53"/>
        <v>0.33</v>
      </c>
      <c r="AA196" s="16"/>
    </row>
    <row r="197" spans="1:27" ht="69" x14ac:dyDescent="0.3">
      <c r="A197" s="12" t="s">
        <v>50</v>
      </c>
      <c r="B197" s="83" t="s">
        <v>225</v>
      </c>
      <c r="C197" s="47" t="s">
        <v>325</v>
      </c>
      <c r="D197" s="16" t="s">
        <v>12</v>
      </c>
      <c r="E197" s="14"/>
      <c r="F197" s="14"/>
      <c r="G197" s="14">
        <f t="shared" ref="G197:G201" si="75">F197*E197</f>
        <v>0</v>
      </c>
      <c r="H197" s="143"/>
      <c r="I197" s="143"/>
      <c r="J197" s="144">
        <v>0</v>
      </c>
      <c r="K197" s="14">
        <v>1</v>
      </c>
      <c r="L197" s="14">
        <v>37000</v>
      </c>
      <c r="M197" s="15">
        <f>L197*K197</f>
        <v>37000</v>
      </c>
      <c r="N197" s="143">
        <v>1</v>
      </c>
      <c r="O197" s="143">
        <v>37000</v>
      </c>
      <c r="P197" s="144">
        <f>O197</f>
        <v>37000</v>
      </c>
      <c r="Q197" s="14"/>
      <c r="R197" s="14"/>
      <c r="S197" s="15">
        <v>0</v>
      </c>
      <c r="T197" s="14"/>
      <c r="U197" s="14"/>
      <c r="V197" s="15">
        <v>0</v>
      </c>
      <c r="W197" s="52">
        <f t="shared" si="68"/>
        <v>37000</v>
      </c>
      <c r="X197" s="53">
        <f t="shared" si="69"/>
        <v>37000</v>
      </c>
      <c r="Y197" s="62">
        <f t="shared" si="70"/>
        <v>0</v>
      </c>
      <c r="Z197" s="160">
        <f t="shared" si="53"/>
        <v>0</v>
      </c>
      <c r="AA197" s="16"/>
    </row>
    <row r="198" spans="1:27" ht="23" x14ac:dyDescent="0.3">
      <c r="A198" s="12" t="s">
        <v>50</v>
      </c>
      <c r="B198" s="83" t="s">
        <v>226</v>
      </c>
      <c r="C198" s="47" t="s">
        <v>326</v>
      </c>
      <c r="D198" s="16" t="s">
        <v>12</v>
      </c>
      <c r="E198" s="14">
        <v>1</v>
      </c>
      <c r="F198" s="14">
        <v>78000</v>
      </c>
      <c r="G198" s="14">
        <f t="shared" si="75"/>
        <v>78000</v>
      </c>
      <c r="H198" s="155">
        <v>1</v>
      </c>
      <c r="I198" s="155">
        <v>78000</v>
      </c>
      <c r="J198" s="155">
        <f t="shared" ref="J198:J202" si="76">H198*I198</f>
        <v>78000</v>
      </c>
      <c r="K198" s="14"/>
      <c r="L198" s="14"/>
      <c r="M198" s="15">
        <v>0</v>
      </c>
      <c r="N198" s="143"/>
      <c r="O198" s="143"/>
      <c r="P198" s="144">
        <v>0</v>
      </c>
      <c r="Q198" s="14"/>
      <c r="R198" s="14"/>
      <c r="S198" s="15">
        <v>0</v>
      </c>
      <c r="T198" s="14"/>
      <c r="U198" s="14"/>
      <c r="V198" s="15">
        <v>0</v>
      </c>
      <c r="W198" s="52">
        <f t="shared" si="68"/>
        <v>78000</v>
      </c>
      <c r="X198" s="53">
        <f t="shared" si="69"/>
        <v>78000</v>
      </c>
      <c r="Y198" s="62">
        <f t="shared" si="70"/>
        <v>0</v>
      </c>
      <c r="Z198" s="160">
        <f t="shared" si="53"/>
        <v>0</v>
      </c>
      <c r="AA198" s="16"/>
    </row>
    <row r="199" spans="1:27" ht="34.5" x14ac:dyDescent="0.3">
      <c r="A199" s="12" t="s">
        <v>50</v>
      </c>
      <c r="B199" s="83" t="s">
        <v>227</v>
      </c>
      <c r="C199" s="47" t="s">
        <v>327</v>
      </c>
      <c r="D199" s="16" t="s">
        <v>12</v>
      </c>
      <c r="E199" s="14">
        <v>1</v>
      </c>
      <c r="F199" s="14">
        <v>20000</v>
      </c>
      <c r="G199" s="14">
        <f t="shared" si="75"/>
        <v>20000</v>
      </c>
      <c r="H199" s="143">
        <v>1</v>
      </c>
      <c r="I199" s="143">
        <v>28000</v>
      </c>
      <c r="J199" s="155">
        <f t="shared" si="76"/>
        <v>28000</v>
      </c>
      <c r="K199" s="14"/>
      <c r="L199" s="14"/>
      <c r="M199" s="15">
        <v>0</v>
      </c>
      <c r="N199" s="143"/>
      <c r="O199" s="143"/>
      <c r="P199" s="144">
        <v>0</v>
      </c>
      <c r="Q199" s="14"/>
      <c r="R199" s="14"/>
      <c r="S199" s="15">
        <v>0</v>
      </c>
      <c r="T199" s="14"/>
      <c r="U199" s="14"/>
      <c r="V199" s="15">
        <v>0</v>
      </c>
      <c r="W199" s="52">
        <f t="shared" si="68"/>
        <v>20000</v>
      </c>
      <c r="X199" s="53">
        <f t="shared" si="69"/>
        <v>28000</v>
      </c>
      <c r="Y199" s="62">
        <f t="shared" si="70"/>
        <v>-8000</v>
      </c>
      <c r="Z199" s="160">
        <f t="shared" si="53"/>
        <v>-0.4</v>
      </c>
      <c r="AA199" s="16"/>
    </row>
    <row r="200" spans="1:27" ht="23" x14ac:dyDescent="0.3">
      <c r="A200" s="12" t="s">
        <v>50</v>
      </c>
      <c r="B200" s="83" t="s">
        <v>228</v>
      </c>
      <c r="C200" s="47" t="s">
        <v>328</v>
      </c>
      <c r="D200" s="16" t="s">
        <v>12</v>
      </c>
      <c r="E200" s="14">
        <v>1</v>
      </c>
      <c r="F200" s="14">
        <v>20000</v>
      </c>
      <c r="G200" s="14">
        <f t="shared" si="75"/>
        <v>20000</v>
      </c>
      <c r="H200" s="143">
        <v>1</v>
      </c>
      <c r="I200" s="143">
        <v>21000</v>
      </c>
      <c r="J200" s="155">
        <f t="shared" si="76"/>
        <v>21000</v>
      </c>
      <c r="K200" s="14"/>
      <c r="L200" s="14"/>
      <c r="M200" s="15">
        <v>0</v>
      </c>
      <c r="N200" s="143"/>
      <c r="O200" s="143"/>
      <c r="P200" s="144">
        <v>0</v>
      </c>
      <c r="Q200" s="14"/>
      <c r="R200" s="14"/>
      <c r="S200" s="15">
        <v>0</v>
      </c>
      <c r="T200" s="14"/>
      <c r="U200" s="14"/>
      <c r="V200" s="15">
        <v>0</v>
      </c>
      <c r="W200" s="52">
        <f t="shared" si="68"/>
        <v>20000</v>
      </c>
      <c r="X200" s="53">
        <f t="shared" si="69"/>
        <v>21000</v>
      </c>
      <c r="Y200" s="62">
        <f t="shared" si="70"/>
        <v>-1000</v>
      </c>
      <c r="Z200" s="160">
        <f t="shared" si="53"/>
        <v>-0.05</v>
      </c>
      <c r="AA200" s="16"/>
    </row>
    <row r="201" spans="1:27" x14ac:dyDescent="0.3">
      <c r="A201" s="12" t="s">
        <v>50</v>
      </c>
      <c r="B201" s="83" t="s">
        <v>229</v>
      </c>
      <c r="C201" s="47" t="s">
        <v>329</v>
      </c>
      <c r="D201" s="16" t="s">
        <v>7</v>
      </c>
      <c r="E201" s="14">
        <v>1</v>
      </c>
      <c r="F201" s="14">
        <v>1000</v>
      </c>
      <c r="G201" s="14">
        <f t="shared" si="75"/>
        <v>1000</v>
      </c>
      <c r="H201" s="143">
        <v>1</v>
      </c>
      <c r="I201" s="156">
        <v>3790</v>
      </c>
      <c r="J201" s="155">
        <f>H201*I201</f>
        <v>3790</v>
      </c>
      <c r="K201" s="14"/>
      <c r="L201" s="14"/>
      <c r="M201" s="15">
        <v>0</v>
      </c>
      <c r="N201" s="143"/>
      <c r="O201" s="143"/>
      <c r="P201" s="144">
        <v>0</v>
      </c>
      <c r="Q201" s="14"/>
      <c r="R201" s="14"/>
      <c r="S201" s="15">
        <v>0</v>
      </c>
      <c r="T201" s="14"/>
      <c r="U201" s="14"/>
      <c r="V201" s="15">
        <v>0</v>
      </c>
      <c r="W201" s="52">
        <f t="shared" si="68"/>
        <v>1000</v>
      </c>
      <c r="X201" s="53">
        <f t="shared" si="69"/>
        <v>3790</v>
      </c>
      <c r="Y201" s="62">
        <f t="shared" si="70"/>
        <v>-2790</v>
      </c>
      <c r="Z201" s="160">
        <f t="shared" si="53"/>
        <v>-2.79</v>
      </c>
      <c r="AA201" s="16"/>
    </row>
    <row r="202" spans="1:27" ht="34.5" x14ac:dyDescent="0.3">
      <c r="A202" s="12" t="s">
        <v>50</v>
      </c>
      <c r="B202" s="83" t="s">
        <v>230</v>
      </c>
      <c r="C202" s="47" t="s">
        <v>231</v>
      </c>
      <c r="D202" s="47"/>
      <c r="E202" s="14"/>
      <c r="F202" s="14" t="s">
        <v>330</v>
      </c>
      <c r="G202" s="14"/>
      <c r="H202" s="143"/>
      <c r="I202" s="143"/>
      <c r="J202" s="155">
        <f t="shared" si="76"/>
        <v>0</v>
      </c>
      <c r="K202" s="14"/>
      <c r="L202" s="14"/>
      <c r="M202" s="15">
        <v>0</v>
      </c>
      <c r="N202" s="143"/>
      <c r="O202" s="143"/>
      <c r="P202" s="144">
        <v>0</v>
      </c>
      <c r="Q202" s="14"/>
      <c r="R202" s="14"/>
      <c r="S202" s="15">
        <v>0</v>
      </c>
      <c r="T202" s="14"/>
      <c r="U202" s="14"/>
      <c r="V202" s="15">
        <v>0</v>
      </c>
      <c r="W202" s="52">
        <f t="shared" si="68"/>
        <v>0</v>
      </c>
      <c r="X202" s="53">
        <f t="shared" si="69"/>
        <v>0</v>
      </c>
      <c r="Y202" s="62">
        <f t="shared" si="70"/>
        <v>0</v>
      </c>
      <c r="Z202" s="160">
        <f t="shared" si="53"/>
        <v>0</v>
      </c>
      <c r="AA202" s="16"/>
    </row>
    <row r="203" spans="1:27" ht="12" x14ac:dyDescent="0.3">
      <c r="A203" s="120" t="s">
        <v>186</v>
      </c>
      <c r="B203" s="120"/>
      <c r="C203" s="120"/>
      <c r="D203" s="120"/>
      <c r="E203" s="18"/>
      <c r="F203" s="73"/>
      <c r="G203" s="18">
        <f>G195+G185+G191+G181</f>
        <v>157100</v>
      </c>
      <c r="H203" s="146"/>
      <c r="I203" s="146"/>
      <c r="J203" s="146">
        <f t="shared" ref="J203:V203" si="77">J195+J185+J191+J181</f>
        <v>168692</v>
      </c>
      <c r="K203" s="18">
        <f t="shared" si="77"/>
        <v>0</v>
      </c>
      <c r="L203" s="18">
        <f t="shared" si="77"/>
        <v>37000</v>
      </c>
      <c r="M203" s="18">
        <f t="shared" si="77"/>
        <v>37000</v>
      </c>
      <c r="N203" s="146">
        <f t="shared" si="77"/>
        <v>1</v>
      </c>
      <c r="O203" s="146">
        <f t="shared" si="77"/>
        <v>37000</v>
      </c>
      <c r="P203" s="146">
        <f t="shared" si="77"/>
        <v>37000</v>
      </c>
      <c r="Q203" s="18">
        <f t="shared" si="77"/>
        <v>0</v>
      </c>
      <c r="R203" s="18">
        <f t="shared" si="77"/>
        <v>0</v>
      </c>
      <c r="S203" s="18">
        <f t="shared" si="77"/>
        <v>0</v>
      </c>
      <c r="T203" s="18">
        <f t="shared" si="77"/>
        <v>0</v>
      </c>
      <c r="U203" s="18">
        <f t="shared" si="77"/>
        <v>0</v>
      </c>
      <c r="V203" s="18">
        <f t="shared" si="77"/>
        <v>0</v>
      </c>
      <c r="W203" s="55">
        <f t="shared" si="68"/>
        <v>194100</v>
      </c>
      <c r="X203" s="56">
        <f t="shared" si="69"/>
        <v>205692</v>
      </c>
      <c r="Y203" s="64">
        <f t="shared" si="70"/>
        <v>-11592</v>
      </c>
      <c r="Z203" s="161">
        <f t="shared" si="53"/>
        <v>-5.9721792890262748E-2</v>
      </c>
      <c r="AA203" s="71"/>
    </row>
    <row r="204" spans="1:27" x14ac:dyDescent="0.3">
      <c r="A204" s="123" t="s">
        <v>187</v>
      </c>
      <c r="B204" s="123"/>
      <c r="C204" s="123"/>
      <c r="D204" s="123"/>
      <c r="E204" s="124"/>
      <c r="F204" s="124"/>
      <c r="G204" s="23">
        <f>G203+G179+G173+G169+G164+G156+G148+G138+G91+G77+G52+G43+G29</f>
        <v>662200</v>
      </c>
      <c r="H204" s="148"/>
      <c r="I204" s="148"/>
      <c r="J204" s="149">
        <f>J203+J179+J173+J169+J164+J156+J148+J138+J91+J77+J52+J43+J29</f>
        <v>662199.99600000004</v>
      </c>
      <c r="K204" s="124"/>
      <c r="L204" s="124"/>
      <c r="M204" s="23">
        <f>M203+M179+M173+M169+M164+M156+M148+M138+M91+M77+M52+M43+M29</f>
        <v>208730</v>
      </c>
      <c r="N204" s="148"/>
      <c r="O204" s="148"/>
      <c r="P204" s="149">
        <f>P9+P20+P24+P54+P164+P195</f>
        <v>212157.44</v>
      </c>
      <c r="Q204" s="124"/>
      <c r="R204" s="124"/>
      <c r="S204" s="23">
        <v>0</v>
      </c>
      <c r="T204" s="124"/>
      <c r="U204" s="124"/>
      <c r="V204" s="23">
        <v>0</v>
      </c>
      <c r="W204" s="57">
        <f t="shared" si="68"/>
        <v>870930</v>
      </c>
      <c r="X204" s="57">
        <f t="shared" si="69"/>
        <v>874357.43599999999</v>
      </c>
      <c r="Y204" s="66">
        <f t="shared" si="70"/>
        <v>-3427.435999999987</v>
      </c>
      <c r="Z204" s="163">
        <f t="shared" si="53"/>
        <v>-3.9353748292055473E-3</v>
      </c>
      <c r="AA204" s="24"/>
    </row>
  </sheetData>
  <mergeCells count="71">
    <mergeCell ref="A1:AB1"/>
    <mergeCell ref="A2:A4"/>
    <mergeCell ref="B2:B4"/>
    <mergeCell ref="C2:C4"/>
    <mergeCell ref="D2:D4"/>
    <mergeCell ref="E2:J2"/>
    <mergeCell ref="K2:P2"/>
    <mergeCell ref="Q2:V2"/>
    <mergeCell ref="W2:Z2"/>
    <mergeCell ref="AA2:AA4"/>
    <mergeCell ref="E3:G3"/>
    <mergeCell ref="H3:J3"/>
    <mergeCell ref="K3:M3"/>
    <mergeCell ref="N3:P3"/>
    <mergeCell ref="Q3:S3"/>
    <mergeCell ref="T3:V3"/>
    <mergeCell ref="W3:W4"/>
    <mergeCell ref="X3:X4"/>
    <mergeCell ref="Y3:Z3"/>
    <mergeCell ref="A6:AA6"/>
    <mergeCell ref="C7:AA7"/>
    <mergeCell ref="A29:D29"/>
    <mergeCell ref="K29:L29"/>
    <mergeCell ref="N29:O29"/>
    <mergeCell ref="Q29:R29"/>
    <mergeCell ref="T29:U29"/>
    <mergeCell ref="C30:Y30"/>
    <mergeCell ref="Z30:AA30"/>
    <mergeCell ref="A43:D43"/>
    <mergeCell ref="C44:AA44"/>
    <mergeCell ref="E50:G51"/>
    <mergeCell ref="H50:J51"/>
    <mergeCell ref="A52:D52"/>
    <mergeCell ref="C53:Y53"/>
    <mergeCell ref="Z53:AA53"/>
    <mergeCell ref="A77:D77"/>
    <mergeCell ref="C78:Y78"/>
    <mergeCell ref="Z78:AA78"/>
    <mergeCell ref="D87:E87"/>
    <mergeCell ref="A91:D91"/>
    <mergeCell ref="C92:Y92"/>
    <mergeCell ref="Z92:AA92"/>
    <mergeCell ref="A138:D138"/>
    <mergeCell ref="C139:Y139"/>
    <mergeCell ref="Z139:AA139"/>
    <mergeCell ref="A148:D148"/>
    <mergeCell ref="C149:Y149"/>
    <mergeCell ref="Z149:AA149"/>
    <mergeCell ref="A156:D156"/>
    <mergeCell ref="C157:Y157"/>
    <mergeCell ref="Z157:AA157"/>
    <mergeCell ref="A164:D164"/>
    <mergeCell ref="C165:Y165"/>
    <mergeCell ref="Z165:AA165"/>
    <mergeCell ref="A169:D169"/>
    <mergeCell ref="C170:Y170"/>
    <mergeCell ref="Z170:AA170"/>
    <mergeCell ref="A173:D173"/>
    <mergeCell ref="C174:Y174"/>
    <mergeCell ref="Z174:AA174"/>
    <mergeCell ref="A179:D179"/>
    <mergeCell ref="C180:Y180"/>
    <mergeCell ref="Z180:AA180"/>
    <mergeCell ref="A203:D203"/>
    <mergeCell ref="A204:D204"/>
    <mergeCell ref="E204:F204"/>
    <mergeCell ref="H204:I204"/>
    <mergeCell ref="K204:L204"/>
    <mergeCell ref="N204:O204"/>
    <mergeCell ref="Q204:R204"/>
    <mergeCell ref="T204:U204"/>
  </mergeCells>
  <phoneticPr fontId="1" type="noConversion"/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workbookViewId="0">
      <selection activeCell="H22" sqref="H22"/>
    </sheetView>
  </sheetViews>
  <sheetFormatPr defaultColWidth="8.8984375" defaultRowHeight="11.5" x14ac:dyDescent="0.3"/>
  <cols>
    <col min="1" max="1" width="29" style="1" bestFit="1" customWidth="1"/>
    <col min="2" max="2" width="11.59765625" style="1" customWidth="1"/>
    <col min="3" max="3" width="3.8984375" style="1" bestFit="1" customWidth="1"/>
    <col min="4" max="4" width="11.296875" style="1" customWidth="1"/>
    <col min="5" max="5" width="3.8984375" style="1" bestFit="1" customWidth="1"/>
    <col min="6" max="6" width="11.59765625" style="1" customWidth="1"/>
    <col min="7" max="7" width="3.8984375" style="1" bestFit="1" customWidth="1"/>
    <col min="8" max="8" width="11.296875" style="1" customWidth="1"/>
    <col min="9" max="9" width="3.8984375" style="1" bestFit="1" customWidth="1"/>
    <col min="10" max="10" width="11.296875" style="1" customWidth="1"/>
    <col min="11" max="11" width="3.8984375" style="1" bestFit="1" customWidth="1"/>
    <col min="12" max="12" width="11.59765625" style="1" customWidth="1"/>
    <col min="13" max="15" width="3.8984375" style="1" bestFit="1" customWidth="1"/>
    <col min="16" max="16" width="5.59765625" style="1" customWidth="1"/>
    <col min="17" max="17" width="6.19921875" style="1" customWidth="1"/>
    <col min="18" max="18" width="8.19921875" style="1" customWidth="1"/>
    <col min="19" max="19" width="2.8984375" style="1" customWidth="1"/>
    <col min="20" max="16384" width="8.8984375" style="1"/>
  </cols>
  <sheetData>
    <row r="1" spans="1:19" ht="23" x14ac:dyDescent="0.25">
      <c r="A1" s="39" t="s">
        <v>213</v>
      </c>
      <c r="B1" s="40"/>
      <c r="C1" s="41">
        <v>0</v>
      </c>
      <c r="D1" s="40"/>
      <c r="E1" s="41">
        <v>0</v>
      </c>
      <c r="F1" s="40"/>
      <c r="G1" s="41">
        <v>0</v>
      </c>
      <c r="H1" s="40"/>
      <c r="I1" s="41">
        <v>0</v>
      </c>
      <c r="J1" s="40"/>
      <c r="K1" s="41">
        <v>0</v>
      </c>
      <c r="L1" s="40"/>
      <c r="M1" s="41">
        <v>0</v>
      </c>
      <c r="N1" s="42">
        <v>0</v>
      </c>
      <c r="O1" s="42">
        <v>0</v>
      </c>
      <c r="P1" s="40"/>
      <c r="Q1" s="40"/>
      <c r="R1" s="40"/>
    </row>
    <row r="2" spans="1:19" ht="12" x14ac:dyDescent="0.3">
      <c r="A2" s="135" t="s">
        <v>214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x14ac:dyDescent="0.3">
      <c r="A3" s="136" t="s">
        <v>215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2" x14ac:dyDescent="0.3">
      <c r="A4" s="137" t="s">
        <v>216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</sheetData>
  <mergeCells count="3">
    <mergeCell ref="A2:S2"/>
    <mergeCell ref="A3:S3"/>
    <mergeCell ref="A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Вікторія</dc:creator>
  <cp:lastModifiedBy>Вікторія</cp:lastModifiedBy>
  <cp:lastPrinted>2021-11-12T16:23:02Z</cp:lastPrinted>
  <dcterms:created xsi:type="dcterms:W3CDTF">2021-10-23T07:24:53Z</dcterms:created>
  <dcterms:modified xsi:type="dcterms:W3CDTF">2021-11-15T08:07:40Z</dcterms:modified>
</cp:coreProperties>
</file>